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End\YearEnd_2021\"/>
    </mc:Choice>
  </mc:AlternateContent>
  <xr:revisionPtr revIDLastSave="0" documentId="13_ncr:1_{0B165E24-E387-4436-A3EA-1FA2E34C7A57}" xr6:coauthVersionLast="45" xr6:coauthVersionMax="45" xr10:uidLastSave="{00000000-0000-0000-0000-000000000000}"/>
  <bookViews>
    <workbookView xWindow="-110" yWindow="-110" windowWidth="19420" windowHeight="10420" tabRatio="691" xr2:uid="{00000000-000D-0000-FFFF-FFFF00000000}"/>
  </bookViews>
  <sheets>
    <sheet name="data" sheetId="1" r:id="rId1"/>
    <sheet name="Transmittal" sheetId="2" r:id="rId2"/>
    <sheet name="INFO_PG1" sheetId="3" r:id="rId3"/>
    <sheet name="INFO_PG2" sheetId="4" r:id="rId4"/>
    <sheet name="SS2_3_5_6" sheetId="5" r:id="rId5"/>
    <sheet name="SS4" sheetId="6" r:id="rId6"/>
    <sheet name="SS8" sheetId="7" r:id="rId7"/>
    <sheet name="FS" sheetId="8" r:id="rId8"/>
    <sheet name="CC's" sheetId="9" r:id="rId9"/>
    <sheet name="Prior Year" sheetId="10" r:id="rId10"/>
  </sheets>
  <definedNames>
    <definedName name="_Fill" localSheetId="9" hidden="1">'Prior Year'!$DR$819:$DR$864</definedName>
    <definedName name="_Fill" hidden="1">data!$DR$921:$DR$966</definedName>
    <definedName name="Costcenter" localSheetId="9">'Prior Year'!#REF!</definedName>
    <definedName name="Costcenter">data!$A$732:$W$813</definedName>
    <definedName name="Edit" localSheetId="9">'Prior Year'!$A$410:$E$477</definedName>
    <definedName name="Edit">data!$A$411:$E$478</definedName>
    <definedName name="Funds" localSheetId="9">'Prior Year'!#REF!</definedName>
    <definedName name="Funds">data!$A$728:$CF$730</definedName>
    <definedName name="Hospital" localSheetId="9">'Prior Year'!#REF!</definedName>
    <definedName name="Hospital">data!$A$724:$BR$726</definedName>
    <definedName name="_xlnm.Print_Area" localSheetId="8">'CC''s'!$A$1:$I$384</definedName>
    <definedName name="_xlnm.Print_Area" localSheetId="0">data!$A$411:$E$478</definedName>
    <definedName name="_xlnm.Print_Area" localSheetId="7">FS!$A$1:$D$153</definedName>
    <definedName name="_xlnm.Print_Area" localSheetId="2">INFO_PG1!$A$1:$G$40</definedName>
    <definedName name="_xlnm.Print_Area" localSheetId="3">INFO_PG2!$A$1:$G$33</definedName>
    <definedName name="_xlnm.Print_Area" localSheetId="9">'Prior Year'!$A$410:$E$477</definedName>
    <definedName name="_xlnm.Print_Area" localSheetId="4">SS2_3_5_6!$A$1:$C$40</definedName>
    <definedName name="_xlnm.Print_Area" localSheetId="5">'SS4'!$A$1:$F$32</definedName>
    <definedName name="_xlnm.Print_Area" localSheetId="6">'SS8'!$A$1:$D$34</definedName>
    <definedName name="Support" localSheetId="9">'Prior Year'!#REF!</definedName>
    <definedName name="Support">data!$A$720:$CD$722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59" i="1" l="1"/>
  <c r="D144" i="1"/>
  <c r="C144" i="1"/>
  <c r="E73" i="1" l="1"/>
  <c r="C360" i="1"/>
  <c r="D141" i="1"/>
  <c r="C141" i="1"/>
  <c r="B141" i="1"/>
  <c r="D145" i="1" l="1"/>
  <c r="C145" i="1"/>
  <c r="B141" i="10" l="1"/>
  <c r="C141" i="10"/>
  <c r="D141" i="10"/>
  <c r="B139" i="1" l="1"/>
  <c r="D139" i="1"/>
  <c r="C326" i="1"/>
  <c r="C272" i="1"/>
  <c r="C210" i="1"/>
  <c r="C213" i="1"/>
  <c r="O817" i="10" l="1"/>
  <c r="M817" i="10"/>
  <c r="L817" i="10"/>
  <c r="K817" i="10"/>
  <c r="J817" i="10"/>
  <c r="I817" i="10"/>
  <c r="H817" i="10"/>
  <c r="G817" i="10"/>
  <c r="F817" i="10"/>
  <c r="E817" i="10"/>
  <c r="D817" i="10"/>
  <c r="X813" i="10"/>
  <c r="X815" i="10" s="1"/>
  <c r="W813" i="10"/>
  <c r="W815" i="10" s="1"/>
  <c r="V813" i="10"/>
  <c r="V815" i="10" s="1"/>
  <c r="U813" i="10"/>
  <c r="U815" i="10" s="1"/>
  <c r="A813" i="10"/>
  <c r="T812" i="10"/>
  <c r="S812" i="10"/>
  <c r="R812" i="10"/>
  <c r="Q812" i="10"/>
  <c r="P812" i="10"/>
  <c r="M812" i="10"/>
  <c r="L812" i="10"/>
  <c r="K812" i="10"/>
  <c r="I812" i="10"/>
  <c r="H812" i="10"/>
  <c r="G812" i="10"/>
  <c r="F812" i="10"/>
  <c r="D812" i="10"/>
  <c r="C812" i="10"/>
  <c r="A812" i="10"/>
  <c r="T811" i="10"/>
  <c r="S811" i="10"/>
  <c r="R811" i="10"/>
  <c r="Q811" i="10"/>
  <c r="P811" i="10"/>
  <c r="M811" i="10"/>
  <c r="L811" i="10"/>
  <c r="K811" i="10"/>
  <c r="I811" i="10"/>
  <c r="H811" i="10"/>
  <c r="G811" i="10"/>
  <c r="F811" i="10"/>
  <c r="D811" i="10"/>
  <c r="C811" i="10"/>
  <c r="A811" i="10"/>
  <c r="T810" i="10"/>
  <c r="S810" i="10"/>
  <c r="R810" i="10"/>
  <c r="Q810" i="10"/>
  <c r="P810" i="10"/>
  <c r="M810" i="10"/>
  <c r="L810" i="10"/>
  <c r="K810" i="10"/>
  <c r="I810" i="10"/>
  <c r="H810" i="10"/>
  <c r="G810" i="10"/>
  <c r="F810" i="10"/>
  <c r="D810" i="10"/>
  <c r="C810" i="10"/>
  <c r="A810" i="10"/>
  <c r="T809" i="10"/>
  <c r="S809" i="10"/>
  <c r="R809" i="10"/>
  <c r="Q809" i="10"/>
  <c r="P809" i="10"/>
  <c r="M809" i="10"/>
  <c r="L809" i="10"/>
  <c r="K809" i="10"/>
  <c r="I809" i="10"/>
  <c r="H809" i="10"/>
  <c r="G809" i="10"/>
  <c r="F809" i="10"/>
  <c r="D809" i="10"/>
  <c r="C809" i="10"/>
  <c r="A809" i="10"/>
  <c r="T808" i="10"/>
  <c r="S808" i="10"/>
  <c r="R808" i="10"/>
  <c r="Q808" i="10"/>
  <c r="P808" i="10"/>
  <c r="M808" i="10"/>
  <c r="L808" i="10"/>
  <c r="K808" i="10"/>
  <c r="I808" i="10"/>
  <c r="H808" i="10"/>
  <c r="G808" i="10"/>
  <c r="F808" i="10"/>
  <c r="D808" i="10"/>
  <c r="C808" i="10"/>
  <c r="A808" i="10"/>
  <c r="T807" i="10"/>
  <c r="S807" i="10"/>
  <c r="R807" i="10"/>
  <c r="Q807" i="10"/>
  <c r="P807" i="10"/>
  <c r="M807" i="10"/>
  <c r="L807" i="10"/>
  <c r="K807" i="10"/>
  <c r="I807" i="10"/>
  <c r="H807" i="10"/>
  <c r="G807" i="10"/>
  <c r="F807" i="10"/>
  <c r="D807" i="10"/>
  <c r="C807" i="10"/>
  <c r="A807" i="10"/>
  <c r="T806" i="10"/>
  <c r="S806" i="10"/>
  <c r="R806" i="10"/>
  <c r="Q806" i="10"/>
  <c r="P806" i="10"/>
  <c r="M806" i="10"/>
  <c r="L806" i="10"/>
  <c r="K806" i="10"/>
  <c r="I806" i="10"/>
  <c r="H806" i="10"/>
  <c r="G806" i="10"/>
  <c r="F806" i="10"/>
  <c r="D806" i="10"/>
  <c r="C806" i="10"/>
  <c r="A806" i="10"/>
  <c r="T805" i="10"/>
  <c r="S805" i="10"/>
  <c r="R805" i="10"/>
  <c r="Q805" i="10"/>
  <c r="P805" i="10"/>
  <c r="M805" i="10"/>
  <c r="L805" i="10"/>
  <c r="K805" i="10"/>
  <c r="I805" i="10"/>
  <c r="H805" i="10"/>
  <c r="G805" i="10"/>
  <c r="F805" i="10"/>
  <c r="D805" i="10"/>
  <c r="C805" i="10"/>
  <c r="A805" i="10"/>
  <c r="T804" i="10"/>
  <c r="S804" i="10"/>
  <c r="R804" i="10"/>
  <c r="Q804" i="10"/>
  <c r="P804" i="10"/>
  <c r="M804" i="10"/>
  <c r="L804" i="10"/>
  <c r="K804" i="10"/>
  <c r="I804" i="10"/>
  <c r="H804" i="10"/>
  <c r="G804" i="10"/>
  <c r="F804" i="10"/>
  <c r="D804" i="10"/>
  <c r="C804" i="10"/>
  <c r="A804" i="10"/>
  <c r="T803" i="10"/>
  <c r="S803" i="10"/>
  <c r="R803" i="10"/>
  <c r="Q803" i="10"/>
  <c r="P803" i="10"/>
  <c r="M803" i="10"/>
  <c r="L803" i="10"/>
  <c r="K803" i="10"/>
  <c r="I803" i="10"/>
  <c r="H803" i="10"/>
  <c r="G803" i="10"/>
  <c r="F803" i="10"/>
  <c r="D803" i="10"/>
  <c r="C803" i="10"/>
  <c r="A803" i="10"/>
  <c r="T802" i="10"/>
  <c r="S802" i="10"/>
  <c r="R802" i="10"/>
  <c r="Q802" i="10"/>
  <c r="P802" i="10"/>
  <c r="M802" i="10"/>
  <c r="L802" i="10"/>
  <c r="K802" i="10"/>
  <c r="I802" i="10"/>
  <c r="H802" i="10"/>
  <c r="G802" i="10"/>
  <c r="F802" i="10"/>
  <c r="D802" i="10"/>
  <c r="C802" i="10"/>
  <c r="A802" i="10"/>
  <c r="T801" i="10"/>
  <c r="S801" i="10"/>
  <c r="R801" i="10"/>
  <c r="Q801" i="10"/>
  <c r="P801" i="10"/>
  <c r="M801" i="10"/>
  <c r="L801" i="10"/>
  <c r="K801" i="10"/>
  <c r="I801" i="10"/>
  <c r="H801" i="10"/>
  <c r="G801" i="10"/>
  <c r="F801" i="10"/>
  <c r="D801" i="10"/>
  <c r="C801" i="10"/>
  <c r="A801" i="10"/>
  <c r="T800" i="10"/>
  <c r="S800" i="10"/>
  <c r="R800" i="10"/>
  <c r="Q800" i="10"/>
  <c r="P800" i="10"/>
  <c r="M800" i="10"/>
  <c r="L800" i="10"/>
  <c r="K800" i="10"/>
  <c r="I800" i="10"/>
  <c r="H800" i="10"/>
  <c r="G800" i="10"/>
  <c r="F800" i="10"/>
  <c r="D800" i="10"/>
  <c r="C800" i="10"/>
  <c r="A800" i="10"/>
  <c r="T799" i="10"/>
  <c r="S799" i="10"/>
  <c r="R799" i="10"/>
  <c r="Q799" i="10"/>
  <c r="P799" i="10"/>
  <c r="M799" i="10"/>
  <c r="L799" i="10"/>
  <c r="K799" i="10"/>
  <c r="I799" i="10"/>
  <c r="H799" i="10"/>
  <c r="G799" i="10"/>
  <c r="F799" i="10"/>
  <c r="D799" i="10"/>
  <c r="C799" i="10"/>
  <c r="A799" i="10"/>
  <c r="T798" i="10"/>
  <c r="S798" i="10"/>
  <c r="R798" i="10"/>
  <c r="Q798" i="10"/>
  <c r="P798" i="10"/>
  <c r="M798" i="10"/>
  <c r="L798" i="10"/>
  <c r="K798" i="10"/>
  <c r="I798" i="10"/>
  <c r="H798" i="10"/>
  <c r="G798" i="10"/>
  <c r="F798" i="10"/>
  <c r="D798" i="10"/>
  <c r="C798" i="10"/>
  <c r="A798" i="10"/>
  <c r="T797" i="10"/>
  <c r="S797" i="10"/>
  <c r="R797" i="10"/>
  <c r="Q797" i="10"/>
  <c r="P797" i="10"/>
  <c r="M797" i="10"/>
  <c r="L797" i="10"/>
  <c r="K797" i="10"/>
  <c r="I797" i="10"/>
  <c r="H797" i="10"/>
  <c r="G797" i="10"/>
  <c r="F797" i="10"/>
  <c r="D797" i="10"/>
  <c r="C797" i="10"/>
  <c r="A797" i="10"/>
  <c r="T796" i="10"/>
  <c r="S796" i="10"/>
  <c r="R796" i="10"/>
  <c r="Q796" i="10"/>
  <c r="P796" i="10"/>
  <c r="M796" i="10"/>
  <c r="L796" i="10"/>
  <c r="K796" i="10"/>
  <c r="I796" i="10"/>
  <c r="H796" i="10"/>
  <c r="G796" i="10"/>
  <c r="F796" i="10"/>
  <c r="D796" i="10"/>
  <c r="C796" i="10"/>
  <c r="A796" i="10"/>
  <c r="T795" i="10"/>
  <c r="S795" i="10"/>
  <c r="R795" i="10"/>
  <c r="Q795" i="10"/>
  <c r="P795" i="10"/>
  <c r="M795" i="10"/>
  <c r="L795" i="10"/>
  <c r="K795" i="10"/>
  <c r="I795" i="10"/>
  <c r="H795" i="10"/>
  <c r="G795" i="10"/>
  <c r="F795" i="10"/>
  <c r="D795" i="10"/>
  <c r="C795" i="10"/>
  <c r="A795" i="10"/>
  <c r="T794" i="10"/>
  <c r="S794" i="10"/>
  <c r="R794" i="10"/>
  <c r="Q794" i="10"/>
  <c r="P794" i="10"/>
  <c r="M794" i="10"/>
  <c r="L794" i="10"/>
  <c r="K794" i="10"/>
  <c r="I794" i="10"/>
  <c r="H794" i="10"/>
  <c r="G794" i="10"/>
  <c r="F794" i="10"/>
  <c r="D794" i="10"/>
  <c r="C794" i="10"/>
  <c r="A794" i="10"/>
  <c r="T793" i="10"/>
  <c r="S793" i="10"/>
  <c r="R793" i="10"/>
  <c r="Q793" i="10"/>
  <c r="P793" i="10"/>
  <c r="M793" i="10"/>
  <c r="L793" i="10"/>
  <c r="K793" i="10"/>
  <c r="I793" i="10"/>
  <c r="H793" i="10"/>
  <c r="G793" i="10"/>
  <c r="F793" i="10"/>
  <c r="D793" i="10"/>
  <c r="C793" i="10"/>
  <c r="A793" i="10"/>
  <c r="T792" i="10"/>
  <c r="S792" i="10"/>
  <c r="R792" i="10"/>
  <c r="Q792" i="10"/>
  <c r="P792" i="10"/>
  <c r="M792" i="10"/>
  <c r="L792" i="10"/>
  <c r="K792" i="10"/>
  <c r="I792" i="10"/>
  <c r="H792" i="10"/>
  <c r="G792" i="10"/>
  <c r="F792" i="10"/>
  <c r="D792" i="10"/>
  <c r="C792" i="10"/>
  <c r="A792" i="10"/>
  <c r="T791" i="10"/>
  <c r="S791" i="10"/>
  <c r="R791" i="10"/>
  <c r="Q791" i="10"/>
  <c r="P791" i="10"/>
  <c r="M791" i="10"/>
  <c r="L791" i="10"/>
  <c r="K791" i="10"/>
  <c r="I791" i="10"/>
  <c r="H791" i="10"/>
  <c r="G791" i="10"/>
  <c r="F791" i="10"/>
  <c r="D791" i="10"/>
  <c r="C791" i="10"/>
  <c r="A791" i="10"/>
  <c r="T790" i="10"/>
  <c r="S790" i="10"/>
  <c r="R790" i="10"/>
  <c r="Q790" i="10"/>
  <c r="P790" i="10"/>
  <c r="M790" i="10"/>
  <c r="L790" i="10"/>
  <c r="K790" i="10"/>
  <c r="I790" i="10"/>
  <c r="H790" i="10"/>
  <c r="G790" i="10"/>
  <c r="F790" i="10"/>
  <c r="D790" i="10"/>
  <c r="C790" i="10"/>
  <c r="A790" i="10"/>
  <c r="T789" i="10"/>
  <c r="S789" i="10"/>
  <c r="R789" i="10"/>
  <c r="Q789" i="10"/>
  <c r="P789" i="10"/>
  <c r="M789" i="10"/>
  <c r="L789" i="10"/>
  <c r="K789" i="10"/>
  <c r="I789" i="10"/>
  <c r="H789" i="10"/>
  <c r="G789" i="10"/>
  <c r="F789" i="10"/>
  <c r="D789" i="10"/>
  <c r="C789" i="10"/>
  <c r="A789" i="10"/>
  <c r="T788" i="10"/>
  <c r="S788" i="10"/>
  <c r="R788" i="10"/>
  <c r="Q788" i="10"/>
  <c r="P788" i="10"/>
  <c r="M788" i="10"/>
  <c r="L788" i="10"/>
  <c r="K788" i="10"/>
  <c r="I788" i="10"/>
  <c r="H788" i="10"/>
  <c r="G788" i="10"/>
  <c r="F788" i="10"/>
  <c r="D788" i="10"/>
  <c r="C788" i="10"/>
  <c r="A788" i="10"/>
  <c r="T787" i="10"/>
  <c r="S787" i="10"/>
  <c r="R787" i="10"/>
  <c r="Q787" i="10"/>
  <c r="P787" i="10"/>
  <c r="M787" i="10"/>
  <c r="L787" i="10"/>
  <c r="K787" i="10"/>
  <c r="I787" i="10"/>
  <c r="H787" i="10"/>
  <c r="G787" i="10"/>
  <c r="F787" i="10"/>
  <c r="D787" i="10"/>
  <c r="C787" i="10"/>
  <c r="A787" i="10"/>
  <c r="T786" i="10"/>
  <c r="S786" i="10"/>
  <c r="R786" i="10"/>
  <c r="Q786" i="10"/>
  <c r="P786" i="10"/>
  <c r="M786" i="10"/>
  <c r="L786" i="10"/>
  <c r="K786" i="10"/>
  <c r="I786" i="10"/>
  <c r="H786" i="10"/>
  <c r="G786" i="10"/>
  <c r="F786" i="10"/>
  <c r="D786" i="10"/>
  <c r="C786" i="10"/>
  <c r="A786" i="10"/>
  <c r="T785" i="10"/>
  <c r="S785" i="10"/>
  <c r="R785" i="10"/>
  <c r="Q785" i="10"/>
  <c r="P785" i="10"/>
  <c r="M785" i="10"/>
  <c r="L785" i="10"/>
  <c r="K785" i="10"/>
  <c r="I785" i="10"/>
  <c r="H785" i="10"/>
  <c r="G785" i="10"/>
  <c r="F785" i="10"/>
  <c r="D785" i="10"/>
  <c r="C785" i="10"/>
  <c r="A785" i="10"/>
  <c r="T784" i="10"/>
  <c r="S784" i="10"/>
  <c r="R784" i="10"/>
  <c r="Q784" i="10"/>
  <c r="P784" i="10"/>
  <c r="M784" i="10"/>
  <c r="L784" i="10"/>
  <c r="K784" i="10"/>
  <c r="I784" i="10"/>
  <c r="H784" i="10"/>
  <c r="G784" i="10"/>
  <c r="F784" i="10"/>
  <c r="D784" i="10"/>
  <c r="C784" i="10"/>
  <c r="B784" i="10"/>
  <c r="A784" i="10"/>
  <c r="T783" i="10"/>
  <c r="S783" i="10"/>
  <c r="R783" i="10"/>
  <c r="Q783" i="10"/>
  <c r="P783" i="10"/>
  <c r="M783" i="10"/>
  <c r="L783" i="10"/>
  <c r="K783" i="10"/>
  <c r="I783" i="10"/>
  <c r="H783" i="10"/>
  <c r="G783" i="10"/>
  <c r="F783" i="10"/>
  <c r="D783" i="10"/>
  <c r="C783" i="10"/>
  <c r="B783" i="10"/>
  <c r="A783" i="10"/>
  <c r="T782" i="10"/>
  <c r="S782" i="10"/>
  <c r="R782" i="10"/>
  <c r="Q782" i="10"/>
  <c r="P782" i="10"/>
  <c r="M782" i="10"/>
  <c r="L782" i="10"/>
  <c r="K782" i="10"/>
  <c r="I782" i="10"/>
  <c r="H782" i="10"/>
  <c r="G782" i="10"/>
  <c r="F782" i="10"/>
  <c r="D782" i="10"/>
  <c r="C782" i="10"/>
  <c r="A782" i="10"/>
  <c r="T781" i="10"/>
  <c r="S781" i="10"/>
  <c r="R781" i="10"/>
  <c r="Q781" i="10"/>
  <c r="P781" i="10"/>
  <c r="M781" i="10"/>
  <c r="L781" i="10"/>
  <c r="K781" i="10"/>
  <c r="I781" i="10"/>
  <c r="H781" i="10"/>
  <c r="G781" i="10"/>
  <c r="F781" i="10"/>
  <c r="D781" i="10"/>
  <c r="C781" i="10"/>
  <c r="A781" i="10"/>
  <c r="T780" i="10"/>
  <c r="S780" i="10"/>
  <c r="R780" i="10"/>
  <c r="Q780" i="10"/>
  <c r="P780" i="10"/>
  <c r="M780" i="10"/>
  <c r="L780" i="10"/>
  <c r="K780" i="10"/>
  <c r="I780" i="10"/>
  <c r="H780" i="10"/>
  <c r="G780" i="10"/>
  <c r="F780" i="10"/>
  <c r="D780" i="10"/>
  <c r="C780" i="10"/>
  <c r="A780" i="10"/>
  <c r="T779" i="10"/>
  <c r="S779" i="10"/>
  <c r="R779" i="10"/>
  <c r="Q779" i="10"/>
  <c r="P779" i="10"/>
  <c r="O779" i="10"/>
  <c r="M779" i="10"/>
  <c r="L779" i="10"/>
  <c r="K779" i="10"/>
  <c r="I779" i="10"/>
  <c r="H779" i="10"/>
  <c r="G779" i="10"/>
  <c r="F779" i="10"/>
  <c r="D779" i="10"/>
  <c r="C779" i="10"/>
  <c r="A779" i="10"/>
  <c r="T778" i="10"/>
  <c r="S778" i="10"/>
  <c r="R778" i="10"/>
  <c r="Q778" i="10"/>
  <c r="P778" i="10"/>
  <c r="O778" i="10"/>
  <c r="M778" i="10"/>
  <c r="L778" i="10"/>
  <c r="K778" i="10"/>
  <c r="I778" i="10"/>
  <c r="H778" i="10"/>
  <c r="G778" i="10"/>
  <c r="F778" i="10"/>
  <c r="D778" i="10"/>
  <c r="C778" i="10"/>
  <c r="B778" i="10"/>
  <c r="A778" i="10"/>
  <c r="T777" i="10"/>
  <c r="S777" i="10"/>
  <c r="R777" i="10"/>
  <c r="Q777" i="10"/>
  <c r="P777" i="10"/>
  <c r="O777" i="10"/>
  <c r="M777" i="10"/>
  <c r="L777" i="10"/>
  <c r="K777" i="10"/>
  <c r="I777" i="10"/>
  <c r="H777" i="10"/>
  <c r="G777" i="10"/>
  <c r="F777" i="10"/>
  <c r="D777" i="10"/>
  <c r="C777" i="10"/>
  <c r="B777" i="10"/>
  <c r="A777" i="10"/>
  <c r="T776" i="10"/>
  <c r="S776" i="10"/>
  <c r="R776" i="10"/>
  <c r="Q776" i="10"/>
  <c r="P776" i="10"/>
  <c r="O776" i="10"/>
  <c r="M776" i="10"/>
  <c r="L776" i="10"/>
  <c r="K776" i="10"/>
  <c r="I776" i="10"/>
  <c r="H776" i="10"/>
  <c r="G776" i="10"/>
  <c r="F776" i="10"/>
  <c r="D776" i="10"/>
  <c r="C776" i="10"/>
  <c r="B776" i="10"/>
  <c r="A776" i="10"/>
  <c r="T775" i="10"/>
  <c r="S775" i="10"/>
  <c r="R775" i="10"/>
  <c r="Q775" i="10"/>
  <c r="P775" i="10"/>
  <c r="O775" i="10"/>
  <c r="M775" i="10"/>
  <c r="L775" i="10"/>
  <c r="K775" i="10"/>
  <c r="I775" i="10"/>
  <c r="H775" i="10"/>
  <c r="G775" i="10"/>
  <c r="F775" i="10"/>
  <c r="D775" i="10"/>
  <c r="C775" i="10"/>
  <c r="B775" i="10"/>
  <c r="A775" i="10"/>
  <c r="T774" i="10"/>
  <c r="S774" i="10"/>
  <c r="R774" i="10"/>
  <c r="Q774" i="10"/>
  <c r="P774" i="10"/>
  <c r="O774" i="10"/>
  <c r="M774" i="10"/>
  <c r="L774" i="10"/>
  <c r="K774" i="10"/>
  <c r="I774" i="10"/>
  <c r="H774" i="10"/>
  <c r="G774" i="10"/>
  <c r="F774" i="10"/>
  <c r="D774" i="10"/>
  <c r="C774" i="10"/>
  <c r="B774" i="10"/>
  <c r="A774" i="10"/>
  <c r="T773" i="10"/>
  <c r="S773" i="10"/>
  <c r="R773" i="10"/>
  <c r="Q773" i="10"/>
  <c r="P773" i="10"/>
  <c r="O773" i="10"/>
  <c r="M773" i="10"/>
  <c r="L773" i="10"/>
  <c r="K773" i="10"/>
  <c r="I773" i="10"/>
  <c r="H773" i="10"/>
  <c r="G773" i="10"/>
  <c r="F773" i="10"/>
  <c r="D773" i="10"/>
  <c r="C773" i="10"/>
  <c r="B773" i="10"/>
  <c r="A773" i="10"/>
  <c r="S772" i="10"/>
  <c r="R772" i="10"/>
  <c r="Q772" i="10"/>
  <c r="P772" i="10"/>
  <c r="O772" i="10"/>
  <c r="M772" i="10"/>
  <c r="L772" i="10"/>
  <c r="K772" i="10"/>
  <c r="I772" i="10"/>
  <c r="H772" i="10"/>
  <c r="G772" i="10"/>
  <c r="F772" i="10"/>
  <c r="D772" i="10"/>
  <c r="C772" i="10"/>
  <c r="A772" i="10"/>
  <c r="T771" i="10"/>
  <c r="S771" i="10"/>
  <c r="R771" i="10"/>
  <c r="Q771" i="10"/>
  <c r="P771" i="10"/>
  <c r="O771" i="10"/>
  <c r="M771" i="10"/>
  <c r="L771" i="10"/>
  <c r="K771" i="10"/>
  <c r="I771" i="10"/>
  <c r="H771" i="10"/>
  <c r="G771" i="10"/>
  <c r="F771" i="10"/>
  <c r="D771" i="10"/>
  <c r="C771" i="10"/>
  <c r="B771" i="10"/>
  <c r="A771" i="10"/>
  <c r="T770" i="10"/>
  <c r="S770" i="10"/>
  <c r="R770" i="10"/>
  <c r="Q770" i="10"/>
  <c r="P770" i="10"/>
  <c r="O770" i="10"/>
  <c r="M770" i="10"/>
  <c r="L770" i="10"/>
  <c r="K770" i="10"/>
  <c r="I770" i="10"/>
  <c r="H770" i="10"/>
  <c r="G770" i="10"/>
  <c r="F770" i="10"/>
  <c r="D770" i="10"/>
  <c r="C770" i="10"/>
  <c r="B770" i="10"/>
  <c r="A770" i="10"/>
  <c r="T769" i="10"/>
  <c r="S769" i="10"/>
  <c r="R769" i="10"/>
  <c r="Q769" i="10"/>
  <c r="P769" i="10"/>
  <c r="O769" i="10"/>
  <c r="M769" i="10"/>
  <c r="L769" i="10"/>
  <c r="K769" i="10"/>
  <c r="I769" i="10"/>
  <c r="H769" i="10"/>
  <c r="G769" i="10"/>
  <c r="F769" i="10"/>
  <c r="D769" i="10"/>
  <c r="C769" i="10"/>
  <c r="B769" i="10"/>
  <c r="A769" i="10"/>
  <c r="T768" i="10"/>
  <c r="S768" i="10"/>
  <c r="R768" i="10"/>
  <c r="Q768" i="10"/>
  <c r="P768" i="10"/>
  <c r="O768" i="10"/>
  <c r="M768" i="10"/>
  <c r="L768" i="10"/>
  <c r="K768" i="10"/>
  <c r="I768" i="10"/>
  <c r="H768" i="10"/>
  <c r="G768" i="10"/>
  <c r="F768" i="10"/>
  <c r="D768" i="10"/>
  <c r="C768" i="10"/>
  <c r="B768" i="10"/>
  <c r="A768" i="10"/>
  <c r="T767" i="10"/>
  <c r="S767" i="10"/>
  <c r="R767" i="10"/>
  <c r="Q767" i="10"/>
  <c r="P767" i="10"/>
  <c r="O767" i="10"/>
  <c r="M767" i="10"/>
  <c r="L767" i="10"/>
  <c r="K767" i="10"/>
  <c r="I767" i="10"/>
  <c r="H767" i="10"/>
  <c r="G767" i="10"/>
  <c r="F767" i="10"/>
  <c r="D767" i="10"/>
  <c r="C767" i="10"/>
  <c r="B767" i="10"/>
  <c r="A767" i="10"/>
  <c r="T766" i="10"/>
  <c r="S766" i="10"/>
  <c r="R766" i="10"/>
  <c r="Q766" i="10"/>
  <c r="P766" i="10"/>
  <c r="O766" i="10"/>
  <c r="M766" i="10"/>
  <c r="L766" i="10"/>
  <c r="K766" i="10"/>
  <c r="I766" i="10"/>
  <c r="H766" i="10"/>
  <c r="G766" i="10"/>
  <c r="F766" i="10"/>
  <c r="D766" i="10"/>
  <c r="C766" i="10"/>
  <c r="B766" i="10"/>
  <c r="A766" i="10"/>
  <c r="T765" i="10"/>
  <c r="S765" i="10"/>
  <c r="R765" i="10"/>
  <c r="Q765" i="10"/>
  <c r="P765" i="10"/>
  <c r="O765" i="10"/>
  <c r="M765" i="10"/>
  <c r="L765" i="10"/>
  <c r="K765" i="10"/>
  <c r="I765" i="10"/>
  <c r="H765" i="10"/>
  <c r="G765" i="10"/>
  <c r="F765" i="10"/>
  <c r="D765" i="10"/>
  <c r="C765" i="10"/>
  <c r="B765" i="10"/>
  <c r="A765" i="10"/>
  <c r="S764" i="10"/>
  <c r="R764" i="10"/>
  <c r="Q764" i="10"/>
  <c r="P764" i="10"/>
  <c r="O764" i="10"/>
  <c r="M764" i="10"/>
  <c r="L764" i="10"/>
  <c r="K764" i="10"/>
  <c r="I764" i="10"/>
  <c r="H764" i="10"/>
  <c r="G764" i="10"/>
  <c r="F764" i="10"/>
  <c r="D764" i="10"/>
  <c r="C764" i="10"/>
  <c r="B764" i="10"/>
  <c r="A764" i="10"/>
  <c r="T763" i="10"/>
  <c r="S763" i="10"/>
  <c r="R763" i="10"/>
  <c r="Q763" i="10"/>
  <c r="P763" i="10"/>
  <c r="O763" i="10"/>
  <c r="M763" i="10"/>
  <c r="L763" i="10"/>
  <c r="K763" i="10"/>
  <c r="I763" i="10"/>
  <c r="H763" i="10"/>
  <c r="G763" i="10"/>
  <c r="F763" i="10"/>
  <c r="D763" i="10"/>
  <c r="C763" i="10"/>
  <c r="B763" i="10"/>
  <c r="A763" i="10"/>
  <c r="T762" i="10"/>
  <c r="S762" i="10"/>
  <c r="R762" i="10"/>
  <c r="Q762" i="10"/>
  <c r="P762" i="10"/>
  <c r="O762" i="10"/>
  <c r="M762" i="10"/>
  <c r="L762" i="10"/>
  <c r="K762" i="10"/>
  <c r="I762" i="10"/>
  <c r="H762" i="10"/>
  <c r="G762" i="10"/>
  <c r="F762" i="10"/>
  <c r="D762" i="10"/>
  <c r="C762" i="10"/>
  <c r="B762" i="10"/>
  <c r="A762" i="10"/>
  <c r="T761" i="10"/>
  <c r="S761" i="10"/>
  <c r="R761" i="10"/>
  <c r="Q761" i="10"/>
  <c r="P761" i="10"/>
  <c r="O761" i="10"/>
  <c r="M761" i="10"/>
  <c r="L761" i="10"/>
  <c r="K761" i="10"/>
  <c r="I761" i="10"/>
  <c r="H761" i="10"/>
  <c r="G761" i="10"/>
  <c r="F761" i="10"/>
  <c r="D761" i="10"/>
  <c r="C761" i="10"/>
  <c r="B761" i="10"/>
  <c r="A761" i="10"/>
  <c r="T760" i="10"/>
  <c r="S760" i="10"/>
  <c r="R760" i="10"/>
  <c r="Q760" i="10"/>
  <c r="P760" i="10"/>
  <c r="O760" i="10"/>
  <c r="M760" i="10"/>
  <c r="L760" i="10"/>
  <c r="K760" i="10"/>
  <c r="I760" i="10"/>
  <c r="H760" i="10"/>
  <c r="G760" i="10"/>
  <c r="F760" i="10"/>
  <c r="D760" i="10"/>
  <c r="C760" i="10"/>
  <c r="B760" i="10"/>
  <c r="A760" i="10"/>
  <c r="S759" i="10"/>
  <c r="R759" i="10"/>
  <c r="Q759" i="10"/>
  <c r="P759" i="10"/>
  <c r="O759" i="10"/>
  <c r="M759" i="10"/>
  <c r="L759" i="10"/>
  <c r="K759" i="10"/>
  <c r="I759" i="10"/>
  <c r="H759" i="10"/>
  <c r="G759" i="10"/>
  <c r="F759" i="10"/>
  <c r="D759" i="10"/>
  <c r="C759" i="10"/>
  <c r="A759" i="10"/>
  <c r="T758" i="10"/>
  <c r="S758" i="10"/>
  <c r="R758" i="10"/>
  <c r="Q758" i="10"/>
  <c r="P758" i="10"/>
  <c r="O758" i="10"/>
  <c r="M758" i="10"/>
  <c r="L758" i="10"/>
  <c r="K758" i="10"/>
  <c r="I758" i="10"/>
  <c r="H758" i="10"/>
  <c r="G758" i="10"/>
  <c r="F758" i="10"/>
  <c r="D758" i="10"/>
  <c r="C758" i="10"/>
  <c r="B758" i="10"/>
  <c r="A758" i="10"/>
  <c r="T757" i="10"/>
  <c r="S757" i="10"/>
  <c r="R757" i="10"/>
  <c r="Q757" i="10"/>
  <c r="P757" i="10"/>
  <c r="O757" i="10"/>
  <c r="M757" i="10"/>
  <c r="L757" i="10"/>
  <c r="K757" i="10"/>
  <c r="I757" i="10"/>
  <c r="H757" i="10"/>
  <c r="G757" i="10"/>
  <c r="F757" i="10"/>
  <c r="D757" i="10"/>
  <c r="C757" i="10"/>
  <c r="B757" i="10"/>
  <c r="A757" i="10"/>
  <c r="T756" i="10"/>
  <c r="S756" i="10"/>
  <c r="R756" i="10"/>
  <c r="Q756" i="10"/>
  <c r="P756" i="10"/>
  <c r="O756" i="10"/>
  <c r="M756" i="10"/>
  <c r="L756" i="10"/>
  <c r="K756" i="10"/>
  <c r="I756" i="10"/>
  <c r="H756" i="10"/>
  <c r="G756" i="10"/>
  <c r="F756" i="10"/>
  <c r="D756" i="10"/>
  <c r="C756" i="10"/>
  <c r="B756" i="10"/>
  <c r="A756" i="10"/>
  <c r="T755" i="10"/>
  <c r="S755" i="10"/>
  <c r="R755" i="10"/>
  <c r="Q755" i="10"/>
  <c r="P755" i="10"/>
  <c r="O755" i="10"/>
  <c r="M755" i="10"/>
  <c r="L755" i="10"/>
  <c r="K755" i="10"/>
  <c r="I755" i="10"/>
  <c r="H755" i="10"/>
  <c r="G755" i="10"/>
  <c r="F755" i="10"/>
  <c r="D755" i="10"/>
  <c r="C755" i="10"/>
  <c r="B755" i="10"/>
  <c r="A755" i="10"/>
  <c r="T754" i="10"/>
  <c r="S754" i="10"/>
  <c r="R754" i="10"/>
  <c r="Q754" i="10"/>
  <c r="P754" i="10"/>
  <c r="O754" i="10"/>
  <c r="M754" i="10"/>
  <c r="L754" i="10"/>
  <c r="K754" i="10"/>
  <c r="I754" i="10"/>
  <c r="H754" i="10"/>
  <c r="G754" i="10"/>
  <c r="F754" i="10"/>
  <c r="D754" i="10"/>
  <c r="C754" i="10"/>
  <c r="B754" i="10"/>
  <c r="A754" i="10"/>
  <c r="T753" i="10"/>
  <c r="S753" i="10"/>
  <c r="R753" i="10"/>
  <c r="Q753" i="10"/>
  <c r="P753" i="10"/>
  <c r="O753" i="10"/>
  <c r="M753" i="10"/>
  <c r="L753" i="10"/>
  <c r="K753" i="10"/>
  <c r="I753" i="10"/>
  <c r="H753" i="10"/>
  <c r="G753" i="10"/>
  <c r="F753" i="10"/>
  <c r="D753" i="10"/>
  <c r="C753" i="10"/>
  <c r="B753" i="10"/>
  <c r="A753" i="10"/>
  <c r="T752" i="10"/>
  <c r="S752" i="10"/>
  <c r="R752" i="10"/>
  <c r="Q752" i="10"/>
  <c r="P752" i="10"/>
  <c r="O752" i="10"/>
  <c r="M752" i="10"/>
  <c r="L752" i="10"/>
  <c r="K752" i="10"/>
  <c r="I752" i="10"/>
  <c r="H752" i="10"/>
  <c r="G752" i="10"/>
  <c r="F752" i="10"/>
  <c r="D752" i="10"/>
  <c r="C752" i="10"/>
  <c r="B752" i="10"/>
  <c r="A752" i="10"/>
  <c r="T751" i="10"/>
  <c r="S751" i="10"/>
  <c r="R751" i="10"/>
  <c r="Q751" i="10"/>
  <c r="P751" i="10"/>
  <c r="O751" i="10"/>
  <c r="M751" i="10"/>
  <c r="L751" i="10"/>
  <c r="K751" i="10"/>
  <c r="I751" i="10"/>
  <c r="H751" i="10"/>
  <c r="G751" i="10"/>
  <c r="F751" i="10"/>
  <c r="D751" i="10"/>
  <c r="C751" i="10"/>
  <c r="A751" i="10"/>
  <c r="T750" i="10"/>
  <c r="S750" i="10"/>
  <c r="R750" i="10"/>
  <c r="Q750" i="10"/>
  <c r="P750" i="10"/>
  <c r="O750" i="10"/>
  <c r="M750" i="10"/>
  <c r="L750" i="10"/>
  <c r="K750" i="10"/>
  <c r="I750" i="10"/>
  <c r="H750" i="10"/>
  <c r="G750" i="10"/>
  <c r="F750" i="10"/>
  <c r="D750" i="10"/>
  <c r="C750" i="10"/>
  <c r="A750" i="10"/>
  <c r="T749" i="10"/>
  <c r="S749" i="10"/>
  <c r="R749" i="10"/>
  <c r="Q749" i="10"/>
  <c r="P749" i="10"/>
  <c r="O749" i="10"/>
  <c r="M749" i="10"/>
  <c r="L749" i="10"/>
  <c r="K749" i="10"/>
  <c r="I749" i="10"/>
  <c r="H749" i="10"/>
  <c r="G749" i="10"/>
  <c r="F749" i="10"/>
  <c r="D749" i="10"/>
  <c r="C749" i="10"/>
  <c r="B749" i="10"/>
  <c r="A749" i="10"/>
  <c r="T748" i="10"/>
  <c r="S748" i="10"/>
  <c r="R748" i="10"/>
  <c r="Q748" i="10"/>
  <c r="P748" i="10"/>
  <c r="O748" i="10"/>
  <c r="M748" i="10"/>
  <c r="L748" i="10"/>
  <c r="K748" i="10"/>
  <c r="I748" i="10"/>
  <c r="H748" i="10"/>
  <c r="G748" i="10"/>
  <c r="F748" i="10"/>
  <c r="D748" i="10"/>
  <c r="C748" i="10"/>
  <c r="B748" i="10"/>
  <c r="A748" i="10"/>
  <c r="T747" i="10"/>
  <c r="S747" i="10"/>
  <c r="R747" i="10"/>
  <c r="Q747" i="10"/>
  <c r="P747" i="10"/>
  <c r="O747" i="10"/>
  <c r="M747" i="10"/>
  <c r="L747" i="10"/>
  <c r="K747" i="10"/>
  <c r="I747" i="10"/>
  <c r="H747" i="10"/>
  <c r="G747" i="10"/>
  <c r="F747" i="10"/>
  <c r="D747" i="10"/>
  <c r="C747" i="10"/>
  <c r="B747" i="10"/>
  <c r="A747" i="10"/>
  <c r="T746" i="10"/>
  <c r="S746" i="10"/>
  <c r="R746" i="10"/>
  <c r="Q746" i="10"/>
  <c r="P746" i="10"/>
  <c r="O746" i="10"/>
  <c r="M746" i="10"/>
  <c r="L746" i="10"/>
  <c r="K746" i="10"/>
  <c r="I746" i="10"/>
  <c r="H746" i="10"/>
  <c r="G746" i="10"/>
  <c r="F746" i="10"/>
  <c r="D746" i="10"/>
  <c r="C746" i="10"/>
  <c r="B746" i="10"/>
  <c r="A746" i="10"/>
  <c r="S745" i="10"/>
  <c r="R745" i="10"/>
  <c r="Q745" i="10"/>
  <c r="P745" i="10"/>
  <c r="O745" i="10"/>
  <c r="M745" i="10"/>
  <c r="L745" i="10"/>
  <c r="K745" i="10"/>
  <c r="I745" i="10"/>
  <c r="H745" i="10"/>
  <c r="G745" i="10"/>
  <c r="F745" i="10"/>
  <c r="D745" i="10"/>
  <c r="C745" i="10"/>
  <c r="B745" i="10"/>
  <c r="A745" i="10"/>
  <c r="T744" i="10"/>
  <c r="S744" i="10"/>
  <c r="R744" i="10"/>
  <c r="Q744" i="10"/>
  <c r="P744" i="10"/>
  <c r="O744" i="10"/>
  <c r="M744" i="10"/>
  <c r="L744" i="10"/>
  <c r="K744" i="10"/>
  <c r="I744" i="10"/>
  <c r="H744" i="10"/>
  <c r="G744" i="10"/>
  <c r="F744" i="10"/>
  <c r="D744" i="10"/>
  <c r="C744" i="10"/>
  <c r="B744" i="10"/>
  <c r="A744" i="10"/>
  <c r="T743" i="10"/>
  <c r="S743" i="10"/>
  <c r="R743" i="10"/>
  <c r="Q743" i="10"/>
  <c r="P743" i="10"/>
  <c r="O743" i="10"/>
  <c r="M743" i="10"/>
  <c r="L743" i="10"/>
  <c r="K743" i="10"/>
  <c r="I743" i="10"/>
  <c r="H743" i="10"/>
  <c r="G743" i="10"/>
  <c r="F743" i="10"/>
  <c r="D743" i="10"/>
  <c r="C743" i="10"/>
  <c r="B743" i="10"/>
  <c r="A743" i="10"/>
  <c r="S742" i="10"/>
  <c r="R742" i="10"/>
  <c r="Q742" i="10"/>
  <c r="P742" i="10"/>
  <c r="O742" i="10"/>
  <c r="M742" i="10"/>
  <c r="L742" i="10"/>
  <c r="K742" i="10"/>
  <c r="I742" i="10"/>
  <c r="H742" i="10"/>
  <c r="G742" i="10"/>
  <c r="F742" i="10"/>
  <c r="D742" i="10"/>
  <c r="C742" i="10"/>
  <c r="B742" i="10"/>
  <c r="A742" i="10"/>
  <c r="T741" i="10"/>
  <c r="S741" i="10"/>
  <c r="R741" i="10"/>
  <c r="Q741" i="10"/>
  <c r="P741" i="10"/>
  <c r="O741" i="10"/>
  <c r="M741" i="10"/>
  <c r="L741" i="10"/>
  <c r="K741" i="10"/>
  <c r="I741" i="10"/>
  <c r="H741" i="10"/>
  <c r="G741" i="10"/>
  <c r="F741" i="10"/>
  <c r="D741" i="10"/>
  <c r="C741" i="10"/>
  <c r="B741" i="10"/>
  <c r="A741" i="10"/>
  <c r="T740" i="10"/>
  <c r="S740" i="10"/>
  <c r="R740" i="10"/>
  <c r="Q740" i="10"/>
  <c r="P740" i="10"/>
  <c r="O740" i="10"/>
  <c r="M740" i="10"/>
  <c r="L740" i="10"/>
  <c r="K740" i="10"/>
  <c r="I740" i="10"/>
  <c r="H740" i="10"/>
  <c r="G740" i="10"/>
  <c r="F740" i="10"/>
  <c r="D740" i="10"/>
  <c r="C740" i="10"/>
  <c r="B740" i="10"/>
  <c r="A740" i="10"/>
  <c r="T739" i="10"/>
  <c r="S739" i="10"/>
  <c r="R739" i="10"/>
  <c r="Q739" i="10"/>
  <c r="P739" i="10"/>
  <c r="O739" i="10"/>
  <c r="M739" i="10"/>
  <c r="L739" i="10"/>
  <c r="K739" i="10"/>
  <c r="I739" i="10"/>
  <c r="H739" i="10"/>
  <c r="G739" i="10"/>
  <c r="F739" i="10"/>
  <c r="D739" i="10"/>
  <c r="C739" i="10"/>
  <c r="B739" i="10"/>
  <c r="A739" i="10"/>
  <c r="T738" i="10"/>
  <c r="S738" i="10"/>
  <c r="R738" i="10"/>
  <c r="Q738" i="10"/>
  <c r="P738" i="10"/>
  <c r="O738" i="10"/>
  <c r="M738" i="10"/>
  <c r="L738" i="10"/>
  <c r="K738" i="10"/>
  <c r="I738" i="10"/>
  <c r="H738" i="10"/>
  <c r="G738" i="10"/>
  <c r="F738" i="10"/>
  <c r="D738" i="10"/>
  <c r="C738" i="10"/>
  <c r="B738" i="10"/>
  <c r="A738" i="10"/>
  <c r="T737" i="10"/>
  <c r="S737" i="10"/>
  <c r="R737" i="10"/>
  <c r="Q737" i="10"/>
  <c r="P737" i="10"/>
  <c r="O737" i="10"/>
  <c r="M737" i="10"/>
  <c r="L737" i="10"/>
  <c r="K737" i="10"/>
  <c r="I737" i="10"/>
  <c r="H737" i="10"/>
  <c r="G737" i="10"/>
  <c r="F737" i="10"/>
  <c r="D737" i="10"/>
  <c r="C737" i="10"/>
  <c r="B737" i="10"/>
  <c r="A737" i="10"/>
  <c r="T736" i="10"/>
  <c r="S736" i="10"/>
  <c r="R736" i="10"/>
  <c r="Q736" i="10"/>
  <c r="P736" i="10"/>
  <c r="O736" i="10"/>
  <c r="M736" i="10"/>
  <c r="L736" i="10"/>
  <c r="K736" i="10"/>
  <c r="I736" i="10"/>
  <c r="H736" i="10"/>
  <c r="G736" i="10"/>
  <c r="F736" i="10"/>
  <c r="D736" i="10"/>
  <c r="C736" i="10"/>
  <c r="B736" i="10"/>
  <c r="A736" i="10"/>
  <c r="T735" i="10"/>
  <c r="S735" i="10"/>
  <c r="R735" i="10"/>
  <c r="Q735" i="10"/>
  <c r="P735" i="10"/>
  <c r="O735" i="10"/>
  <c r="M735" i="10"/>
  <c r="L735" i="10"/>
  <c r="K735" i="10"/>
  <c r="I735" i="10"/>
  <c r="H735" i="10"/>
  <c r="G735" i="10"/>
  <c r="F735" i="10"/>
  <c r="D735" i="10"/>
  <c r="C735" i="10"/>
  <c r="B735" i="10"/>
  <c r="A735" i="10"/>
  <c r="T734" i="10"/>
  <c r="S734" i="10"/>
  <c r="R734" i="10"/>
  <c r="Q734" i="10"/>
  <c r="P734" i="10"/>
  <c r="O734" i="10"/>
  <c r="M734" i="10"/>
  <c r="L734" i="10"/>
  <c r="K734" i="10"/>
  <c r="I734" i="10"/>
  <c r="H734" i="10"/>
  <c r="G734" i="10"/>
  <c r="F734" i="10"/>
  <c r="D734" i="10"/>
  <c r="C734" i="10"/>
  <c r="B734" i="10"/>
  <c r="A734" i="10"/>
  <c r="CF730" i="10"/>
  <c r="CE730" i="10"/>
  <c r="CD730" i="10"/>
  <c r="CC730" i="10"/>
  <c r="CB730" i="10"/>
  <c r="CA730" i="10"/>
  <c r="BZ730" i="10"/>
  <c r="BY730" i="10"/>
  <c r="BX730" i="10"/>
  <c r="BW730" i="10"/>
  <c r="BV730" i="10"/>
  <c r="BU730" i="10"/>
  <c r="BT730" i="10"/>
  <c r="BS730" i="10"/>
  <c r="BR730" i="10"/>
  <c r="BQ730" i="10"/>
  <c r="BP730" i="10"/>
  <c r="BO730" i="10"/>
  <c r="BN730" i="10"/>
  <c r="BM730" i="10"/>
  <c r="BL730" i="10"/>
  <c r="BK730" i="10"/>
  <c r="BJ730" i="10"/>
  <c r="BF730" i="10"/>
  <c r="BE730" i="10"/>
  <c r="BB730" i="10"/>
  <c r="BA730" i="10"/>
  <c r="AZ730" i="10"/>
  <c r="AX730" i="10"/>
  <c r="AW730" i="10"/>
  <c r="AV730" i="10"/>
  <c r="AU730" i="10"/>
  <c r="AT730" i="10"/>
  <c r="AS730" i="10"/>
  <c r="AR730" i="10"/>
  <c r="AQ730" i="10"/>
  <c r="AP730" i="10"/>
  <c r="AO730" i="10"/>
  <c r="AN730" i="10"/>
  <c r="AM730" i="10"/>
  <c r="AL730" i="10"/>
  <c r="AK730" i="10"/>
  <c r="AJ730" i="10"/>
  <c r="AI730" i="10"/>
  <c r="AH730" i="10"/>
  <c r="AG730" i="10"/>
  <c r="AF730" i="10"/>
  <c r="AE730" i="10"/>
  <c r="AD730" i="10"/>
  <c r="AC730" i="10"/>
  <c r="AB730" i="10"/>
  <c r="AA730" i="10"/>
  <c r="Z730" i="10"/>
  <c r="Y730" i="10"/>
  <c r="X730" i="10"/>
  <c r="W730" i="10"/>
  <c r="V730" i="10"/>
  <c r="U730" i="10"/>
  <c r="S730" i="10"/>
  <c r="R730" i="10"/>
  <c r="Q730" i="10"/>
  <c r="P730" i="10"/>
  <c r="O730" i="10"/>
  <c r="N730" i="10"/>
  <c r="M730" i="10"/>
  <c r="L730" i="10"/>
  <c r="K730" i="10"/>
  <c r="J730" i="10"/>
  <c r="I730" i="10"/>
  <c r="H730" i="10"/>
  <c r="G730" i="10"/>
  <c r="F730" i="10"/>
  <c r="E730" i="10"/>
  <c r="D730" i="10"/>
  <c r="C730" i="10"/>
  <c r="B730" i="10"/>
  <c r="A730" i="10"/>
  <c r="BR726" i="10"/>
  <c r="BQ726" i="10"/>
  <c r="BP726" i="10"/>
  <c r="BO726" i="10"/>
  <c r="BN726" i="10"/>
  <c r="BM726" i="10"/>
  <c r="BL726" i="10"/>
  <c r="BK726" i="10"/>
  <c r="BJ726" i="10"/>
  <c r="BI726" i="10"/>
  <c r="BH726" i="10"/>
  <c r="BG726" i="10"/>
  <c r="BF726" i="10"/>
  <c r="BE726" i="10"/>
  <c r="BD726" i="10"/>
  <c r="BC726" i="10"/>
  <c r="BB726" i="10"/>
  <c r="BA726" i="10"/>
  <c r="AY726" i="10"/>
  <c r="AV726" i="10"/>
  <c r="AT726" i="10"/>
  <c r="AR726" i="10"/>
  <c r="AQ726" i="10"/>
  <c r="AP726" i="10"/>
  <c r="AO726" i="10"/>
  <c r="AN726" i="10"/>
  <c r="AM726" i="10"/>
  <c r="AL726" i="10"/>
  <c r="AJ726" i="10"/>
  <c r="AH726" i="10"/>
  <c r="AG726" i="10"/>
  <c r="AE726" i="10"/>
  <c r="AC726" i="10"/>
  <c r="AB726" i="10"/>
  <c r="Z726" i="10"/>
  <c r="X726" i="10"/>
  <c r="W726" i="10"/>
  <c r="V726" i="10"/>
  <c r="U726" i="10"/>
  <c r="S726" i="10"/>
  <c r="R726" i="10"/>
  <c r="Q726" i="10"/>
  <c r="P726" i="10"/>
  <c r="O726" i="10"/>
  <c r="N726" i="10"/>
  <c r="M726" i="10"/>
  <c r="L726" i="10"/>
  <c r="K726" i="10"/>
  <c r="J726" i="10"/>
  <c r="I726" i="10"/>
  <c r="H726" i="10"/>
  <c r="F726" i="10"/>
  <c r="E726" i="10"/>
  <c r="D726" i="10"/>
  <c r="C726" i="10"/>
  <c r="B726" i="10"/>
  <c r="A726" i="10"/>
  <c r="CC722" i="10"/>
  <c r="CB722" i="10"/>
  <c r="CA722" i="10"/>
  <c r="BZ722" i="10"/>
  <c r="BY722" i="10"/>
  <c r="BX722" i="10"/>
  <c r="BW722" i="10"/>
  <c r="BV722" i="10"/>
  <c r="BU722" i="10"/>
  <c r="BT722" i="10"/>
  <c r="BS722" i="10"/>
  <c r="BR722" i="10"/>
  <c r="BP722" i="10"/>
  <c r="BO722" i="10"/>
  <c r="BM722" i="10"/>
  <c r="BL722" i="10"/>
  <c r="BJ722" i="10"/>
  <c r="BG722" i="10"/>
  <c r="BF722" i="10"/>
  <c r="BD722" i="10"/>
  <c r="BC722" i="10"/>
  <c r="BA722" i="10"/>
  <c r="AX722" i="10"/>
  <c r="AW722" i="10"/>
  <c r="AR722" i="10"/>
  <c r="AQ722" i="10"/>
  <c r="AO722" i="10"/>
  <c r="AN722" i="10"/>
  <c r="AL722" i="10"/>
  <c r="AK722" i="10"/>
  <c r="AI722" i="10"/>
  <c r="AF722" i="10"/>
  <c r="AE722" i="10"/>
  <c r="AC722" i="10"/>
  <c r="Z722" i="10"/>
  <c r="Y722" i="10"/>
  <c r="W722" i="10"/>
  <c r="V722" i="10"/>
  <c r="T722" i="10"/>
  <c r="S722" i="10"/>
  <c r="Q722" i="10"/>
  <c r="P722" i="10"/>
  <c r="O722" i="10"/>
  <c r="N722" i="10"/>
  <c r="M722" i="10"/>
  <c r="L722" i="10"/>
  <c r="K722" i="10"/>
  <c r="J722" i="10"/>
  <c r="I722" i="10"/>
  <c r="H722" i="10"/>
  <c r="G722" i="10"/>
  <c r="F722" i="10"/>
  <c r="E722" i="10"/>
  <c r="D722" i="10"/>
  <c r="C722" i="10"/>
  <c r="B722" i="10"/>
  <c r="A722" i="10"/>
  <c r="C615" i="10"/>
  <c r="E546" i="10"/>
  <c r="D546" i="10"/>
  <c r="E545" i="10"/>
  <c r="D545" i="10"/>
  <c r="E540" i="10"/>
  <c r="D540" i="10"/>
  <c r="E539" i="10"/>
  <c r="D539" i="10"/>
  <c r="E538" i="10"/>
  <c r="D538" i="10"/>
  <c r="E537" i="10"/>
  <c r="D537" i="10"/>
  <c r="E536" i="10"/>
  <c r="D536" i="10"/>
  <c r="E535" i="10"/>
  <c r="D535" i="10"/>
  <c r="E533" i="10"/>
  <c r="D533" i="10"/>
  <c r="E532" i="10"/>
  <c r="D532" i="10"/>
  <c r="E531" i="10"/>
  <c r="D531" i="10"/>
  <c r="E530" i="10"/>
  <c r="D530" i="10"/>
  <c r="E529" i="10"/>
  <c r="D529" i="10"/>
  <c r="E528" i="10"/>
  <c r="D528" i="10"/>
  <c r="E527" i="10"/>
  <c r="D527" i="10"/>
  <c r="E526" i="10"/>
  <c r="D526" i="10"/>
  <c r="E525" i="10"/>
  <c r="D525" i="10"/>
  <c r="E524" i="10"/>
  <c r="D524" i="10"/>
  <c r="E523" i="10"/>
  <c r="D523" i="10"/>
  <c r="E522" i="10"/>
  <c r="D522" i="10"/>
  <c r="E520" i="10"/>
  <c r="D520" i="10"/>
  <c r="E519" i="10"/>
  <c r="D519" i="10"/>
  <c r="E518" i="10"/>
  <c r="D518" i="10"/>
  <c r="E517" i="10"/>
  <c r="D517" i="10"/>
  <c r="E516" i="10"/>
  <c r="D516" i="10"/>
  <c r="E515" i="10"/>
  <c r="D515" i="10"/>
  <c r="E514" i="10"/>
  <c r="D514" i="10"/>
  <c r="E511" i="10"/>
  <c r="D511" i="10"/>
  <c r="E510" i="10"/>
  <c r="D510" i="10"/>
  <c r="E509" i="10"/>
  <c r="D509" i="10"/>
  <c r="E508" i="10"/>
  <c r="D508" i="10"/>
  <c r="E507" i="10"/>
  <c r="D507" i="10"/>
  <c r="E506" i="10"/>
  <c r="D506" i="10"/>
  <c r="E505" i="10"/>
  <c r="D505" i="10"/>
  <c r="E504" i="10"/>
  <c r="D504" i="10"/>
  <c r="E503" i="10"/>
  <c r="D503" i="10"/>
  <c r="E502" i="10"/>
  <c r="D502" i="10"/>
  <c r="E501" i="10"/>
  <c r="D501" i="10"/>
  <c r="E500" i="10"/>
  <c r="D500" i="10"/>
  <c r="E499" i="10"/>
  <c r="D499" i="10"/>
  <c r="E498" i="10"/>
  <c r="D498" i="10"/>
  <c r="E497" i="10"/>
  <c r="D497" i="10"/>
  <c r="E496" i="10"/>
  <c r="D496" i="10"/>
  <c r="G493" i="10"/>
  <c r="F493" i="10"/>
  <c r="E493" i="10"/>
  <c r="D493" i="10"/>
  <c r="C493" i="10"/>
  <c r="B493" i="10"/>
  <c r="A493" i="10"/>
  <c r="B478" i="10"/>
  <c r="B475" i="10"/>
  <c r="B474" i="10"/>
  <c r="B472" i="10"/>
  <c r="B471" i="10"/>
  <c r="B470" i="10"/>
  <c r="B469" i="10"/>
  <c r="B468" i="10"/>
  <c r="B464" i="10"/>
  <c r="B463" i="10"/>
  <c r="C459" i="10"/>
  <c r="B459" i="10"/>
  <c r="B458" i="10"/>
  <c r="B455" i="10"/>
  <c r="B454" i="10"/>
  <c r="B453" i="10"/>
  <c r="C447" i="10"/>
  <c r="C446" i="10"/>
  <c r="C445" i="10"/>
  <c r="C444" i="10"/>
  <c r="C439" i="10"/>
  <c r="B439" i="10"/>
  <c r="C438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D424" i="10"/>
  <c r="B424" i="10"/>
  <c r="B423" i="10"/>
  <c r="D421" i="10"/>
  <c r="B421" i="10"/>
  <c r="B420" i="10"/>
  <c r="D418" i="10"/>
  <c r="B417" i="10"/>
  <c r="D415" i="10"/>
  <c r="B415" i="10"/>
  <c r="B414" i="10"/>
  <c r="A412" i="10"/>
  <c r="D390" i="10"/>
  <c r="B441" i="10" s="1"/>
  <c r="D372" i="10"/>
  <c r="D367" i="10"/>
  <c r="C448" i="10" s="1"/>
  <c r="D361" i="10"/>
  <c r="N817" i="10" s="1"/>
  <c r="D329" i="10"/>
  <c r="C326" i="10"/>
  <c r="AY730" i="10" s="1"/>
  <c r="D319" i="10"/>
  <c r="D314" i="10"/>
  <c r="D290" i="10"/>
  <c r="D283" i="10"/>
  <c r="C272" i="10"/>
  <c r="B473" i="10" s="1"/>
  <c r="D265" i="10"/>
  <c r="D260" i="10"/>
  <c r="D240" i="10"/>
  <c r="B447" i="10" s="1"/>
  <c r="D236" i="10"/>
  <c r="B446" i="10" s="1"/>
  <c r="D229" i="10"/>
  <c r="B445" i="10" s="1"/>
  <c r="D221" i="10"/>
  <c r="CD722" i="10" s="1"/>
  <c r="D217" i="10"/>
  <c r="C213" i="10"/>
  <c r="BI722" i="10" s="1"/>
  <c r="C210" i="10"/>
  <c r="AZ722" i="10" s="1"/>
  <c r="D204" i="10"/>
  <c r="C200" i="10"/>
  <c r="AH722" i="10" s="1"/>
  <c r="D190" i="10"/>
  <c r="D437" i="10" s="1"/>
  <c r="D186" i="10"/>
  <c r="D436" i="10" s="1"/>
  <c r="D181" i="10"/>
  <c r="D435" i="10" s="1"/>
  <c r="D177" i="10"/>
  <c r="D434" i="10" s="1"/>
  <c r="D173" i="10"/>
  <c r="D428" i="10" s="1"/>
  <c r="E154" i="10"/>
  <c r="E153" i="10"/>
  <c r="E152" i="10"/>
  <c r="E151" i="10"/>
  <c r="C421" i="10" s="1"/>
  <c r="E150" i="10"/>
  <c r="C420" i="10" s="1"/>
  <c r="E148" i="10"/>
  <c r="D147" i="10"/>
  <c r="AZ726" i="10" s="1"/>
  <c r="C147" i="10"/>
  <c r="AU726" i="10" s="1"/>
  <c r="E146" i="10"/>
  <c r="C145" i="10"/>
  <c r="AS726" i="10" s="1"/>
  <c r="D144" i="10"/>
  <c r="AW726" i="10" s="1"/>
  <c r="E142" i="10"/>
  <c r="AK726" i="10"/>
  <c r="AF726" i="10"/>
  <c r="AA726" i="10"/>
  <c r="E140" i="10"/>
  <c r="C139" i="10"/>
  <c r="AD726" i="10" s="1"/>
  <c r="B139" i="10"/>
  <c r="E138" i="10"/>
  <c r="C414" i="10" s="1"/>
  <c r="E127" i="10"/>
  <c r="D112" i="10"/>
  <c r="G726" i="10" s="1"/>
  <c r="AO80" i="10"/>
  <c r="T772" i="10" s="1"/>
  <c r="AG80" i="10"/>
  <c r="T764" i="10" s="1"/>
  <c r="AB80" i="10"/>
  <c r="T759" i="10" s="1"/>
  <c r="N80" i="10"/>
  <c r="T745" i="10" s="1"/>
  <c r="K80" i="10"/>
  <c r="T742" i="10" s="1"/>
  <c r="CF79" i="10"/>
  <c r="CE79" i="10"/>
  <c r="J612" i="10" s="1"/>
  <c r="CE78" i="10"/>
  <c r="I612" i="10" s="1"/>
  <c r="CE77" i="10"/>
  <c r="CE76" i="10"/>
  <c r="P816" i="10" s="1"/>
  <c r="AV75" i="10"/>
  <c r="N779" i="10" s="1"/>
  <c r="AU75" i="10"/>
  <c r="N778" i="10" s="1"/>
  <c r="AT75" i="10"/>
  <c r="N777" i="10" s="1"/>
  <c r="AS75" i="10"/>
  <c r="N776" i="10" s="1"/>
  <c r="AR75" i="10"/>
  <c r="N775" i="10" s="1"/>
  <c r="AQ75" i="10"/>
  <c r="N774" i="10" s="1"/>
  <c r="AP75" i="10"/>
  <c r="N773" i="10" s="1"/>
  <c r="AO75" i="10"/>
  <c r="N772" i="10" s="1"/>
  <c r="AN75" i="10"/>
  <c r="N771" i="10" s="1"/>
  <c r="AM75" i="10"/>
  <c r="N770" i="10" s="1"/>
  <c r="AL75" i="10"/>
  <c r="N769" i="10" s="1"/>
  <c r="AK75" i="10"/>
  <c r="N768" i="10" s="1"/>
  <c r="AJ75" i="10"/>
  <c r="N767" i="10" s="1"/>
  <c r="AI75" i="10"/>
  <c r="N766" i="10" s="1"/>
  <c r="AH75" i="10"/>
  <c r="N765" i="10" s="1"/>
  <c r="AG75" i="10"/>
  <c r="N764" i="10" s="1"/>
  <c r="AF75" i="10"/>
  <c r="N763" i="10" s="1"/>
  <c r="AE75" i="10"/>
  <c r="N762" i="10" s="1"/>
  <c r="AD75" i="10"/>
  <c r="N761" i="10" s="1"/>
  <c r="AC75" i="10"/>
  <c r="N760" i="10" s="1"/>
  <c r="AB75" i="10"/>
  <c r="N759" i="10" s="1"/>
  <c r="AA75" i="10"/>
  <c r="N758" i="10" s="1"/>
  <c r="Z75" i="10"/>
  <c r="N757" i="10" s="1"/>
  <c r="Y75" i="10"/>
  <c r="N756" i="10" s="1"/>
  <c r="X75" i="10"/>
  <c r="N755" i="10" s="1"/>
  <c r="W75" i="10"/>
  <c r="N754" i="10" s="1"/>
  <c r="V75" i="10"/>
  <c r="N753" i="10" s="1"/>
  <c r="U75" i="10"/>
  <c r="N752" i="10" s="1"/>
  <c r="T75" i="10"/>
  <c r="N751" i="10" s="1"/>
  <c r="S75" i="10"/>
  <c r="N750" i="10" s="1"/>
  <c r="R75" i="10"/>
  <c r="N749" i="10" s="1"/>
  <c r="Q75" i="10"/>
  <c r="N748" i="10" s="1"/>
  <c r="P75" i="10"/>
  <c r="N747" i="10" s="1"/>
  <c r="O75" i="10"/>
  <c r="N746" i="10" s="1"/>
  <c r="N75" i="10"/>
  <c r="N745" i="10" s="1"/>
  <c r="M75" i="10"/>
  <c r="N744" i="10" s="1"/>
  <c r="L75" i="10"/>
  <c r="N743" i="10" s="1"/>
  <c r="K75" i="10"/>
  <c r="N742" i="10" s="1"/>
  <c r="J75" i="10"/>
  <c r="N741" i="10" s="1"/>
  <c r="I75" i="10"/>
  <c r="N740" i="10" s="1"/>
  <c r="H75" i="10"/>
  <c r="N739" i="10" s="1"/>
  <c r="G75" i="10"/>
  <c r="N738" i="10" s="1"/>
  <c r="F75" i="10"/>
  <c r="N737" i="10" s="1"/>
  <c r="E75" i="10"/>
  <c r="N736" i="10" s="1"/>
  <c r="D75" i="10"/>
  <c r="N735" i="10" s="1"/>
  <c r="C75" i="10"/>
  <c r="N734" i="10" s="1"/>
  <c r="CE74" i="10"/>
  <c r="C464" i="10" s="1"/>
  <c r="CE73" i="10"/>
  <c r="O816" i="10" s="1"/>
  <c r="CD71" i="10"/>
  <c r="B575" i="10" s="1"/>
  <c r="CE70" i="10"/>
  <c r="M816" i="10" s="1"/>
  <c r="CE69" i="10"/>
  <c r="L816" i="10" s="1"/>
  <c r="CE68" i="10"/>
  <c r="K816" i="10" s="1"/>
  <c r="CE66" i="10"/>
  <c r="I816" i="10" s="1"/>
  <c r="CE65" i="10"/>
  <c r="H816" i="10" s="1"/>
  <c r="CE64" i="10"/>
  <c r="CE63" i="10"/>
  <c r="F816" i="10" s="1"/>
  <c r="CE61" i="10"/>
  <c r="C427" i="10" s="1"/>
  <c r="CE60" i="10"/>
  <c r="C816" i="10" s="1"/>
  <c r="BE59" i="10"/>
  <c r="AY59" i="10"/>
  <c r="E544" i="10" s="1"/>
  <c r="AO59" i="10"/>
  <c r="B772" i="10" s="1"/>
  <c r="B53" i="10"/>
  <c r="CE51" i="10"/>
  <c r="B49" i="10"/>
  <c r="CE47" i="10"/>
  <c r="BS48" i="10" l="1"/>
  <c r="BS62" i="10" s="1"/>
  <c r="E802" i="10" s="1"/>
  <c r="W48" i="10"/>
  <c r="W62" i="10" s="1"/>
  <c r="E754" i="10" s="1"/>
  <c r="H48" i="10"/>
  <c r="H62" i="10" s="1"/>
  <c r="E739" i="10" s="1"/>
  <c r="X48" i="10"/>
  <c r="X62" i="10" s="1"/>
  <c r="E755" i="10" s="1"/>
  <c r="BC48" i="10"/>
  <c r="BC62" i="10" s="1"/>
  <c r="E786" i="10" s="1"/>
  <c r="BT48" i="10"/>
  <c r="BT62" i="10" s="1"/>
  <c r="E803" i="10" s="1"/>
  <c r="G48" i="10"/>
  <c r="G62" i="10" s="1"/>
  <c r="E738" i="10" s="1"/>
  <c r="B440" i="10"/>
  <c r="AM48" i="10"/>
  <c r="AM62" i="10" s="1"/>
  <c r="E770" i="10" s="1"/>
  <c r="AN48" i="10"/>
  <c r="AN62" i="10" s="1"/>
  <c r="E771" i="10" s="1"/>
  <c r="BD48" i="10"/>
  <c r="BD62" i="10" s="1"/>
  <c r="E787" i="10" s="1"/>
  <c r="C431" i="10"/>
  <c r="F48" i="10"/>
  <c r="F62" i="10" s="1"/>
  <c r="E737" i="10" s="1"/>
  <c r="V48" i="10"/>
  <c r="V62" i="10" s="1"/>
  <c r="E753" i="10" s="1"/>
  <c r="AL48" i="10"/>
  <c r="AL62" i="10" s="1"/>
  <c r="E769" i="10" s="1"/>
  <c r="BB48" i="10"/>
  <c r="BB62" i="10" s="1"/>
  <c r="E785" i="10" s="1"/>
  <c r="BR48" i="10"/>
  <c r="BR62" i="10" s="1"/>
  <c r="E801" i="10" s="1"/>
  <c r="AO48" i="10"/>
  <c r="AO62" i="10" s="1"/>
  <c r="E772" i="10" s="1"/>
  <c r="BU48" i="10"/>
  <c r="BU62" i="10" s="1"/>
  <c r="E804" i="10" s="1"/>
  <c r="J48" i="10"/>
  <c r="J62" i="10" s="1"/>
  <c r="E741" i="10" s="1"/>
  <c r="Z48" i="10"/>
  <c r="Z62" i="10" s="1"/>
  <c r="E757" i="10" s="1"/>
  <c r="AP48" i="10"/>
  <c r="AP62" i="10" s="1"/>
  <c r="E773" i="10" s="1"/>
  <c r="BF48" i="10"/>
  <c r="BF62" i="10" s="1"/>
  <c r="E789" i="10" s="1"/>
  <c r="BV48" i="10"/>
  <c r="BV62" i="10" s="1"/>
  <c r="E805" i="10" s="1"/>
  <c r="D275" i="10"/>
  <c r="D816" i="10"/>
  <c r="BE48" i="10"/>
  <c r="BE62" i="10" s="1"/>
  <c r="E788" i="10" s="1"/>
  <c r="K48" i="10"/>
  <c r="K62" i="10" s="1"/>
  <c r="E742" i="10" s="1"/>
  <c r="AA48" i="10"/>
  <c r="AA62" i="10" s="1"/>
  <c r="E758" i="10" s="1"/>
  <c r="AQ48" i="10"/>
  <c r="AQ62" i="10" s="1"/>
  <c r="E774" i="10" s="1"/>
  <c r="BG48" i="10"/>
  <c r="BG62" i="10" s="1"/>
  <c r="E790" i="10" s="1"/>
  <c r="BW48" i="10"/>
  <c r="BW62" i="10" s="1"/>
  <c r="E806" i="10" s="1"/>
  <c r="L48" i="10"/>
  <c r="L62" i="10" s="1"/>
  <c r="E743" i="10" s="1"/>
  <c r="AB48" i="10"/>
  <c r="AB62" i="10" s="1"/>
  <c r="E759" i="10" s="1"/>
  <c r="AR48" i="10"/>
  <c r="AR62" i="10" s="1"/>
  <c r="E775" i="10" s="1"/>
  <c r="BH48" i="10"/>
  <c r="BH62" i="10" s="1"/>
  <c r="E791" i="10" s="1"/>
  <c r="BX48" i="10"/>
  <c r="BX62" i="10" s="1"/>
  <c r="E807" i="10" s="1"/>
  <c r="M48" i="10"/>
  <c r="M62" i="10" s="1"/>
  <c r="E744" i="10" s="1"/>
  <c r="AS48" i="10"/>
  <c r="AS62" i="10" s="1"/>
  <c r="E776" i="10" s="1"/>
  <c r="BY48" i="10"/>
  <c r="BY62" i="10" s="1"/>
  <c r="E808" i="10" s="1"/>
  <c r="D464" i="10"/>
  <c r="AC48" i="10"/>
  <c r="AC62" i="10" s="1"/>
  <c r="E760" i="10" s="1"/>
  <c r="BI48" i="10"/>
  <c r="BI62" i="10" s="1"/>
  <c r="E792" i="10" s="1"/>
  <c r="N48" i="10"/>
  <c r="N62" i="10" s="1"/>
  <c r="E745" i="10" s="1"/>
  <c r="AD48" i="10"/>
  <c r="AD62" i="10" s="1"/>
  <c r="E761" i="10" s="1"/>
  <c r="AT48" i="10"/>
  <c r="AT62" i="10" s="1"/>
  <c r="E777" i="10" s="1"/>
  <c r="BJ48" i="10"/>
  <c r="BJ62" i="10" s="1"/>
  <c r="E793" i="10" s="1"/>
  <c r="BZ48" i="10"/>
  <c r="BZ62" i="10" s="1"/>
  <c r="E809" i="10" s="1"/>
  <c r="AU48" i="10"/>
  <c r="AU62" i="10" s="1"/>
  <c r="E778" i="10" s="1"/>
  <c r="I48" i="10"/>
  <c r="I62" i="10" s="1"/>
  <c r="AE48" i="10"/>
  <c r="AE62" i="10" s="1"/>
  <c r="E762" i="10" s="1"/>
  <c r="BK48" i="10"/>
  <c r="BK62" i="10" s="1"/>
  <c r="E794" i="10" s="1"/>
  <c r="CA48" i="10"/>
  <c r="CA62" i="10" s="1"/>
  <c r="E810" i="10" s="1"/>
  <c r="P48" i="10"/>
  <c r="P62" i="10" s="1"/>
  <c r="E747" i="10" s="1"/>
  <c r="AF48" i="10"/>
  <c r="AF62" i="10" s="1"/>
  <c r="E763" i="10" s="1"/>
  <c r="AV48" i="10"/>
  <c r="AV62" i="10" s="1"/>
  <c r="E779" i="10" s="1"/>
  <c r="BL48" i="10"/>
  <c r="BL62" i="10" s="1"/>
  <c r="CB48" i="10"/>
  <c r="CB62" i="10" s="1"/>
  <c r="E811" i="10" s="1"/>
  <c r="D328" i="10"/>
  <c r="D330" i="10" s="1"/>
  <c r="D339" i="10" s="1"/>
  <c r="C482" i="10" s="1"/>
  <c r="T730" i="10"/>
  <c r="Q48" i="10"/>
  <c r="Q62" i="10" s="1"/>
  <c r="E748" i="10" s="1"/>
  <c r="BM48" i="10"/>
  <c r="BM62" i="10" s="1"/>
  <c r="E796" i="10" s="1"/>
  <c r="CC48" i="10"/>
  <c r="CC62" i="10" s="1"/>
  <c r="E812" i="10" s="1"/>
  <c r="Y48" i="10"/>
  <c r="Y62" i="10" s="1"/>
  <c r="E756" i="10" s="1"/>
  <c r="AG48" i="10"/>
  <c r="AG62" i="10" s="1"/>
  <c r="E764" i="10" s="1"/>
  <c r="AH48" i="10"/>
  <c r="AH62" i="10" s="1"/>
  <c r="E765" i="10" s="1"/>
  <c r="S48" i="10"/>
  <c r="S62" i="10" s="1"/>
  <c r="E750" i="10" s="1"/>
  <c r="AI48" i="10"/>
  <c r="AI62" i="10" s="1"/>
  <c r="E766" i="10" s="1"/>
  <c r="AY48" i="10"/>
  <c r="AY62" i="10" s="1"/>
  <c r="E782" i="10" s="1"/>
  <c r="BO48" i="10"/>
  <c r="BO62" i="10" s="1"/>
  <c r="E798" i="10" s="1"/>
  <c r="O48" i="10"/>
  <c r="O62" i="10" s="1"/>
  <c r="E746" i="10" s="1"/>
  <c r="AX48" i="10"/>
  <c r="AX62" i="10" s="1"/>
  <c r="E781" i="10" s="1"/>
  <c r="BN48" i="10"/>
  <c r="BN62" i="10" s="1"/>
  <c r="E797" i="10" s="1"/>
  <c r="C48" i="10"/>
  <c r="D48" i="10"/>
  <c r="D62" i="10" s="1"/>
  <c r="E735" i="10" s="1"/>
  <c r="T48" i="10"/>
  <c r="T62" i="10" s="1"/>
  <c r="E751" i="10" s="1"/>
  <c r="AJ48" i="10"/>
  <c r="AJ62" i="10" s="1"/>
  <c r="E767" i="10" s="1"/>
  <c r="AZ48" i="10"/>
  <c r="AZ62" i="10" s="1"/>
  <c r="E783" i="10" s="1"/>
  <c r="BP48" i="10"/>
  <c r="BP62" i="10" s="1"/>
  <c r="E799" i="10" s="1"/>
  <c r="L815" i="10"/>
  <c r="I815" i="10"/>
  <c r="AW48" i="10"/>
  <c r="AW62" i="10" s="1"/>
  <c r="E780" i="10" s="1"/>
  <c r="R48" i="10"/>
  <c r="R62" i="10" s="1"/>
  <c r="E749" i="10" s="1"/>
  <c r="E48" i="10"/>
  <c r="E62" i="10" s="1"/>
  <c r="E736" i="10" s="1"/>
  <c r="U48" i="10"/>
  <c r="U62" i="10" s="1"/>
  <c r="E752" i="10" s="1"/>
  <c r="AK48" i="10"/>
  <c r="AK62" i="10" s="1"/>
  <c r="E768" i="10" s="1"/>
  <c r="BA48" i="10"/>
  <c r="BA62" i="10" s="1"/>
  <c r="E784" i="10" s="1"/>
  <c r="BQ48" i="10"/>
  <c r="BQ62" i="10" s="1"/>
  <c r="E800" i="10" s="1"/>
  <c r="K815" i="10"/>
  <c r="E141" i="10"/>
  <c r="M815" i="10"/>
  <c r="C217" i="10"/>
  <c r="D433" i="10" s="1"/>
  <c r="C432" i="10"/>
  <c r="Y726" i="10"/>
  <c r="O815" i="10"/>
  <c r="R816" i="10"/>
  <c r="D438" i="10"/>
  <c r="P815" i="10"/>
  <c r="S816" i="10"/>
  <c r="F612" i="10"/>
  <c r="G816" i="10"/>
  <c r="E144" i="10"/>
  <c r="C417" i="10" s="1"/>
  <c r="Q815" i="10"/>
  <c r="C434" i="10"/>
  <c r="T815" i="10"/>
  <c r="E740" i="10"/>
  <c r="S815" i="10"/>
  <c r="CE75" i="10"/>
  <c r="B444" i="10"/>
  <c r="C815" i="10"/>
  <c r="D534" i="10"/>
  <c r="D815" i="10"/>
  <c r="N815" i="10"/>
  <c r="C463" i="10"/>
  <c r="E534" i="10"/>
  <c r="CE80" i="10"/>
  <c r="D145" i="10"/>
  <c r="AX726" i="10" s="1"/>
  <c r="Q816" i="10"/>
  <c r="G612" i="10"/>
  <c r="D139" i="10"/>
  <c r="AI726" i="10" s="1"/>
  <c r="E147" i="10"/>
  <c r="B418" i="10"/>
  <c r="F815" i="10"/>
  <c r="D544" i="10"/>
  <c r="B782" i="10"/>
  <c r="CF77" i="10"/>
  <c r="D368" i="10"/>
  <c r="D373" i="10" s="1"/>
  <c r="D391" i="10" s="1"/>
  <c r="D393" i="10" s="1"/>
  <c r="D396" i="10" s="1"/>
  <c r="C429" i="10"/>
  <c r="G815" i="10"/>
  <c r="C440" i="10"/>
  <c r="C458" i="10"/>
  <c r="B788" i="10"/>
  <c r="E550" i="10"/>
  <c r="D550" i="10"/>
  <c r="C575" i="10"/>
  <c r="H815" i="10"/>
  <c r="D242" i="10"/>
  <c r="B448" i="10" s="1"/>
  <c r="CF76" i="10"/>
  <c r="BO52" i="10" s="1"/>
  <c r="BO67" i="10" s="1"/>
  <c r="H612" i="10"/>
  <c r="BI730" i="10"/>
  <c r="C430" i="10"/>
  <c r="D612" i="10"/>
  <c r="R815" i="10"/>
  <c r="B465" i="10"/>
  <c r="G52" i="10" l="1"/>
  <c r="G67" i="10" s="1"/>
  <c r="J738" i="10" s="1"/>
  <c r="AW52" i="10"/>
  <c r="AW67" i="10" s="1"/>
  <c r="J780" i="10" s="1"/>
  <c r="BD52" i="10"/>
  <c r="BD67" i="10" s="1"/>
  <c r="J787" i="10" s="1"/>
  <c r="U52" i="10"/>
  <c r="U67" i="10" s="1"/>
  <c r="J752" i="10" s="1"/>
  <c r="AV52" i="10"/>
  <c r="AV67" i="10" s="1"/>
  <c r="J779" i="10" s="1"/>
  <c r="BR52" i="10"/>
  <c r="BR67" i="10" s="1"/>
  <c r="J801" i="10" s="1"/>
  <c r="AF52" i="10"/>
  <c r="AF67" i="10" s="1"/>
  <c r="J763" i="10" s="1"/>
  <c r="BB52" i="10"/>
  <c r="BB67" i="10" s="1"/>
  <c r="J785" i="10" s="1"/>
  <c r="AZ52" i="10"/>
  <c r="AZ67" i="10" s="1"/>
  <c r="J783" i="10" s="1"/>
  <c r="P52" i="10"/>
  <c r="P67" i="10" s="1"/>
  <c r="J747" i="10" s="1"/>
  <c r="AJ52" i="10"/>
  <c r="AJ67" i="10" s="1"/>
  <c r="J767" i="10" s="1"/>
  <c r="BT52" i="10"/>
  <c r="BT67" i="10" s="1"/>
  <c r="J803" i="10" s="1"/>
  <c r="E52" i="10"/>
  <c r="E67" i="10" s="1"/>
  <c r="J736" i="10" s="1"/>
  <c r="AL52" i="10"/>
  <c r="AL67" i="10" s="1"/>
  <c r="J769" i="10" s="1"/>
  <c r="AY52" i="10"/>
  <c r="AY67" i="10" s="1"/>
  <c r="J782" i="10" s="1"/>
  <c r="G71" i="10"/>
  <c r="B500" i="10" s="1"/>
  <c r="CB52" i="10"/>
  <c r="CB67" i="10" s="1"/>
  <c r="J811" i="10" s="1"/>
  <c r="BS52" i="10"/>
  <c r="BS67" i="10" s="1"/>
  <c r="J802" i="10" s="1"/>
  <c r="V52" i="10"/>
  <c r="V67" i="10" s="1"/>
  <c r="J753" i="10" s="1"/>
  <c r="BC52" i="10"/>
  <c r="BC67" i="10" s="1"/>
  <c r="J786" i="10" s="1"/>
  <c r="F52" i="10"/>
  <c r="F67" i="10" s="1"/>
  <c r="J737" i="10" s="1"/>
  <c r="AK52" i="10"/>
  <c r="AK67" i="10" s="1"/>
  <c r="J768" i="10" s="1"/>
  <c r="BL52" i="10"/>
  <c r="BL67" i="10" s="1"/>
  <c r="J795" i="10" s="1"/>
  <c r="AM52" i="10"/>
  <c r="AM67" i="10" s="1"/>
  <c r="J770" i="10" s="1"/>
  <c r="S52" i="10"/>
  <c r="S67" i="10" s="1"/>
  <c r="J750" i="10" s="1"/>
  <c r="W52" i="10"/>
  <c r="W67" i="10" s="1"/>
  <c r="CC52" i="10"/>
  <c r="CC67" i="10" s="1"/>
  <c r="J812" i="10" s="1"/>
  <c r="T52" i="10"/>
  <c r="T67" i="10" s="1"/>
  <c r="J751" i="10" s="1"/>
  <c r="Q52" i="10"/>
  <c r="Q67" i="10" s="1"/>
  <c r="J748" i="10" s="1"/>
  <c r="T71" i="10"/>
  <c r="B513" i="1" s="1"/>
  <c r="AM71" i="10"/>
  <c r="C704" i="10" s="1"/>
  <c r="BM52" i="10"/>
  <c r="BM67" i="10" s="1"/>
  <c r="J796" i="10" s="1"/>
  <c r="J798" i="10"/>
  <c r="BO71" i="10"/>
  <c r="B560" i="1" s="1"/>
  <c r="E795" i="10"/>
  <c r="CE48" i="10"/>
  <c r="C62" i="10"/>
  <c r="BR71" i="10"/>
  <c r="B563" i="1" s="1"/>
  <c r="AG52" i="10"/>
  <c r="AG67" i="10" s="1"/>
  <c r="V71" i="10"/>
  <c r="C687" i="10" s="1"/>
  <c r="AN52" i="10"/>
  <c r="AN67" i="10" s="1"/>
  <c r="C52" i="10"/>
  <c r="C67" i="10" s="1"/>
  <c r="H52" i="10"/>
  <c r="H67" i="10" s="1"/>
  <c r="D277" i="10"/>
  <c r="D292" i="10" s="1"/>
  <c r="D341" i="10" s="1"/>
  <c r="C481" i="10" s="1"/>
  <c r="B476" i="10"/>
  <c r="X52" i="10"/>
  <c r="X67" i="10" s="1"/>
  <c r="AI52" i="10"/>
  <c r="AI67" i="10" s="1"/>
  <c r="E145" i="10"/>
  <c r="C418" i="10" s="1"/>
  <c r="N816" i="10"/>
  <c r="C465" i="10"/>
  <c r="K612" i="10"/>
  <c r="C627" i="10"/>
  <c r="B560" i="10"/>
  <c r="T816" i="10"/>
  <c r="L612" i="10"/>
  <c r="D463" i="10"/>
  <c r="D465" i="10" s="1"/>
  <c r="AW71" i="10"/>
  <c r="B542" i="1" s="1"/>
  <c r="CA52" i="10"/>
  <c r="CA67" i="10" s="1"/>
  <c r="Y52" i="10"/>
  <c r="Y67" i="10" s="1"/>
  <c r="AU52" i="10"/>
  <c r="AU67" i="10" s="1"/>
  <c r="BZ52" i="10"/>
  <c r="BZ67" i="10" s="1"/>
  <c r="BU52" i="10"/>
  <c r="BU67" i="10" s="1"/>
  <c r="R52" i="10"/>
  <c r="R67" i="10" s="1"/>
  <c r="O52" i="10"/>
  <c r="O67" i="10" s="1"/>
  <c r="AD52" i="10"/>
  <c r="AD67" i="10" s="1"/>
  <c r="AX52" i="10"/>
  <c r="AX67" i="10" s="1"/>
  <c r="BE52" i="10"/>
  <c r="BE67" i="10" s="1"/>
  <c r="AH52" i="10"/>
  <c r="AH67" i="10" s="1"/>
  <c r="AT52" i="10"/>
  <c r="AT67" i="10" s="1"/>
  <c r="BN52" i="10"/>
  <c r="BN67" i="10" s="1"/>
  <c r="BJ52" i="10"/>
  <c r="BJ67" i="10" s="1"/>
  <c r="I52" i="10"/>
  <c r="I67" i="10" s="1"/>
  <c r="AE52" i="10"/>
  <c r="AE67" i="10" s="1"/>
  <c r="N52" i="10"/>
  <c r="N67" i="10" s="1"/>
  <c r="BK52" i="10"/>
  <c r="BK67" i="10" s="1"/>
  <c r="BY52" i="10"/>
  <c r="BY67" i="10" s="1"/>
  <c r="BI52" i="10"/>
  <c r="BI67" i="10" s="1"/>
  <c r="AS52" i="10"/>
  <c r="AS67" i="10" s="1"/>
  <c r="AC52" i="10"/>
  <c r="AC67" i="10" s="1"/>
  <c r="M52" i="10"/>
  <c r="M67" i="10" s="1"/>
  <c r="BH52" i="10"/>
  <c r="BH67" i="10" s="1"/>
  <c r="AB52" i="10"/>
  <c r="AB67" i="10" s="1"/>
  <c r="L52" i="10"/>
  <c r="L67" i="10" s="1"/>
  <c r="AP52" i="10"/>
  <c r="AP67" i="10" s="1"/>
  <c r="AO52" i="10"/>
  <c r="AO67" i="10" s="1"/>
  <c r="BX52" i="10"/>
  <c r="BX67" i="10" s="1"/>
  <c r="AR52" i="10"/>
  <c r="AR67" i="10" s="1"/>
  <c r="Z52" i="10"/>
  <c r="Z67" i="10" s="1"/>
  <c r="BW52" i="10"/>
  <c r="BW67" i="10" s="1"/>
  <c r="BG52" i="10"/>
  <c r="BG67" i="10" s="1"/>
  <c r="AQ52" i="10"/>
  <c r="AQ67" i="10" s="1"/>
  <c r="AA52" i="10"/>
  <c r="AA67" i="10" s="1"/>
  <c r="K52" i="10"/>
  <c r="K67" i="10" s="1"/>
  <c r="BV52" i="10"/>
  <c r="BV67" i="10" s="1"/>
  <c r="BF52" i="10"/>
  <c r="BF67" i="10" s="1"/>
  <c r="J52" i="10"/>
  <c r="J67" i="10" s="1"/>
  <c r="BP52" i="10"/>
  <c r="BP67" i="10" s="1"/>
  <c r="BQ52" i="10"/>
  <c r="BQ67" i="10" s="1"/>
  <c r="E139" i="10"/>
  <c r="C415" i="10" s="1"/>
  <c r="D52" i="10"/>
  <c r="D67" i="10" s="1"/>
  <c r="BA52" i="10"/>
  <c r="BA67" i="10" s="1"/>
  <c r="BC71" i="10"/>
  <c r="B548" i="1" s="1"/>
  <c r="B575" i="1"/>
  <c r="BL71" i="10" l="1"/>
  <c r="C637" i="10" s="1"/>
  <c r="U71" i="10"/>
  <c r="B514" i="1" s="1"/>
  <c r="AK71" i="10"/>
  <c r="B530" i="1" s="1"/>
  <c r="AZ71" i="10"/>
  <c r="B545" i="10" s="1"/>
  <c r="AF71" i="10"/>
  <c r="B525" i="1" s="1"/>
  <c r="AV71" i="10"/>
  <c r="B541" i="1" s="1"/>
  <c r="BD71" i="10"/>
  <c r="B549" i="10" s="1"/>
  <c r="BB71" i="10"/>
  <c r="B547" i="1" s="1"/>
  <c r="C513" i="10"/>
  <c r="G513" i="10" s="1"/>
  <c r="C626" i="10"/>
  <c r="C685" i="10"/>
  <c r="Q71" i="10"/>
  <c r="C682" i="10" s="1"/>
  <c r="B563" i="10"/>
  <c r="CC71" i="10"/>
  <c r="B574" i="1" s="1"/>
  <c r="B513" i="10"/>
  <c r="F513" i="10" s="1"/>
  <c r="C560" i="10"/>
  <c r="AJ71" i="10"/>
  <c r="B529" i="1" s="1"/>
  <c r="C672" i="10"/>
  <c r="E71" i="10"/>
  <c r="B498" i="1" s="1"/>
  <c r="C515" i="10"/>
  <c r="G515" i="10" s="1"/>
  <c r="C563" i="10"/>
  <c r="B515" i="10"/>
  <c r="H515" i="10" s="1"/>
  <c r="B515" i="1"/>
  <c r="P71" i="10"/>
  <c r="B509" i="1" s="1"/>
  <c r="C500" i="10"/>
  <c r="G500" i="10" s="1"/>
  <c r="CB71" i="10"/>
  <c r="C573" i="10" s="1"/>
  <c r="BM71" i="10"/>
  <c r="B558" i="1" s="1"/>
  <c r="B532" i="1"/>
  <c r="B532" i="10"/>
  <c r="F532" i="10" s="1"/>
  <c r="B557" i="1"/>
  <c r="C532" i="10"/>
  <c r="G532" i="10" s="1"/>
  <c r="F71" i="10"/>
  <c r="C671" i="10" s="1"/>
  <c r="J754" i="10"/>
  <c r="W71" i="10"/>
  <c r="AY71" i="10"/>
  <c r="B544" i="10" s="1"/>
  <c r="BS71" i="10"/>
  <c r="B564" i="1" s="1"/>
  <c r="B500" i="1"/>
  <c r="B557" i="10"/>
  <c r="S71" i="10"/>
  <c r="B512" i="1" s="1"/>
  <c r="C557" i="10"/>
  <c r="AL71" i="10"/>
  <c r="B531" i="1" s="1"/>
  <c r="BT71" i="10"/>
  <c r="C640" i="10" s="1"/>
  <c r="J739" i="10"/>
  <c r="H71" i="10"/>
  <c r="J771" i="10"/>
  <c r="AN71" i="10"/>
  <c r="J764" i="10"/>
  <c r="AG71" i="10"/>
  <c r="E734" i="10"/>
  <c r="E815" i="10" s="1"/>
  <c r="CE62" i="10"/>
  <c r="J766" i="10"/>
  <c r="AI71" i="10"/>
  <c r="J755" i="10"/>
  <c r="X71" i="10"/>
  <c r="J799" i="10"/>
  <c r="BP71" i="10"/>
  <c r="J784" i="10"/>
  <c r="BA71" i="10"/>
  <c r="J789" i="10"/>
  <c r="BF71" i="10"/>
  <c r="J760" i="10"/>
  <c r="AC71" i="10"/>
  <c r="J749" i="10"/>
  <c r="R71" i="10"/>
  <c r="J744" i="10"/>
  <c r="M71" i="10"/>
  <c r="J735" i="10"/>
  <c r="D71" i="10"/>
  <c r="J742" i="10"/>
  <c r="K71" i="10"/>
  <c r="J792" i="10"/>
  <c r="BI71" i="10"/>
  <c r="J809" i="10"/>
  <c r="BZ71" i="10"/>
  <c r="F500" i="10"/>
  <c r="H500" i="10"/>
  <c r="C625" i="10"/>
  <c r="J761" i="10"/>
  <c r="AD71" i="10"/>
  <c r="C530" i="10"/>
  <c r="G530" i="10" s="1"/>
  <c r="B530" i="10"/>
  <c r="C702" i="10"/>
  <c r="J756" i="10"/>
  <c r="Y71" i="10"/>
  <c r="J745" i="10"/>
  <c r="N71" i="10"/>
  <c r="J810" i="10"/>
  <c r="CA71" i="10"/>
  <c r="J741" i="10"/>
  <c r="J71" i="10"/>
  <c r="J778" i="10"/>
  <c r="AU71" i="10"/>
  <c r="B509" i="10"/>
  <c r="C633" i="10"/>
  <c r="C548" i="10"/>
  <c r="B548" i="10"/>
  <c r="J740" i="10"/>
  <c r="I71" i="10"/>
  <c r="J734" i="10"/>
  <c r="CE67" i="10"/>
  <c r="C71" i="10"/>
  <c r="J791" i="10"/>
  <c r="BH71" i="10"/>
  <c r="J805" i="10"/>
  <c r="BV71" i="10"/>
  <c r="C628" i="10"/>
  <c r="C545" i="10"/>
  <c r="G545" i="10" s="1"/>
  <c r="J775" i="10"/>
  <c r="AR71" i="10"/>
  <c r="J793" i="10"/>
  <c r="BJ71" i="10"/>
  <c r="C697" i="10"/>
  <c r="C525" i="10"/>
  <c r="G525" i="10" s="1"/>
  <c r="B525" i="10"/>
  <c r="CE52" i="10"/>
  <c r="J808" i="10"/>
  <c r="BY71" i="10"/>
  <c r="J806" i="10"/>
  <c r="BW71" i="10"/>
  <c r="J807" i="10"/>
  <c r="BX71" i="10"/>
  <c r="J797" i="10"/>
  <c r="BN71" i="10"/>
  <c r="C713" i="10"/>
  <c r="J746" i="10"/>
  <c r="O71" i="10"/>
  <c r="J776" i="10"/>
  <c r="AS71" i="10"/>
  <c r="J758" i="10"/>
  <c r="AA71" i="10"/>
  <c r="J762" i="10"/>
  <c r="AE71" i="10"/>
  <c r="J772" i="10"/>
  <c r="AO71" i="10"/>
  <c r="J777" i="10"/>
  <c r="AT71" i="10"/>
  <c r="C631" i="10"/>
  <c r="C542" i="10"/>
  <c r="B542" i="10"/>
  <c r="J794" i="10"/>
  <c r="BK71" i="10"/>
  <c r="J790" i="10"/>
  <c r="BG71" i="10"/>
  <c r="J757" i="10"/>
  <c r="Z71" i="10"/>
  <c r="J773" i="10"/>
  <c r="AP71" i="10"/>
  <c r="J765" i="10"/>
  <c r="AH71" i="10"/>
  <c r="J804" i="10"/>
  <c r="BU71" i="10"/>
  <c r="J774" i="10"/>
  <c r="AQ71" i="10"/>
  <c r="C639" i="10"/>
  <c r="J743" i="10"/>
  <c r="L71" i="10"/>
  <c r="J788" i="10"/>
  <c r="BE71" i="10"/>
  <c r="C514" i="10"/>
  <c r="G514" i="10" s="1"/>
  <c r="B514" i="10"/>
  <c r="C686" i="10"/>
  <c r="B545" i="1"/>
  <c r="BQ71" i="10"/>
  <c r="J800" i="10"/>
  <c r="J759" i="10"/>
  <c r="AB71" i="10"/>
  <c r="J781" i="10"/>
  <c r="AX71" i="10"/>
  <c r="C498" i="10"/>
  <c r="G498" i="10" s="1"/>
  <c r="B498" i="10"/>
  <c r="C670" i="10"/>
  <c r="BE59" i="1"/>
  <c r="C549" i="10" l="1"/>
  <c r="C510" i="10"/>
  <c r="G510" i="10" s="1"/>
  <c r="H532" i="10"/>
  <c r="B541" i="10"/>
  <c r="C541" i="10"/>
  <c r="B558" i="10"/>
  <c r="B529" i="10"/>
  <c r="C701" i="10"/>
  <c r="C558" i="10"/>
  <c r="C638" i="10"/>
  <c r="B574" i="10"/>
  <c r="C529" i="10"/>
  <c r="G529" i="10" s="1"/>
  <c r="C681" i="10"/>
  <c r="C509" i="10"/>
  <c r="G509" i="10" s="1"/>
  <c r="B544" i="1"/>
  <c r="C574" i="10"/>
  <c r="C620" i="10"/>
  <c r="B549" i="1"/>
  <c r="C624" i="10"/>
  <c r="B510" i="1"/>
  <c r="C544" i="10"/>
  <c r="G544" i="10" s="1"/>
  <c r="B510" i="10"/>
  <c r="F510" i="10" s="1"/>
  <c r="F515" i="10"/>
  <c r="H510" i="10"/>
  <c r="H513" i="10"/>
  <c r="C632" i="10"/>
  <c r="B547" i="10"/>
  <c r="C547" i="10"/>
  <c r="B531" i="10"/>
  <c r="F531" i="10" s="1"/>
  <c r="C531" i="10"/>
  <c r="G531" i="10" s="1"/>
  <c r="C499" i="10"/>
  <c r="G499" i="10" s="1"/>
  <c r="B499" i="1"/>
  <c r="B573" i="10"/>
  <c r="C622" i="10"/>
  <c r="B573" i="1"/>
  <c r="B499" i="10"/>
  <c r="H499" i="10" s="1"/>
  <c r="C688" i="10"/>
  <c r="C516" i="10"/>
  <c r="G516" i="10" s="1"/>
  <c r="B516" i="1"/>
  <c r="B516" i="10"/>
  <c r="C512" i="10"/>
  <c r="G512" i="10" s="1"/>
  <c r="B512" i="10"/>
  <c r="H512" i="10" s="1"/>
  <c r="C684" i="10"/>
  <c r="B565" i="1"/>
  <c r="B565" i="10"/>
  <c r="C565" i="10"/>
  <c r="B564" i="10"/>
  <c r="C564" i="10"/>
  <c r="C703" i="10"/>
  <c r="E816" i="10"/>
  <c r="C428" i="10"/>
  <c r="B526" i="10"/>
  <c r="F526" i="10" s="1"/>
  <c r="C526" i="10"/>
  <c r="G526" i="10" s="1"/>
  <c r="C698" i="10"/>
  <c r="B526" i="1"/>
  <c r="C689" i="10"/>
  <c r="C517" i="10"/>
  <c r="G517" i="10" s="1"/>
  <c r="B517" i="10"/>
  <c r="B517" i="1"/>
  <c r="B533" i="1"/>
  <c r="C705" i="10"/>
  <c r="C533" i="10"/>
  <c r="G533" i="10" s="1"/>
  <c r="B533" i="10"/>
  <c r="C700" i="10"/>
  <c r="C528" i="10"/>
  <c r="G528" i="10" s="1"/>
  <c r="B528" i="10"/>
  <c r="B528" i="1"/>
  <c r="C673" i="10"/>
  <c r="B501" i="10"/>
  <c r="C501" i="10"/>
  <c r="G501" i="10" s="1"/>
  <c r="B501" i="1"/>
  <c r="C669" i="10"/>
  <c r="B497" i="10"/>
  <c r="C497" i="10"/>
  <c r="G497" i="10" s="1"/>
  <c r="B497" i="1"/>
  <c r="C614" i="10"/>
  <c r="C550" i="10"/>
  <c r="G550" i="10" s="1"/>
  <c r="B550" i="10"/>
  <c r="B550" i="1"/>
  <c r="C695" i="10"/>
  <c r="C523" i="10"/>
  <c r="G523" i="10" s="1"/>
  <c r="B523" i="10"/>
  <c r="B523" i="1"/>
  <c r="C692" i="10"/>
  <c r="C520" i="10"/>
  <c r="G520" i="10" s="1"/>
  <c r="B520" i="10"/>
  <c r="B520" i="1"/>
  <c r="C617" i="10"/>
  <c r="C555" i="10"/>
  <c r="B555" i="10"/>
  <c r="B555" i="1"/>
  <c r="C678" i="10"/>
  <c r="C506" i="10"/>
  <c r="G506" i="10" s="1"/>
  <c r="B506" i="10"/>
  <c r="B506" i="1"/>
  <c r="B522" i="10"/>
  <c r="C694" i="10"/>
  <c r="C522" i="10"/>
  <c r="G522" i="10" s="1"/>
  <c r="B522" i="1"/>
  <c r="C712" i="10"/>
  <c r="B540" i="10"/>
  <c r="C540" i="10"/>
  <c r="G540" i="10" s="1"/>
  <c r="B540" i="1"/>
  <c r="F498" i="10"/>
  <c r="H498" i="10" s="1"/>
  <c r="H545" i="10"/>
  <c r="F545" i="10"/>
  <c r="C635" i="10"/>
  <c r="C556" i="10"/>
  <c r="B556" i="10"/>
  <c r="B556" i="1"/>
  <c r="F529" i="10"/>
  <c r="H529" i="10" s="1"/>
  <c r="B551" i="10"/>
  <c r="C629" i="10"/>
  <c r="C551" i="10"/>
  <c r="B551" i="1"/>
  <c r="C680" i="10"/>
  <c r="C508" i="10"/>
  <c r="G508" i="10" s="1"/>
  <c r="B508" i="10"/>
  <c r="B508" i="1"/>
  <c r="B553" i="10"/>
  <c r="C636" i="10"/>
  <c r="C553" i="10"/>
  <c r="B553" i="1"/>
  <c r="C683" i="10"/>
  <c r="C511" i="10"/>
  <c r="G511" i="10" s="1"/>
  <c r="B511" i="10"/>
  <c r="B511" i="1"/>
  <c r="C690" i="10"/>
  <c r="C518" i="10"/>
  <c r="G518" i="10" s="1"/>
  <c r="B518" i="10"/>
  <c r="B518" i="1"/>
  <c r="C646" i="10"/>
  <c r="C571" i="10"/>
  <c r="B571" i="10"/>
  <c r="B571" i="1"/>
  <c r="C630" i="10"/>
  <c r="C546" i="10"/>
  <c r="G546" i="10" s="1"/>
  <c r="B546" i="10"/>
  <c r="B546" i="1"/>
  <c r="F514" i="10"/>
  <c r="H514" i="10" s="1"/>
  <c r="F530" i="10"/>
  <c r="H530" i="10" s="1"/>
  <c r="C538" i="10"/>
  <c r="G538" i="10" s="1"/>
  <c r="B538" i="10"/>
  <c r="C710" i="10"/>
  <c r="B538" i="1"/>
  <c r="C677" i="10"/>
  <c r="C505" i="10"/>
  <c r="G505" i="10" s="1"/>
  <c r="B505" i="10"/>
  <c r="B505" i="1"/>
  <c r="C699" i="10"/>
  <c r="B527" i="10"/>
  <c r="C527" i="10"/>
  <c r="G527" i="10" s="1"/>
  <c r="B527" i="1"/>
  <c r="C572" i="10"/>
  <c r="B572" i="10"/>
  <c r="C647" i="10"/>
  <c r="B572" i="1"/>
  <c r="C711" i="10"/>
  <c r="C539" i="10"/>
  <c r="G539" i="10" s="1"/>
  <c r="B539" i="10"/>
  <c r="B539" i="1"/>
  <c r="C679" i="10"/>
  <c r="C507" i="10"/>
  <c r="G507" i="10" s="1"/>
  <c r="B507" i="10"/>
  <c r="B507" i="1"/>
  <c r="C536" i="10"/>
  <c r="G536" i="10" s="1"/>
  <c r="B536" i="10"/>
  <c r="C708" i="10"/>
  <c r="B536" i="1"/>
  <c r="B534" i="10"/>
  <c r="C706" i="10"/>
  <c r="C534" i="10"/>
  <c r="G534" i="10" s="1"/>
  <c r="B534" i="1"/>
  <c r="C668" i="10"/>
  <c r="B496" i="10"/>
  <c r="C496" i="10"/>
  <c r="G496" i="10" s="1"/>
  <c r="B496" i="1"/>
  <c r="C619" i="10"/>
  <c r="B559" i="10"/>
  <c r="C559" i="10"/>
  <c r="B559" i="1"/>
  <c r="C643" i="10"/>
  <c r="C568" i="10"/>
  <c r="B568" i="10"/>
  <c r="B568" i="1"/>
  <c r="C675" i="10"/>
  <c r="C503" i="10"/>
  <c r="G503" i="10" s="1"/>
  <c r="B503" i="10"/>
  <c r="B503" i="1"/>
  <c r="J816" i="10"/>
  <c r="C433" i="10"/>
  <c r="CE71" i="10"/>
  <c r="C716" i="10" s="1"/>
  <c r="C554" i="10"/>
  <c r="C634" i="10"/>
  <c r="B554" i="10"/>
  <c r="B554" i="1"/>
  <c r="B561" i="10"/>
  <c r="C621" i="10"/>
  <c r="C561" i="10"/>
  <c r="B561" i="1"/>
  <c r="B569" i="10"/>
  <c r="C644" i="10"/>
  <c r="C569" i="10"/>
  <c r="B569" i="1"/>
  <c r="C616" i="10"/>
  <c r="C543" i="10"/>
  <c r="B543" i="10"/>
  <c r="B543" i="1"/>
  <c r="C570" i="10"/>
  <c r="B570" i="10"/>
  <c r="C645" i="10"/>
  <c r="B570" i="1"/>
  <c r="C562" i="10"/>
  <c r="C623" i="10"/>
  <c r="B562" i="10"/>
  <c r="B562" i="1"/>
  <c r="C691" i="10"/>
  <c r="C519" i="10"/>
  <c r="G519" i="10" s="1"/>
  <c r="B519" i="10"/>
  <c r="B519" i="1"/>
  <c r="H525" i="10"/>
  <c r="F525" i="10"/>
  <c r="C709" i="10"/>
  <c r="C537" i="10"/>
  <c r="G537" i="10" s="1"/>
  <c r="B537" i="10"/>
  <c r="B537" i="1"/>
  <c r="F544" i="10"/>
  <c r="C674" i="10"/>
  <c r="C502" i="10"/>
  <c r="G502" i="10" s="1"/>
  <c r="B502" i="10"/>
  <c r="B502" i="1"/>
  <c r="B567" i="10"/>
  <c r="C642" i="10"/>
  <c r="C567" i="10"/>
  <c r="B567" i="1"/>
  <c r="C707" i="10"/>
  <c r="C535" i="10"/>
  <c r="G535" i="10" s="1"/>
  <c r="B535" i="10"/>
  <c r="B535" i="1"/>
  <c r="C693" i="10"/>
  <c r="C521" i="10"/>
  <c r="G521" i="10" s="1"/>
  <c r="B521" i="10"/>
  <c r="B521" i="1"/>
  <c r="J815" i="10"/>
  <c r="C641" i="10"/>
  <c r="C566" i="10"/>
  <c r="B566" i="10"/>
  <c r="B566" i="1"/>
  <c r="C552" i="10"/>
  <c r="B552" i="10"/>
  <c r="C618" i="10"/>
  <c r="B552" i="1"/>
  <c r="C696" i="10"/>
  <c r="B524" i="10"/>
  <c r="C524" i="10"/>
  <c r="G524" i="10" s="1"/>
  <c r="B524" i="1"/>
  <c r="H509" i="10"/>
  <c r="F509" i="10"/>
  <c r="C504" i="10"/>
  <c r="G504" i="10" s="1"/>
  <c r="B504" i="10"/>
  <c r="C676" i="10"/>
  <c r="B504" i="1"/>
  <c r="F493" i="1"/>
  <c r="D493" i="1"/>
  <c r="B493" i="1"/>
  <c r="H544" i="10" l="1"/>
  <c r="H531" i="10"/>
  <c r="C441" i="10"/>
  <c r="F499" i="10"/>
  <c r="F512" i="10"/>
  <c r="F516" i="10"/>
  <c r="H516" i="10" s="1"/>
  <c r="F517" i="10"/>
  <c r="H517" i="10" s="1"/>
  <c r="H533" i="10"/>
  <c r="F533" i="10"/>
  <c r="H501" i="10"/>
  <c r="F501" i="10"/>
  <c r="H526" i="10"/>
  <c r="H528" i="10"/>
  <c r="F528" i="10"/>
  <c r="H520" i="10"/>
  <c r="F520" i="10"/>
  <c r="H519" i="10"/>
  <c r="F519" i="10"/>
  <c r="H540" i="10"/>
  <c r="F540" i="10"/>
  <c r="H511" i="10"/>
  <c r="F511" i="10"/>
  <c r="F503" i="10"/>
  <c r="H503" i="10"/>
  <c r="F534" i="10"/>
  <c r="H534" i="10" s="1"/>
  <c r="F523" i="10"/>
  <c r="H523" i="10"/>
  <c r="F546" i="10"/>
  <c r="H546" i="10"/>
  <c r="F506" i="10"/>
  <c r="H506" i="10"/>
  <c r="F550" i="10"/>
  <c r="H550" i="10" s="1"/>
  <c r="D615" i="10"/>
  <c r="C715" i="10"/>
  <c r="C648" i="10"/>
  <c r="M716" i="10" s="1"/>
  <c r="Y816" i="10" s="1"/>
  <c r="F522" i="10"/>
  <c r="H522" i="10"/>
  <c r="F537" i="10"/>
  <c r="H537" i="10"/>
  <c r="F505" i="10"/>
  <c r="H505" i="10" s="1"/>
  <c r="F538" i="10"/>
  <c r="H538" i="10"/>
  <c r="H502" i="10"/>
  <c r="F502" i="10"/>
  <c r="F504" i="10"/>
  <c r="H504" i="10" s="1"/>
  <c r="H521" i="10"/>
  <c r="F521" i="10"/>
  <c r="H539" i="10"/>
  <c r="F539" i="10"/>
  <c r="H536" i="10"/>
  <c r="F536" i="10"/>
  <c r="H527" i="10"/>
  <c r="F527" i="10"/>
  <c r="F524" i="10"/>
  <c r="H524" i="10" s="1"/>
  <c r="H535" i="10"/>
  <c r="F535" i="10"/>
  <c r="H496" i="10"/>
  <c r="F496" i="10"/>
  <c r="H497" i="10"/>
  <c r="F497" i="10"/>
  <c r="F518" i="10"/>
  <c r="H518" i="10" s="1"/>
  <c r="F507" i="10"/>
  <c r="H507" i="10" s="1"/>
  <c r="H508" i="10"/>
  <c r="F508" i="10"/>
  <c r="A493" i="1"/>
  <c r="A730" i="1"/>
  <c r="A726" i="1"/>
  <c r="A722" i="1"/>
  <c r="C115" i="8"/>
  <c r="CB730" i="1"/>
  <c r="C444" i="1"/>
  <c r="D367" i="1"/>
  <c r="D221" i="1"/>
  <c r="B444" i="1" s="1"/>
  <c r="D12" i="6"/>
  <c r="I286" i="9"/>
  <c r="G159" i="9"/>
  <c r="S764" i="1"/>
  <c r="D127" i="9"/>
  <c r="I63" i="9"/>
  <c r="V813" i="1"/>
  <c r="CE47" i="1"/>
  <c r="C101" i="8"/>
  <c r="C100" i="8"/>
  <c r="C91" i="8"/>
  <c r="C93" i="8"/>
  <c r="C95" i="8"/>
  <c r="C97" i="8"/>
  <c r="E20" i="2"/>
  <c r="E19" i="2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G350" i="9"/>
  <c r="F350" i="9"/>
  <c r="E350" i="9"/>
  <c r="D350" i="9"/>
  <c r="I349" i="9"/>
  <c r="H349" i="9"/>
  <c r="G349" i="9"/>
  <c r="F349" i="9"/>
  <c r="E349" i="9"/>
  <c r="D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G93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H125" i="9"/>
  <c r="I125" i="9"/>
  <c r="H126" i="9"/>
  <c r="I126" i="9"/>
  <c r="H127" i="9"/>
  <c r="I127" i="9"/>
  <c r="H128" i="9"/>
  <c r="I128" i="9"/>
  <c r="G125" i="9"/>
  <c r="G126" i="9"/>
  <c r="G127" i="9"/>
  <c r="G128" i="9"/>
  <c r="C157" i="9"/>
  <c r="C159" i="9"/>
  <c r="C160" i="9"/>
  <c r="D156" i="9"/>
  <c r="F156" i="9"/>
  <c r="I156" i="9"/>
  <c r="D157" i="9"/>
  <c r="F157" i="9"/>
  <c r="H157" i="9"/>
  <c r="I157" i="9"/>
  <c r="D158" i="9"/>
  <c r="E158" i="9"/>
  <c r="F158" i="9"/>
  <c r="G158" i="9"/>
  <c r="I158" i="9"/>
  <c r="D159" i="9"/>
  <c r="E159" i="9"/>
  <c r="F159" i="9"/>
  <c r="I159" i="9"/>
  <c r="D160" i="9"/>
  <c r="F160" i="9"/>
  <c r="H160" i="9"/>
  <c r="I160" i="9"/>
  <c r="C188" i="9"/>
  <c r="C189" i="9"/>
  <c r="C190" i="9"/>
  <c r="C191" i="9"/>
  <c r="C192" i="9"/>
  <c r="D188" i="9"/>
  <c r="E188" i="9"/>
  <c r="F188" i="9"/>
  <c r="G188" i="9"/>
  <c r="H188" i="9"/>
  <c r="I188" i="9"/>
  <c r="D189" i="9"/>
  <c r="E189" i="9"/>
  <c r="F189" i="9"/>
  <c r="G189" i="9"/>
  <c r="H189" i="9"/>
  <c r="I189" i="9"/>
  <c r="D190" i="9"/>
  <c r="E190" i="9"/>
  <c r="F190" i="9"/>
  <c r="G190" i="9"/>
  <c r="H190" i="9"/>
  <c r="I190" i="9"/>
  <c r="D191" i="9"/>
  <c r="E191" i="9"/>
  <c r="F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F221" i="9"/>
  <c r="F223" i="9"/>
  <c r="C253" i="9"/>
  <c r="D253" i="9"/>
  <c r="E253" i="9"/>
  <c r="F253" i="9"/>
  <c r="D254" i="9"/>
  <c r="E254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G94" i="9"/>
  <c r="H156" i="9"/>
  <c r="E30" i="9"/>
  <c r="D126" i="9"/>
  <c r="C158" i="9"/>
  <c r="H158" i="9"/>
  <c r="F220" i="9"/>
  <c r="F222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E157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H612" i="1" s="1"/>
  <c r="CE61" i="1"/>
  <c r="BK48" i="1" s="1"/>
  <c r="BK62" i="1" s="1"/>
  <c r="G268" i="9" s="1"/>
  <c r="CE65" i="1"/>
  <c r="C431" i="1" s="1"/>
  <c r="CE63" i="1"/>
  <c r="I365" i="9" s="1"/>
  <c r="CE66" i="1"/>
  <c r="I368" i="9" s="1"/>
  <c r="CE68" i="1"/>
  <c r="I370" i="9" s="1"/>
  <c r="D75" i="1"/>
  <c r="AR75" i="1"/>
  <c r="I186" i="9" s="1"/>
  <c r="AS75" i="1"/>
  <c r="N776" i="1" s="1"/>
  <c r="AT75" i="1"/>
  <c r="D218" i="9" s="1"/>
  <c r="AU75" i="1"/>
  <c r="E218" i="9" s="1"/>
  <c r="AQ75" i="1"/>
  <c r="H186" i="9" s="1"/>
  <c r="AO75" i="1"/>
  <c r="AN75" i="1"/>
  <c r="E186" i="9" s="1"/>
  <c r="AM75" i="1"/>
  <c r="N770" i="1" s="1"/>
  <c r="AI75" i="1"/>
  <c r="G154" i="9" s="1"/>
  <c r="AH75" i="1"/>
  <c r="F154" i="9" s="1"/>
  <c r="AF75" i="1"/>
  <c r="D154" i="9" s="1"/>
  <c r="AD75" i="1"/>
  <c r="I122" i="9" s="1"/>
  <c r="AA75" i="1"/>
  <c r="F122" i="9" s="1"/>
  <c r="Z75" i="1"/>
  <c r="E122" i="9" s="1"/>
  <c r="X75" i="1"/>
  <c r="C122" i="9" s="1"/>
  <c r="W75" i="1"/>
  <c r="N754" i="1" s="1"/>
  <c r="V75" i="1"/>
  <c r="H90" i="9" s="1"/>
  <c r="T75" i="1"/>
  <c r="F90" i="9" s="1"/>
  <c r="R75" i="1"/>
  <c r="Q75" i="1"/>
  <c r="C90" i="9" s="1"/>
  <c r="P75" i="1"/>
  <c r="I58" i="9" s="1"/>
  <c r="O75" i="1"/>
  <c r="H58" i="9" s="1"/>
  <c r="N75" i="1"/>
  <c r="G58" i="9" s="1"/>
  <c r="M75" i="1"/>
  <c r="F58" i="9" s="1"/>
  <c r="L75" i="1"/>
  <c r="E58" i="9" s="1"/>
  <c r="I75" i="1"/>
  <c r="N740" i="1" s="1"/>
  <c r="H75" i="1"/>
  <c r="H26" i="9" s="1"/>
  <c r="G75" i="1"/>
  <c r="F75" i="1"/>
  <c r="F26" i="9" s="1"/>
  <c r="AV75" i="1"/>
  <c r="AP75" i="1"/>
  <c r="G186" i="9" s="1"/>
  <c r="AJ75" i="1"/>
  <c r="AL75" i="1"/>
  <c r="N769" i="1" s="1"/>
  <c r="AK75" i="1"/>
  <c r="I154" i="9" s="1"/>
  <c r="AG75" i="1"/>
  <c r="E154" i="9" s="1"/>
  <c r="AE75" i="1"/>
  <c r="C154" i="9" s="1"/>
  <c r="AC75" i="1"/>
  <c r="H122" i="9" s="1"/>
  <c r="AB75" i="1"/>
  <c r="N759" i="1" s="1"/>
  <c r="Y75" i="1"/>
  <c r="D122" i="9" s="1"/>
  <c r="U75" i="1"/>
  <c r="G90" i="9" s="1"/>
  <c r="S75" i="1"/>
  <c r="E90" i="9" s="1"/>
  <c r="K75" i="1"/>
  <c r="J75" i="1"/>
  <c r="E75" i="1"/>
  <c r="E26" i="9" s="1"/>
  <c r="CE73" i="1"/>
  <c r="O816" i="1" s="1"/>
  <c r="CE74" i="1"/>
  <c r="I377" i="9" s="1"/>
  <c r="C75" i="1"/>
  <c r="C26" i="9" s="1"/>
  <c r="CE80" i="1"/>
  <c r="CE78" i="1"/>
  <c r="I382" i="9" s="1"/>
  <c r="CE69" i="1"/>
  <c r="I371" i="9" s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D361" i="1"/>
  <c r="N817" i="1" s="1"/>
  <c r="D372" i="1"/>
  <c r="C125" i="8" s="1"/>
  <c r="D260" i="1"/>
  <c r="C16" i="8" s="1"/>
  <c r="D265" i="1"/>
  <c r="C22" i="8" s="1"/>
  <c r="D275" i="1"/>
  <c r="D277" i="1" s="1"/>
  <c r="C35" i="8" s="1"/>
  <c r="D290" i="1"/>
  <c r="C49" i="8" s="1"/>
  <c r="D314" i="1"/>
  <c r="C68" i="8" s="1"/>
  <c r="D319" i="1"/>
  <c r="C74" i="8" s="1"/>
  <c r="D328" i="1"/>
  <c r="C84" i="8" s="1"/>
  <c r="D329" i="1"/>
  <c r="C85" i="8" s="1"/>
  <c r="D229" i="1"/>
  <c r="D13" i="7" s="1"/>
  <c r="D236" i="1"/>
  <c r="D240" i="1"/>
  <c r="B447" i="1" s="1"/>
  <c r="D217" i="1"/>
  <c r="E32" i="6" s="1"/>
  <c r="C217" i="1"/>
  <c r="D32" i="6" s="1"/>
  <c r="D204" i="1"/>
  <c r="E16" i="6" s="1"/>
  <c r="D190" i="1"/>
  <c r="D437" i="1" s="1"/>
  <c r="D186" i="1"/>
  <c r="D436" i="1" s="1"/>
  <c r="D181" i="1"/>
  <c r="D435" i="1" s="1"/>
  <c r="D177" i="1"/>
  <c r="C20" i="5" s="1"/>
  <c r="E154" i="1"/>
  <c r="F28" i="4" s="1"/>
  <c r="E153" i="1"/>
  <c r="E152" i="1"/>
  <c r="D28" i="4" s="1"/>
  <c r="E151" i="1"/>
  <c r="C28" i="4" s="1"/>
  <c r="E150" i="1"/>
  <c r="E148" i="1"/>
  <c r="F19" i="4" s="1"/>
  <c r="E147" i="1"/>
  <c r="E146" i="1"/>
  <c r="D19" i="4" s="1"/>
  <c r="E145" i="1"/>
  <c r="C19" i="4" s="1"/>
  <c r="E144" i="1"/>
  <c r="E141" i="1"/>
  <c r="E10" i="4" s="1"/>
  <c r="E140" i="1"/>
  <c r="D10" i="4" s="1"/>
  <c r="E139" i="1"/>
  <c r="C415" i="1" s="1"/>
  <c r="E127" i="1"/>
  <c r="G34" i="3" s="1"/>
  <c r="CF79" i="1"/>
  <c r="B53" i="1"/>
  <c r="CE51" i="1"/>
  <c r="B49" i="1"/>
  <c r="A412" i="1"/>
  <c r="G493" i="1"/>
  <c r="E493" i="1"/>
  <c r="C493" i="1"/>
  <c r="O817" i="1"/>
  <c r="M817" i="1"/>
  <c r="K817" i="1"/>
  <c r="J817" i="1"/>
  <c r="I817" i="1"/>
  <c r="H817" i="1"/>
  <c r="G817" i="1"/>
  <c r="F817" i="1"/>
  <c r="E817" i="1"/>
  <c r="D817" i="1"/>
  <c r="X813" i="1"/>
  <c r="X815" i="1" s="1"/>
  <c r="W813" i="1"/>
  <c r="W815" i="1" s="1"/>
  <c r="U813" i="1"/>
  <c r="U815" i="1" s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S734" i="1"/>
  <c r="S736" i="1"/>
  <c r="S737" i="1"/>
  <c r="S747" i="1"/>
  <c r="S749" i="1"/>
  <c r="S750" i="1"/>
  <c r="S753" i="1"/>
  <c r="S755" i="1"/>
  <c r="S756" i="1"/>
  <c r="S757" i="1"/>
  <c r="S758" i="1"/>
  <c r="S759" i="1"/>
  <c r="S760" i="1"/>
  <c r="S761" i="1"/>
  <c r="S762" i="1"/>
  <c r="S766" i="1"/>
  <c r="S767" i="1"/>
  <c r="S777" i="1"/>
  <c r="S779" i="1"/>
  <c r="S780" i="1"/>
  <c r="S786" i="1"/>
  <c r="S802" i="1"/>
  <c r="S740" i="1"/>
  <c r="S785" i="1"/>
  <c r="S735" i="1"/>
  <c r="S738" i="1"/>
  <c r="S739" i="1"/>
  <c r="S741" i="1"/>
  <c r="S742" i="1"/>
  <c r="S743" i="1"/>
  <c r="S744" i="1"/>
  <c r="S745" i="1"/>
  <c r="S746" i="1"/>
  <c r="S751" i="1"/>
  <c r="S752" i="1"/>
  <c r="S754" i="1"/>
  <c r="S763" i="1"/>
  <c r="S765" i="1"/>
  <c r="S768" i="1"/>
  <c r="S769" i="1"/>
  <c r="S770" i="1"/>
  <c r="S771" i="1"/>
  <c r="S772" i="1"/>
  <c r="S773" i="1"/>
  <c r="S774" i="1"/>
  <c r="S775" i="1"/>
  <c r="S776" i="1"/>
  <c r="S778" i="1"/>
  <c r="S781" i="1"/>
  <c r="S782" i="1"/>
  <c r="S783" i="1"/>
  <c r="S784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3" i="1"/>
  <c r="S804" i="1"/>
  <c r="S805" i="1"/>
  <c r="S806" i="1"/>
  <c r="S807" i="1"/>
  <c r="S808" i="1"/>
  <c r="S809" i="1"/>
  <c r="S810" i="1"/>
  <c r="S811" i="1"/>
  <c r="S812" i="1"/>
  <c r="R734" i="1"/>
  <c r="R736" i="1"/>
  <c r="R737" i="1"/>
  <c r="R740" i="1"/>
  <c r="R742" i="1"/>
  <c r="R745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4" i="1"/>
  <c r="R766" i="1"/>
  <c r="R767" i="1"/>
  <c r="R768" i="1"/>
  <c r="R769" i="1"/>
  <c r="R775" i="1"/>
  <c r="R776" i="1"/>
  <c r="R777" i="1"/>
  <c r="R778" i="1"/>
  <c r="R779" i="1"/>
  <c r="R784" i="1"/>
  <c r="R791" i="1"/>
  <c r="R796" i="1"/>
  <c r="R794" i="1"/>
  <c r="R802" i="1"/>
  <c r="R803" i="1"/>
  <c r="R804" i="1"/>
  <c r="R805" i="1"/>
  <c r="R806" i="1"/>
  <c r="R807" i="1"/>
  <c r="R808" i="1"/>
  <c r="R810" i="1"/>
  <c r="R735" i="1"/>
  <c r="R738" i="1"/>
  <c r="R739" i="1"/>
  <c r="R741" i="1"/>
  <c r="R743" i="1"/>
  <c r="R744" i="1"/>
  <c r="R746" i="1"/>
  <c r="R763" i="1"/>
  <c r="R765" i="1"/>
  <c r="R770" i="1"/>
  <c r="R771" i="1"/>
  <c r="R772" i="1"/>
  <c r="R773" i="1"/>
  <c r="R774" i="1"/>
  <c r="R780" i="1"/>
  <c r="R781" i="1"/>
  <c r="R782" i="1"/>
  <c r="R783" i="1"/>
  <c r="R785" i="1"/>
  <c r="R786" i="1"/>
  <c r="R787" i="1"/>
  <c r="R788" i="1"/>
  <c r="R789" i="1"/>
  <c r="R790" i="1"/>
  <c r="R792" i="1"/>
  <c r="R793" i="1"/>
  <c r="R795" i="1"/>
  <c r="R797" i="1"/>
  <c r="R798" i="1"/>
  <c r="R799" i="1"/>
  <c r="R800" i="1"/>
  <c r="R801" i="1"/>
  <c r="R809" i="1"/>
  <c r="R811" i="1"/>
  <c r="R812" i="1"/>
  <c r="Q734" i="1"/>
  <c r="Q736" i="1"/>
  <c r="Q737" i="1"/>
  <c r="Q740" i="1"/>
  <c r="Q764" i="1"/>
  <c r="Q766" i="1"/>
  <c r="Q735" i="1"/>
  <c r="Q738" i="1"/>
  <c r="Q739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5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801" i="1"/>
  <c r="P802" i="1"/>
  <c r="P803" i="1"/>
  <c r="P804" i="1"/>
  <c r="P805" i="1"/>
  <c r="P806" i="1"/>
  <c r="P807" i="1"/>
  <c r="P808" i="1"/>
  <c r="P810" i="1"/>
  <c r="P811" i="1"/>
  <c r="P785" i="1"/>
  <c r="P799" i="1"/>
  <c r="P800" i="1"/>
  <c r="P80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L734" i="1"/>
  <c r="L736" i="1"/>
  <c r="L737" i="1"/>
  <c r="L740" i="1"/>
  <c r="L745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4" i="1"/>
  <c r="L766" i="1"/>
  <c r="L767" i="1"/>
  <c r="L768" i="1"/>
  <c r="L769" i="1"/>
  <c r="L771" i="1"/>
  <c r="L775" i="1"/>
  <c r="L777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735" i="1"/>
  <c r="L738" i="1"/>
  <c r="L739" i="1"/>
  <c r="L741" i="1"/>
  <c r="L742" i="1"/>
  <c r="L743" i="1"/>
  <c r="L744" i="1"/>
  <c r="L746" i="1"/>
  <c r="L763" i="1"/>
  <c r="L765" i="1"/>
  <c r="L770" i="1"/>
  <c r="L772" i="1"/>
  <c r="L773" i="1"/>
  <c r="L774" i="1"/>
  <c r="L776" i="1"/>
  <c r="L778" i="1"/>
  <c r="L799" i="1"/>
  <c r="L800" i="1"/>
  <c r="K734" i="1"/>
  <c r="K736" i="1"/>
  <c r="K737" i="1"/>
  <c r="K747" i="1"/>
  <c r="K750" i="1"/>
  <c r="K753" i="1"/>
  <c r="K756" i="1"/>
  <c r="K757" i="1"/>
  <c r="K759" i="1"/>
  <c r="K760" i="1"/>
  <c r="K761" i="1"/>
  <c r="K762" i="1"/>
  <c r="K764" i="1"/>
  <c r="K766" i="1"/>
  <c r="K767" i="1"/>
  <c r="K771" i="1"/>
  <c r="K775" i="1"/>
  <c r="K779" i="1"/>
  <c r="K780" i="1"/>
  <c r="K782" i="1"/>
  <c r="K783" i="1"/>
  <c r="K787" i="1"/>
  <c r="K788" i="1"/>
  <c r="K790" i="1"/>
  <c r="K791" i="1"/>
  <c r="K797" i="1"/>
  <c r="K812" i="1"/>
  <c r="K735" i="1"/>
  <c r="K738" i="1"/>
  <c r="K739" i="1"/>
  <c r="K740" i="1"/>
  <c r="K741" i="1"/>
  <c r="K742" i="1"/>
  <c r="K743" i="1"/>
  <c r="K744" i="1"/>
  <c r="K745" i="1"/>
  <c r="K746" i="1"/>
  <c r="K748" i="1"/>
  <c r="K749" i="1"/>
  <c r="K751" i="1"/>
  <c r="K752" i="1"/>
  <c r="K754" i="1"/>
  <c r="K755" i="1"/>
  <c r="K758" i="1"/>
  <c r="K763" i="1"/>
  <c r="K765" i="1"/>
  <c r="K768" i="1"/>
  <c r="K769" i="1"/>
  <c r="K770" i="1"/>
  <c r="K772" i="1"/>
  <c r="K773" i="1"/>
  <c r="K774" i="1"/>
  <c r="K776" i="1"/>
  <c r="K777" i="1"/>
  <c r="K778" i="1"/>
  <c r="K781" i="1"/>
  <c r="K784" i="1"/>
  <c r="K785" i="1"/>
  <c r="K786" i="1"/>
  <c r="K789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I734" i="1"/>
  <c r="I805" i="1"/>
  <c r="I806" i="1"/>
  <c r="I807" i="1"/>
  <c r="I808" i="1"/>
  <c r="I809" i="1"/>
  <c r="I810" i="1"/>
  <c r="I811" i="1"/>
  <c r="I736" i="1"/>
  <c r="I737" i="1"/>
  <c r="I740" i="1"/>
  <c r="I745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4" i="1"/>
  <c r="I766" i="1"/>
  <c r="I767" i="1"/>
  <c r="I771" i="1"/>
  <c r="I775" i="1"/>
  <c r="I777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801" i="1"/>
  <c r="I802" i="1"/>
  <c r="I803" i="1"/>
  <c r="I804" i="1"/>
  <c r="I735" i="1"/>
  <c r="I738" i="1"/>
  <c r="I739" i="1"/>
  <c r="I741" i="1"/>
  <c r="I742" i="1"/>
  <c r="I743" i="1"/>
  <c r="I744" i="1"/>
  <c r="I746" i="1"/>
  <c r="I763" i="1"/>
  <c r="I765" i="1"/>
  <c r="I768" i="1"/>
  <c r="I769" i="1"/>
  <c r="I770" i="1"/>
  <c r="I772" i="1"/>
  <c r="I773" i="1"/>
  <c r="I774" i="1"/>
  <c r="I776" i="1"/>
  <c r="I778" i="1"/>
  <c r="I799" i="1"/>
  <c r="I800" i="1"/>
  <c r="H734" i="1"/>
  <c r="H736" i="1"/>
  <c r="H737" i="1"/>
  <c r="H740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4" i="1"/>
  <c r="H766" i="1"/>
  <c r="H767" i="1"/>
  <c r="H768" i="1"/>
  <c r="H769" i="1"/>
  <c r="H771" i="1"/>
  <c r="H775" i="1"/>
  <c r="H777" i="1"/>
  <c r="H779" i="1"/>
  <c r="H780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801" i="1"/>
  <c r="H802" i="1"/>
  <c r="H803" i="1"/>
  <c r="H805" i="1"/>
  <c r="H806" i="1"/>
  <c r="H807" i="1"/>
  <c r="H808" i="1"/>
  <c r="H809" i="1"/>
  <c r="H810" i="1"/>
  <c r="H811" i="1"/>
  <c r="H812" i="1"/>
  <c r="H735" i="1"/>
  <c r="H738" i="1"/>
  <c r="H739" i="1"/>
  <c r="H741" i="1"/>
  <c r="H742" i="1"/>
  <c r="H743" i="1"/>
  <c r="H744" i="1"/>
  <c r="H745" i="1"/>
  <c r="H746" i="1"/>
  <c r="H763" i="1"/>
  <c r="H765" i="1"/>
  <c r="H770" i="1"/>
  <c r="H772" i="1"/>
  <c r="H773" i="1"/>
  <c r="H774" i="1"/>
  <c r="H776" i="1"/>
  <c r="H778" i="1"/>
  <c r="H781" i="1"/>
  <c r="H799" i="1"/>
  <c r="H800" i="1"/>
  <c r="H804" i="1"/>
  <c r="G734" i="1"/>
  <c r="G736" i="1"/>
  <c r="G737" i="1"/>
  <c r="G740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1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1" i="1"/>
  <c r="G802" i="1"/>
  <c r="G803" i="1"/>
  <c r="G804" i="1"/>
  <c r="G805" i="1"/>
  <c r="G806" i="1"/>
  <c r="G807" i="1"/>
  <c r="G808" i="1"/>
  <c r="G809" i="1"/>
  <c r="G810" i="1"/>
  <c r="G811" i="1"/>
  <c r="G735" i="1"/>
  <c r="G738" i="1"/>
  <c r="G739" i="1"/>
  <c r="G741" i="1"/>
  <c r="G742" i="1"/>
  <c r="G743" i="1"/>
  <c r="G744" i="1"/>
  <c r="G746" i="1"/>
  <c r="G763" i="1"/>
  <c r="G765" i="1"/>
  <c r="G770" i="1"/>
  <c r="G772" i="1"/>
  <c r="G773" i="1"/>
  <c r="G774" i="1"/>
  <c r="G776" i="1"/>
  <c r="G778" i="1"/>
  <c r="G799" i="1"/>
  <c r="G800" i="1"/>
  <c r="F734" i="1"/>
  <c r="F736" i="1"/>
  <c r="F737" i="1"/>
  <c r="F747" i="1"/>
  <c r="F749" i="1"/>
  <c r="F750" i="1"/>
  <c r="F752" i="1"/>
  <c r="F753" i="1"/>
  <c r="F755" i="1"/>
  <c r="F756" i="1"/>
  <c r="F757" i="1"/>
  <c r="F759" i="1"/>
  <c r="F760" i="1"/>
  <c r="F761" i="1"/>
  <c r="F762" i="1"/>
  <c r="F764" i="1"/>
  <c r="F767" i="1"/>
  <c r="F771" i="1"/>
  <c r="F775" i="1"/>
  <c r="F777" i="1"/>
  <c r="F779" i="1"/>
  <c r="F780" i="1"/>
  <c r="F781" i="1"/>
  <c r="F782" i="1"/>
  <c r="F783" i="1"/>
  <c r="F785" i="1"/>
  <c r="F786" i="1"/>
  <c r="F787" i="1"/>
  <c r="F788" i="1"/>
  <c r="F791" i="1"/>
  <c r="F792" i="1"/>
  <c r="F793" i="1"/>
  <c r="F794" i="1"/>
  <c r="F795" i="1"/>
  <c r="F796" i="1"/>
  <c r="F797" i="1"/>
  <c r="F801" i="1"/>
  <c r="F803" i="1"/>
  <c r="F805" i="1"/>
  <c r="F806" i="1"/>
  <c r="F807" i="1"/>
  <c r="F808" i="1"/>
  <c r="F810" i="1"/>
  <c r="F811" i="1"/>
  <c r="F812" i="1"/>
  <c r="F735" i="1"/>
  <c r="F738" i="1"/>
  <c r="F739" i="1"/>
  <c r="F740" i="1"/>
  <c r="F741" i="1"/>
  <c r="F742" i="1"/>
  <c r="F743" i="1"/>
  <c r="F744" i="1"/>
  <c r="F745" i="1"/>
  <c r="F746" i="1"/>
  <c r="F748" i="1"/>
  <c r="F751" i="1"/>
  <c r="F754" i="1"/>
  <c r="F758" i="1"/>
  <c r="F763" i="1"/>
  <c r="F765" i="1"/>
  <c r="F766" i="1"/>
  <c r="F768" i="1"/>
  <c r="F769" i="1"/>
  <c r="F770" i="1"/>
  <c r="F772" i="1"/>
  <c r="F773" i="1"/>
  <c r="F774" i="1"/>
  <c r="F776" i="1"/>
  <c r="F778" i="1"/>
  <c r="F784" i="1"/>
  <c r="F789" i="1"/>
  <c r="F790" i="1"/>
  <c r="F798" i="1"/>
  <c r="F799" i="1"/>
  <c r="F800" i="1"/>
  <c r="F802" i="1"/>
  <c r="F804" i="1"/>
  <c r="F809" i="1"/>
  <c r="D734" i="1"/>
  <c r="D736" i="1"/>
  <c r="D737" i="1"/>
  <c r="D740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4" i="1"/>
  <c r="D766" i="1"/>
  <c r="D767" i="1"/>
  <c r="D768" i="1"/>
  <c r="D769" i="1"/>
  <c r="D771" i="1"/>
  <c r="D775" i="1"/>
  <c r="D777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735" i="1"/>
  <c r="D738" i="1"/>
  <c r="D739" i="1"/>
  <c r="D741" i="1"/>
  <c r="D742" i="1"/>
  <c r="D743" i="1"/>
  <c r="D744" i="1"/>
  <c r="D745" i="1"/>
  <c r="D746" i="1"/>
  <c r="D763" i="1"/>
  <c r="D765" i="1"/>
  <c r="D770" i="1"/>
  <c r="D772" i="1"/>
  <c r="D773" i="1"/>
  <c r="D774" i="1"/>
  <c r="D776" i="1"/>
  <c r="D778" i="1"/>
  <c r="D799" i="1"/>
  <c r="D800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B788" i="1"/>
  <c r="B784" i="1"/>
  <c r="B783" i="1"/>
  <c r="B782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5" i="1"/>
  <c r="B764" i="1"/>
  <c r="B763" i="1"/>
  <c r="B762" i="1"/>
  <c r="B761" i="1"/>
  <c r="B760" i="1"/>
  <c r="B758" i="1"/>
  <c r="B756" i="1"/>
  <c r="B755" i="1"/>
  <c r="B754" i="1"/>
  <c r="B752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CF730" i="1"/>
  <c r="CE730" i="1"/>
  <c r="CD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F730" i="1"/>
  <c r="BE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B726" i="1"/>
  <c r="AA726" i="1"/>
  <c r="Z726" i="1"/>
  <c r="Y726" i="1"/>
  <c r="X726" i="1"/>
  <c r="W726" i="1"/>
  <c r="V726" i="1"/>
  <c r="U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P722" i="1"/>
  <c r="BO722" i="1"/>
  <c r="BM722" i="1"/>
  <c r="BL722" i="1"/>
  <c r="BJ722" i="1"/>
  <c r="BI722" i="1"/>
  <c r="BG722" i="1"/>
  <c r="BF722" i="1"/>
  <c r="BD722" i="1"/>
  <c r="BC722" i="1"/>
  <c r="BA722" i="1"/>
  <c r="AZ722" i="1"/>
  <c r="AX722" i="1"/>
  <c r="AW722" i="1"/>
  <c r="AR722" i="1"/>
  <c r="AQ722" i="1"/>
  <c r="AO722" i="1"/>
  <c r="AN722" i="1"/>
  <c r="AL722" i="1"/>
  <c r="AK722" i="1"/>
  <c r="AI722" i="1"/>
  <c r="AH722" i="1"/>
  <c r="AF722" i="1"/>
  <c r="AE722" i="1"/>
  <c r="AC722" i="1"/>
  <c r="Z722" i="1"/>
  <c r="Y722" i="1"/>
  <c r="W722" i="1"/>
  <c r="V722" i="1"/>
  <c r="T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D722" i="1"/>
  <c r="C722" i="1"/>
  <c r="B722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5" i="1"/>
  <c r="B474" i="1"/>
  <c r="B473" i="1"/>
  <c r="B472" i="1"/>
  <c r="B471" i="1"/>
  <c r="B470" i="1"/>
  <c r="B469" i="1"/>
  <c r="B468" i="1"/>
  <c r="B464" i="1"/>
  <c r="B463" i="1"/>
  <c r="C459" i="1"/>
  <c r="B459" i="1"/>
  <c r="B458" i="1"/>
  <c r="B455" i="1"/>
  <c r="B454" i="1"/>
  <c r="B453" i="1"/>
  <c r="C447" i="1"/>
  <c r="C446" i="1"/>
  <c r="C445" i="1"/>
  <c r="B438" i="1"/>
  <c r="B439" i="1"/>
  <c r="C439" i="1"/>
  <c r="C438" i="1"/>
  <c r="B437" i="1"/>
  <c r="B436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B421" i="1"/>
  <c r="B420" i="1"/>
  <c r="D418" i="1"/>
  <c r="B418" i="1"/>
  <c r="D415" i="1"/>
  <c r="B415" i="1"/>
  <c r="C3" i="8"/>
  <c r="A3" i="8"/>
  <c r="C149" i="8"/>
  <c r="C148" i="8"/>
  <c r="C144" i="8"/>
  <c r="C139" i="8"/>
  <c r="C138" i="8"/>
  <c r="C137" i="8"/>
  <c r="C136" i="8"/>
  <c r="C135" i="8"/>
  <c r="C134" i="8"/>
  <c r="C133" i="8"/>
  <c r="C132" i="8"/>
  <c r="C131" i="8"/>
  <c r="C130" i="8"/>
  <c r="C129" i="8"/>
  <c r="C124" i="8"/>
  <c r="C123" i="8"/>
  <c r="C118" i="8"/>
  <c r="C117" i="8"/>
  <c r="C116" i="8"/>
  <c r="C111" i="8"/>
  <c r="C110" i="8"/>
  <c r="C107" i="8"/>
  <c r="A107" i="8"/>
  <c r="C88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A55" i="8"/>
  <c r="C55" i="8"/>
  <c r="C48" i="8"/>
  <c r="C47" i="8"/>
  <c r="C46" i="8"/>
  <c r="C45" i="8"/>
  <c r="C41" i="8"/>
  <c r="C39" i="8"/>
  <c r="C38" i="8"/>
  <c r="C34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7" i="4"/>
  <c r="E26" i="4"/>
  <c r="E25" i="4"/>
  <c r="D27" i="4"/>
  <c r="D26" i="4"/>
  <c r="D25" i="4"/>
  <c r="C27" i="4"/>
  <c r="C26" i="4"/>
  <c r="C25" i="4"/>
  <c r="B27" i="4"/>
  <c r="B26" i="4"/>
  <c r="B25" i="4"/>
  <c r="G18" i="4"/>
  <c r="G17" i="4"/>
  <c r="G16" i="4"/>
  <c r="F18" i="4"/>
  <c r="F17" i="4"/>
  <c r="F16" i="4"/>
  <c r="E18" i="4"/>
  <c r="E17" i="4"/>
  <c r="E16" i="4"/>
  <c r="D18" i="4"/>
  <c r="D17" i="4"/>
  <c r="D16" i="4"/>
  <c r="C18" i="4"/>
  <c r="C17" i="4"/>
  <c r="C16" i="4"/>
  <c r="B18" i="4"/>
  <c r="B17" i="4"/>
  <c r="B16" i="4"/>
  <c r="A2" i="4"/>
  <c r="G8" i="4"/>
  <c r="G7" i="4"/>
  <c r="F8" i="4"/>
  <c r="F7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8" i="5"/>
  <c r="C7" i="5"/>
  <c r="C6" i="5"/>
  <c r="E31" i="6"/>
  <c r="D31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5" i="6"/>
  <c r="D15" i="6"/>
  <c r="E14" i="6"/>
  <c r="D14" i="6"/>
  <c r="E13" i="6"/>
  <c r="D13" i="6"/>
  <c r="E12" i="6"/>
  <c r="E11" i="6"/>
  <c r="D11" i="6"/>
  <c r="E10" i="6"/>
  <c r="E9" i="6"/>
  <c r="D9" i="6"/>
  <c r="E8" i="6"/>
  <c r="D8" i="6"/>
  <c r="E7" i="6"/>
  <c r="D7" i="6"/>
  <c r="F3" i="6"/>
  <c r="A3" i="6"/>
  <c r="D16" i="7"/>
  <c r="D2" i="7"/>
  <c r="A2" i="7"/>
  <c r="D26" i="7"/>
  <c r="D24" i="7"/>
  <c r="D19" i="7"/>
  <c r="D18" i="7"/>
  <c r="D12" i="7"/>
  <c r="D11" i="7"/>
  <c r="D10" i="7"/>
  <c r="D9" i="7"/>
  <c r="D8" i="7"/>
  <c r="D7" i="7"/>
  <c r="B28" i="2"/>
  <c r="E21" i="2"/>
  <c r="E18" i="2"/>
  <c r="E17" i="2"/>
  <c r="D366" i="9"/>
  <c r="G812" i="1"/>
  <c r="CE64" i="1"/>
  <c r="F612" i="1" s="1"/>
  <c r="D368" i="9"/>
  <c r="I812" i="1"/>
  <c r="C276" i="9"/>
  <c r="CE70" i="1"/>
  <c r="C458" i="1" s="1"/>
  <c r="CE76" i="1"/>
  <c r="P816" i="1" s="1"/>
  <c r="P812" i="1"/>
  <c r="CE77" i="1"/>
  <c r="I381" i="9" s="1"/>
  <c r="I29" i="9"/>
  <c r="C95" i="9"/>
  <c r="CE79" i="1"/>
  <c r="J612" i="1" s="1"/>
  <c r="S748" i="1"/>
  <c r="E142" i="1"/>
  <c r="G9" i="4"/>
  <c r="F9" i="4"/>
  <c r="AC726" i="1"/>
  <c r="E138" i="1"/>
  <c r="S722" i="1"/>
  <c r="C140" i="8"/>
  <c r="L817" i="1"/>
  <c r="CC730" i="1"/>
  <c r="D390" i="1"/>
  <c r="C141" i="8" s="1"/>
  <c r="AA730" i="1"/>
  <c r="D283" i="1"/>
  <c r="C42" i="8" s="1"/>
  <c r="C40" i="8"/>
  <c r="B753" i="1"/>
  <c r="E515" i="1"/>
  <c r="H73" i="9"/>
  <c r="E105" i="9"/>
  <c r="B757" i="1"/>
  <c r="E519" i="1"/>
  <c r="B766" i="1"/>
  <c r="E528" i="1"/>
  <c r="G137" i="9"/>
  <c r="E722" i="1"/>
  <c r="C9" i="5"/>
  <c r="D173" i="1"/>
  <c r="C14" i="5" s="1"/>
  <c r="CD71" i="1"/>
  <c r="C575" i="1" s="1"/>
  <c r="C615" i="1"/>
  <c r="V815" i="1"/>
  <c r="E372" i="9"/>
  <c r="N775" i="1" l="1"/>
  <c r="R816" i="1"/>
  <c r="C27" i="5"/>
  <c r="N778" i="1"/>
  <c r="N743" i="1"/>
  <c r="N771" i="1"/>
  <c r="C34" i="5"/>
  <c r="N748" i="1"/>
  <c r="F816" i="1"/>
  <c r="C10" i="4"/>
  <c r="N753" i="1"/>
  <c r="D712" i="10"/>
  <c r="D696" i="10"/>
  <c r="D680" i="10"/>
  <c r="D620" i="10"/>
  <c r="D709" i="10"/>
  <c r="D693" i="10"/>
  <c r="D677" i="10"/>
  <c r="D706" i="10"/>
  <c r="D690" i="10"/>
  <c r="D674" i="10"/>
  <c r="D619" i="10"/>
  <c r="D703" i="10"/>
  <c r="D687" i="10"/>
  <c r="D671" i="10"/>
  <c r="D625" i="10"/>
  <c r="D700" i="10"/>
  <c r="D684" i="10"/>
  <c r="D668" i="10"/>
  <c r="D628" i="10"/>
  <c r="D618" i="10"/>
  <c r="D713" i="10"/>
  <c r="D697" i="10"/>
  <c r="D681" i="10"/>
  <c r="D710" i="10"/>
  <c r="D694" i="10"/>
  <c r="D707" i="10"/>
  <c r="D691" i="10"/>
  <c r="D675" i="10"/>
  <c r="D644" i="10"/>
  <c r="D642" i="10"/>
  <c r="D640" i="10"/>
  <c r="D638" i="10"/>
  <c r="D636" i="10"/>
  <c r="D634" i="10"/>
  <c r="D632" i="10"/>
  <c r="D630" i="10"/>
  <c r="D624" i="10"/>
  <c r="D704" i="10"/>
  <c r="D688" i="10"/>
  <c r="D672" i="10"/>
  <c r="D616" i="10"/>
  <c r="D701" i="10"/>
  <c r="D685" i="10"/>
  <c r="D669" i="10"/>
  <c r="D627" i="10"/>
  <c r="D698" i="10"/>
  <c r="D682" i="10"/>
  <c r="D623" i="10"/>
  <c r="D711" i="10"/>
  <c r="D695" i="10"/>
  <c r="D679" i="10"/>
  <c r="D708" i="10"/>
  <c r="D692" i="10"/>
  <c r="D676" i="10"/>
  <c r="D622" i="10"/>
  <c r="D686" i="10"/>
  <c r="D635" i="10"/>
  <c r="D621" i="10"/>
  <c r="D716" i="10"/>
  <c r="D641" i="10"/>
  <c r="D683" i="10"/>
  <c r="D699" i="10"/>
  <c r="D673" i="10"/>
  <c r="D626" i="10"/>
  <c r="D629" i="10"/>
  <c r="D705" i="10"/>
  <c r="D647" i="10"/>
  <c r="D633" i="10"/>
  <c r="D678" i="10"/>
  <c r="D646" i="10"/>
  <c r="D639" i="10"/>
  <c r="D645" i="10"/>
  <c r="D689" i="10"/>
  <c r="D631" i="10"/>
  <c r="D702" i="10"/>
  <c r="D637" i="10"/>
  <c r="D617" i="10"/>
  <c r="D643" i="10"/>
  <c r="D670" i="10"/>
  <c r="L816" i="1"/>
  <c r="BH48" i="1"/>
  <c r="BH62" i="1" s="1"/>
  <c r="E791" i="1" s="1"/>
  <c r="N757" i="1"/>
  <c r="N774" i="1"/>
  <c r="N752" i="1"/>
  <c r="N760" i="1"/>
  <c r="V48" i="1"/>
  <c r="V62" i="1" s="1"/>
  <c r="E753" i="1" s="1"/>
  <c r="G10" i="4"/>
  <c r="I26" i="9"/>
  <c r="C112" i="8"/>
  <c r="CB48" i="1"/>
  <c r="CB62" i="1" s="1"/>
  <c r="C364" i="9" s="1"/>
  <c r="Z48" i="1"/>
  <c r="Z62" i="1" s="1"/>
  <c r="E108" i="9" s="1"/>
  <c r="BI48" i="1"/>
  <c r="BI62" i="1" s="1"/>
  <c r="E268" i="9" s="1"/>
  <c r="C440" i="1"/>
  <c r="N48" i="1"/>
  <c r="N62" i="1" s="1"/>
  <c r="E745" i="1" s="1"/>
  <c r="BB48" i="1"/>
  <c r="BB62" i="1" s="1"/>
  <c r="E236" i="9" s="1"/>
  <c r="AM48" i="1"/>
  <c r="AM62" i="1" s="1"/>
  <c r="D172" i="9" s="1"/>
  <c r="BF48" i="1"/>
  <c r="BF62" i="1" s="1"/>
  <c r="E789" i="1" s="1"/>
  <c r="G19" i="4"/>
  <c r="E794" i="1"/>
  <c r="Q48" i="1"/>
  <c r="Q62" i="1" s="1"/>
  <c r="E748" i="1" s="1"/>
  <c r="AG48" i="1"/>
  <c r="AG62" i="1" s="1"/>
  <c r="E764" i="1" s="1"/>
  <c r="N739" i="1"/>
  <c r="N745" i="1"/>
  <c r="AO48" i="1"/>
  <c r="AO62" i="1" s="1"/>
  <c r="E772" i="1" s="1"/>
  <c r="B465" i="1"/>
  <c r="N777" i="1"/>
  <c r="C417" i="1"/>
  <c r="C414" i="1"/>
  <c r="B19" i="4"/>
  <c r="E373" i="9"/>
  <c r="N734" i="1"/>
  <c r="BG48" i="1"/>
  <c r="BG62" i="1" s="1"/>
  <c r="C268" i="9" s="1"/>
  <c r="AX48" i="1"/>
  <c r="AX62" i="1" s="1"/>
  <c r="E781" i="1" s="1"/>
  <c r="CC48" i="1"/>
  <c r="CC62" i="1" s="1"/>
  <c r="E812" i="1" s="1"/>
  <c r="AR48" i="1"/>
  <c r="AR62" i="1" s="1"/>
  <c r="E775" i="1" s="1"/>
  <c r="F48" i="1"/>
  <c r="F62" i="1" s="1"/>
  <c r="E737" i="1" s="1"/>
  <c r="J48" i="1"/>
  <c r="J62" i="1" s="1"/>
  <c r="C44" i="9" s="1"/>
  <c r="AZ48" i="1"/>
  <c r="AZ62" i="1" s="1"/>
  <c r="E783" i="1" s="1"/>
  <c r="I48" i="1"/>
  <c r="I62" i="1" s="1"/>
  <c r="I12" i="9" s="1"/>
  <c r="R48" i="1"/>
  <c r="R62" i="1" s="1"/>
  <c r="E749" i="1" s="1"/>
  <c r="BD48" i="1"/>
  <c r="BD62" i="1" s="1"/>
  <c r="G236" i="9" s="1"/>
  <c r="C48" i="1"/>
  <c r="C62" i="1" s="1"/>
  <c r="C12" i="9" s="1"/>
  <c r="Y48" i="1"/>
  <c r="Y62" i="1" s="1"/>
  <c r="D108" i="9" s="1"/>
  <c r="C427" i="1"/>
  <c r="AD48" i="1"/>
  <c r="AD62" i="1" s="1"/>
  <c r="I108" i="9" s="1"/>
  <c r="BJ48" i="1"/>
  <c r="BJ62" i="1" s="1"/>
  <c r="F268" i="9" s="1"/>
  <c r="AW48" i="1"/>
  <c r="AW62" i="1" s="1"/>
  <c r="E780" i="1" s="1"/>
  <c r="O48" i="1"/>
  <c r="O62" i="1" s="1"/>
  <c r="E746" i="1" s="1"/>
  <c r="D48" i="1"/>
  <c r="D62" i="1" s="1"/>
  <c r="D12" i="9" s="1"/>
  <c r="H48" i="1"/>
  <c r="H62" i="1" s="1"/>
  <c r="E739" i="1" s="1"/>
  <c r="K48" i="1"/>
  <c r="K62" i="1" s="1"/>
  <c r="E742" i="1" s="1"/>
  <c r="AH48" i="1"/>
  <c r="AH62" i="1" s="1"/>
  <c r="F140" i="9" s="1"/>
  <c r="BN48" i="1"/>
  <c r="BN62" i="1" s="1"/>
  <c r="E797" i="1" s="1"/>
  <c r="S48" i="1"/>
  <c r="S62" i="1" s="1"/>
  <c r="E76" i="9" s="1"/>
  <c r="BM48" i="1"/>
  <c r="BM62" i="1" s="1"/>
  <c r="E796" i="1" s="1"/>
  <c r="AE48" i="1"/>
  <c r="AE62" i="1" s="1"/>
  <c r="C140" i="9" s="1"/>
  <c r="L48" i="1"/>
  <c r="L62" i="1" s="1"/>
  <c r="E44" i="9" s="1"/>
  <c r="AF48" i="1"/>
  <c r="AF62" i="1" s="1"/>
  <c r="D140" i="9" s="1"/>
  <c r="AJ48" i="1"/>
  <c r="AJ62" i="1" s="1"/>
  <c r="E767" i="1" s="1"/>
  <c r="BP48" i="1"/>
  <c r="BP62" i="1" s="1"/>
  <c r="E799" i="1" s="1"/>
  <c r="AA48" i="1"/>
  <c r="AA62" i="1" s="1"/>
  <c r="F108" i="9" s="1"/>
  <c r="BU48" i="1"/>
  <c r="BU62" i="1" s="1"/>
  <c r="C332" i="9" s="1"/>
  <c r="M48" i="1"/>
  <c r="M62" i="1" s="1"/>
  <c r="E744" i="1" s="1"/>
  <c r="P48" i="1"/>
  <c r="P62" i="1" s="1"/>
  <c r="I44" i="9" s="1"/>
  <c r="BE48" i="1"/>
  <c r="BE62" i="1" s="1"/>
  <c r="H236" i="9" s="1"/>
  <c r="AL48" i="1"/>
  <c r="AL62" i="1" s="1"/>
  <c r="E769" i="1" s="1"/>
  <c r="BR48" i="1"/>
  <c r="BR62" i="1" s="1"/>
  <c r="G300" i="9" s="1"/>
  <c r="AI48" i="1"/>
  <c r="AI62" i="1" s="1"/>
  <c r="E766" i="1" s="1"/>
  <c r="E48" i="1"/>
  <c r="E62" i="1" s="1"/>
  <c r="E12" i="9" s="1"/>
  <c r="BS48" i="1"/>
  <c r="BS62" i="1" s="1"/>
  <c r="E802" i="1" s="1"/>
  <c r="T48" i="1"/>
  <c r="T62" i="1" s="1"/>
  <c r="F76" i="9" s="1"/>
  <c r="BC48" i="1"/>
  <c r="BC62" i="1" s="1"/>
  <c r="F236" i="9" s="1"/>
  <c r="AN48" i="1"/>
  <c r="AN62" i="1" s="1"/>
  <c r="E172" i="9" s="1"/>
  <c r="BT48" i="1"/>
  <c r="BT62" i="1" s="1"/>
  <c r="E803" i="1" s="1"/>
  <c r="AQ48" i="1"/>
  <c r="AQ62" i="1" s="1"/>
  <c r="E774" i="1" s="1"/>
  <c r="U48" i="1"/>
  <c r="U62" i="1" s="1"/>
  <c r="G76" i="9" s="1"/>
  <c r="AU48" i="1"/>
  <c r="AU62" i="1" s="1"/>
  <c r="E778" i="1" s="1"/>
  <c r="X48" i="1"/>
  <c r="X62" i="1" s="1"/>
  <c r="E755" i="1" s="1"/>
  <c r="BL48" i="1"/>
  <c r="BL62" i="1" s="1"/>
  <c r="H268" i="9" s="1"/>
  <c r="AP48" i="1"/>
  <c r="AP62" i="1" s="1"/>
  <c r="G172" i="9" s="1"/>
  <c r="BV48" i="1"/>
  <c r="BV62" i="1" s="1"/>
  <c r="D332" i="9" s="1"/>
  <c r="AY48" i="1"/>
  <c r="AY62" i="1" s="1"/>
  <c r="E782" i="1" s="1"/>
  <c r="AK48" i="1"/>
  <c r="AK62" i="1" s="1"/>
  <c r="E768" i="1" s="1"/>
  <c r="AC48" i="1"/>
  <c r="AC62" i="1" s="1"/>
  <c r="H108" i="9" s="1"/>
  <c r="AB48" i="1"/>
  <c r="AB62" i="1" s="1"/>
  <c r="G108" i="9" s="1"/>
  <c r="I363" i="9"/>
  <c r="BX48" i="1"/>
  <c r="BX62" i="1" s="1"/>
  <c r="E807" i="1" s="1"/>
  <c r="G48" i="1"/>
  <c r="G62" i="1" s="1"/>
  <c r="G12" i="9" s="1"/>
  <c r="BY48" i="1"/>
  <c r="BY62" i="1" s="1"/>
  <c r="E808" i="1" s="1"/>
  <c r="BO48" i="1"/>
  <c r="BO62" i="1" s="1"/>
  <c r="D300" i="9" s="1"/>
  <c r="BQ48" i="1"/>
  <c r="BQ62" i="1" s="1"/>
  <c r="F300" i="9" s="1"/>
  <c r="BZ48" i="1"/>
  <c r="BZ62" i="1" s="1"/>
  <c r="H332" i="9" s="1"/>
  <c r="BA48" i="1"/>
  <c r="BA62" i="1" s="1"/>
  <c r="D236" i="9" s="1"/>
  <c r="AT48" i="1"/>
  <c r="AT62" i="1" s="1"/>
  <c r="D204" i="9" s="1"/>
  <c r="AV48" i="1"/>
  <c r="AV62" i="1" s="1"/>
  <c r="E779" i="1" s="1"/>
  <c r="CA48" i="1"/>
  <c r="CA62" i="1" s="1"/>
  <c r="I332" i="9" s="1"/>
  <c r="BW48" i="1"/>
  <c r="BW62" i="1" s="1"/>
  <c r="E806" i="1" s="1"/>
  <c r="N768" i="1"/>
  <c r="G612" i="1"/>
  <c r="Q816" i="1"/>
  <c r="CF77" i="1"/>
  <c r="G122" i="9"/>
  <c r="C816" i="1"/>
  <c r="BI730" i="1"/>
  <c r="B440" i="1"/>
  <c r="B441" i="1"/>
  <c r="D368" i="1"/>
  <c r="C120" i="8" s="1"/>
  <c r="C33" i="8"/>
  <c r="B476" i="1"/>
  <c r="K816" i="1"/>
  <c r="B445" i="1"/>
  <c r="N773" i="1"/>
  <c r="N761" i="1"/>
  <c r="C448" i="1"/>
  <c r="B10" i="4"/>
  <c r="N758" i="1"/>
  <c r="N755" i="1"/>
  <c r="C218" i="9"/>
  <c r="N751" i="1"/>
  <c r="N737" i="1"/>
  <c r="C119" i="8"/>
  <c r="N736" i="1"/>
  <c r="C434" i="1"/>
  <c r="D330" i="1"/>
  <c r="C86" i="8" s="1"/>
  <c r="E19" i="4"/>
  <c r="CD722" i="1"/>
  <c r="C429" i="1"/>
  <c r="D816" i="1"/>
  <c r="AS48" i="1"/>
  <c r="AS62" i="1" s="1"/>
  <c r="E776" i="1" s="1"/>
  <c r="W48" i="1"/>
  <c r="W62" i="1" s="1"/>
  <c r="F10" i="4"/>
  <c r="C464" i="1"/>
  <c r="N762" i="1"/>
  <c r="C186" i="9"/>
  <c r="D463" i="1"/>
  <c r="D5" i="7"/>
  <c r="D428" i="1"/>
  <c r="I612" i="1"/>
  <c r="D186" i="9"/>
  <c r="I372" i="9"/>
  <c r="D612" i="1"/>
  <c r="H815" i="1"/>
  <c r="C430" i="1"/>
  <c r="I366" i="9"/>
  <c r="F815" i="1"/>
  <c r="D815" i="1"/>
  <c r="C815" i="1"/>
  <c r="I362" i="9"/>
  <c r="M816" i="1"/>
  <c r="N763" i="1"/>
  <c r="G816" i="1"/>
  <c r="I816" i="1"/>
  <c r="N747" i="1"/>
  <c r="N746" i="1"/>
  <c r="E28" i="4"/>
  <c r="C421" i="1"/>
  <c r="G815" i="1"/>
  <c r="Q815" i="1"/>
  <c r="I90" i="9"/>
  <c r="CF76" i="1"/>
  <c r="X52" i="1" s="1"/>
  <c r="X67" i="1" s="1"/>
  <c r="N765" i="1"/>
  <c r="D433" i="1"/>
  <c r="N764" i="1"/>
  <c r="R815" i="1"/>
  <c r="G28" i="4"/>
  <c r="I380" i="9"/>
  <c r="N766" i="1"/>
  <c r="C432" i="1"/>
  <c r="I815" i="1"/>
  <c r="P815" i="1"/>
  <c r="S815" i="1"/>
  <c r="B446" i="1"/>
  <c r="D242" i="1"/>
  <c r="C418" i="1"/>
  <c r="D438" i="1"/>
  <c r="O815" i="1"/>
  <c r="T815" i="1"/>
  <c r="D26" i="9"/>
  <c r="N735" i="1"/>
  <c r="CE75" i="1"/>
  <c r="I383" i="9"/>
  <c r="S816" i="1"/>
  <c r="D22" i="7"/>
  <c r="C40" i="5"/>
  <c r="C420" i="1"/>
  <c r="B28" i="4"/>
  <c r="N772" i="1"/>
  <c r="F186" i="9"/>
  <c r="I376" i="9"/>
  <c r="C463" i="1"/>
  <c r="D58" i="9"/>
  <c r="N742" i="1"/>
  <c r="G26" i="9"/>
  <c r="N738" i="1"/>
  <c r="I384" i="9"/>
  <c r="T816" i="1"/>
  <c r="L612" i="1"/>
  <c r="F218" i="9"/>
  <c r="N779" i="1"/>
  <c r="D90" i="9"/>
  <c r="N749" i="1"/>
  <c r="D464" i="1"/>
  <c r="K815" i="1"/>
  <c r="H154" i="9"/>
  <c r="N767" i="1"/>
  <c r="I367" i="9"/>
  <c r="H816" i="1"/>
  <c r="M815" i="1"/>
  <c r="D434" i="1"/>
  <c r="L815" i="1"/>
  <c r="D292" i="1"/>
  <c r="C58" i="9"/>
  <c r="N741" i="1"/>
  <c r="N744" i="1"/>
  <c r="N756" i="1"/>
  <c r="N750" i="1"/>
  <c r="D268" i="9" l="1"/>
  <c r="I236" i="9"/>
  <c r="E140" i="9"/>
  <c r="H76" i="9"/>
  <c r="H44" i="9"/>
  <c r="D715" i="10"/>
  <c r="E623" i="10"/>
  <c r="E612" i="10"/>
  <c r="E765" i="1"/>
  <c r="E332" i="9"/>
  <c r="C76" i="9"/>
  <c r="E801" i="1"/>
  <c r="E757" i="1"/>
  <c r="C172" i="9"/>
  <c r="H204" i="9"/>
  <c r="D364" i="9"/>
  <c r="E811" i="1"/>
  <c r="E805" i="1"/>
  <c r="E788" i="1"/>
  <c r="E741" i="1"/>
  <c r="I172" i="9"/>
  <c r="F172" i="9"/>
  <c r="E735" i="1"/>
  <c r="G140" i="9"/>
  <c r="E760" i="1"/>
  <c r="G44" i="9"/>
  <c r="E747" i="1"/>
  <c r="F12" i="9"/>
  <c r="E773" i="1"/>
  <c r="C236" i="9"/>
  <c r="E790" i="1"/>
  <c r="I204" i="9"/>
  <c r="E759" i="1"/>
  <c r="E792" i="1"/>
  <c r="H12" i="9"/>
  <c r="E770" i="1"/>
  <c r="C300" i="9"/>
  <c r="E736" i="1"/>
  <c r="E785" i="1"/>
  <c r="E204" i="9"/>
  <c r="F24" i="3"/>
  <c r="C726" i="1"/>
  <c r="B417" i="1"/>
  <c r="B726" i="1"/>
  <c r="F23" i="3"/>
  <c r="B414" i="1"/>
  <c r="E756" i="1"/>
  <c r="E300" i="9"/>
  <c r="H172" i="9"/>
  <c r="E738" i="1"/>
  <c r="E740" i="1"/>
  <c r="E750" i="1"/>
  <c r="I140" i="9"/>
  <c r="E798" i="1"/>
  <c r="E771" i="1"/>
  <c r="I300" i="9"/>
  <c r="H300" i="9"/>
  <c r="D76" i="9"/>
  <c r="E804" i="1"/>
  <c r="E743" i="1"/>
  <c r="E761" i="1"/>
  <c r="E751" i="1"/>
  <c r="I268" i="9"/>
  <c r="F332" i="9"/>
  <c r="C108" i="9"/>
  <c r="E763" i="1"/>
  <c r="D44" i="9"/>
  <c r="E758" i="1"/>
  <c r="F44" i="9"/>
  <c r="CE62" i="1"/>
  <c r="E816" i="1" s="1"/>
  <c r="G204" i="9"/>
  <c r="E762" i="1"/>
  <c r="CE48" i="1"/>
  <c r="E800" i="1"/>
  <c r="E786" i="1"/>
  <c r="E810" i="1"/>
  <c r="X71" i="1"/>
  <c r="C117" i="9" s="1"/>
  <c r="E787" i="1"/>
  <c r="G332" i="9"/>
  <c r="E795" i="1"/>
  <c r="E793" i="1"/>
  <c r="E734" i="1"/>
  <c r="F204" i="9"/>
  <c r="E809" i="1"/>
  <c r="E784" i="1"/>
  <c r="E752" i="1"/>
  <c r="E777" i="1"/>
  <c r="H140" i="9"/>
  <c r="C204" i="9"/>
  <c r="D373" i="1"/>
  <c r="D391" i="1" s="1"/>
  <c r="D339" i="1"/>
  <c r="C482" i="1" s="1"/>
  <c r="E754" i="1"/>
  <c r="F520" i="1"/>
  <c r="I76" i="9"/>
  <c r="BV52" i="1"/>
  <c r="BV67" i="1" s="1"/>
  <c r="BV71" i="1" s="1"/>
  <c r="D341" i="9" s="1"/>
  <c r="D465" i="1"/>
  <c r="D52" i="1"/>
  <c r="D67" i="1" s="1"/>
  <c r="D71" i="1" s="1"/>
  <c r="C497" i="1" s="1"/>
  <c r="G497" i="1" s="1"/>
  <c r="H52" i="1"/>
  <c r="H67" i="1" s="1"/>
  <c r="H71" i="1" s="1"/>
  <c r="C501" i="1" s="1"/>
  <c r="G501" i="1" s="1"/>
  <c r="BT52" i="1"/>
  <c r="BT67" i="1" s="1"/>
  <c r="J803" i="1" s="1"/>
  <c r="BI52" i="1"/>
  <c r="BI67" i="1" s="1"/>
  <c r="BI71" i="1" s="1"/>
  <c r="C634" i="1" s="1"/>
  <c r="BS52" i="1"/>
  <c r="BS67" i="1" s="1"/>
  <c r="J802" i="1" s="1"/>
  <c r="BW52" i="1"/>
  <c r="BW67" i="1" s="1"/>
  <c r="BW71" i="1" s="1"/>
  <c r="C643" i="1" s="1"/>
  <c r="CB52" i="1"/>
  <c r="CB67" i="1" s="1"/>
  <c r="CB71" i="1" s="1"/>
  <c r="C373" i="9" s="1"/>
  <c r="BM52" i="1"/>
  <c r="BM67" i="1" s="1"/>
  <c r="BM71" i="1" s="1"/>
  <c r="C558" i="1" s="1"/>
  <c r="BJ52" i="1"/>
  <c r="BJ67" i="1" s="1"/>
  <c r="J793" i="1" s="1"/>
  <c r="AH52" i="1"/>
  <c r="AH67" i="1" s="1"/>
  <c r="F145" i="9" s="1"/>
  <c r="F52" i="1"/>
  <c r="F67" i="1" s="1"/>
  <c r="F71" i="1" s="1"/>
  <c r="F21" i="9" s="1"/>
  <c r="P52" i="1"/>
  <c r="P67" i="1" s="1"/>
  <c r="P71" i="1" s="1"/>
  <c r="C509" i="1" s="1"/>
  <c r="G509" i="1" s="1"/>
  <c r="BC52" i="1"/>
  <c r="BC67" i="1" s="1"/>
  <c r="BC71" i="1" s="1"/>
  <c r="C633" i="1" s="1"/>
  <c r="BQ52" i="1"/>
  <c r="BQ67" i="1" s="1"/>
  <c r="BQ71" i="1" s="1"/>
  <c r="F309" i="9" s="1"/>
  <c r="AZ52" i="1"/>
  <c r="AZ67" i="1" s="1"/>
  <c r="AZ71" i="1" s="1"/>
  <c r="C628" i="1" s="1"/>
  <c r="BF52" i="1"/>
  <c r="BF67" i="1" s="1"/>
  <c r="BF71" i="1" s="1"/>
  <c r="C629" i="1" s="1"/>
  <c r="BG52" i="1"/>
  <c r="BG67" i="1" s="1"/>
  <c r="BG71" i="1" s="1"/>
  <c r="C618" i="1" s="1"/>
  <c r="BR52" i="1"/>
  <c r="BR67" i="1" s="1"/>
  <c r="BR71" i="1" s="1"/>
  <c r="C626" i="1" s="1"/>
  <c r="AM52" i="1"/>
  <c r="AM67" i="1" s="1"/>
  <c r="AM71" i="1" s="1"/>
  <c r="D181" i="9" s="1"/>
  <c r="S52" i="1"/>
  <c r="S67" i="1" s="1"/>
  <c r="S71" i="1" s="1"/>
  <c r="E85" i="9" s="1"/>
  <c r="G52" i="1"/>
  <c r="G67" i="1" s="1"/>
  <c r="G71" i="1" s="1"/>
  <c r="C500" i="1" s="1"/>
  <c r="G500" i="1" s="1"/>
  <c r="BD52" i="1"/>
  <c r="BD67" i="1" s="1"/>
  <c r="BD71" i="1" s="1"/>
  <c r="C549" i="1" s="1"/>
  <c r="AY52" i="1"/>
  <c r="AY67" i="1" s="1"/>
  <c r="AY71" i="1" s="1"/>
  <c r="I213" i="9" s="1"/>
  <c r="AX52" i="1"/>
  <c r="AX67" i="1" s="1"/>
  <c r="AX71" i="1" s="1"/>
  <c r="C616" i="1" s="1"/>
  <c r="BY52" i="1"/>
  <c r="BY67" i="1" s="1"/>
  <c r="BY71" i="1" s="1"/>
  <c r="G341" i="9" s="1"/>
  <c r="BE52" i="1"/>
  <c r="BE67" i="1" s="1"/>
  <c r="BE71" i="1" s="1"/>
  <c r="H245" i="9" s="1"/>
  <c r="T52" i="1"/>
  <c r="T67" i="1" s="1"/>
  <c r="T71" i="1" s="1"/>
  <c r="F85" i="9" s="1"/>
  <c r="AW52" i="1"/>
  <c r="AW67" i="1" s="1"/>
  <c r="AW71" i="1" s="1"/>
  <c r="G213" i="9" s="1"/>
  <c r="AA52" i="1"/>
  <c r="AA67" i="1" s="1"/>
  <c r="AA71" i="1" s="1"/>
  <c r="C520" i="1" s="1"/>
  <c r="G520" i="1" s="1"/>
  <c r="BA52" i="1"/>
  <c r="BA67" i="1" s="1"/>
  <c r="BP52" i="1"/>
  <c r="BP67" i="1" s="1"/>
  <c r="AL52" i="1"/>
  <c r="AL67" i="1" s="1"/>
  <c r="AL71" i="1" s="1"/>
  <c r="C531" i="1" s="1"/>
  <c r="G531" i="1" s="1"/>
  <c r="E52" i="1"/>
  <c r="E67" i="1" s="1"/>
  <c r="E17" i="9" s="1"/>
  <c r="Z52" i="1"/>
  <c r="Z67" i="1" s="1"/>
  <c r="Z71" i="1" s="1"/>
  <c r="E117" i="9" s="1"/>
  <c r="J52" i="1"/>
  <c r="J67" i="1" s="1"/>
  <c r="BX52" i="1"/>
  <c r="BX67" i="1" s="1"/>
  <c r="BX71" i="1" s="1"/>
  <c r="C569" i="1" s="1"/>
  <c r="AC52" i="1"/>
  <c r="AC67" i="1" s="1"/>
  <c r="AC71" i="1" s="1"/>
  <c r="H117" i="9" s="1"/>
  <c r="AK52" i="1"/>
  <c r="AK67" i="1" s="1"/>
  <c r="AK71" i="1" s="1"/>
  <c r="C530" i="1" s="1"/>
  <c r="G530" i="1" s="1"/>
  <c r="AJ52" i="1"/>
  <c r="AJ67" i="1" s="1"/>
  <c r="AJ71" i="1" s="1"/>
  <c r="H149" i="9" s="1"/>
  <c r="AG52" i="1"/>
  <c r="AG67" i="1" s="1"/>
  <c r="L52" i="1"/>
  <c r="L67" i="1" s="1"/>
  <c r="CA52" i="1"/>
  <c r="CA67" i="1" s="1"/>
  <c r="CA71" i="1" s="1"/>
  <c r="C647" i="1" s="1"/>
  <c r="BZ52" i="1"/>
  <c r="BZ67" i="1" s="1"/>
  <c r="J809" i="1" s="1"/>
  <c r="AF52" i="1"/>
  <c r="AF67" i="1" s="1"/>
  <c r="AF71" i="1" s="1"/>
  <c r="C525" i="1" s="1"/>
  <c r="G525" i="1" s="1"/>
  <c r="BK52" i="1"/>
  <c r="BK67" i="1" s="1"/>
  <c r="BK71" i="1" s="1"/>
  <c r="M52" i="1"/>
  <c r="M67" i="1" s="1"/>
  <c r="M71" i="1" s="1"/>
  <c r="C506" i="1" s="1"/>
  <c r="G506" i="1" s="1"/>
  <c r="BN52" i="1"/>
  <c r="BN67" i="1" s="1"/>
  <c r="BN71" i="1" s="1"/>
  <c r="C559" i="1" s="1"/>
  <c r="O52" i="1"/>
  <c r="O67" i="1" s="1"/>
  <c r="H49" i="9" s="1"/>
  <c r="I52" i="1"/>
  <c r="I67" i="1" s="1"/>
  <c r="J755" i="1"/>
  <c r="C113" i="9"/>
  <c r="N815" i="1"/>
  <c r="F517" i="1"/>
  <c r="H499" i="1"/>
  <c r="F499" i="1"/>
  <c r="V52" i="1"/>
  <c r="V67" i="1" s="1"/>
  <c r="V71" i="1" s="1"/>
  <c r="C687" i="1" s="1"/>
  <c r="N52" i="1"/>
  <c r="N67" i="1" s="1"/>
  <c r="N71" i="1" s="1"/>
  <c r="G53" i="9" s="1"/>
  <c r="Q52" i="1"/>
  <c r="Q67" i="1" s="1"/>
  <c r="Q71" i="1" s="1"/>
  <c r="C85" i="9" s="1"/>
  <c r="BH52" i="1"/>
  <c r="BH67" i="1" s="1"/>
  <c r="BH71" i="1" s="1"/>
  <c r="C553" i="1" s="1"/>
  <c r="BL52" i="1"/>
  <c r="BL67" i="1" s="1"/>
  <c r="BL71" i="1" s="1"/>
  <c r="C557" i="1" s="1"/>
  <c r="AD52" i="1"/>
  <c r="AD67" i="1" s="1"/>
  <c r="AD71" i="1" s="1"/>
  <c r="C695" i="1" s="1"/>
  <c r="BU52" i="1"/>
  <c r="BU67" i="1" s="1"/>
  <c r="BU71" i="1" s="1"/>
  <c r="C641" i="1" s="1"/>
  <c r="U52" i="1"/>
  <c r="U67" i="1" s="1"/>
  <c r="U71" i="1" s="1"/>
  <c r="G85" i="9" s="1"/>
  <c r="K52" i="1"/>
  <c r="K67" i="1" s="1"/>
  <c r="K71" i="1" s="1"/>
  <c r="D53" i="9" s="1"/>
  <c r="C52" i="1"/>
  <c r="AO52" i="1"/>
  <c r="AO67" i="1" s="1"/>
  <c r="AO71" i="1" s="1"/>
  <c r="F181" i="9" s="1"/>
  <c r="CC52" i="1"/>
  <c r="CC67" i="1" s="1"/>
  <c r="CC71" i="1" s="1"/>
  <c r="C574" i="1" s="1"/>
  <c r="AV52" i="1"/>
  <c r="AV67" i="1" s="1"/>
  <c r="AV71" i="1" s="1"/>
  <c r="C713" i="1" s="1"/>
  <c r="AU52" i="1"/>
  <c r="AU67" i="1" s="1"/>
  <c r="AU71" i="1" s="1"/>
  <c r="W52" i="1"/>
  <c r="W67" i="1" s="1"/>
  <c r="W71" i="1" s="1"/>
  <c r="C688" i="1" s="1"/>
  <c r="AS52" i="1"/>
  <c r="AS67" i="1" s="1"/>
  <c r="AS71" i="1" s="1"/>
  <c r="AN52" i="1"/>
  <c r="AN67" i="1" s="1"/>
  <c r="AN71" i="1" s="1"/>
  <c r="AR52" i="1"/>
  <c r="AR67" i="1" s="1"/>
  <c r="AR71" i="1" s="1"/>
  <c r="C709" i="1" s="1"/>
  <c r="BB52" i="1"/>
  <c r="BB67" i="1" s="1"/>
  <c r="BB71" i="1" s="1"/>
  <c r="E245" i="9" s="1"/>
  <c r="AQ52" i="1"/>
  <c r="AQ67" i="1" s="1"/>
  <c r="AQ71" i="1" s="1"/>
  <c r="C536" i="1" s="1"/>
  <c r="G536" i="1" s="1"/>
  <c r="AE52" i="1"/>
  <c r="AE67" i="1" s="1"/>
  <c r="AE71" i="1" s="1"/>
  <c r="BO52" i="1"/>
  <c r="BO67" i="1" s="1"/>
  <c r="BO71" i="1" s="1"/>
  <c r="C560" i="1" s="1"/>
  <c r="AI52" i="1"/>
  <c r="AI67" i="1" s="1"/>
  <c r="AI71" i="1" s="1"/>
  <c r="G149" i="9" s="1"/>
  <c r="AT52" i="1"/>
  <c r="AT67" i="1" s="1"/>
  <c r="AT71" i="1" s="1"/>
  <c r="D213" i="9" s="1"/>
  <c r="Y52" i="1"/>
  <c r="Y67" i="1" s="1"/>
  <c r="Y71" i="1" s="1"/>
  <c r="R52" i="1"/>
  <c r="R67" i="1" s="1"/>
  <c r="R71" i="1" s="1"/>
  <c r="AP52" i="1"/>
  <c r="AP67" i="1" s="1"/>
  <c r="AP71" i="1" s="1"/>
  <c r="G181" i="9" s="1"/>
  <c r="AB52" i="1"/>
  <c r="AB67" i="1" s="1"/>
  <c r="AB71" i="1" s="1"/>
  <c r="G117" i="9" s="1"/>
  <c r="D27" i="7"/>
  <c r="B448" i="1"/>
  <c r="H536" i="1"/>
  <c r="F536" i="1"/>
  <c r="F528" i="1"/>
  <c r="H528" i="1"/>
  <c r="D341" i="1"/>
  <c r="C481" i="1" s="1"/>
  <c r="C50" i="8"/>
  <c r="I378" i="9"/>
  <c r="K612" i="1"/>
  <c r="C465" i="1"/>
  <c r="N816" i="1"/>
  <c r="F498" i="1"/>
  <c r="F516" i="1"/>
  <c r="F532" i="1"/>
  <c r="H532" i="1"/>
  <c r="F524" i="1"/>
  <c r="F550" i="1"/>
  <c r="J737" i="1" l="1"/>
  <c r="E709" i="10"/>
  <c r="E693" i="10"/>
  <c r="E677" i="10"/>
  <c r="E706" i="10"/>
  <c r="E690" i="10"/>
  <c r="E674" i="10"/>
  <c r="E703" i="10"/>
  <c r="E687" i="10"/>
  <c r="E671" i="10"/>
  <c r="E625" i="10"/>
  <c r="E700" i="10"/>
  <c r="E684" i="10"/>
  <c r="E668" i="10"/>
  <c r="E628" i="10"/>
  <c r="E713" i="10"/>
  <c r="E697" i="10"/>
  <c r="E681" i="10"/>
  <c r="E710" i="10"/>
  <c r="E694" i="10"/>
  <c r="E678" i="10"/>
  <c r="E646" i="10"/>
  <c r="E707" i="10"/>
  <c r="E704" i="10"/>
  <c r="E688" i="10"/>
  <c r="E672" i="10"/>
  <c r="E701" i="10"/>
  <c r="E685" i="10"/>
  <c r="E669" i="10"/>
  <c r="E627" i="10"/>
  <c r="E698" i="10"/>
  <c r="E682" i="10"/>
  <c r="E711" i="10"/>
  <c r="E695" i="10"/>
  <c r="E679" i="10"/>
  <c r="E708" i="10"/>
  <c r="E692" i="10"/>
  <c r="E676" i="10"/>
  <c r="E705" i="10"/>
  <c r="E689" i="10"/>
  <c r="E673" i="10"/>
  <c r="E686" i="10"/>
  <c r="E635" i="10"/>
  <c r="E716" i="10"/>
  <c r="E641" i="10"/>
  <c r="E699" i="10"/>
  <c r="E680" i="10"/>
  <c r="E691" i="10"/>
  <c r="E634" i="10"/>
  <c r="E626" i="10"/>
  <c r="E638" i="10"/>
  <c r="E647" i="10"/>
  <c r="E640" i="10"/>
  <c r="E633" i="10"/>
  <c r="E639" i="10"/>
  <c r="E683" i="10"/>
  <c r="E675" i="10"/>
  <c r="E624" i="10"/>
  <c r="E712" i="10"/>
  <c r="E645" i="10"/>
  <c r="E632" i="10"/>
  <c r="E696" i="10"/>
  <c r="E631" i="10"/>
  <c r="E702" i="10"/>
  <c r="E644" i="10"/>
  <c r="E637" i="10"/>
  <c r="E636" i="10"/>
  <c r="E670" i="10"/>
  <c r="E642" i="10"/>
  <c r="E643" i="10"/>
  <c r="E630" i="10"/>
  <c r="E629" i="10"/>
  <c r="H520" i="1"/>
  <c r="H209" i="9"/>
  <c r="J781" i="1"/>
  <c r="C517" i="1"/>
  <c r="G517" i="1" s="1"/>
  <c r="C126" i="8"/>
  <c r="C543" i="1"/>
  <c r="E815" i="1"/>
  <c r="I364" i="9"/>
  <c r="C428" i="1"/>
  <c r="H241" i="9"/>
  <c r="H213" i="9"/>
  <c r="C689" i="1"/>
  <c r="C102" i="8"/>
  <c r="J789" i="1"/>
  <c r="J805" i="1"/>
  <c r="D337" i="9"/>
  <c r="I305" i="9"/>
  <c r="F17" i="9"/>
  <c r="J788" i="1"/>
  <c r="J780" i="1"/>
  <c r="G209" i="9"/>
  <c r="C642" i="1"/>
  <c r="C567" i="1"/>
  <c r="C701" i="1"/>
  <c r="J808" i="1"/>
  <c r="J751" i="1"/>
  <c r="C570" i="1"/>
  <c r="C645" i="1"/>
  <c r="D17" i="9"/>
  <c r="J801" i="1"/>
  <c r="G309" i="9"/>
  <c r="G305" i="9"/>
  <c r="C563" i="1"/>
  <c r="J738" i="1"/>
  <c r="C548" i="1"/>
  <c r="C678" i="1"/>
  <c r="D21" i="9"/>
  <c r="H85" i="9"/>
  <c r="F53" i="9"/>
  <c r="C515" i="1"/>
  <c r="G515" i="1" s="1"/>
  <c r="D177" i="9"/>
  <c r="C622" i="1"/>
  <c r="C669" i="1"/>
  <c r="J770" i="1"/>
  <c r="C369" i="9"/>
  <c r="C573" i="1"/>
  <c r="C679" i="1"/>
  <c r="C547" i="1"/>
  <c r="C507" i="1"/>
  <c r="G507" i="1" s="1"/>
  <c r="J735" i="1"/>
  <c r="C632" i="1"/>
  <c r="I241" i="9"/>
  <c r="C544" i="1"/>
  <c r="G544" i="1" s="1"/>
  <c r="G241" i="9"/>
  <c r="C672" i="1"/>
  <c r="J782" i="1"/>
  <c r="BT71" i="1"/>
  <c r="I309" i="9" s="1"/>
  <c r="G21" i="9"/>
  <c r="J787" i="1"/>
  <c r="E81" i="9"/>
  <c r="J796" i="1"/>
  <c r="I273" i="9"/>
  <c r="J811" i="1"/>
  <c r="G17" i="9"/>
  <c r="C521" i="1"/>
  <c r="G521" i="1" s="1"/>
  <c r="C620" i="1"/>
  <c r="C624" i="1"/>
  <c r="E273" i="9"/>
  <c r="C512" i="1"/>
  <c r="G512" i="1" s="1"/>
  <c r="J792" i="1"/>
  <c r="C704" i="1"/>
  <c r="C532" i="1"/>
  <c r="G532" i="1" s="1"/>
  <c r="C625" i="1"/>
  <c r="I149" i="9"/>
  <c r="C702" i="1"/>
  <c r="C619" i="1"/>
  <c r="I209" i="9"/>
  <c r="C519" i="1"/>
  <c r="G519" i="1" s="1"/>
  <c r="J786" i="1"/>
  <c r="C707" i="1"/>
  <c r="C694" i="1"/>
  <c r="F241" i="9"/>
  <c r="C522" i="1"/>
  <c r="G522" i="1" s="1"/>
  <c r="E113" i="9"/>
  <c r="J757" i="1"/>
  <c r="E277" i="9"/>
  <c r="C535" i="1"/>
  <c r="G535" i="1" s="1"/>
  <c r="I85" i="9"/>
  <c r="C554" i="1"/>
  <c r="C516" i="1"/>
  <c r="G516" i="1" s="1"/>
  <c r="F81" i="9"/>
  <c r="J760" i="1"/>
  <c r="H113" i="9"/>
  <c r="C691" i="1"/>
  <c r="J747" i="1"/>
  <c r="C513" i="1"/>
  <c r="G513" i="1" s="1"/>
  <c r="C671" i="1"/>
  <c r="I49" i="9"/>
  <c r="C499" i="1"/>
  <c r="G499" i="1" s="1"/>
  <c r="E341" i="9"/>
  <c r="C637" i="1"/>
  <c r="C523" i="1"/>
  <c r="G523" i="1" s="1"/>
  <c r="J800" i="1"/>
  <c r="I245" i="9"/>
  <c r="I181" i="9"/>
  <c r="C614" i="1"/>
  <c r="D615" i="1" s="1"/>
  <c r="I277" i="9"/>
  <c r="C568" i="1"/>
  <c r="C551" i="1"/>
  <c r="C305" i="9"/>
  <c r="C537" i="1"/>
  <c r="G537" i="1" s="1"/>
  <c r="C550" i="1"/>
  <c r="J794" i="1"/>
  <c r="F273" i="9"/>
  <c r="F305" i="9"/>
  <c r="C309" i="9"/>
  <c r="C681" i="1"/>
  <c r="G273" i="9"/>
  <c r="BJ71" i="1"/>
  <c r="I53" i="9"/>
  <c r="G245" i="9"/>
  <c r="C638" i="1"/>
  <c r="D145" i="9"/>
  <c r="C541" i="1"/>
  <c r="H305" i="9"/>
  <c r="C552" i="1"/>
  <c r="F213" i="9"/>
  <c r="J765" i="1"/>
  <c r="F117" i="9"/>
  <c r="J807" i="1"/>
  <c r="J739" i="1"/>
  <c r="C277" i="9"/>
  <c r="C692" i="1"/>
  <c r="F337" i="9"/>
  <c r="C273" i="9"/>
  <c r="J790" i="1"/>
  <c r="C673" i="1"/>
  <c r="C245" i="9"/>
  <c r="D149" i="9"/>
  <c r="C684" i="1"/>
  <c r="C562" i="1"/>
  <c r="AH71" i="1"/>
  <c r="F149" i="9" s="1"/>
  <c r="H21" i="9"/>
  <c r="C545" i="1"/>
  <c r="G545" i="1" s="1"/>
  <c r="C697" i="1"/>
  <c r="C631" i="1"/>
  <c r="J744" i="1"/>
  <c r="C241" i="9"/>
  <c r="C623" i="1"/>
  <c r="C542" i="1"/>
  <c r="H17" i="9"/>
  <c r="F49" i="9"/>
  <c r="J783" i="1"/>
  <c r="J806" i="1"/>
  <c r="E337" i="9"/>
  <c r="J758" i="1"/>
  <c r="D373" i="9"/>
  <c r="C693" i="1"/>
  <c r="F245" i="9"/>
  <c r="C510" i="1"/>
  <c r="G510" i="1" s="1"/>
  <c r="C685" i="1"/>
  <c r="F113" i="9"/>
  <c r="G337" i="9"/>
  <c r="J750" i="1"/>
  <c r="C534" i="1"/>
  <c r="G534" i="1" s="1"/>
  <c r="BS71" i="1"/>
  <c r="E145" i="9"/>
  <c r="J764" i="1"/>
  <c r="AG71" i="1"/>
  <c r="J799" i="1"/>
  <c r="BP71" i="1"/>
  <c r="C511" i="1"/>
  <c r="G511" i="1" s="1"/>
  <c r="C683" i="1"/>
  <c r="D85" i="9"/>
  <c r="BA71" i="1"/>
  <c r="D241" i="9"/>
  <c r="J784" i="1"/>
  <c r="C177" i="9"/>
  <c r="J740" i="1"/>
  <c r="I71" i="1"/>
  <c r="I17" i="9"/>
  <c r="J743" i="1"/>
  <c r="L71" i="1"/>
  <c r="C703" i="1"/>
  <c r="C524" i="1"/>
  <c r="C696" i="1"/>
  <c r="C149" i="9"/>
  <c r="J769" i="1"/>
  <c r="H277" i="9"/>
  <c r="C682" i="1"/>
  <c r="D277" i="9"/>
  <c r="J746" i="1"/>
  <c r="O71" i="1"/>
  <c r="C636" i="1"/>
  <c r="C529" i="1"/>
  <c r="G529" i="1" s="1"/>
  <c r="C539" i="1"/>
  <c r="G539" i="1" s="1"/>
  <c r="C533" i="1"/>
  <c r="G533" i="1" s="1"/>
  <c r="C705" i="1"/>
  <c r="E181" i="9"/>
  <c r="J767" i="1"/>
  <c r="C710" i="1"/>
  <c r="C213" i="9"/>
  <c r="C538" i="1"/>
  <c r="G538" i="1" s="1"/>
  <c r="C514" i="1"/>
  <c r="G514" i="1" s="1"/>
  <c r="C566" i="1"/>
  <c r="H145" i="9"/>
  <c r="C556" i="1"/>
  <c r="C635" i="1"/>
  <c r="G277" i="9"/>
  <c r="C711" i="1"/>
  <c r="C627" i="1"/>
  <c r="I341" i="9"/>
  <c r="C686" i="1"/>
  <c r="C341" i="9"/>
  <c r="E305" i="9"/>
  <c r="C518" i="1"/>
  <c r="G518" i="1" s="1"/>
  <c r="C690" i="1"/>
  <c r="D117" i="9"/>
  <c r="C181" i="9"/>
  <c r="C708" i="1"/>
  <c r="C700" i="1"/>
  <c r="D309" i="9"/>
  <c r="C572" i="1"/>
  <c r="C540" i="1"/>
  <c r="G540" i="1" s="1"/>
  <c r="E213" i="9"/>
  <c r="C712" i="1"/>
  <c r="C676" i="1"/>
  <c r="J741" i="1"/>
  <c r="J71" i="1"/>
  <c r="H181" i="9"/>
  <c r="C528" i="1"/>
  <c r="G528" i="1" s="1"/>
  <c r="C504" i="1"/>
  <c r="G504" i="1" s="1"/>
  <c r="F341" i="9"/>
  <c r="I337" i="9"/>
  <c r="C706" i="1"/>
  <c r="H337" i="9"/>
  <c r="BZ71" i="1"/>
  <c r="I145" i="9"/>
  <c r="C644" i="1"/>
  <c r="J810" i="1"/>
  <c r="C49" i="9"/>
  <c r="I117" i="9"/>
  <c r="J768" i="1"/>
  <c r="J797" i="1"/>
  <c r="J763" i="1"/>
  <c r="E49" i="9"/>
  <c r="J736" i="1"/>
  <c r="E71" i="1"/>
  <c r="J766" i="1"/>
  <c r="G145" i="9"/>
  <c r="C145" i="9"/>
  <c r="J762" i="1"/>
  <c r="J795" i="1"/>
  <c r="H273" i="9"/>
  <c r="J774" i="1"/>
  <c r="H177" i="9"/>
  <c r="J791" i="1"/>
  <c r="D273" i="9"/>
  <c r="E241" i="9"/>
  <c r="J785" i="1"/>
  <c r="J748" i="1"/>
  <c r="C81" i="9"/>
  <c r="H501" i="1"/>
  <c r="F501" i="1"/>
  <c r="D209" i="9"/>
  <c r="J777" i="1"/>
  <c r="J761" i="1"/>
  <c r="I113" i="9"/>
  <c r="J775" i="1"/>
  <c r="I177" i="9"/>
  <c r="J745" i="1"/>
  <c r="G49" i="9"/>
  <c r="J771" i="1"/>
  <c r="E177" i="9"/>
  <c r="J753" i="1"/>
  <c r="H81" i="9"/>
  <c r="F515" i="1"/>
  <c r="C209" i="9"/>
  <c r="J776" i="1"/>
  <c r="F505" i="1"/>
  <c r="G81" i="9"/>
  <c r="J752" i="1"/>
  <c r="J754" i="1"/>
  <c r="I81" i="9"/>
  <c r="C337" i="9"/>
  <c r="J804" i="1"/>
  <c r="E209" i="9"/>
  <c r="J778" i="1"/>
  <c r="F497" i="1"/>
  <c r="H497" i="1"/>
  <c r="J779" i="1"/>
  <c r="F209" i="9"/>
  <c r="J759" i="1"/>
  <c r="G113" i="9"/>
  <c r="D369" i="9"/>
  <c r="J812" i="1"/>
  <c r="H511" i="1"/>
  <c r="F511" i="1"/>
  <c r="D305" i="9"/>
  <c r="J798" i="1"/>
  <c r="J773" i="1"/>
  <c r="G177" i="9"/>
  <c r="F177" i="9"/>
  <c r="J772" i="1"/>
  <c r="J749" i="1"/>
  <c r="D81" i="9"/>
  <c r="C67" i="1"/>
  <c r="C71" i="1" s="1"/>
  <c r="CE52" i="1"/>
  <c r="D113" i="9"/>
  <c r="J756" i="1"/>
  <c r="J742" i="1"/>
  <c r="D49" i="9"/>
  <c r="F522" i="1"/>
  <c r="H522" i="1"/>
  <c r="F510" i="1"/>
  <c r="H510" i="1"/>
  <c r="F513" i="1"/>
  <c r="C142" i="8"/>
  <c r="D393" i="1"/>
  <c r="F538" i="1"/>
  <c r="H538" i="1"/>
  <c r="F496" i="1"/>
  <c r="H496" i="1"/>
  <c r="F534" i="1"/>
  <c r="H502" i="1"/>
  <c r="F502" i="1"/>
  <c r="F504" i="1"/>
  <c r="F530" i="1"/>
  <c r="H530" i="1" s="1"/>
  <c r="F512" i="1"/>
  <c r="F526" i="1"/>
  <c r="F503" i="1"/>
  <c r="H503" i="1"/>
  <c r="H508" i="1"/>
  <c r="F508" i="1"/>
  <c r="F514" i="1"/>
  <c r="H514" i="1" s="1"/>
  <c r="F507" i="1"/>
  <c r="F518" i="1"/>
  <c r="F546" i="1"/>
  <c r="F506" i="1"/>
  <c r="H506" i="1"/>
  <c r="H500" i="1"/>
  <c r="F500" i="1"/>
  <c r="F509" i="1"/>
  <c r="H509" i="1"/>
  <c r="H534" i="1" l="1"/>
  <c r="H504" i="1"/>
  <c r="H507" i="1"/>
  <c r="H515" i="1"/>
  <c r="H518" i="1"/>
  <c r="H512" i="1"/>
  <c r="E715" i="10"/>
  <c r="F624" i="10"/>
  <c r="G550" i="1"/>
  <c r="H550" i="1" s="1"/>
  <c r="G524" i="1"/>
  <c r="H524" i="1" s="1"/>
  <c r="H513" i="1"/>
  <c r="H516" i="1"/>
  <c r="H517" i="1"/>
  <c r="H540" i="1"/>
  <c r="F540" i="1"/>
  <c r="C565" i="1"/>
  <c r="C640" i="1"/>
  <c r="F544" i="1"/>
  <c r="H544" i="1" s="1"/>
  <c r="C555" i="1"/>
  <c r="C617" i="1"/>
  <c r="F277" i="9"/>
  <c r="C639" i="1"/>
  <c r="H309" i="9"/>
  <c r="C564" i="1"/>
  <c r="C527" i="1"/>
  <c r="G527" i="1" s="1"/>
  <c r="C699" i="1"/>
  <c r="C496" i="1"/>
  <c r="G496" i="1" s="1"/>
  <c r="C668" i="1"/>
  <c r="C21" i="9"/>
  <c r="C502" i="1"/>
  <c r="G502" i="1" s="1"/>
  <c r="I21" i="9"/>
  <c r="C674" i="1"/>
  <c r="C508" i="1"/>
  <c r="G508" i="1" s="1"/>
  <c r="C680" i="1"/>
  <c r="H53" i="9"/>
  <c r="D245" i="9"/>
  <c r="C630" i="1"/>
  <c r="C546" i="1"/>
  <c r="C53" i="9"/>
  <c r="C675" i="1"/>
  <c r="C503" i="1"/>
  <c r="G503" i="1" s="1"/>
  <c r="C571" i="1"/>
  <c r="H341" i="9"/>
  <c r="C646" i="1"/>
  <c r="C498" i="1"/>
  <c r="C670" i="1"/>
  <c r="E21" i="9"/>
  <c r="C621" i="1"/>
  <c r="E309" i="9"/>
  <c r="C561" i="1"/>
  <c r="C698" i="1"/>
  <c r="C526" i="1"/>
  <c r="G526" i="1" s="1"/>
  <c r="E149" i="9"/>
  <c r="C677" i="1"/>
  <c r="C505" i="1"/>
  <c r="G505" i="1" s="1"/>
  <c r="E53" i="9"/>
  <c r="D632" i="1"/>
  <c r="D697" i="1"/>
  <c r="D690" i="1"/>
  <c r="D637" i="1"/>
  <c r="D647" i="1"/>
  <c r="D680" i="1"/>
  <c r="D671" i="1"/>
  <c r="D638" i="1"/>
  <c r="D670" i="1"/>
  <c r="D621" i="1"/>
  <c r="D678" i="1"/>
  <c r="D619" i="1"/>
  <c r="D626" i="1"/>
  <c r="D633" i="1"/>
  <c r="D708" i="1"/>
  <c r="D679" i="1"/>
  <c r="D618" i="1"/>
  <c r="D628" i="1"/>
  <c r="D692" i="1"/>
  <c r="D700" i="1"/>
  <c r="D686" i="1"/>
  <c r="D675" i="1"/>
  <c r="D682" i="1"/>
  <c r="D706" i="1"/>
  <c r="D642" i="1"/>
  <c r="D716" i="1"/>
  <c r="D636" i="1"/>
  <c r="D713" i="1"/>
  <c r="D616" i="1"/>
  <c r="D620" i="1"/>
  <c r="D691" i="1"/>
  <c r="D677" i="1"/>
  <c r="D689" i="1"/>
  <c r="D696" i="1"/>
  <c r="D668" i="1"/>
  <c r="D643" i="1"/>
  <c r="D695" i="1"/>
  <c r="D624" i="1"/>
  <c r="D681" i="1"/>
  <c r="D683" i="1"/>
  <c r="D645" i="1"/>
  <c r="D639" i="1"/>
  <c r="D705" i="1"/>
  <c r="D631" i="1"/>
  <c r="D676" i="1"/>
  <c r="D711" i="1"/>
  <c r="D617" i="1"/>
  <c r="D685" i="1"/>
  <c r="D707" i="1"/>
  <c r="D694" i="1"/>
  <c r="D635" i="1"/>
  <c r="D710" i="1"/>
  <c r="D634" i="1"/>
  <c r="D703" i="1"/>
  <c r="D627" i="1"/>
  <c r="D712" i="1"/>
  <c r="D625" i="1"/>
  <c r="D672" i="1"/>
  <c r="D641" i="1"/>
  <c r="D646" i="1"/>
  <c r="D688" i="1"/>
  <c r="D693" i="1"/>
  <c r="D629" i="1"/>
  <c r="D673" i="1"/>
  <c r="D640" i="1"/>
  <c r="D701" i="1"/>
  <c r="D687" i="1"/>
  <c r="D622" i="1"/>
  <c r="D623" i="1"/>
  <c r="D699" i="1"/>
  <c r="D630" i="1"/>
  <c r="D669" i="1"/>
  <c r="D644" i="1"/>
  <c r="D684" i="1"/>
  <c r="D674" i="1"/>
  <c r="D709" i="1"/>
  <c r="D702" i="1"/>
  <c r="D698" i="1"/>
  <c r="D704" i="1"/>
  <c r="J734" i="1"/>
  <c r="J815" i="1" s="1"/>
  <c r="CE67" i="1"/>
  <c r="CE71" i="1" s="1"/>
  <c r="C17" i="9"/>
  <c r="H545" i="1"/>
  <c r="F545" i="1"/>
  <c r="H525" i="1"/>
  <c r="F525" i="1"/>
  <c r="F529" i="1"/>
  <c r="H529" i="1" s="1"/>
  <c r="C146" i="8"/>
  <c r="D396" i="1"/>
  <c r="C151" i="8" s="1"/>
  <c r="F521" i="1"/>
  <c r="H521" i="1"/>
  <c r="H535" i="1"/>
  <c r="F535" i="1"/>
  <c r="H533" i="1"/>
  <c r="F533" i="1"/>
  <c r="H527" i="1"/>
  <c r="F527" i="1"/>
  <c r="F539" i="1"/>
  <c r="H539" i="1"/>
  <c r="F519" i="1"/>
  <c r="H519" i="1"/>
  <c r="F523" i="1"/>
  <c r="H523" i="1"/>
  <c r="F537" i="1"/>
  <c r="H537" i="1"/>
  <c r="F531" i="1"/>
  <c r="H531" i="1" s="1"/>
  <c r="H526" i="1" l="1"/>
  <c r="F706" i="10"/>
  <c r="F690" i="10"/>
  <c r="F674" i="10"/>
  <c r="F703" i="10"/>
  <c r="F687" i="10"/>
  <c r="F671" i="10"/>
  <c r="F625" i="10"/>
  <c r="F700" i="10"/>
  <c r="F684" i="10"/>
  <c r="F668" i="10"/>
  <c r="F628" i="10"/>
  <c r="F713" i="10"/>
  <c r="F697" i="10"/>
  <c r="F681" i="10"/>
  <c r="F710" i="10"/>
  <c r="F694" i="10"/>
  <c r="F678" i="10"/>
  <c r="F646" i="10"/>
  <c r="F707" i="10"/>
  <c r="F691" i="10"/>
  <c r="F675" i="10"/>
  <c r="F644" i="10"/>
  <c r="F642" i="10"/>
  <c r="F704" i="10"/>
  <c r="F701" i="10"/>
  <c r="F685" i="10"/>
  <c r="F669" i="10"/>
  <c r="F627" i="10"/>
  <c r="F698" i="10"/>
  <c r="F682" i="10"/>
  <c r="F711" i="10"/>
  <c r="F695" i="10"/>
  <c r="F679" i="10"/>
  <c r="F708" i="10"/>
  <c r="F692" i="10"/>
  <c r="F676" i="10"/>
  <c r="F705" i="10"/>
  <c r="F689" i="10"/>
  <c r="F673" i="10"/>
  <c r="F702" i="10"/>
  <c r="F686" i="10"/>
  <c r="F670" i="10"/>
  <c r="F647" i="10"/>
  <c r="F645" i="10"/>
  <c r="F629" i="10"/>
  <c r="F626" i="10"/>
  <c r="F716" i="10"/>
  <c r="F641" i="10"/>
  <c r="F699" i="10"/>
  <c r="F680" i="10"/>
  <c r="F634" i="10"/>
  <c r="F637" i="10"/>
  <c r="F640" i="10"/>
  <c r="F633" i="10"/>
  <c r="F639" i="10"/>
  <c r="F677" i="10"/>
  <c r="F712" i="10"/>
  <c r="F672" i="10"/>
  <c r="F632" i="10"/>
  <c r="F696" i="10"/>
  <c r="F683" i="10"/>
  <c r="F638" i="10"/>
  <c r="F631" i="10"/>
  <c r="F688" i="10"/>
  <c r="F643" i="10"/>
  <c r="F630" i="10"/>
  <c r="F636" i="10"/>
  <c r="F709" i="10"/>
  <c r="F693" i="10"/>
  <c r="F635" i="10"/>
  <c r="G498" i="1"/>
  <c r="H498" i="1" s="1"/>
  <c r="G546" i="1"/>
  <c r="H546" i="1"/>
  <c r="H505" i="1"/>
  <c r="C648" i="1"/>
  <c r="M716" i="1" s="1"/>
  <c r="Y816" i="1" s="1"/>
  <c r="E623" i="1"/>
  <c r="E716" i="1" s="1"/>
  <c r="C716" i="1"/>
  <c r="I373" i="9"/>
  <c r="C715" i="1"/>
  <c r="E612" i="1"/>
  <c r="D715" i="1"/>
  <c r="J816" i="1"/>
  <c r="C433" i="1"/>
  <c r="C441" i="1" s="1"/>
  <c r="I369" i="9"/>
  <c r="F715" i="10" l="1"/>
  <c r="G625" i="10"/>
  <c r="E631" i="1"/>
  <c r="E708" i="1"/>
  <c r="E690" i="1"/>
  <c r="E677" i="1"/>
  <c r="E672" i="1"/>
  <c r="E693" i="1"/>
  <c r="E681" i="1"/>
  <c r="E629" i="1"/>
  <c r="E691" i="1"/>
  <c r="E682" i="1"/>
  <c r="E638" i="1"/>
  <c r="E695" i="1"/>
  <c r="E673" i="1"/>
  <c r="E688" i="1"/>
  <c r="E701" i="1"/>
  <c r="E700" i="1"/>
  <c r="E646" i="1"/>
  <c r="E639" i="1"/>
  <c r="E643" i="1"/>
  <c r="E634" i="1"/>
  <c r="E624" i="1"/>
  <c r="F624" i="1" s="1"/>
  <c r="E679" i="1"/>
  <c r="E669" i="1"/>
  <c r="E635" i="1"/>
  <c r="E713" i="1"/>
  <c r="E644" i="1"/>
  <c r="E705" i="1"/>
  <c r="E675" i="1"/>
  <c r="E694" i="1"/>
  <c r="E687" i="1"/>
  <c r="E626" i="1"/>
  <c r="E628" i="1"/>
  <c r="E699" i="1"/>
  <c r="E647" i="1"/>
  <c r="E636" i="1"/>
  <c r="E712" i="1"/>
  <c r="E707" i="1"/>
  <c r="E625" i="1"/>
  <c r="E692" i="1"/>
  <c r="E710" i="1"/>
  <c r="E689" i="1"/>
  <c r="E633" i="1"/>
  <c r="E627" i="1"/>
  <c r="E674" i="1"/>
  <c r="E678" i="1"/>
  <c r="E645" i="1"/>
  <c r="E696" i="1"/>
  <c r="E684" i="1"/>
  <c r="E711" i="1"/>
  <c r="E637" i="1"/>
  <c r="E670" i="1"/>
  <c r="E668" i="1"/>
  <c r="E680" i="1"/>
  <c r="E685" i="1"/>
  <c r="E640" i="1"/>
  <c r="E641" i="1"/>
  <c r="E630" i="1"/>
  <c r="E671" i="1"/>
  <c r="E683" i="1"/>
  <c r="E706" i="1"/>
  <c r="E703" i="1"/>
  <c r="E632" i="1"/>
  <c r="E676" i="1"/>
  <c r="E686" i="1"/>
  <c r="E709" i="1"/>
  <c r="E702" i="1"/>
  <c r="E704" i="1"/>
  <c r="E697" i="1"/>
  <c r="E698" i="1"/>
  <c r="E642" i="1"/>
  <c r="G703" i="10" l="1"/>
  <c r="G687" i="10"/>
  <c r="G671" i="10"/>
  <c r="G700" i="10"/>
  <c r="G684" i="10"/>
  <c r="G668" i="10"/>
  <c r="G628" i="10"/>
  <c r="G713" i="10"/>
  <c r="G697" i="10"/>
  <c r="G681" i="10"/>
  <c r="G710" i="10"/>
  <c r="G694" i="10"/>
  <c r="G678" i="10"/>
  <c r="G646" i="10"/>
  <c r="G707" i="10"/>
  <c r="G691" i="10"/>
  <c r="G675" i="10"/>
  <c r="G644" i="10"/>
  <c r="G642" i="10"/>
  <c r="G640" i="10"/>
  <c r="G638" i="10"/>
  <c r="G636" i="10"/>
  <c r="G634" i="10"/>
  <c r="G632" i="10"/>
  <c r="G630" i="10"/>
  <c r="G704" i="10"/>
  <c r="G688" i="10"/>
  <c r="G672" i="10"/>
  <c r="G701" i="10"/>
  <c r="G698" i="10"/>
  <c r="G682" i="10"/>
  <c r="G711" i="10"/>
  <c r="G695" i="10"/>
  <c r="G679" i="10"/>
  <c r="G708" i="10"/>
  <c r="G692" i="10"/>
  <c r="G676" i="10"/>
  <c r="G705" i="10"/>
  <c r="G689" i="10"/>
  <c r="G673" i="10"/>
  <c r="G702" i="10"/>
  <c r="G686" i="10"/>
  <c r="G670" i="10"/>
  <c r="G647" i="10"/>
  <c r="G645" i="10"/>
  <c r="G629" i="10"/>
  <c r="G626" i="10"/>
  <c r="G716" i="10"/>
  <c r="G699" i="10"/>
  <c r="G683" i="10"/>
  <c r="G643" i="10"/>
  <c r="G641" i="10"/>
  <c r="G639" i="10"/>
  <c r="G637" i="10"/>
  <c r="G635" i="10"/>
  <c r="G633" i="10"/>
  <c r="G631" i="10"/>
  <c r="G680" i="10"/>
  <c r="G674" i="10"/>
  <c r="G627" i="10"/>
  <c r="G685" i="10"/>
  <c r="G706" i="10"/>
  <c r="G677" i="10"/>
  <c r="G712" i="10"/>
  <c r="G690" i="10"/>
  <c r="G696" i="10"/>
  <c r="G693" i="10"/>
  <c r="G709" i="10"/>
  <c r="G669" i="10"/>
  <c r="F630" i="1"/>
  <c r="F695" i="1"/>
  <c r="F646" i="1"/>
  <c r="F673" i="1"/>
  <c r="F679" i="1"/>
  <c r="F697" i="1"/>
  <c r="F687" i="1"/>
  <c r="F671" i="1"/>
  <c r="F689" i="1"/>
  <c r="F704" i="1"/>
  <c r="F633" i="1"/>
  <c r="F627" i="1"/>
  <c r="F694" i="1"/>
  <c r="F677" i="1"/>
  <c r="F705" i="1"/>
  <c r="F637" i="1"/>
  <c r="F645" i="1"/>
  <c r="F685" i="1"/>
  <c r="F688" i="1"/>
  <c r="F644" i="1"/>
  <c r="F703" i="1"/>
  <c r="F668" i="1"/>
  <c r="F670" i="1"/>
  <c r="F701" i="1"/>
  <c r="F709" i="1"/>
  <c r="F632" i="1"/>
  <c r="F635" i="1"/>
  <c r="F672" i="1"/>
  <c r="F698" i="1"/>
  <c r="F711" i="1"/>
  <c r="F686" i="1"/>
  <c r="F641" i="1"/>
  <c r="F702" i="1"/>
  <c r="F708" i="1"/>
  <c r="F631" i="1"/>
  <c r="F643" i="1"/>
  <c r="F684" i="1"/>
  <c r="F676" i="1"/>
  <c r="F683" i="1"/>
  <c r="F693" i="1"/>
  <c r="F669" i="1"/>
  <c r="F713" i="1"/>
  <c r="F680" i="1"/>
  <c r="F625" i="1"/>
  <c r="G625" i="1" s="1"/>
  <c r="F707" i="1"/>
  <c r="F681" i="1"/>
  <c r="F674" i="1"/>
  <c r="F636" i="1"/>
  <c r="F640" i="1"/>
  <c r="F712" i="1"/>
  <c r="F699" i="1"/>
  <c r="F682" i="1"/>
  <c r="F710" i="1"/>
  <c r="F642" i="1"/>
  <c r="F716" i="1"/>
  <c r="F706" i="1"/>
  <c r="F626" i="1"/>
  <c r="F678" i="1"/>
  <c r="F634" i="1"/>
  <c r="F690" i="1"/>
  <c r="F638" i="1"/>
  <c r="F628" i="1"/>
  <c r="F692" i="1"/>
  <c r="F629" i="1"/>
  <c r="F675" i="1"/>
  <c r="F700" i="1"/>
  <c r="F639" i="1"/>
  <c r="F691" i="1"/>
  <c r="F696" i="1"/>
  <c r="F647" i="1"/>
  <c r="E715" i="1"/>
  <c r="G715" i="10" l="1"/>
  <c r="H628" i="10"/>
  <c r="G680" i="1"/>
  <c r="G698" i="1"/>
  <c r="G703" i="1"/>
  <c r="G627" i="1"/>
  <c r="G704" i="1"/>
  <c r="G630" i="1"/>
  <c r="G646" i="1"/>
  <c r="G675" i="1"/>
  <c r="G635" i="1"/>
  <c r="G643" i="1"/>
  <c r="G708" i="1"/>
  <c r="G668" i="1"/>
  <c r="G638" i="1"/>
  <c r="G669" i="1"/>
  <c r="G640" i="1"/>
  <c r="G689" i="1"/>
  <c r="G695" i="1"/>
  <c r="G628" i="1"/>
  <c r="G696" i="1"/>
  <c r="G705" i="1"/>
  <c r="G671" i="1"/>
  <c r="G681" i="1"/>
  <c r="G712" i="1"/>
  <c r="G693" i="1"/>
  <c r="G691" i="1"/>
  <c r="G692" i="1"/>
  <c r="G683" i="1"/>
  <c r="G647" i="1"/>
  <c r="G637" i="1"/>
  <c r="G685" i="1"/>
  <c r="G633" i="1"/>
  <c r="G699" i="1"/>
  <c r="G641" i="1"/>
  <c r="G688" i="1"/>
  <c r="G690" i="1"/>
  <c r="G710" i="1"/>
  <c r="G636" i="1"/>
  <c r="G706" i="1"/>
  <c r="G707" i="1"/>
  <c r="G709" i="1"/>
  <c r="G687" i="1"/>
  <c r="G682" i="1"/>
  <c r="G672" i="1"/>
  <c r="G677" i="1"/>
  <c r="G678" i="1"/>
  <c r="G679" i="1"/>
  <c r="G670" i="1"/>
  <c r="G631" i="1"/>
  <c r="G701" i="1"/>
  <c r="G713" i="1"/>
  <c r="G673" i="1"/>
  <c r="G711" i="1"/>
  <c r="G644" i="1"/>
  <c r="G702" i="1"/>
  <c r="G645" i="1"/>
  <c r="G626" i="1"/>
  <c r="G716" i="1"/>
  <c r="G674" i="1"/>
  <c r="G632" i="1"/>
  <c r="G686" i="1"/>
  <c r="G629" i="1"/>
  <c r="G697" i="1"/>
  <c r="G642" i="1"/>
  <c r="G634" i="1"/>
  <c r="G684" i="1"/>
  <c r="G676" i="1"/>
  <c r="G639" i="1"/>
  <c r="G700" i="1"/>
  <c r="G694" i="1"/>
  <c r="F715" i="1"/>
  <c r="H700" i="10" l="1"/>
  <c r="H684" i="10"/>
  <c r="H668" i="10"/>
  <c r="H713" i="10"/>
  <c r="H697" i="10"/>
  <c r="H681" i="10"/>
  <c r="H710" i="10"/>
  <c r="H694" i="10"/>
  <c r="H678" i="10"/>
  <c r="H646" i="10"/>
  <c r="H707" i="10"/>
  <c r="H691" i="10"/>
  <c r="H675" i="10"/>
  <c r="H644" i="10"/>
  <c r="H642" i="10"/>
  <c r="H640" i="10"/>
  <c r="H638" i="10"/>
  <c r="H636" i="10"/>
  <c r="H634" i="10"/>
  <c r="H632" i="10"/>
  <c r="H630" i="10"/>
  <c r="H704" i="10"/>
  <c r="H688" i="10"/>
  <c r="H672" i="10"/>
  <c r="H701" i="10"/>
  <c r="H685" i="10"/>
  <c r="H669" i="10"/>
  <c r="H698" i="10"/>
  <c r="H711" i="10"/>
  <c r="H695" i="10"/>
  <c r="H679" i="10"/>
  <c r="H708" i="10"/>
  <c r="H692" i="10"/>
  <c r="H676" i="10"/>
  <c r="H705" i="10"/>
  <c r="H689" i="10"/>
  <c r="H673" i="10"/>
  <c r="H702" i="10"/>
  <c r="H686" i="10"/>
  <c r="H670" i="10"/>
  <c r="H647" i="10"/>
  <c r="H645" i="10"/>
  <c r="H629" i="10"/>
  <c r="H716" i="10"/>
  <c r="H699" i="10"/>
  <c r="H683" i="10"/>
  <c r="H643" i="10"/>
  <c r="H641" i="10"/>
  <c r="H639" i="10"/>
  <c r="H637" i="10"/>
  <c r="H635" i="10"/>
  <c r="H633" i="10"/>
  <c r="H631" i="10"/>
  <c r="H712" i="10"/>
  <c r="H696" i="10"/>
  <c r="H680" i="10"/>
  <c r="H674" i="10"/>
  <c r="H671" i="10"/>
  <c r="H706" i="10"/>
  <c r="H690" i="10"/>
  <c r="H677" i="10"/>
  <c r="H703" i="10"/>
  <c r="H682" i="10"/>
  <c r="H687" i="10"/>
  <c r="H709" i="10"/>
  <c r="H693" i="10"/>
  <c r="G715" i="1"/>
  <c r="H628" i="1"/>
  <c r="H715" i="10" l="1"/>
  <c r="I629" i="10"/>
  <c r="H686" i="1"/>
  <c r="H676" i="1"/>
  <c r="H669" i="1"/>
  <c r="H630" i="1"/>
  <c r="H713" i="1"/>
  <c r="H643" i="1"/>
  <c r="H636" i="1"/>
  <c r="H698" i="1"/>
  <c r="H634" i="1"/>
  <c r="H706" i="1"/>
  <c r="H712" i="1"/>
  <c r="H672" i="1"/>
  <c r="H694" i="1"/>
  <c r="H674" i="1"/>
  <c r="H691" i="1"/>
  <c r="H696" i="1"/>
  <c r="H685" i="1"/>
  <c r="H688" i="1"/>
  <c r="H629" i="1"/>
  <c r="H684" i="1"/>
  <c r="H690" i="1"/>
  <c r="H695" i="1"/>
  <c r="H709" i="1"/>
  <c r="H678" i="1"/>
  <c r="H681" i="1"/>
  <c r="H693" i="1"/>
  <c r="H716" i="1"/>
  <c r="H700" i="1"/>
  <c r="H708" i="1"/>
  <c r="H683" i="1"/>
  <c r="H680" i="1"/>
  <c r="H647" i="1"/>
  <c r="H638" i="1"/>
  <c r="H641" i="1"/>
  <c r="H707" i="1"/>
  <c r="H701" i="1"/>
  <c r="H639" i="1"/>
  <c r="H702" i="1"/>
  <c r="H631" i="1"/>
  <c r="H699" i="1"/>
  <c r="H670" i="1"/>
  <c r="H704" i="1"/>
  <c r="H673" i="1"/>
  <c r="H689" i="1"/>
  <c r="H675" i="1"/>
  <c r="H679" i="1"/>
  <c r="H632" i="1"/>
  <c r="H668" i="1"/>
  <c r="H646" i="1"/>
  <c r="H640" i="1"/>
  <c r="H703" i="1"/>
  <c r="H671" i="1"/>
  <c r="H697" i="1"/>
  <c r="H687" i="1"/>
  <c r="H710" i="1"/>
  <c r="H642" i="1"/>
  <c r="H705" i="1"/>
  <c r="H644" i="1"/>
  <c r="H677" i="1"/>
  <c r="H633" i="1"/>
  <c r="H711" i="1"/>
  <c r="H637" i="1"/>
  <c r="H645" i="1"/>
  <c r="H682" i="1"/>
  <c r="H635" i="1"/>
  <c r="H692" i="1"/>
  <c r="I713" i="10" l="1"/>
  <c r="I697" i="10"/>
  <c r="I681" i="10"/>
  <c r="I710" i="10"/>
  <c r="I694" i="10"/>
  <c r="I678" i="10"/>
  <c r="I646" i="10"/>
  <c r="I707" i="10"/>
  <c r="I691" i="10"/>
  <c r="I675" i="10"/>
  <c r="I644" i="10"/>
  <c r="I642" i="10"/>
  <c r="I640" i="10"/>
  <c r="I638" i="10"/>
  <c r="I636" i="10"/>
  <c r="I634" i="10"/>
  <c r="I632" i="10"/>
  <c r="I630" i="10"/>
  <c r="I704" i="10"/>
  <c r="I688" i="10"/>
  <c r="I672" i="10"/>
  <c r="I701" i="10"/>
  <c r="I685" i="10"/>
  <c r="I669" i="10"/>
  <c r="I698" i="10"/>
  <c r="I682" i="10"/>
  <c r="I711" i="10"/>
  <c r="I695" i="10"/>
  <c r="I708" i="10"/>
  <c r="I692" i="10"/>
  <c r="I676" i="10"/>
  <c r="I705" i="10"/>
  <c r="I689" i="10"/>
  <c r="I673" i="10"/>
  <c r="I702" i="10"/>
  <c r="I686" i="10"/>
  <c r="I670" i="10"/>
  <c r="I647" i="10"/>
  <c r="I645" i="10"/>
  <c r="I716" i="10"/>
  <c r="I699" i="10"/>
  <c r="I683" i="10"/>
  <c r="I643" i="10"/>
  <c r="I641" i="10"/>
  <c r="I639" i="10"/>
  <c r="I637" i="10"/>
  <c r="I635" i="10"/>
  <c r="I633" i="10"/>
  <c r="I631" i="10"/>
  <c r="I712" i="10"/>
  <c r="I696" i="10"/>
  <c r="I680" i="10"/>
  <c r="I709" i="10"/>
  <c r="I693" i="10"/>
  <c r="I677" i="10"/>
  <c r="I700" i="10"/>
  <c r="I674" i="10"/>
  <c r="I671" i="10"/>
  <c r="I706" i="10"/>
  <c r="I668" i="10"/>
  <c r="I703" i="10"/>
  <c r="I679" i="10"/>
  <c r="I690" i="10"/>
  <c r="I684" i="10"/>
  <c r="I687" i="10"/>
  <c r="H715" i="1"/>
  <c r="I629" i="1"/>
  <c r="I715" i="10" l="1"/>
  <c r="J630" i="10"/>
  <c r="I699" i="1"/>
  <c r="I688" i="1"/>
  <c r="I701" i="1"/>
  <c r="I632" i="1"/>
  <c r="I638" i="1"/>
  <c r="I635" i="1"/>
  <c r="I644" i="1"/>
  <c r="I695" i="1"/>
  <c r="I643" i="1"/>
  <c r="I633" i="1"/>
  <c r="I703" i="1"/>
  <c r="I630" i="1"/>
  <c r="J630" i="1" s="1"/>
  <c r="I645" i="1"/>
  <c r="I642" i="1"/>
  <c r="I684" i="1"/>
  <c r="I693" i="1"/>
  <c r="I690" i="1"/>
  <c r="I636" i="1"/>
  <c r="I677" i="1"/>
  <c r="I697" i="1"/>
  <c r="I712" i="1"/>
  <c r="I696" i="1"/>
  <c r="I707" i="1"/>
  <c r="I676" i="1"/>
  <c r="I694" i="1"/>
  <c r="I646" i="1"/>
  <c r="I675" i="1"/>
  <c r="I686" i="1"/>
  <c r="I631" i="1"/>
  <c r="I713" i="1"/>
  <c r="I668" i="1"/>
  <c r="I682" i="1"/>
  <c r="I710" i="1"/>
  <c r="I706" i="1"/>
  <c r="I639" i="1"/>
  <c r="I687" i="1"/>
  <c r="I637" i="1"/>
  <c r="I647" i="1"/>
  <c r="I672" i="1"/>
  <c r="I709" i="1"/>
  <c r="I678" i="1"/>
  <c r="I669" i="1"/>
  <c r="I674" i="1"/>
  <c r="I641" i="1"/>
  <c r="I702" i="1"/>
  <c r="I685" i="1"/>
  <c r="I705" i="1"/>
  <c r="I700" i="1"/>
  <c r="I691" i="1"/>
  <c r="I698" i="1"/>
  <c r="I679" i="1"/>
  <c r="I680" i="1"/>
  <c r="I670" i="1"/>
  <c r="I681" i="1"/>
  <c r="I711" i="1"/>
  <c r="I634" i="1"/>
  <c r="I704" i="1"/>
  <c r="I716" i="1"/>
  <c r="I683" i="1"/>
  <c r="I708" i="1"/>
  <c r="I671" i="1"/>
  <c r="I673" i="1"/>
  <c r="I640" i="1"/>
  <c r="I692" i="1"/>
  <c r="I689" i="1"/>
  <c r="J710" i="10" l="1"/>
  <c r="J694" i="10"/>
  <c r="J678" i="10"/>
  <c r="J646" i="10"/>
  <c r="J707" i="10"/>
  <c r="J691" i="10"/>
  <c r="J675" i="10"/>
  <c r="J644" i="10"/>
  <c r="J642" i="10"/>
  <c r="J640" i="10"/>
  <c r="J638" i="10"/>
  <c r="J636" i="10"/>
  <c r="J634" i="10"/>
  <c r="J632" i="10"/>
  <c r="J704" i="10"/>
  <c r="J688" i="10"/>
  <c r="J672" i="10"/>
  <c r="J701" i="10"/>
  <c r="J685" i="10"/>
  <c r="J669" i="10"/>
  <c r="J698" i="10"/>
  <c r="J682" i="10"/>
  <c r="J711" i="10"/>
  <c r="J695" i="10"/>
  <c r="J679" i="10"/>
  <c r="J708" i="10"/>
  <c r="J692" i="10"/>
  <c r="J705" i="10"/>
  <c r="J689" i="10"/>
  <c r="J673" i="10"/>
  <c r="J702" i="10"/>
  <c r="J686" i="10"/>
  <c r="J670" i="10"/>
  <c r="J647" i="10"/>
  <c r="J645" i="10"/>
  <c r="J716" i="10"/>
  <c r="J699" i="10"/>
  <c r="J683" i="10"/>
  <c r="J643" i="10"/>
  <c r="J641" i="10"/>
  <c r="J639" i="10"/>
  <c r="J637" i="10"/>
  <c r="J635" i="10"/>
  <c r="J633" i="10"/>
  <c r="J631" i="10"/>
  <c r="J712" i="10"/>
  <c r="J696" i="10"/>
  <c r="J680" i="10"/>
  <c r="J709" i="10"/>
  <c r="J693" i="10"/>
  <c r="J677" i="10"/>
  <c r="J706" i="10"/>
  <c r="J690" i="10"/>
  <c r="J674" i="10"/>
  <c r="J668" i="10"/>
  <c r="J713" i="10"/>
  <c r="J684" i="10"/>
  <c r="J697" i="10"/>
  <c r="J703" i="10"/>
  <c r="J671" i="10"/>
  <c r="J676" i="10"/>
  <c r="J687" i="10"/>
  <c r="J700" i="10"/>
  <c r="J681" i="10"/>
  <c r="J710" i="1"/>
  <c r="J713" i="1"/>
  <c r="J637" i="1"/>
  <c r="J716" i="1"/>
  <c r="J635" i="1"/>
  <c r="J632" i="1"/>
  <c r="J677" i="1"/>
  <c r="J641" i="1"/>
  <c r="J708" i="1"/>
  <c r="J672" i="1"/>
  <c r="J673" i="1"/>
  <c r="J691" i="1"/>
  <c r="J696" i="1"/>
  <c r="J631" i="1"/>
  <c r="J712" i="1"/>
  <c r="J693" i="1"/>
  <c r="J634" i="1"/>
  <c r="J639" i="1"/>
  <c r="J633" i="1"/>
  <c r="J680" i="1"/>
  <c r="J700" i="1"/>
  <c r="J686" i="1"/>
  <c r="J644" i="1"/>
  <c r="J689" i="1"/>
  <c r="J690" i="1"/>
  <c r="J668" i="1"/>
  <c r="J681" i="1"/>
  <c r="J670" i="1"/>
  <c r="J642" i="1"/>
  <c r="J699" i="1"/>
  <c r="J709" i="1"/>
  <c r="J687" i="1"/>
  <c r="J695" i="1"/>
  <c r="J705" i="1"/>
  <c r="J676" i="1"/>
  <c r="J702" i="1"/>
  <c r="J704" i="1"/>
  <c r="J697" i="1"/>
  <c r="J675" i="1"/>
  <c r="J646" i="1"/>
  <c r="J682" i="1"/>
  <c r="J706" i="1"/>
  <c r="J707" i="1"/>
  <c r="J701" i="1"/>
  <c r="J669" i="1"/>
  <c r="J711" i="1"/>
  <c r="J640" i="1"/>
  <c r="J636" i="1"/>
  <c r="J703" i="1"/>
  <c r="J692" i="1"/>
  <c r="J647" i="1"/>
  <c r="J698" i="1"/>
  <c r="J685" i="1"/>
  <c r="J688" i="1"/>
  <c r="J678" i="1"/>
  <c r="J683" i="1"/>
  <c r="J645" i="1"/>
  <c r="J643" i="1"/>
  <c r="J671" i="1"/>
  <c r="J694" i="1"/>
  <c r="J684" i="1"/>
  <c r="J674" i="1"/>
  <c r="J638" i="1"/>
  <c r="J679" i="1"/>
  <c r="I715" i="1"/>
  <c r="J715" i="10" l="1"/>
  <c r="L647" i="10"/>
  <c r="L676" i="10" s="1"/>
  <c r="K644" i="10"/>
  <c r="L679" i="10"/>
  <c r="L708" i="10"/>
  <c r="L692" i="10"/>
  <c r="L689" i="10"/>
  <c r="L706" i="10"/>
  <c r="L690" i="10"/>
  <c r="L647" i="1"/>
  <c r="L706" i="1" s="1"/>
  <c r="K644" i="1"/>
  <c r="J715" i="1"/>
  <c r="L693" i="10" l="1"/>
  <c r="L711" i="10"/>
  <c r="L677" i="10"/>
  <c r="L695" i="10"/>
  <c r="L709" i="10"/>
  <c r="L682" i="10"/>
  <c r="L673" i="10"/>
  <c r="L686" i="10"/>
  <c r="L681" i="10"/>
  <c r="L670" i="10"/>
  <c r="L694" i="10"/>
  <c r="L710" i="10"/>
  <c r="L700" i="10"/>
  <c r="L671" i="10"/>
  <c r="L703" i="10"/>
  <c r="L697" i="10"/>
  <c r="L678" i="10"/>
  <c r="L680" i="10"/>
  <c r="L698" i="10"/>
  <c r="L696" i="10"/>
  <c r="L669" i="10"/>
  <c r="L713" i="10"/>
  <c r="L712" i="10"/>
  <c r="L685" i="10"/>
  <c r="L691" i="10"/>
  <c r="L683" i="10"/>
  <c r="L701" i="10"/>
  <c r="L707" i="10"/>
  <c r="L699" i="10"/>
  <c r="L672" i="10"/>
  <c r="L668" i="10"/>
  <c r="L716" i="10"/>
  <c r="L688" i="10"/>
  <c r="L684" i="10"/>
  <c r="L702" i="10"/>
  <c r="L704" i="10"/>
  <c r="L687" i="10"/>
  <c r="L705" i="10"/>
  <c r="L675" i="10"/>
  <c r="L674" i="10"/>
  <c r="K707" i="10"/>
  <c r="K691" i="10"/>
  <c r="K675" i="10"/>
  <c r="K704" i="10"/>
  <c r="K688" i="10"/>
  <c r="K672" i="10"/>
  <c r="K701" i="10"/>
  <c r="K685" i="10"/>
  <c r="K669" i="10"/>
  <c r="K698" i="10"/>
  <c r="K682" i="10"/>
  <c r="K711" i="10"/>
  <c r="M711" i="10" s="1"/>
  <c r="Y777" i="10" s="1"/>
  <c r="K695" i="10"/>
  <c r="M695" i="10" s="1"/>
  <c r="Y761" i="10" s="1"/>
  <c r="K679" i="10"/>
  <c r="M679" i="10" s="1"/>
  <c r="Y745" i="10" s="1"/>
  <c r="K708" i="10"/>
  <c r="M708" i="10" s="1"/>
  <c r="Y774" i="10" s="1"/>
  <c r="K692" i="10"/>
  <c r="M692" i="10" s="1"/>
  <c r="Y758" i="10" s="1"/>
  <c r="K676" i="10"/>
  <c r="M676" i="10" s="1"/>
  <c r="Y742" i="10" s="1"/>
  <c r="K705" i="10"/>
  <c r="K702" i="10"/>
  <c r="K686" i="10"/>
  <c r="K670" i="10"/>
  <c r="M670" i="10" s="1"/>
  <c r="Y736" i="10" s="1"/>
  <c r="K716" i="10"/>
  <c r="K699" i="10"/>
  <c r="K683" i="10"/>
  <c r="K712" i="10"/>
  <c r="K696" i="10"/>
  <c r="K680" i="10"/>
  <c r="M680" i="10" s="1"/>
  <c r="Y746" i="10" s="1"/>
  <c r="K709" i="10"/>
  <c r="M709" i="10" s="1"/>
  <c r="Y775" i="10" s="1"/>
  <c r="K693" i="10"/>
  <c r="M693" i="10" s="1"/>
  <c r="Y759" i="10" s="1"/>
  <c r="K677" i="10"/>
  <c r="M677" i="10" s="1"/>
  <c r="Y743" i="10" s="1"/>
  <c r="K706" i="10"/>
  <c r="M706" i="10" s="1"/>
  <c r="Y772" i="10" s="1"/>
  <c r="K690" i="10"/>
  <c r="M690" i="10" s="1"/>
  <c r="Y756" i="10" s="1"/>
  <c r="K674" i="10"/>
  <c r="K703" i="10"/>
  <c r="K687" i="10"/>
  <c r="K671" i="10"/>
  <c r="K668" i="10"/>
  <c r="K673" i="10"/>
  <c r="K713" i="10"/>
  <c r="K684" i="10"/>
  <c r="K697" i="10"/>
  <c r="K678" i="10"/>
  <c r="M678" i="10" s="1"/>
  <c r="Y744" i="10" s="1"/>
  <c r="K689" i="10"/>
  <c r="M689" i="10" s="1"/>
  <c r="Y755" i="10" s="1"/>
  <c r="K710" i="10"/>
  <c r="M710" i="10" s="1"/>
  <c r="Y776" i="10" s="1"/>
  <c r="K694" i="10"/>
  <c r="M694" i="10" s="1"/>
  <c r="Y760" i="10" s="1"/>
  <c r="K681" i="10"/>
  <c r="M681" i="10" s="1"/>
  <c r="Y747" i="10" s="1"/>
  <c r="K700" i="10"/>
  <c r="L676" i="1"/>
  <c r="L709" i="1"/>
  <c r="L672" i="1"/>
  <c r="L673" i="1"/>
  <c r="L711" i="1"/>
  <c r="L705" i="1"/>
  <c r="L703" i="1"/>
  <c r="L692" i="1"/>
  <c r="L688" i="1"/>
  <c r="L670" i="1"/>
  <c r="L680" i="1"/>
  <c r="L683" i="1"/>
  <c r="L699" i="1"/>
  <c r="L684" i="1"/>
  <c r="L712" i="1"/>
  <c r="L697" i="1"/>
  <c r="L710" i="1"/>
  <c r="L702" i="1"/>
  <c r="L713" i="1"/>
  <c r="L674" i="1"/>
  <c r="L675" i="1"/>
  <c r="L690" i="1"/>
  <c r="L691" i="1"/>
  <c r="L716" i="1"/>
  <c r="L704" i="1"/>
  <c r="L678" i="1"/>
  <c r="L681" i="1"/>
  <c r="L686" i="1"/>
  <c r="L707" i="1"/>
  <c r="L677" i="1"/>
  <c r="L708" i="1"/>
  <c r="L685" i="1"/>
  <c r="L689" i="1"/>
  <c r="L700" i="1"/>
  <c r="L693" i="1"/>
  <c r="L679" i="1"/>
  <c r="L682" i="1"/>
  <c r="L695" i="1"/>
  <c r="L668" i="1"/>
  <c r="L669" i="1"/>
  <c r="L694" i="1"/>
  <c r="L698" i="1"/>
  <c r="L671" i="1"/>
  <c r="L687" i="1"/>
  <c r="L701" i="1"/>
  <c r="L696" i="1"/>
  <c r="K686" i="1"/>
  <c r="K702" i="1"/>
  <c r="K687" i="1"/>
  <c r="K695" i="1"/>
  <c r="K710" i="1"/>
  <c r="K697" i="1"/>
  <c r="K674" i="1"/>
  <c r="K699" i="1"/>
  <c r="K678" i="1"/>
  <c r="K679" i="1"/>
  <c r="K671" i="1"/>
  <c r="K672" i="1"/>
  <c r="K712" i="1"/>
  <c r="K716" i="1"/>
  <c r="K698" i="1"/>
  <c r="K681" i="1"/>
  <c r="K694" i="1"/>
  <c r="K696" i="1"/>
  <c r="K705" i="1"/>
  <c r="K669" i="1"/>
  <c r="K668" i="1"/>
  <c r="K685" i="1"/>
  <c r="K713" i="1"/>
  <c r="K711" i="1"/>
  <c r="K709" i="1"/>
  <c r="K688" i="1"/>
  <c r="K683" i="1"/>
  <c r="K689" i="1"/>
  <c r="K682" i="1"/>
  <c r="K676" i="1"/>
  <c r="K693" i="1"/>
  <c r="K684" i="1"/>
  <c r="K692" i="1"/>
  <c r="K708" i="1"/>
  <c r="K707" i="1"/>
  <c r="K690" i="1"/>
  <c r="K706" i="1"/>
  <c r="M706" i="1" s="1"/>
  <c r="K701" i="1"/>
  <c r="K680" i="1"/>
  <c r="K700" i="1"/>
  <c r="K703" i="1"/>
  <c r="K677" i="1"/>
  <c r="K673" i="1"/>
  <c r="K691" i="1"/>
  <c r="K670" i="1"/>
  <c r="K675" i="1"/>
  <c r="K704" i="1"/>
  <c r="M673" i="10" l="1"/>
  <c r="Y739" i="10" s="1"/>
  <c r="M686" i="10"/>
  <c r="Y752" i="10" s="1"/>
  <c r="M682" i="10"/>
  <c r="Y748" i="10" s="1"/>
  <c r="M697" i="10"/>
  <c r="Y763" i="10" s="1"/>
  <c r="M671" i="10"/>
  <c r="Y737" i="10" s="1"/>
  <c r="M684" i="10"/>
  <c r="Y750" i="10" s="1"/>
  <c r="M698" i="10"/>
  <c r="Y764" i="10" s="1"/>
  <c r="M685" i="10"/>
  <c r="Y751" i="10" s="1"/>
  <c r="M700" i="10"/>
  <c r="Y766" i="10" s="1"/>
  <c r="M683" i="10"/>
  <c r="Y749" i="10" s="1"/>
  <c r="M713" i="10"/>
  <c r="Y779" i="10" s="1"/>
  <c r="M712" i="10"/>
  <c r="Y778" i="10" s="1"/>
  <c r="M688" i="10"/>
  <c r="Y754" i="10" s="1"/>
  <c r="M669" i="10"/>
  <c r="Y735" i="10" s="1"/>
  <c r="L715" i="10"/>
  <c r="M696" i="10"/>
  <c r="Y762" i="10" s="1"/>
  <c r="M701" i="10"/>
  <c r="Y767" i="10" s="1"/>
  <c r="M704" i="10"/>
  <c r="Y770" i="10" s="1"/>
  <c r="M687" i="10"/>
  <c r="Y753" i="10" s="1"/>
  <c r="M703" i="10"/>
  <c r="Y769" i="10" s="1"/>
  <c r="M705" i="10"/>
  <c r="Y771" i="10" s="1"/>
  <c r="M709" i="1"/>
  <c r="I183" i="9" s="1"/>
  <c r="M699" i="10"/>
  <c r="Y765" i="10" s="1"/>
  <c r="M672" i="10"/>
  <c r="Y738" i="10" s="1"/>
  <c r="M668" i="10"/>
  <c r="Y734" i="10" s="1"/>
  <c r="M675" i="10"/>
  <c r="Y741" i="10" s="1"/>
  <c r="M691" i="10"/>
  <c r="Y757" i="10" s="1"/>
  <c r="M674" i="10"/>
  <c r="Y740" i="10" s="1"/>
  <c r="M707" i="10"/>
  <c r="Y773" i="10" s="1"/>
  <c r="M702" i="10"/>
  <c r="Y768" i="10" s="1"/>
  <c r="M705" i="1"/>
  <c r="Y771" i="1" s="1"/>
  <c r="M682" i="1"/>
  <c r="C87" i="9" s="1"/>
  <c r="M676" i="1"/>
  <c r="D55" i="9" s="1"/>
  <c r="M672" i="1"/>
  <c r="Y738" i="1" s="1"/>
  <c r="K715" i="10"/>
  <c r="M692" i="1"/>
  <c r="Y758" i="1" s="1"/>
  <c r="M691" i="1"/>
  <c r="Y757" i="1" s="1"/>
  <c r="M707" i="1"/>
  <c r="G183" i="9" s="1"/>
  <c r="M685" i="1"/>
  <c r="Y751" i="1" s="1"/>
  <c r="M697" i="1"/>
  <c r="Y763" i="1" s="1"/>
  <c r="M680" i="1"/>
  <c r="Y746" i="1" s="1"/>
  <c r="M711" i="1"/>
  <c r="D215" i="9" s="1"/>
  <c r="M673" i="1"/>
  <c r="H23" i="9" s="1"/>
  <c r="M699" i="1"/>
  <c r="F151" i="9" s="1"/>
  <c r="M703" i="1"/>
  <c r="Y769" i="1" s="1"/>
  <c r="M670" i="1"/>
  <c r="E23" i="9" s="1"/>
  <c r="M683" i="1"/>
  <c r="Y749" i="1" s="1"/>
  <c r="M679" i="1"/>
  <c r="G55" i="9" s="1"/>
  <c r="M712" i="1"/>
  <c r="E215" i="9" s="1"/>
  <c r="M688" i="1"/>
  <c r="I87" i="9" s="1"/>
  <c r="M713" i="1"/>
  <c r="F215" i="9" s="1"/>
  <c r="M710" i="1"/>
  <c r="C215" i="9" s="1"/>
  <c r="M675" i="1"/>
  <c r="C55" i="9" s="1"/>
  <c r="M704" i="1"/>
  <c r="Y770" i="1" s="1"/>
  <c r="M684" i="1"/>
  <c r="E87" i="9" s="1"/>
  <c r="M681" i="1"/>
  <c r="I55" i="9" s="1"/>
  <c r="M674" i="1"/>
  <c r="I23" i="9" s="1"/>
  <c r="M702" i="1"/>
  <c r="Y768" i="1" s="1"/>
  <c r="M690" i="1"/>
  <c r="Y756" i="1" s="1"/>
  <c r="M694" i="1"/>
  <c r="H119" i="9" s="1"/>
  <c r="M686" i="1"/>
  <c r="G87" i="9" s="1"/>
  <c r="M689" i="1"/>
  <c r="C119" i="9" s="1"/>
  <c r="M693" i="1"/>
  <c r="G119" i="9" s="1"/>
  <c r="M678" i="1"/>
  <c r="F55" i="9" s="1"/>
  <c r="M708" i="1"/>
  <c r="H183" i="9" s="1"/>
  <c r="M677" i="1"/>
  <c r="Y743" i="1" s="1"/>
  <c r="M700" i="1"/>
  <c r="Y766" i="1" s="1"/>
  <c r="M668" i="1"/>
  <c r="C23" i="9" s="1"/>
  <c r="M669" i="1"/>
  <c r="D23" i="9" s="1"/>
  <c r="M695" i="1"/>
  <c r="I119" i="9" s="1"/>
  <c r="M671" i="1"/>
  <c r="Y737" i="1" s="1"/>
  <c r="M698" i="1"/>
  <c r="Y764" i="1" s="1"/>
  <c r="M701" i="1"/>
  <c r="Y767" i="1" s="1"/>
  <c r="M687" i="1"/>
  <c r="Y753" i="1" s="1"/>
  <c r="L715" i="1"/>
  <c r="M696" i="1"/>
  <c r="Y762" i="1" s="1"/>
  <c r="F183" i="9"/>
  <c r="Y772" i="1"/>
  <c r="K715" i="1"/>
  <c r="Y815" i="10" l="1"/>
  <c r="Y775" i="1"/>
  <c r="M715" i="10"/>
  <c r="E183" i="9"/>
  <c r="Y748" i="1"/>
  <c r="Y742" i="1"/>
  <c r="G23" i="9"/>
  <c r="E119" i="9"/>
  <c r="F119" i="9"/>
  <c r="Y773" i="1"/>
  <c r="F87" i="9"/>
  <c r="D151" i="9"/>
  <c r="H55" i="9"/>
  <c r="Y736" i="1"/>
  <c r="Y754" i="1"/>
  <c r="C183" i="9"/>
  <c r="Y777" i="1"/>
  <c r="Y739" i="1"/>
  <c r="Y778" i="1"/>
  <c r="Y779" i="1"/>
  <c r="Y765" i="1"/>
  <c r="Y776" i="1"/>
  <c r="D87" i="9"/>
  <c r="Y745" i="1"/>
  <c r="Y741" i="1"/>
  <c r="Y750" i="1"/>
  <c r="D183" i="9"/>
  <c r="Y760" i="1"/>
  <c r="D119" i="9"/>
  <c r="I151" i="9"/>
  <c r="Y774" i="1"/>
  <c r="Y740" i="1"/>
  <c r="Y747" i="1"/>
  <c r="Y744" i="1"/>
  <c r="E55" i="9"/>
  <c r="Y755" i="1"/>
  <c r="Y761" i="1"/>
  <c r="Y734" i="1"/>
  <c r="Y759" i="1"/>
  <c r="Y752" i="1"/>
  <c r="G151" i="9"/>
  <c r="Y735" i="1"/>
  <c r="E151" i="9"/>
  <c r="F23" i="9"/>
  <c r="H151" i="9"/>
  <c r="C151" i="9"/>
  <c r="H87" i="9"/>
  <c r="M715" i="1"/>
  <c r="Y815" i="1" l="1"/>
  <c r="E195" i="10"/>
  <c r="R722" i="10"/>
  <c r="C468" i="10" l="1"/>
  <c r="U722" i="10"/>
  <c r="E196" i="10"/>
  <c r="C7" i="6" l="1"/>
  <c r="E195" i="1"/>
  <c r="R722" i="1"/>
  <c r="C469" i="10"/>
  <c r="C468" i="1" l="1"/>
  <c r="F7" i="6"/>
  <c r="C8" i="6"/>
  <c r="U722" i="1"/>
  <c r="E196" i="1"/>
  <c r="C469" i="1" s="1"/>
  <c r="C204" i="1"/>
  <c r="D16" i="6" s="1"/>
  <c r="D10" i="6"/>
  <c r="AB722" i="1"/>
  <c r="E198" i="1"/>
  <c r="F10" i="6" s="1"/>
  <c r="C10" i="6"/>
  <c r="AA722" i="1"/>
  <c r="E209" i="1"/>
  <c r="F24" i="6" s="1"/>
  <c r="AV722" i="1"/>
  <c r="C24" i="6"/>
  <c r="E210" i="1"/>
  <c r="F25" i="6" s="1"/>
  <c r="C25" i="6"/>
  <c r="AY722" i="1"/>
  <c r="E211" i="1"/>
  <c r="C26" i="6"/>
  <c r="BB722" i="1"/>
  <c r="C471" i="1" l="1"/>
  <c r="F8" i="6"/>
  <c r="F26" i="6"/>
  <c r="E213" i="1"/>
  <c r="F28" i="6" s="1"/>
  <c r="BH722" i="1"/>
  <c r="C28" i="6"/>
  <c r="E203" i="1"/>
  <c r="F15" i="6" s="1"/>
  <c r="AP722" i="1"/>
  <c r="C15" i="6"/>
  <c r="C475" i="1" l="1"/>
  <c r="AG722" i="1"/>
  <c r="C12" i="6"/>
  <c r="E200" i="1"/>
  <c r="F12" i="6" l="1"/>
  <c r="X722" i="1"/>
  <c r="C9" i="6"/>
  <c r="E197" i="1"/>
  <c r="C470" i="1"/>
  <c r="F9" i="6" l="1"/>
  <c r="E201" i="1"/>
  <c r="F13" i="6" s="1"/>
  <c r="C13" i="6"/>
  <c r="AJ722" i="1"/>
  <c r="E202" i="1"/>
  <c r="C474" i="1" s="1"/>
  <c r="AM722" i="1"/>
  <c r="C14" i="6"/>
  <c r="C11" i="6"/>
  <c r="B204" i="1"/>
  <c r="C16" i="6" s="1"/>
  <c r="AD722" i="1"/>
  <c r="E199" i="1"/>
  <c r="C472" i="1" s="1"/>
  <c r="C473" i="1" l="1"/>
  <c r="E204" i="1"/>
  <c r="F16" i="6" s="1"/>
  <c r="F14" i="6"/>
  <c r="F11" i="6"/>
  <c r="C476" i="1"/>
  <c r="BE722" i="1"/>
  <c r="C27" i="6"/>
  <c r="E212" i="1"/>
  <c r="F27" i="6" s="1"/>
  <c r="E215" i="1"/>
  <c r="F30" i="6" s="1"/>
  <c r="C30" i="6"/>
  <c r="BN722" i="1"/>
  <c r="E216" i="1"/>
  <c r="F31" i="6" s="1"/>
  <c r="C31" i="6"/>
  <c r="BQ722" i="1"/>
  <c r="B217" i="1"/>
  <c r="C32" i="6" s="1"/>
  <c r="BK722" i="1"/>
  <c r="C29" i="6"/>
  <c r="E214" i="1"/>
  <c r="F29" i="6" s="1"/>
  <c r="E217" i="1" l="1"/>
  <c r="C478" i="1" s="1"/>
  <c r="F32" i="6"/>
  <c r="AP722" i="10" l="1"/>
  <c r="C473" i="10"/>
  <c r="C476" i="10"/>
  <c r="C470" i="10"/>
  <c r="BQ722" i="10"/>
  <c r="AY722" i="10"/>
  <c r="AB722" i="10"/>
  <c r="C198" i="10"/>
  <c r="C204" i="10"/>
  <c r="C471" i="10"/>
  <c r="C478" i="10"/>
  <c r="BE722" i="10"/>
  <c r="AJ722" i="10"/>
  <c r="BK722" i="10"/>
  <c r="BB722" i="10"/>
  <c r="BN722" i="10"/>
  <c r="AA722" i="10"/>
  <c r="AM722" i="10"/>
  <c r="C474" i="10"/>
  <c r="AG722" i="10"/>
  <c r="C472" i="10"/>
  <c r="B217" i="10"/>
  <c r="AV722" i="10"/>
  <c r="E213" i="10"/>
  <c r="B212" i="10"/>
  <c r="E212" i="10"/>
  <c r="B211" i="10"/>
  <c r="E211" i="10"/>
  <c r="B210" i="10"/>
  <c r="E210" i="10"/>
  <c r="B209" i="10"/>
  <c r="E209" i="10"/>
  <c r="E217" i="10"/>
  <c r="B216" i="10"/>
  <c r="E216" i="10"/>
  <c r="B215" i="10"/>
  <c r="E215" i="10"/>
  <c r="B214" i="10"/>
  <c r="E214" i="10"/>
  <c r="B213" i="10"/>
  <c r="BH722" i="10"/>
  <c r="C475" i="10"/>
  <c r="AD722" i="10"/>
  <c r="X722" i="10"/>
  <c r="E197" i="10"/>
  <c r="E204" i="10"/>
  <c r="B203" i="10"/>
  <c r="E203" i="10"/>
  <c r="B202" i="10"/>
  <c r="E202" i="10"/>
  <c r="B201" i="10"/>
  <c r="E201" i="10"/>
  <c r="B200" i="10"/>
  <c r="E200" i="10"/>
  <c r="B199" i="10"/>
  <c r="E199" i="10"/>
  <c r="B198" i="10"/>
  <c r="E198" i="10"/>
  <c r="B197" i="10"/>
  <c r="B204" i="10"/>
</calcChain>
</file>

<file path=xl/sharedStrings.xml><?xml version="1.0" encoding="utf-8"?>
<sst xmlns="http://schemas.openxmlformats.org/spreadsheetml/2006/main" count="4940" uniqueCount="1276">
  <si>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</si>
  <si>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</si>
  <si>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</si>
  <si>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</si>
  <si>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</si>
  <si>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</si>
  <si>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</si>
  <si>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</si>
  <si>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</si>
  <si>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</si>
  <si>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</si>
  <si>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</si>
  <si>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</si>
  <si>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</si>
  <si>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</si>
  <si>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</si>
  <si>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</si>
  <si>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</si>
  <si>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</si>
  <si>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</si>
  <si>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</si>
  <si>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</si>
  <si>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</si>
  <si>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</si>
  <si>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</si>
  <si>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</si>
  <si>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</si>
  <si>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</si>
  <si>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</si>
  <si>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</si>
  <si>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</si>
  <si>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</si>
  <si>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</si>
  <si>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</si>
  <si>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</si>
  <si>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</si>
  <si>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</si>
  <si>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</si>
  <si>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</si>
  <si>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</si>
  <si>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</si>
  <si>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</si>
  <si>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</si>
  <si>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</si>
  <si>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</si>
  <si>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</si>
  <si>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</si>
  <si>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</si>
  <si>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</si>
  <si>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</si>
  <si>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</si>
  <si>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</si>
  <si>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</si>
  <si>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</si>
  <si>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</si>
  <si>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</si>
  <si>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</si>
  <si>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</si>
  <si>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</si>
  <si>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</si>
  <si>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</si>
  <si>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</si>
  <si>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</si>
  <si>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</si>
  <si>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</si>
  <si>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</si>
  <si>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</si>
  <si>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</si>
  <si>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</si>
  <si>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</si>
  <si>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</si>
  <si>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</si>
  <si>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</si>
  <si>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</si>
  <si>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</si>
  <si>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</si>
  <si>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</si>
  <si>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</si>
  <si>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</si>
  <si>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</si>
  <si>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</si>
  <si>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</si>
  <si>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</si>
  <si>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</si>
  <si>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</si>
  <si>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</si>
  <si>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</si>
  <si>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</si>
  <si>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</si>
  <si>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</si>
  <si>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</si>
  <si>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</si>
  <si>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</si>
  <si>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</si>
  <si>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</si>
  <si>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</si>
  <si>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</si>
  <si>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</si>
  <si>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</si>
  <si>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</si>
  <si>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</si>
  <si>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</si>
  <si>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</si>
  <si>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</si>
  <si>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</si>
  <si>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</si>
  <si>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</si>
  <si>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</si>
  <si>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</si>
  <si>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</si>
  <si>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</si>
  <si>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</si>
  <si>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</si>
  <si>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</si>
  <si>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</si>
  <si>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</si>
  <si>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</si>
  <si>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</si>
  <si>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</si>
  <si>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</si>
  <si>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</si>
  <si>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</si>
  <si>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</si>
  <si>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</si>
  <si>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</si>
  <si>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</si>
  <si>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</si>
  <si>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</si>
  <si>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</si>
  <si>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</si>
  <si>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</si>
  <si>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</si>
  <si>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</si>
  <si>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</si>
  <si>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</si>
  <si>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</si>
  <si>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</si>
  <si>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</si>
  <si>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</si>
  <si>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</si>
  <si>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</si>
  <si>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</si>
  <si>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</si>
  <si>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</si>
  <si>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</si>
  <si>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</si>
  <si>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</si>
  <si>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</si>
  <si>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</si>
  <si>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</si>
  <si>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</si>
  <si>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</si>
  <si>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</si>
  <si>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</si>
  <si>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</si>
  <si>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</si>
  <si>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</si>
  <si>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</si>
  <si>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</si>
  <si>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</si>
  <si>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</si>
  <si>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</si>
  <si>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</si>
  <si>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</si>
  <si>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</si>
  <si>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</si>
  <si>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</si>
  <si>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</si>
  <si>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</si>
  <si>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</si>
  <si>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</si>
  <si>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</si>
  <si>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</si>
  <si>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</si>
  <si>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</si>
  <si>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</si>
  <si>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</si>
  <si>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</si>
  <si>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</si>
  <si>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</si>
  <si>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</si>
  <si>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</si>
  <si>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</si>
  <si>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</si>
  <si>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</si>
  <si>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</si>
  <si>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</si>
  <si>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</si>
  <si>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</si>
  <si>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</si>
  <si>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</si>
  <si>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</si>
  <si>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</si>
  <si>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</si>
  <si>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</si>
  <si>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</si>
  <si>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</si>
  <si>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</si>
  <si>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</si>
  <si>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</si>
  <si>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</si>
  <si>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</si>
  <si>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</si>
  <si>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</si>
  <si>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</si>
  <si>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</si>
  <si>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</si>
  <si>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</si>
  <si>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</si>
  <si>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</si>
  <si>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</si>
  <si>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</si>
  <si>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</si>
  <si>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</si>
  <si>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</si>
  <si>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</si>
  <si>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</si>
  <si>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</si>
  <si>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</si>
  <si>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</si>
  <si>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</si>
  <si>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</si>
  <si>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</si>
  <si>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</si>
  <si>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</si>
  <si>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</si>
  <si>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</si>
  <si>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</si>
  <si>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</si>
  <si>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</si>
  <si>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</si>
  <si>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</si>
  <si>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</si>
  <si>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</si>
  <si>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</si>
  <si>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</si>
  <si>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</si>
  <si>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</si>
  <si>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</si>
  <si>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</si>
  <si>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</si>
  <si>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</si>
  <si>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</si>
  <si>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</si>
  <si>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</si>
  <si>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</si>
  <si>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</si>
  <si>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</si>
  <si>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</si>
  <si>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</si>
  <si>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</si>
  <si>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</si>
  <si>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</si>
  <si>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</si>
  <si>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</si>
  <si>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</si>
  <si>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</si>
  <si>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</si>
  <si>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</si>
  <si>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</si>
  <si>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</si>
  <si>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</si>
  <si>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</si>
  <si>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</si>
  <si>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</si>
  <si>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</si>
  <si>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</si>
  <si>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</si>
  <si>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</si>
  <si>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</si>
  <si>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</si>
  <si>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</si>
  <si>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</si>
  <si>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</si>
  <si>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</si>
  <si>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</si>
  <si>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</si>
  <si>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</si>
  <si>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</si>
  <si>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</si>
  <si>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</si>
  <si>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</si>
  <si>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</si>
  <si>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</si>
  <si>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</si>
  <si>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</si>
  <si>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</si>
  <si>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</si>
  <si>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</si>
  <si>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</si>
  <si>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</si>
  <si>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</si>
  <si>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</si>
  <si>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</si>
  <si>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</si>
  <si>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</si>
  <si>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</si>
  <si>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</si>
  <si>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</si>
  <si>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</si>
  <si>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</si>
  <si>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</si>
  <si>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</si>
  <si>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</si>
  <si>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</si>
  <si>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</si>
  <si>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</si>
  <si>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</si>
  <si>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</si>
  <si>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</si>
  <si>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</si>
  <si>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</si>
  <si>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</si>
  <si>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</si>
  <si>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</si>
  <si>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</si>
  <si>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</si>
  <si>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</si>
  <si>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</si>
  <si>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</si>
  <si>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</si>
  <si>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</si>
  <si>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</si>
  <si>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</si>
  <si>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</si>
  <si>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</si>
  <si>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</si>
  <si>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</si>
  <si>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</si>
  <si>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</si>
  <si>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</si>
  <si>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</si>
  <si>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</si>
  <si>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</si>
  <si>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</si>
  <si>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</si>
  <si>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</si>
  <si>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</si>
  <si>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</si>
  <si>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</si>
  <si>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</si>
  <si>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</si>
  <si>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</si>
  <si>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</si>
  <si>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</si>
  <si>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</si>
  <si>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</si>
  <si>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</si>
  <si>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</si>
  <si>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</si>
  <si>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</si>
  <si>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</si>
  <si>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</si>
  <si>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</si>
  <si>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</si>
  <si>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</si>
  <si>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</si>
  <si>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</si>
  <si>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</si>
  <si>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</si>
  <si>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</si>
  <si>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</si>
  <si>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</si>
  <si>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</si>
  <si>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</si>
  <si>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</si>
  <si>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</si>
  <si>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</si>
  <si>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</si>
  <si>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</si>
  <si>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</si>
  <si>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</si>
  <si>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</si>
  <si>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</si>
  <si>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</si>
  <si>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</si>
  <si>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</si>
  <si>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</si>
  <si>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</si>
  <si>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</si>
  <si>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</si>
  <si>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</si>
  <si>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</si>
  <si>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</si>
  <si>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</si>
  <si>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</si>
  <si>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</si>
  <si>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</si>
  <si>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</si>
  <si>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</si>
  <si>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</si>
  <si>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</si>
  <si>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</si>
  <si>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</si>
  <si>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</si>
  <si>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</si>
  <si>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</si>
  <si>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</si>
  <si>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</si>
  <si>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</si>
  <si>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</si>
  <si>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</si>
  <si>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</si>
  <si>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</si>
  <si>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</si>
  <si>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</si>
  <si>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</si>
  <si>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</si>
  <si>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</si>
  <si>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</si>
  <si>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</si>
  <si>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</si>
  <si>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</si>
  <si>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</si>
  <si>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</si>
  <si>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</si>
  <si>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</si>
  <si>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</si>
  <si>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</si>
  <si>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</si>
  <si>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</si>
  <si>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</si>
  <si>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</si>
  <si>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</si>
  <si>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</si>
  <si>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</si>
  <si>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</si>
  <si>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</si>
  <si>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</si>
  <si>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</si>
  <si>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</si>
  <si>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</si>
  <si>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</si>
  <si>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</si>
  <si>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</si>
  <si>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</si>
  <si>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</si>
  <si>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</si>
  <si>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</si>
  <si>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</si>
  <si>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</si>
  <si>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</si>
  <si>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</si>
  <si>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</si>
  <si>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</si>
  <si>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</si>
  <si>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</si>
  <si>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</si>
  <si>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</si>
  <si>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</si>
  <si>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</si>
  <si>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</si>
  <si>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</si>
  <si>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</si>
  <si>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</si>
  <si>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</si>
  <si>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</si>
  <si>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</si>
  <si>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</si>
  <si>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</si>
  <si>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</si>
  <si>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</si>
  <si>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</si>
  <si>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</si>
  <si>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</si>
  <si>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</si>
  <si>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</si>
  <si>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</si>
  <si>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</si>
  <si>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</si>
  <si>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</si>
  <si>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</si>
  <si>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</si>
  <si>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</si>
  <si>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</si>
  <si>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</si>
  <si>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</si>
  <si>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</si>
  <si>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</si>
  <si>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</si>
  <si>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</si>
  <si>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</si>
  <si>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</si>
  <si>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</si>
  <si>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</si>
  <si>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</si>
  <si>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</si>
  <si>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</si>
  <si>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</si>
  <si>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</si>
  <si>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</si>
  <si>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</si>
  <si>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</si>
  <si>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</si>
  <si>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</si>
  <si>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</si>
  <si>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</si>
  <si>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</si>
  <si>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</si>
  <si>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</si>
  <si>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</si>
  <si>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</si>
  <si>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</si>
  <si>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</si>
  <si>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</si>
  <si>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</si>
  <si>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</si>
  <si>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</si>
  <si>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</si>
  <si>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</si>
  <si>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</si>
  <si>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</si>
  <si>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</si>
  <si>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</si>
  <si>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</si>
  <si>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</si>
  <si>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</si>
  <si>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</si>
  <si>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</si>
  <si>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</si>
  <si>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</si>
  <si>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</si>
  <si>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</si>
  <si>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</si>
  <si>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</si>
  <si>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</si>
  <si>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</si>
  <si>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</si>
  <si>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</si>
  <si>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</si>
  <si>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</si>
  <si>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</si>
  <si>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</si>
  <si>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</si>
  <si>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</si>
  <si>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</si>
  <si>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</si>
  <si>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</si>
  <si>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</si>
  <si>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</si>
  <si>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</si>
  <si>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</si>
  <si>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</si>
  <si>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</si>
  <si>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</si>
  <si>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</si>
  <si>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</si>
  <si>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</si>
  <si>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</si>
  <si>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</si>
  <si>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</si>
  <si>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</si>
  <si>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</si>
  <si>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</si>
  <si>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</si>
  <si>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</si>
  <si>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</si>
  <si>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</si>
  <si>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</si>
  <si>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</si>
  <si>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</si>
  <si>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</si>
  <si>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</si>
  <si>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</si>
  <si>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</si>
  <si>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</si>
  <si>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</si>
  <si>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</si>
  <si>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</si>
  <si>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</si>
  <si>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</si>
  <si>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</si>
  <si>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</si>
  <si>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</si>
  <si>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</si>
  <si>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</si>
  <si>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</si>
  <si>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</si>
  <si>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</si>
  <si>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</si>
  <si>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</si>
  <si>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</si>
  <si>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</si>
  <si>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</si>
  <si>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</si>
  <si>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</si>
  <si>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</si>
  <si>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</si>
  <si>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</si>
  <si>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</si>
  <si>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</si>
  <si>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</si>
  <si>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</si>
  <si>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</si>
  <si>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</si>
  <si>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</si>
  <si>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</si>
  <si>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</si>
  <si>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</si>
  <si>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</si>
  <si>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</si>
  <si>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</si>
  <si>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</si>
  <si>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</si>
  <si>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</si>
  <si>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</si>
  <si>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</si>
  <si>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</si>
  <si>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</si>
  <si>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</si>
  <si>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</si>
  <si>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</si>
  <si>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</si>
  <si>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</si>
  <si>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</si>
  <si>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</si>
  <si>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</si>
  <si>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</si>
  <si>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</si>
  <si>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</si>
  <si>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</si>
  <si>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</si>
  <si>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</si>
  <si>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</si>
  <si>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</si>
  <si>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</si>
  <si>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</si>
  <si>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</si>
  <si>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</si>
  <si>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</si>
  <si>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</si>
  <si>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</si>
  <si>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</si>
  <si>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</si>
  <si>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</si>
  <si>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</si>
  <si>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</si>
  <si>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</si>
  <si>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</si>
  <si>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</si>
  <si>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</si>
  <si>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</si>
  <si>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</si>
  <si>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</si>
  <si>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</si>
  <si>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</si>
  <si>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</si>
  <si>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</si>
  <si>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</si>
  <si>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</si>
  <si>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</si>
  <si>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</si>
  <si>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</si>
  <si>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</si>
  <si>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</si>
  <si>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</si>
  <si>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</si>
  <si>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</si>
  <si>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</si>
  <si>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</si>
  <si>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</si>
  <si>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</si>
  <si>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</si>
  <si>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</si>
  <si>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</si>
  <si>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</si>
  <si>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</si>
  <si>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</si>
  <si>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</si>
  <si>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</si>
  <si>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</si>
  <si>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</si>
  <si>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</si>
  <si>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</si>
  <si>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</si>
  <si>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</si>
  <si>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</si>
  <si>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</si>
  <si>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</si>
  <si>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</si>
  <si>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</si>
  <si>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</si>
  <si>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</si>
  <si>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</si>
  <si>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</si>
  <si>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</si>
  <si>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</si>
  <si>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</si>
  <si>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</si>
  <si>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</si>
  <si>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</si>
  <si>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</si>
  <si>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</si>
  <si>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</si>
  <si>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</si>
  <si>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</si>
  <si>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</si>
  <si>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</si>
  <si>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</si>
  <si>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</si>
  <si>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</si>
  <si>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</si>
  <si>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</si>
  <si>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</si>
  <si>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</si>
  <si>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</si>
  <si>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</si>
  <si>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</si>
  <si>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</si>
  <si>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</si>
  <si>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</si>
  <si>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</si>
  <si>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</si>
  <si>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</si>
  <si>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</si>
  <si>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</si>
  <si>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</si>
  <si>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</si>
  <si>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</si>
  <si>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</si>
  <si>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</si>
  <si>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</si>
  <si>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</si>
  <si>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</si>
  <si>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</si>
  <si>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</si>
  <si>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</si>
  <si>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</si>
  <si>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</si>
  <si>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</si>
  <si>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</si>
  <si>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</si>
  <si>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</si>
  <si>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</si>
  <si>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</si>
  <si>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</si>
  <si>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</si>
  <si>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</si>
  <si>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</si>
  <si>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</si>
  <si>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</si>
  <si>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</si>
  <si>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</si>
  <si>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</si>
  <si>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</si>
  <si>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</si>
  <si>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</si>
  <si>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</si>
  <si>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</si>
  <si>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</si>
  <si>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</si>
  <si>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</si>
  <si>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</si>
  <si>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</si>
  <si>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</si>
  <si>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</si>
  <si>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</si>
  <si>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</si>
  <si>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</si>
  <si>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</si>
  <si>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</si>
  <si>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</si>
  <si>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</si>
  <si>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</si>
  <si>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</si>
  <si>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</si>
  <si>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</si>
  <si>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</si>
  <si>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</si>
  <si>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</si>
  <si>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</si>
  <si>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</si>
  <si>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</si>
  <si>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</si>
  <si>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</si>
  <si>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</si>
  <si>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</si>
  <si>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</si>
  <si>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</si>
  <si>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</si>
  <si>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</si>
  <si>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</si>
  <si>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</si>
  <si>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</si>
  <si>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</si>
  <si>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</si>
  <si>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</si>
  <si>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</si>
  <si>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</si>
  <si>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</si>
  <si>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</si>
  <si>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</si>
  <si>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</si>
  <si>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</si>
  <si>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</si>
  <si>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</si>
  <si>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</si>
  <si>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</si>
  <si>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</si>
  <si>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</si>
  <si>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</si>
  <si>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</si>
  <si>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</si>
  <si>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</si>
  <si>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</si>
  <si>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</si>
  <si>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</si>
  <si>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</si>
  <si>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</si>
  <si>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</si>
  <si>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</si>
  <si>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</si>
  <si>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</si>
  <si>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</si>
  <si>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</si>
  <si>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</si>
  <si>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</si>
  <si>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</si>
  <si>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</si>
  <si>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</si>
  <si>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</si>
  <si>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</si>
  <si>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</si>
  <si>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</si>
  <si>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</si>
  <si>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</si>
  <si>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</si>
  <si>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</si>
  <si>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</si>
  <si>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</si>
  <si>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</si>
  <si>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</si>
  <si>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</si>
  <si>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</si>
  <si>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</si>
  <si>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</si>
  <si>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</si>
  <si>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</si>
  <si>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</si>
  <si>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</si>
  <si>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</si>
  <si>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</si>
  <si>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</si>
  <si>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</si>
  <si>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</si>
  <si>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</si>
  <si>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</si>
  <si>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</si>
  <si>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</si>
  <si>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</si>
  <si>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</si>
  <si>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</si>
  <si>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</si>
  <si>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</si>
  <si>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</si>
  <si>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</si>
  <si>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</si>
  <si>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</si>
  <si>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</si>
  <si>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</si>
  <si>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</si>
  <si>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</si>
  <si>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</si>
  <si>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</si>
  <si>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</si>
  <si>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</si>
  <si>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</si>
  <si>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</si>
  <si>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</si>
  <si>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</si>
  <si>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</si>
  <si>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</si>
  <si>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</si>
  <si>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</si>
  <si>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</si>
  <si>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</si>
  <si>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</si>
  <si>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</si>
  <si>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</si>
  <si>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</si>
  <si>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</si>
  <si>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</si>
  <si>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</si>
  <si>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</si>
  <si>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</si>
  <si>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</si>
  <si>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</si>
  <si>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</si>
  <si>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</si>
  <si>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</si>
  <si>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</si>
  <si>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</si>
  <si>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</si>
  <si>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</si>
  <si>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</si>
  <si>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</si>
  <si>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</si>
  <si>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</si>
  <si>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</si>
  <si>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</si>
  <si>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</si>
  <si>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</si>
  <si>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</si>
  <si>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</si>
  <si>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</si>
  <si>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</si>
  <si>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</si>
  <si>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</si>
  <si>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</si>
  <si>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</si>
  <si>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</si>
  <si>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</si>
  <si>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</si>
  <si>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</si>
  <si>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</si>
  <si>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</si>
  <si>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</si>
  <si>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</si>
  <si>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</si>
  <si>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</si>
  <si>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</si>
  <si>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</si>
  <si>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</si>
  <si>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</si>
  <si>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</si>
  <si>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</si>
  <si>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</si>
  <si>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</si>
  <si>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</si>
  <si>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</si>
  <si>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</si>
  <si>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</si>
  <si>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</si>
  <si>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</si>
  <si>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</si>
  <si>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</si>
  <si>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</si>
  <si>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</si>
  <si>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</si>
  <si>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</si>
  <si>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</si>
  <si>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</si>
  <si>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</si>
  <si>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</si>
  <si>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</si>
  <si>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</si>
  <si>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</si>
  <si>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</si>
  <si>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</si>
  <si>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</si>
  <si>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</si>
  <si>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</si>
  <si>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</si>
  <si>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</si>
  <si>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</si>
  <si>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</si>
  <si>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</si>
  <si>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</si>
  <si>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</si>
  <si>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</si>
  <si>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</si>
  <si>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</si>
  <si>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</si>
  <si>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</si>
  <si>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</si>
  <si>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</si>
  <si>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</si>
  <si>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</si>
  <si>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</si>
  <si>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</si>
  <si>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</si>
  <si>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</si>
  <si>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</si>
  <si>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</si>
  <si>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</si>
  <si>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</si>
  <si>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</si>
  <si>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</si>
  <si>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</si>
  <si>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</si>
  <si>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</si>
  <si>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</si>
  <si>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</si>
  <si>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</si>
  <si>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</si>
  <si>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</si>
  <si>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</si>
  <si>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</si>
  <si>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</si>
  <si>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</si>
  <si>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</si>
  <si>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</si>
  <si>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</si>
  <si>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</si>
  <si>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</si>
  <si>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</si>
  <si>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</si>
  <si>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</si>
  <si>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</si>
  <si>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</si>
  <si>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</si>
  <si>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</si>
  <si>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</si>
  <si>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</si>
  <si>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</si>
  <si>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</si>
  <si>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</si>
  <si>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</si>
  <si>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</si>
  <si>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</si>
  <si>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</si>
  <si>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</si>
  <si>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</si>
  <si>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</si>
  <si>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</si>
  <si>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</si>
  <si>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</si>
  <si>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</si>
  <si>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</si>
  <si>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</si>
  <si>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</si>
  <si>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</si>
  <si>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</si>
  <si>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</si>
  <si>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</si>
  <si>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</si>
  <si>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</si>
  <si>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</si>
  <si>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</si>
  <si>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</si>
  <si>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</si>
  <si>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</si>
  <si>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</si>
  <si>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</si>
  <si>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</si>
  <si>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</si>
  <si>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</si>
  <si>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</si>
  <si>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</si>
  <si>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</si>
  <si>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</si>
  <si>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</si>
  <si>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</si>
  <si>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</si>
  <si>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</si>
  <si>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</si>
  <si>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</si>
  <si>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</si>
  <si>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</si>
  <si>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</si>
  <si>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</si>
  <si>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</si>
  <si>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</si>
  <si>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</si>
  <si>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</si>
  <si>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</si>
  <si>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</si>
  <si>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</si>
  <si>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</si>
  <si>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</si>
  <si>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</si>
  <si>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</si>
  <si>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</si>
  <si>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</si>
  <si>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</si>
  <si>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</si>
  <si>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</si>
  <si>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</si>
  <si>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</si>
  <si>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</si>
  <si>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</si>
  <si>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</si>
  <si>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</si>
  <si>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</si>
  <si>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</si>
  <si>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</si>
  <si>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</si>
  <si>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</si>
  <si>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</si>
  <si>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</si>
  <si>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</si>
  <si>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</si>
  <si>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</si>
  <si>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</si>
  <si>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</si>
  <si>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</si>
  <si>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</si>
  <si>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</si>
  <si>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</si>
  <si>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</si>
  <si>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</si>
  <si>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</si>
  <si>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</si>
  <si>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</si>
  <si>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</si>
  <si>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</si>
  <si>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</si>
  <si>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</si>
  <si>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</si>
  <si>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</si>
  <si>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</si>
  <si>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</si>
  <si>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</si>
  <si>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</si>
  <si>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</si>
  <si>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</si>
  <si>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</si>
  <si>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</si>
  <si>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</si>
  <si>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</si>
  <si>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</si>
  <si>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</si>
  <si>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</si>
  <si>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</si>
  <si>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</si>
  <si>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</si>
  <si>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</si>
  <si>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</si>
  <si>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</si>
  <si>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</si>
  <si>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</si>
  <si>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</si>
  <si>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</si>
  <si>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</si>
  <si>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</si>
  <si>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</si>
  <si>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</si>
  <si>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</si>
  <si>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</si>
  <si>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</si>
  <si>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</si>
  <si>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</si>
  <si>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</si>
  <si>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</si>
  <si>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</si>
  <si>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</si>
  <si>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</si>
  <si>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</si>
  <si>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</si>
  <si>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</si>
  <si>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</si>
  <si>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</si>
  <si>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</si>
  <si>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</si>
  <si>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</si>
  <si>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</si>
  <si>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</si>
  <si>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</si>
  <si>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</si>
  <si>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</si>
  <si>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</si>
  <si>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</si>
  <si>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</si>
  <si>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</si>
  <si>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</si>
  <si>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</si>
  <si>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</si>
  <si>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</si>
  <si>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</si>
  <si>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</si>
  <si>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</si>
  <si>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</si>
  <si>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</si>
  <si>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</si>
  <si>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</si>
  <si>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</si>
  <si>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</si>
  <si>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</si>
  <si>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</si>
  <si>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</si>
  <si>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</si>
  <si>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</si>
  <si>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</si>
  <si>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</si>
  <si>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</si>
  <si>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</si>
  <si>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</si>
  <si>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</si>
  <si>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</si>
  <si>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</si>
  <si>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</si>
  <si>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</si>
  <si>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</si>
  <si>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</si>
  <si>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</si>
  <si>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</si>
  <si>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</si>
  <si>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</si>
  <si>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</si>
  <si>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</si>
  <si>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</si>
  <si>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</si>
  <si>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</si>
  <si>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</si>
  <si>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</si>
  <si>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</si>
  <si>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</si>
  <si>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</si>
  <si>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</si>
  <si>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</si>
  <si>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</si>
  <si>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</si>
  <si>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</si>
  <si>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</si>
  <si>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</si>
  <si>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</si>
  <si>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</si>
  <si>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</si>
  <si>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</si>
  <si>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</si>
  <si>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</si>
  <si>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</si>
  <si>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</si>
  <si>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</si>
  <si>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</si>
  <si>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</si>
  <si>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</si>
  <si>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</si>
  <si>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</si>
  <si>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</si>
  <si>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</si>
  <si>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</si>
  <si>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</si>
  <si>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</si>
  <si>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</si>
  <si>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</si>
  <si>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</si>
  <si>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</si>
  <si>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</si>
  <si>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</si>
  <si>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To submit your report by electronic mail, please send to: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</si>
  <si>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</si>
  <si>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</si>
  <si>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</si>
  <si>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</si>
  <si>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</si>
  <si>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</si>
  <si>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</si>
  <si>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</si>
  <si>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</si>
  <si>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</si>
  <si>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</si>
  <si>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</si>
  <si>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</si>
  <si>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</si>
  <si>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</si>
  <si>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</si>
  <si>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</si>
  <si>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</si>
  <si>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</si>
  <si>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</si>
  <si>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</si>
  <si>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</si>
  <si>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</si>
  <si>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</si>
  <si>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</si>
  <si>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</si>
  <si>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</si>
  <si>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</si>
  <si>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hos@doh.wa.gov.</t>
  </si>
  <si>
    <t>If you have any questions or concerns please call Communty Health Systems at 360-236-4210 or send an e-mail to</t>
  </si>
  <si>
    <t>Office of Community Health Systems</t>
  </si>
  <si>
    <t>P.O. Box 47853</t>
  </si>
  <si>
    <t>Olympia, Washington 98504-7853</t>
  </si>
  <si>
    <t>DOH FORM 689-182 (Rev 12/05/2017)</t>
  </si>
  <si>
    <t>045</t>
  </si>
  <si>
    <t>Columbia Basin Hospital</t>
  </si>
  <si>
    <t>200 Nat Washington Way</t>
  </si>
  <si>
    <t>Ephrata, WA 98823</t>
  </si>
  <si>
    <t>Grant</t>
  </si>
  <si>
    <t>Rosalinda Kibby, Administrator</t>
  </si>
  <si>
    <t>Amy Paynter</t>
  </si>
  <si>
    <t>509-754-4631</t>
  </si>
  <si>
    <t>509-754-6356</t>
  </si>
  <si>
    <t>Connie Tanguy</t>
  </si>
  <si>
    <t>12/31/2021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</si>
</sst>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_);\(0\)"/>
    <numFmt numFmtId="167" formatCode="0.0%"/>
    <numFmt numFmtId="168" formatCode="#,##0.0_);\(#,##0.0\)"/>
    <numFmt numFmtId="169" formatCode="General_)"/>
    <numFmt numFmtId="170" formatCode="###,###,###,##0"/>
  </numFmts>
  <fonts count="76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0"/>
      <name val="Times New Roman"/>
      <family val="1"/>
    </font>
    <font>
      <sz val="11"/>
      <name val="Times New Roman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sz val="11"/>
      <color theme="1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7"/>
      <name val="Times New Roman"/>
      <family val="1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name val="Candara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u/>
      <sz val="9"/>
      <color indexed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5617">
    <xf numFmtId="37" fontId="0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3" applyNumberFormat="0" applyFill="0" applyAlignment="0" applyProtection="0"/>
    <xf numFmtId="0" fontId="18" fillId="0" borderId="34" applyNumberFormat="0" applyFill="0" applyAlignment="0" applyProtection="0"/>
    <xf numFmtId="0" fontId="19" fillId="0" borderId="35" applyNumberFormat="0" applyFill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3" fillId="12" borderId="36" applyNumberFormat="0" applyAlignment="0" applyProtection="0"/>
    <xf numFmtId="0" fontId="24" fillId="13" borderId="37" applyNumberFormat="0" applyAlignment="0" applyProtection="0"/>
    <xf numFmtId="0" fontId="25" fillId="13" borderId="36" applyNumberFormat="0" applyAlignment="0" applyProtection="0"/>
    <xf numFmtId="0" fontId="26" fillId="0" borderId="38" applyNumberFormat="0" applyFill="0" applyAlignment="0" applyProtection="0"/>
    <xf numFmtId="0" fontId="27" fillId="14" borderId="3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41" applyNumberFormat="0" applyFill="0" applyAlignment="0" applyProtection="0"/>
    <xf numFmtId="0" fontId="3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1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9" borderId="0" applyNumberFormat="0" applyBorder="0" applyAlignment="0" applyProtection="0"/>
    <xf numFmtId="0" fontId="35" fillId="0" borderId="0" applyBorder="0">
      <alignment horizontal="centerContinuous" vertical="center"/>
    </xf>
    <xf numFmtId="0" fontId="36" fillId="0" borderId="0" applyBorder="0">
      <alignment horizontal="centerContinuous" vertical="center"/>
    </xf>
    <xf numFmtId="0" fontId="37" fillId="0" borderId="0" applyBorder="0">
      <alignment horizontal="centerContinuous" vertical="center"/>
    </xf>
    <xf numFmtId="0" fontId="38" fillId="0" borderId="0" applyBorder="0">
      <alignment horizontal="centerContinuous" vertical="center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2" fillId="0" borderId="0" applyFont="0" applyFill="0" applyBorder="0" applyAlignment="0" applyProtection="0"/>
    <xf numFmtId="37" fontId="39" fillId="0" borderId="0" applyBorder="0">
      <alignment horizontal="right" vertical="center"/>
    </xf>
    <xf numFmtId="37" fontId="40" fillId="0" borderId="0" applyBorder="0">
      <alignment horizontal="right" vertical="center"/>
    </xf>
    <xf numFmtId="37" fontId="41" fillId="0" borderId="0" applyBorder="0">
      <alignment horizontal="right" vertical="center"/>
    </xf>
    <xf numFmtId="37" fontId="42" fillId="0" borderId="0" applyBorder="0">
      <alignment horizontal="righ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50" fillId="11" borderId="0" applyNumberFormat="0" applyBorder="0" applyAlignment="0" applyProtection="0"/>
    <xf numFmtId="0" fontId="43" fillId="0" borderId="0" applyBorder="0">
      <alignment vertical="center"/>
    </xf>
    <xf numFmtId="0" fontId="44" fillId="0" borderId="0" applyBorder="0">
      <alignment vertical="center"/>
    </xf>
    <xf numFmtId="0" fontId="47" fillId="0" borderId="0" applyBorder="0">
      <alignment vertical="center"/>
    </xf>
    <xf numFmtId="0" fontId="45" fillId="0" borderId="0" applyBorder="0">
      <alignment vertical="center"/>
    </xf>
    <xf numFmtId="0" fontId="46" fillId="0" borderId="0" applyBorder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15" borderId="40" applyNumberFormat="0" applyFont="0" applyAlignment="0" applyProtection="0"/>
    <xf numFmtId="37" fontId="43" fillId="0" borderId="0" applyBorder="0">
      <alignment horizontal="right" vertical="center"/>
    </xf>
    <xf numFmtId="37" fontId="47" fillId="0" borderId="0" applyBorder="0">
      <alignment horizontal="right" vertical="center"/>
    </xf>
    <xf numFmtId="37" fontId="45" fillId="0" borderId="0" applyBorder="0">
      <alignment horizontal="right" vertical="center"/>
    </xf>
    <xf numFmtId="37" fontId="46" fillId="0" borderId="0" applyBorder="0">
      <alignment horizontal="right" vertical="center"/>
    </xf>
    <xf numFmtId="0" fontId="36" fillId="0" borderId="0" applyBorder="0">
      <alignment vertical="center"/>
    </xf>
    <xf numFmtId="167" fontId="43" fillId="0" borderId="0" applyBorder="0">
      <alignment horizontal="right" vertical="center"/>
    </xf>
    <xf numFmtId="39" fontId="43" fillId="0" borderId="0" applyBorder="0">
      <alignment horizontal="right" vertical="center"/>
    </xf>
    <xf numFmtId="168" fontId="44" fillId="0" borderId="0" applyFill="0" applyBorder="0" applyProtection="0">
      <alignment horizontal="right" vertical="center"/>
    </xf>
    <xf numFmtId="168" fontId="47" fillId="0" borderId="0" applyFill="0" applyBorder="0" applyProtection="0">
      <alignment horizontal="right" vertical="center"/>
    </xf>
    <xf numFmtId="39" fontId="47" fillId="0" borderId="0" applyBorder="0">
      <alignment horizontal="right" vertical="center"/>
    </xf>
    <xf numFmtId="167" fontId="45" fillId="0" borderId="0" applyBorder="0">
      <alignment horizontal="right" vertical="center"/>
    </xf>
    <xf numFmtId="10" fontId="45" fillId="0" borderId="0" applyBorder="0">
      <alignment horizontal="right" vertical="center"/>
    </xf>
    <xf numFmtId="167" fontId="46" fillId="0" borderId="0" applyBorder="0">
      <alignment horizontal="right" vertical="center"/>
    </xf>
    <xf numFmtId="10" fontId="46" fillId="0" borderId="0" applyBorder="0">
      <alignment horizontal="righ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0" borderId="0" applyBorder="0">
      <alignment vertical="center"/>
    </xf>
    <xf numFmtId="0" fontId="16" fillId="0" borderId="0" applyNumberFormat="0" applyFill="0" applyBorder="0" applyAlignment="0" applyProtection="0"/>
    <xf numFmtId="0" fontId="51" fillId="0" borderId="0" applyBorder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Border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3" fillId="0" borderId="0"/>
    <xf numFmtId="0" fontId="2" fillId="38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2" fillId="17" borderId="0" applyNumberFormat="0" applyBorder="0" applyAlignment="0" applyProtection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170" fontId="54" fillId="0" borderId="0"/>
    <xf numFmtId="170" fontId="54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0" fontId="2" fillId="33" borderId="0" applyNumberFormat="0" applyBorder="0" applyAlignment="0" applyProtection="0"/>
    <xf numFmtId="0" fontId="65" fillId="0" borderId="38" applyNumberFormat="0" applyFill="0" applyAlignment="0" applyProtection="0"/>
    <xf numFmtId="0" fontId="3" fillId="0" borderId="0"/>
    <xf numFmtId="0" fontId="68" fillId="35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71" fillId="0" borderId="0" applyFont="0" applyFill="0" applyBorder="0" applyAlignment="0" applyProtection="0"/>
    <xf numFmtId="0" fontId="2" fillId="29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170" fontId="54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34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34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3" fillId="0" borderId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34" fillId="22" borderId="0" applyNumberFormat="0" applyBorder="0" applyAlignment="0" applyProtection="0"/>
    <xf numFmtId="0" fontId="34" fillId="0" borderId="0"/>
    <xf numFmtId="0" fontId="3" fillId="0" borderId="0"/>
    <xf numFmtId="0" fontId="2" fillId="3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7" borderId="0" applyNumberFormat="0" applyBorder="0" applyAlignment="0" applyProtection="0"/>
    <xf numFmtId="0" fontId="73" fillId="0" borderId="0"/>
    <xf numFmtId="0" fontId="3" fillId="0" borderId="0"/>
    <xf numFmtId="0" fontId="34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34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66" fillId="14" borderId="39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68" fillId="36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3" fillId="0" borderId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4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3" fillId="0" borderId="0"/>
    <xf numFmtId="0" fontId="2" fillId="3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34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53" fillId="0" borderId="41" applyNumberFormat="0" applyFill="0" applyAlignment="0" applyProtection="0"/>
    <xf numFmtId="0" fontId="2" fillId="0" borderId="0"/>
    <xf numFmtId="0" fontId="3" fillId="0" borderId="0"/>
    <xf numFmtId="0" fontId="34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3" fillId="0" borderId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3" fillId="0" borderId="0" applyFont="0" applyFill="0" applyBorder="0" applyAlignment="0" applyProtection="0"/>
    <xf numFmtId="0" fontId="34" fillId="30" borderId="0" applyNumberFormat="0" applyBorder="0" applyAlignment="0" applyProtection="0"/>
    <xf numFmtId="0" fontId="62" fillId="12" borderId="36" applyNumberFormat="0" applyAlignment="0" applyProtection="0"/>
    <xf numFmtId="0" fontId="3" fillId="0" borderId="0"/>
    <xf numFmtId="0" fontId="2" fillId="22" borderId="0" applyNumberFormat="0" applyBorder="0" applyAlignment="0" applyProtection="0"/>
    <xf numFmtId="0" fontId="3" fillId="0" borderId="0"/>
    <xf numFmtId="0" fontId="2" fillId="38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68" fillId="19" borderId="0" applyNumberFormat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68" fillId="23" borderId="0" applyNumberFormat="0" applyBorder="0" applyAlignment="0" applyProtection="0"/>
    <xf numFmtId="0" fontId="56" fillId="0" borderId="33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2" fillId="0" borderId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4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33" fillId="0" borderId="0" applyNumberFormat="0" applyFill="0" applyBorder="0" applyAlignment="0" applyProtection="0"/>
    <xf numFmtId="0" fontId="2" fillId="17" borderId="0" applyNumberFormat="0" applyBorder="0" applyAlignment="0" applyProtection="0"/>
    <xf numFmtId="0" fontId="3" fillId="0" borderId="0"/>
    <xf numFmtId="0" fontId="3" fillId="0" borderId="0"/>
    <xf numFmtId="0" fontId="34" fillId="37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3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68" fillId="27" borderId="0" applyNumberFormat="0" applyBorder="0" applyAlignment="0" applyProtection="0"/>
    <xf numFmtId="0" fontId="59" fillId="9" borderId="0" applyNumberFormat="0" applyBorder="0" applyAlignment="0" applyProtection="0"/>
    <xf numFmtId="0" fontId="3" fillId="0" borderId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34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7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68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3" fillId="0" borderId="0"/>
    <xf numFmtId="0" fontId="34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4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74" fillId="0" borderId="0">
      <alignment vertical="top"/>
    </xf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68" fillId="32" borderId="0" applyNumberFormat="0" applyBorder="0" applyAlignment="0" applyProtection="0"/>
    <xf numFmtId="0" fontId="2" fillId="37" borderId="0" applyNumberFormat="0" applyBorder="0" applyAlignment="0" applyProtection="0"/>
    <xf numFmtId="0" fontId="64" fillId="13" borderId="36" applyNumberFormat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54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2" fillId="17" borderId="0" applyNumberFormat="0" applyBorder="0" applyAlignment="0" applyProtection="0"/>
    <xf numFmtId="0" fontId="3" fillId="0" borderId="0"/>
    <xf numFmtId="0" fontId="2" fillId="0" borderId="0">
      <alignment vertical="top"/>
    </xf>
    <xf numFmtId="169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34" fillId="21" borderId="0" applyNumberFormat="0" applyBorder="0" applyAlignment="0" applyProtection="0"/>
    <xf numFmtId="0" fontId="2" fillId="26" borderId="0" applyNumberFormat="0" applyBorder="0" applyAlignment="0" applyProtection="0"/>
    <xf numFmtId="0" fontId="34" fillId="0" borderId="0"/>
    <xf numFmtId="0" fontId="3" fillId="0" borderId="0"/>
    <xf numFmtId="0" fontId="2" fillId="38" borderId="0" applyNumberFormat="0" applyBorder="0" applyAlignment="0" applyProtection="0"/>
    <xf numFmtId="169" fontId="69" fillId="0" borderId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7" borderId="0" applyNumberFormat="0" applyBorder="0" applyAlignment="0" applyProtection="0"/>
    <xf numFmtId="0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34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>
      <alignment vertical="top"/>
    </xf>
    <xf numFmtId="0" fontId="3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9" fontId="47" fillId="0" borderId="0" applyBorder="0">
      <alignment horizontal="right" vertical="center"/>
    </xf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4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34" fillId="25" borderId="0" applyNumberFormat="0" applyBorder="0" applyAlignment="0" applyProtection="0"/>
    <xf numFmtId="0" fontId="2" fillId="30" borderId="0" applyNumberFormat="0" applyBorder="0" applyAlignment="0" applyProtection="0"/>
    <xf numFmtId="0" fontId="58" fillId="0" borderId="35" applyNumberFormat="0" applyFill="0" applyAlignment="0" applyProtection="0"/>
    <xf numFmtId="0" fontId="3" fillId="0" borderId="0"/>
    <xf numFmtId="0" fontId="2" fillId="37" borderId="0" applyNumberFormat="0" applyBorder="0" applyAlignment="0" applyProtection="0"/>
    <xf numFmtId="0" fontId="3" fillId="0" borderId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54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3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68" fillId="39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4" fillId="29" borderId="0" applyNumberFormat="0" applyBorder="0" applyAlignment="0" applyProtection="0"/>
    <xf numFmtId="0" fontId="2" fillId="34" borderId="0" applyNumberFormat="0" applyBorder="0" applyAlignment="0" applyProtection="0"/>
    <xf numFmtId="0" fontId="61" fillId="11" borderId="0" applyNumberFormat="0" applyBorder="0" applyAlignment="0" applyProtection="0"/>
    <xf numFmtId="0" fontId="3" fillId="0" borderId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44" fontId="2" fillId="0" borderId="0" applyFont="0" applyFill="0" applyBorder="0" applyAlignment="0" applyProtection="0"/>
    <xf numFmtId="0" fontId="34" fillId="18" borderId="0" applyNumberFormat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74" fillId="0" borderId="0">
      <alignment vertical="top"/>
    </xf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68" fillId="31" borderId="0" applyNumberFormat="0" applyBorder="0" applyAlignment="0" applyProtection="0"/>
    <xf numFmtId="0" fontId="63" fillId="13" borderId="37" applyNumberFormat="0" applyAlignment="0" applyProtection="0"/>
    <xf numFmtId="0" fontId="2" fillId="0" borderId="0"/>
    <xf numFmtId="0" fontId="2" fillId="18" borderId="0" applyNumberFormat="0" applyBorder="0" applyAlignment="0" applyProtection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0" fontId="54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2" fillId="17" borderId="0" applyNumberFormat="0" applyBorder="0" applyAlignment="0" applyProtection="0"/>
    <xf numFmtId="0" fontId="34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68" fillId="20" borderId="0" applyNumberFormat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>
      <alignment vertical="top"/>
    </xf>
    <xf numFmtId="0" fontId="2" fillId="0" borderId="0"/>
    <xf numFmtId="0" fontId="74" fillId="0" borderId="0">
      <alignment vertical="top"/>
    </xf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47" fillId="0" borderId="0" applyBorder="0">
      <alignment horizontal="right" vertical="center"/>
    </xf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68" fillId="24" borderId="0" applyNumberFormat="0" applyBorder="0" applyAlignment="0" applyProtection="0"/>
    <xf numFmtId="0" fontId="2" fillId="29" borderId="0" applyNumberFormat="0" applyBorder="0" applyAlignment="0" applyProtection="0"/>
    <xf numFmtId="0" fontId="57" fillId="0" borderId="34" applyNumberFormat="0" applyFill="0" applyAlignment="0" applyProtection="0"/>
    <xf numFmtId="0" fontId="3" fillId="0" borderId="0"/>
    <xf numFmtId="0" fontId="2" fillId="26" borderId="0" applyNumberFormat="0" applyBorder="0" applyAlignment="0" applyProtection="0"/>
    <xf numFmtId="0" fontId="3" fillId="0" borderId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34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43" fontId="3" fillId="0" borderId="0" applyFont="0" applyFill="0" applyBorder="0" applyAlignment="0" applyProtection="0"/>
    <xf numFmtId="0" fontId="34" fillId="15" borderId="40" applyNumberFormat="0" applyFont="0" applyAlignment="0" applyProtection="0"/>
    <xf numFmtId="0" fontId="2" fillId="18" borderId="0" applyNumberFormat="0" applyBorder="0" applyAlignment="0" applyProtection="0"/>
    <xf numFmtId="0" fontId="3" fillId="0" borderId="0"/>
    <xf numFmtId="0" fontId="3" fillId="0" borderId="0"/>
    <xf numFmtId="0" fontId="34" fillId="38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4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34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68" fillId="28" borderId="0" applyNumberFormat="0" applyBorder="0" applyAlignment="0" applyProtection="0"/>
    <xf numFmtId="0" fontId="2" fillId="33" borderId="0" applyNumberFormat="0" applyBorder="0" applyAlignment="0" applyProtection="0"/>
    <xf numFmtId="0" fontId="60" fillId="10" borderId="0" applyNumberFormat="0" applyBorder="0" applyAlignment="0" applyProtection="0"/>
    <xf numFmtId="0" fontId="3" fillId="0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34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34" fillId="17" borderId="0" applyNumberFormat="0" applyBorder="0" applyAlignment="0" applyProtection="0"/>
    <xf numFmtId="0" fontId="2" fillId="2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" fillId="34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37" fontId="71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2" fillId="11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0" fontId="50" fillId="11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37" fontId="8" fillId="0" borderId="0"/>
    <xf numFmtId="9" fontId="3" fillId="0" borderId="0" applyFont="0" applyFill="0" applyBorder="0" applyAlignment="0" applyProtection="0"/>
    <xf numFmtId="37" fontId="8" fillId="0" borderId="0"/>
    <xf numFmtId="37" fontId="8" fillId="0" borderId="0"/>
    <xf numFmtId="37" fontId="8" fillId="0" borderId="0"/>
    <xf numFmtId="43" fontId="1" fillId="0" borderId="0" applyFont="0" applyFill="0" applyBorder="0" applyAlignment="0" applyProtection="0"/>
    <xf numFmtId="37" fontId="8" fillId="0" borderId="0"/>
    <xf numFmtId="37" fontId="8" fillId="0" borderId="0"/>
  </cellStyleXfs>
  <cellXfs count="315">
    <xf numFmtId="37" fontId="0" fillId="0" borderId="0" xfId="0"/>
    <xf numFmtId="37" fontId="5" fillId="0" borderId="0" xfId="0" applyFont="1" applyBorder="1"/>
    <xf numFmtId="37" fontId="5" fillId="0" borderId="0" xfId="0" applyFont="1"/>
    <xf numFmtId="37" fontId="4" fillId="0" borderId="0" xfId="0" applyFont="1" applyFill="1" applyBorder="1"/>
    <xf numFmtId="37" fontId="6" fillId="0" borderId="0" xfId="0" applyNumberFormat="1" applyFont="1" applyFill="1" applyBorder="1" applyAlignment="1" applyProtection="1">
      <alignment horizontal="centerContinuous"/>
    </xf>
    <xf numFmtId="37" fontId="7" fillId="0" borderId="0" xfId="0" applyFont="1" applyBorder="1" applyAlignment="1">
      <alignment horizontal="centerContinuous"/>
    </xf>
    <xf numFmtId="37" fontId="7" fillId="0" borderId="0" xfId="0" applyFont="1" applyAlignment="1">
      <alignment horizontal="centerContinuous"/>
    </xf>
    <xf numFmtId="37" fontId="7" fillId="0" borderId="0" xfId="0" applyFont="1"/>
    <xf numFmtId="37" fontId="7" fillId="0" borderId="0" xfId="0" applyFont="1" applyBorder="1"/>
    <xf numFmtId="37" fontId="6" fillId="0" borderId="0" xfId="0" applyNumberFormat="1" applyFont="1" applyFill="1" applyBorder="1" applyAlignment="1" applyProtection="1">
      <alignment horizontal="center"/>
    </xf>
    <xf numFmtId="37" fontId="7" fillId="0" borderId="0" xfId="0" quotePrefix="1" applyNumberFormat="1" applyFont="1" applyBorder="1" applyAlignment="1" applyProtection="1">
      <alignment horizontal="left"/>
    </xf>
    <xf numFmtId="37" fontId="8" fillId="0" borderId="0" xfId="0" applyFont="1"/>
    <xf numFmtId="37" fontId="7" fillId="0" borderId="0" xfId="0" quotePrefix="1" applyNumberFormat="1" applyFont="1" applyBorder="1" applyAlignment="1" applyProtection="1">
      <alignment horizontal="center"/>
    </xf>
    <xf numFmtId="37" fontId="6" fillId="0" borderId="1" xfId="0" applyNumberFormat="1" applyFont="1" applyFill="1" applyBorder="1" applyProtection="1"/>
    <xf numFmtId="37" fontId="6" fillId="0" borderId="2" xfId="0" applyNumberFormat="1" applyFont="1" applyFill="1" applyBorder="1" applyAlignment="1" applyProtection="1"/>
    <xf numFmtId="37" fontId="6" fillId="0" borderId="2" xfId="0" applyNumberFormat="1" applyFont="1" applyFill="1" applyBorder="1" applyAlignment="1" applyProtection="1">
      <alignment horizontal="center"/>
    </xf>
    <xf numFmtId="37" fontId="6" fillId="0" borderId="3" xfId="0" applyNumberFormat="1" applyFont="1" applyFill="1" applyBorder="1" applyProtection="1"/>
    <xf numFmtId="37" fontId="6" fillId="0" borderId="4" xfId="0" applyNumberFormat="1" applyFont="1" applyFill="1" applyBorder="1" applyAlignment="1" applyProtection="1"/>
    <xf numFmtId="37" fontId="6" fillId="0" borderId="4" xfId="0" applyNumberFormat="1" applyFont="1" applyFill="1" applyBorder="1" applyAlignment="1" applyProtection="1">
      <alignment horizontal="center"/>
    </xf>
    <xf numFmtId="37" fontId="6" fillId="0" borderId="3" xfId="0" applyFont="1" applyFill="1" applyBorder="1"/>
    <xf numFmtId="37" fontId="6" fillId="0" borderId="4" xfId="0" applyFont="1" applyFill="1" applyBorder="1"/>
    <xf numFmtId="37" fontId="6" fillId="0" borderId="2" xfId="0" applyNumberFormat="1" applyFont="1" applyFill="1" applyBorder="1" applyProtection="1"/>
    <xf numFmtId="37" fontId="6" fillId="0" borderId="2" xfId="0" quotePrefix="1" applyNumberFormat="1" applyFont="1" applyFill="1" applyBorder="1" applyAlignment="1" applyProtection="1">
      <alignment horizontal="left"/>
    </xf>
    <xf numFmtId="37" fontId="6" fillId="0" borderId="1" xfId="0" applyNumberFormat="1" applyFont="1" applyFill="1" applyBorder="1" applyAlignment="1" applyProtection="1"/>
    <xf numFmtId="37" fontId="6" fillId="0" borderId="2" xfId="0" applyFont="1" applyFill="1" applyBorder="1"/>
    <xf numFmtId="37" fontId="6" fillId="0" borderId="4" xfId="0" applyFont="1" applyFill="1" applyBorder="1" applyAlignment="1">
      <alignment horizontal="center"/>
    </xf>
    <xf numFmtId="39" fontId="6" fillId="0" borderId="2" xfId="0" applyNumberFormat="1" applyFont="1" applyFill="1" applyBorder="1" applyAlignment="1" applyProtection="1"/>
    <xf numFmtId="37" fontId="7" fillId="0" borderId="2" xfId="0" applyFont="1" applyBorder="1"/>
    <xf numFmtId="37" fontId="7" fillId="0" borderId="4" xfId="0" applyFont="1" applyBorder="1"/>
    <xf numFmtId="37" fontId="6" fillId="0" borderId="0" xfId="0" quotePrefix="1" applyNumberFormat="1" applyFont="1" applyFill="1" applyBorder="1" applyAlignment="1" applyProtection="1">
      <alignment horizontal="left"/>
    </xf>
    <xf numFmtId="37" fontId="6" fillId="0" borderId="0" xfId="0" applyFont="1" applyFill="1" applyBorder="1"/>
    <xf numFmtId="37" fontId="6" fillId="0" borderId="0" xfId="0" quotePrefix="1" applyNumberFormat="1" applyFont="1" applyFill="1" applyBorder="1" applyAlignment="1" applyProtection="1">
      <alignment horizontal="center"/>
    </xf>
    <xf numFmtId="37" fontId="6" fillId="0" borderId="5" xfId="0" applyFont="1" applyFill="1" applyBorder="1"/>
    <xf numFmtId="37" fontId="6" fillId="0" borderId="6" xfId="0" quotePrefix="1" applyNumberFormat="1" applyFont="1" applyFill="1" applyBorder="1" applyAlignment="1" applyProtection="1">
      <alignment horizontal="centerContinuous"/>
    </xf>
    <xf numFmtId="37" fontId="6" fillId="0" borderId="7" xfId="0" applyFont="1" applyFill="1" applyBorder="1" applyAlignment="1">
      <alignment horizontal="centerContinuous"/>
    </xf>
    <xf numFmtId="37" fontId="6" fillId="0" borderId="2" xfId="0" applyNumberFormat="1" applyFont="1" applyFill="1" applyBorder="1" applyAlignment="1" applyProtection="1">
      <alignment horizontal="centerContinuous"/>
    </xf>
    <xf numFmtId="37" fontId="6" fillId="0" borderId="2" xfId="0" applyFont="1" applyFill="1" applyBorder="1" applyAlignment="1">
      <alignment horizontal="centerContinuous"/>
    </xf>
    <xf numFmtId="37" fontId="6" fillId="0" borderId="8" xfId="0" applyNumberFormat="1" applyFont="1" applyFill="1" applyBorder="1" applyAlignment="1" applyProtection="1">
      <alignment horizontal="centerContinuous"/>
    </xf>
    <xf numFmtId="37" fontId="6" fillId="0" borderId="8" xfId="0" applyFont="1" applyFill="1" applyBorder="1"/>
    <xf numFmtId="37" fontId="6" fillId="0" borderId="1" xfId="0" applyNumberFormat="1" applyFont="1" applyFill="1" applyBorder="1" applyAlignment="1" applyProtection="1">
      <alignment horizontal="centerContinuous"/>
    </xf>
    <xf numFmtId="37" fontId="6" fillId="0" borderId="9" xfId="0" applyNumberFormat="1" applyFont="1" applyFill="1" applyBorder="1" applyProtection="1"/>
    <xf numFmtId="37" fontId="6" fillId="0" borderId="10" xfId="0" applyNumberFormat="1" applyFont="1" applyFill="1" applyBorder="1" applyAlignment="1" applyProtection="1"/>
    <xf numFmtId="37" fontId="6" fillId="0" borderId="11" xfId="0" applyFont="1" applyFill="1" applyBorder="1"/>
    <xf numFmtId="37" fontId="6" fillId="0" borderId="6" xfId="0" applyNumberFormat="1" applyFont="1" applyFill="1" applyBorder="1" applyAlignment="1" applyProtection="1">
      <alignment horizontal="centerContinuous"/>
    </xf>
    <xf numFmtId="37" fontId="6" fillId="0" borderId="4" xfId="0" applyFont="1" applyFill="1" applyBorder="1" applyAlignment="1">
      <alignment horizontal="centerContinuous"/>
    </xf>
    <xf numFmtId="37" fontId="6" fillId="0" borderId="0" xfId="0" applyNumberFormat="1" applyFont="1" applyFill="1" applyBorder="1" applyAlignment="1" applyProtection="1"/>
    <xf numFmtId="37" fontId="6" fillId="0" borderId="6" xfId="0" applyFont="1" applyFill="1" applyBorder="1" applyAlignment="1">
      <alignment horizontal="center"/>
    </xf>
    <xf numFmtId="37" fontId="6" fillId="0" borderId="7" xfId="0" applyFont="1" applyFill="1" applyBorder="1" applyAlignment="1">
      <alignment horizontal="center"/>
    </xf>
    <xf numFmtId="37" fontId="6" fillId="0" borderId="2" xfId="0" quotePrefix="1" applyNumberFormat="1" applyFont="1" applyFill="1" applyBorder="1" applyAlignment="1" applyProtection="1"/>
    <xf numFmtId="37" fontId="6" fillId="0" borderId="8" xfId="0" applyNumberFormat="1" applyFont="1" applyFill="1" applyBorder="1" applyAlignment="1" applyProtection="1"/>
    <xf numFmtId="37" fontId="6" fillId="0" borderId="12" xfId="0" applyFont="1" applyFill="1" applyBorder="1"/>
    <xf numFmtId="37" fontId="6" fillId="0" borderId="10" xfId="0" applyFont="1" applyFill="1" applyBorder="1"/>
    <xf numFmtId="37" fontId="6" fillId="0" borderId="7" xfId="0" applyFont="1" applyFill="1" applyBorder="1"/>
    <xf numFmtId="37" fontId="6" fillId="0" borderId="9" xfId="0" applyFont="1" applyFill="1" applyBorder="1"/>
    <xf numFmtId="37" fontId="6" fillId="0" borderId="10" xfId="0" applyFont="1" applyFill="1" applyBorder="1" applyAlignment="1">
      <alignment horizontal="center"/>
    </xf>
    <xf numFmtId="164" fontId="6" fillId="0" borderId="2" xfId="0" applyNumberFormat="1" applyFont="1" applyFill="1" applyBorder="1" applyProtection="1"/>
    <xf numFmtId="37" fontId="6" fillId="0" borderId="2" xfId="0" applyFont="1" applyFill="1" applyBorder="1" applyAlignment="1">
      <alignment horizontal="center"/>
    </xf>
    <xf numFmtId="37" fontId="6" fillId="0" borderId="13" xfId="0" applyNumberFormat="1" applyFont="1" applyFill="1" applyBorder="1" applyProtection="1"/>
    <xf numFmtId="37" fontId="6" fillId="0" borderId="0" xfId="0" applyFont="1" applyFill="1" applyBorder="1" applyAlignment="1">
      <alignment horizontal="center"/>
    </xf>
    <xf numFmtId="164" fontId="6" fillId="0" borderId="2" xfId="0" applyNumberFormat="1" applyFont="1" applyFill="1" applyBorder="1" applyAlignment="1" applyProtection="1">
      <alignment horizontal="right"/>
    </xf>
    <xf numFmtId="37" fontId="6" fillId="0" borderId="2" xfId="0" applyFont="1" applyFill="1" applyBorder="1" applyAlignment="1"/>
    <xf numFmtId="164" fontId="6" fillId="0" borderId="1" xfId="0" applyNumberFormat="1" applyFont="1" applyFill="1" applyBorder="1" applyProtection="1"/>
    <xf numFmtId="164" fontId="6" fillId="0" borderId="1" xfId="0" applyNumberFormat="1" applyFont="1" applyFill="1" applyBorder="1" applyAlignment="1" applyProtection="1"/>
    <xf numFmtId="164" fontId="6" fillId="0" borderId="2" xfId="0" quotePrefix="1" applyNumberFormat="1" applyFont="1" applyFill="1" applyBorder="1" applyAlignment="1" applyProtection="1">
      <alignment horizontal="left"/>
    </xf>
    <xf numFmtId="37" fontId="6" fillId="0" borderId="9" xfId="0" applyNumberFormat="1" applyFont="1" applyFill="1" applyBorder="1" applyAlignment="1" applyProtection="1"/>
    <xf numFmtId="37" fontId="6" fillId="0" borderId="12" xfId="0" quotePrefix="1" applyNumberFormat="1" applyFont="1" applyFill="1" applyBorder="1" applyAlignment="1" applyProtection="1">
      <alignment horizontal="left"/>
    </xf>
    <xf numFmtId="37" fontId="6" fillId="0" borderId="14" xfId="0" applyFont="1" applyFill="1" applyBorder="1" applyAlignment="1">
      <alignment horizontal="center"/>
    </xf>
    <xf numFmtId="37" fontId="6" fillId="0" borderId="8" xfId="0" applyFont="1" applyFill="1" applyBorder="1" applyAlignment="1">
      <alignment horizontal="center"/>
    </xf>
    <xf numFmtId="37" fontId="6" fillId="0" borderId="14" xfId="0" applyFont="1" applyFill="1" applyBorder="1"/>
    <xf numFmtId="37" fontId="7" fillId="0" borderId="14" xfId="0" applyFont="1" applyBorder="1"/>
    <xf numFmtId="37" fontId="7" fillId="0" borderId="8" xfId="0" applyFont="1" applyBorder="1"/>
    <xf numFmtId="37" fontId="6" fillId="0" borderId="8" xfId="0" applyFont="1" applyFill="1" applyBorder="1" applyAlignment="1">
      <alignment horizontal="centerContinuous"/>
    </xf>
    <xf numFmtId="37" fontId="6" fillId="0" borderId="7" xfId="0" applyNumberFormat="1" applyFont="1" applyFill="1" applyBorder="1" applyAlignment="1" applyProtection="1">
      <alignment horizontal="center"/>
    </xf>
    <xf numFmtId="37" fontId="6" fillId="0" borderId="13" xfId="0" applyFont="1" applyFill="1" applyBorder="1"/>
    <xf numFmtId="37" fontId="7" fillId="0" borderId="13" xfId="0" applyFont="1" applyBorder="1"/>
    <xf numFmtId="37" fontId="6" fillId="0" borderId="3" xfId="0" applyFont="1" applyFill="1" applyBorder="1" applyAlignment="1">
      <alignment horizontal="centerContinuous"/>
    </xf>
    <xf numFmtId="37" fontId="7" fillId="0" borderId="0" xfId="0" applyFont="1" applyBorder="1" applyAlignment="1">
      <alignment horizontal="center"/>
    </xf>
    <xf numFmtId="37" fontId="7" fillId="0" borderId="0" xfId="0" applyFont="1" applyBorder="1" applyAlignment="1"/>
    <xf numFmtId="37" fontId="7" fillId="0" borderId="0" xfId="0" applyFont="1" applyAlignment="1"/>
    <xf numFmtId="37" fontId="7" fillId="0" borderId="0" xfId="0" quotePrefix="1" applyNumberFormat="1" applyFont="1" applyBorder="1" applyAlignment="1" applyProtection="1"/>
    <xf numFmtId="37" fontId="8" fillId="0" borderId="0" xfId="0" applyFont="1" applyAlignment="1"/>
    <xf numFmtId="37" fontId="6" fillId="0" borderId="3" xfId="0" applyNumberFormat="1" applyFont="1" applyFill="1" applyBorder="1" applyAlignment="1" applyProtection="1"/>
    <xf numFmtId="37" fontId="6" fillId="0" borderId="3" xfId="0" applyFont="1" applyFill="1" applyBorder="1" applyAlignment="1"/>
    <xf numFmtId="37" fontId="6" fillId="0" borderId="4" xfId="0" applyFont="1" applyFill="1" applyBorder="1" applyAlignment="1"/>
    <xf numFmtId="4" fontId="6" fillId="0" borderId="2" xfId="0" applyNumberFormat="1" applyFont="1" applyFill="1" applyBorder="1" applyAlignment="1" applyProtection="1"/>
    <xf numFmtId="37" fontId="7" fillId="0" borderId="10" xfId="0" applyFont="1" applyBorder="1" applyAlignment="1"/>
    <xf numFmtId="3" fontId="6" fillId="0" borderId="2" xfId="0" applyNumberFormat="1" applyFont="1" applyFill="1" applyBorder="1" applyAlignment="1" applyProtection="1"/>
    <xf numFmtId="2" fontId="6" fillId="0" borderId="2" xfId="0" applyNumberFormat="1" applyFont="1" applyFill="1" applyBorder="1" applyAlignment="1" applyProtection="1"/>
    <xf numFmtId="37" fontId="6" fillId="0" borderId="4" xfId="0" quotePrefix="1" applyNumberFormat="1" applyFont="1" applyFill="1" applyBorder="1" applyAlignment="1" applyProtection="1">
      <alignment horizontal="center"/>
    </xf>
    <xf numFmtId="37" fontId="6" fillId="0" borderId="2" xfId="0" quotePrefix="1" applyNumberFormat="1" applyFont="1" applyFill="1" applyBorder="1" applyAlignment="1" applyProtection="1">
      <alignment horizontal="center"/>
    </xf>
    <xf numFmtId="37" fontId="7" fillId="0" borderId="2" xfId="0" applyFont="1" applyBorder="1" applyAlignment="1">
      <alignment horizontal="center"/>
    </xf>
    <xf numFmtId="37" fontId="7" fillId="0" borderId="4" xfId="0" applyFont="1" applyBorder="1" applyAlignment="1">
      <alignment horizontal="center"/>
    </xf>
    <xf numFmtId="37" fontId="6" fillId="2" borderId="2" xfId="0" applyNumberFormat="1" applyFont="1" applyFill="1" applyBorder="1" applyProtection="1"/>
    <xf numFmtId="37" fontId="6" fillId="2" borderId="2" xfId="0" applyNumberFormat="1" applyFont="1" applyFill="1" applyBorder="1" applyAlignment="1" applyProtection="1"/>
    <xf numFmtId="37" fontId="6" fillId="0" borderId="0" xfId="0" applyNumberFormat="1" applyFont="1" applyFill="1" applyBorder="1" applyAlignment="1" applyProtection="1">
      <alignment horizontal="left"/>
    </xf>
    <xf numFmtId="37" fontId="7" fillId="0" borderId="7" xfId="0" applyFont="1" applyBorder="1" applyAlignment="1">
      <alignment horizontal="centerContinuous"/>
    </xf>
    <xf numFmtId="37" fontId="6" fillId="0" borderId="9" xfId="0" quotePrefix="1" applyNumberFormat="1" applyFont="1" applyFill="1" applyBorder="1" applyAlignment="1" applyProtection="1"/>
    <xf numFmtId="37" fontId="6" fillId="0" borderId="8" xfId="0" quotePrefix="1" applyNumberFormat="1" applyFont="1" applyFill="1" applyBorder="1" applyAlignment="1" applyProtection="1">
      <alignment horizontal="left"/>
    </xf>
    <xf numFmtId="37" fontId="6" fillId="0" borderId="4" xfId="0" applyNumberFormat="1" applyFont="1" applyFill="1" applyBorder="1" applyProtection="1"/>
    <xf numFmtId="37" fontId="7" fillId="0" borderId="1" xfId="0" applyFont="1" applyBorder="1"/>
    <xf numFmtId="37" fontId="7" fillId="0" borderId="8" xfId="0" applyFont="1" applyBorder="1" applyAlignment="1">
      <alignment horizontal="centerContinuous"/>
    </xf>
    <xf numFmtId="37" fontId="7" fillId="0" borderId="2" xfId="0" applyFont="1" applyBorder="1" applyAlignment="1">
      <alignment horizontal="centerContinuous"/>
    </xf>
    <xf numFmtId="37" fontId="6" fillId="0" borderId="11" xfId="0" applyNumberFormat="1" applyFont="1" applyFill="1" applyBorder="1" applyProtection="1"/>
    <xf numFmtId="37" fontId="6" fillId="0" borderId="6" xfId="0" applyFont="1" applyFill="1" applyBorder="1" applyAlignment="1">
      <alignment horizontal="centerContinuous"/>
    </xf>
    <xf numFmtId="37" fontId="6" fillId="0" borderId="1" xfId="0" applyFont="1" applyFill="1" applyBorder="1" applyAlignment="1">
      <alignment horizontal="centerContinuous"/>
    </xf>
    <xf numFmtId="37" fontId="7" fillId="0" borderId="0" xfId="0" applyNumberFormat="1" applyFont="1" applyBorder="1" applyProtection="1"/>
    <xf numFmtId="37" fontId="7" fillId="0" borderId="0" xfId="0" applyNumberFormat="1" applyFont="1" applyBorder="1" applyAlignment="1" applyProtection="1">
      <alignment horizontal="center"/>
    </xf>
    <xf numFmtId="37" fontId="6" fillId="0" borderId="5" xfId="0" applyNumberFormat="1" applyFont="1" applyFill="1" applyBorder="1" applyAlignment="1" applyProtection="1">
      <alignment horizontal="centerContinuous"/>
    </xf>
    <xf numFmtId="37" fontId="7" fillId="0" borderId="6" xfId="0" applyFont="1" applyBorder="1" applyAlignment="1">
      <alignment horizontal="centerContinuous"/>
    </xf>
    <xf numFmtId="37" fontId="6" fillId="0" borderId="2" xfId="0" quotePrefix="1" applyNumberFormat="1" applyFont="1" applyFill="1" applyBorder="1" applyAlignment="1" applyProtection="1">
      <alignment horizontal="centerContinuous"/>
    </xf>
    <xf numFmtId="37" fontId="6" fillId="0" borderId="3" xfId="0" applyNumberFormat="1" applyFont="1" applyFill="1" applyBorder="1" applyAlignment="1" applyProtection="1">
      <alignment horizontal="center"/>
    </xf>
    <xf numFmtId="37" fontId="6" fillId="0" borderId="1" xfId="0" applyNumberFormat="1" applyFont="1" applyFill="1" applyBorder="1" applyAlignment="1" applyProtection="1">
      <alignment horizontal="center"/>
    </xf>
    <xf numFmtId="37" fontId="6" fillId="0" borderId="13" xfId="0" applyNumberFormat="1" applyFont="1" applyFill="1" applyBorder="1" applyAlignment="1" applyProtection="1">
      <alignment horizontal="center"/>
    </xf>
    <xf numFmtId="37" fontId="6" fillId="0" borderId="0" xfId="0" quotePrefix="1" applyNumberFormat="1" applyFont="1" applyFill="1" applyBorder="1" applyAlignment="1" applyProtection="1"/>
    <xf numFmtId="37" fontId="6" fillId="0" borderId="4" xfId="0" quotePrefix="1" applyNumberFormat="1" applyFont="1" applyFill="1" applyBorder="1" applyAlignment="1" applyProtection="1"/>
    <xf numFmtId="37" fontId="6" fillId="0" borderId="13" xfId="0" applyNumberFormat="1" applyFont="1" applyFill="1" applyBorder="1" applyAlignment="1" applyProtection="1">
      <alignment horizontal="centerContinuous"/>
    </xf>
    <xf numFmtId="37" fontId="7" fillId="0" borderId="4" xfId="0" applyFont="1" applyBorder="1" applyAlignment="1">
      <alignment horizontal="centerContinuous"/>
    </xf>
    <xf numFmtId="37" fontId="6" fillId="0" borderId="7" xfId="0" applyNumberFormat="1" applyFont="1" applyFill="1" applyBorder="1" applyAlignment="1" applyProtection="1">
      <alignment horizontal="centerContinuous"/>
    </xf>
    <xf numFmtId="37" fontId="6" fillId="0" borderId="14" xfId="0" applyNumberFormat="1" applyFont="1" applyFill="1" applyBorder="1" applyAlignment="1" applyProtection="1">
      <alignment horizontal="left"/>
    </xf>
    <xf numFmtId="37" fontId="7" fillId="0" borderId="12" xfId="0" applyFont="1" applyBorder="1"/>
    <xf numFmtId="37" fontId="7" fillId="0" borderId="6" xfId="0" applyFont="1" applyBorder="1"/>
    <xf numFmtId="37" fontId="7" fillId="0" borderId="7" xfId="0" applyFont="1" applyBorder="1"/>
    <xf numFmtId="37" fontId="7" fillId="0" borderId="15" xfId="0" applyFont="1" applyBorder="1"/>
    <xf numFmtId="37" fontId="7" fillId="0" borderId="12" xfId="0" quotePrefix="1" applyNumberFormat="1" applyFont="1" applyBorder="1" applyAlignment="1" applyProtection="1"/>
    <xf numFmtId="37" fontId="7" fillId="0" borderId="12" xfId="0" quotePrefix="1" applyNumberFormat="1" applyFont="1" applyBorder="1" applyAlignment="1" applyProtection="1">
      <alignment horizontal="left"/>
    </xf>
    <xf numFmtId="37" fontId="7" fillId="0" borderId="12" xfId="0" applyNumberFormat="1" applyFont="1" applyBorder="1" applyAlignment="1" applyProtection="1"/>
    <xf numFmtId="37" fontId="7" fillId="0" borderId="10" xfId="0" applyFont="1" applyBorder="1"/>
    <xf numFmtId="37" fontId="6" fillId="0" borderId="8" xfId="0" applyNumberFormat="1" applyFont="1" applyFill="1" applyBorder="1" applyProtection="1"/>
    <xf numFmtId="37" fontId="6" fillId="0" borderId="14" xfId="0" applyFont="1" applyFill="1" applyBorder="1" applyAlignment="1">
      <alignment horizontal="centerContinuous"/>
    </xf>
    <xf numFmtId="37" fontId="6" fillId="0" borderId="12" xfId="0" applyNumberFormat="1" applyFont="1" applyFill="1" applyBorder="1" applyAlignment="1" applyProtection="1"/>
    <xf numFmtId="37" fontId="6" fillId="0" borderId="1" xfId="0" applyFont="1" applyFill="1" applyBorder="1"/>
    <xf numFmtId="37" fontId="7" fillId="0" borderId="3" xfId="0" applyNumberFormat="1" applyFont="1" applyBorder="1" applyProtection="1"/>
    <xf numFmtId="37" fontId="7" fillId="2" borderId="0" xfId="0" applyFont="1" applyFill="1" applyBorder="1"/>
    <xf numFmtId="37" fontId="7" fillId="2" borderId="4" xfId="0" applyFont="1" applyFill="1" applyBorder="1"/>
    <xf numFmtId="37" fontId="7" fillId="0" borderId="9" xfId="0" applyFont="1" applyBorder="1"/>
    <xf numFmtId="37" fontId="6" fillId="0" borderId="12" xfId="0" applyNumberFormat="1" applyFont="1" applyFill="1" applyBorder="1" applyAlignment="1" applyProtection="1">
      <alignment horizontal="left"/>
    </xf>
    <xf numFmtId="37" fontId="6" fillId="0" borderId="10" xfId="0" applyNumberFormat="1" applyFont="1" applyFill="1" applyBorder="1" applyAlignment="1" applyProtection="1">
      <alignment horizontal="right"/>
    </xf>
    <xf numFmtId="37" fontId="7" fillId="0" borderId="10" xfId="0" applyNumberFormat="1" applyFont="1" applyBorder="1" applyProtection="1"/>
    <xf numFmtId="37" fontId="7" fillId="2" borderId="12" xfId="0" applyFont="1" applyFill="1" applyBorder="1"/>
    <xf numFmtId="37" fontId="7" fillId="2" borderId="10" xfId="0" applyFont="1" applyFill="1" applyBorder="1"/>
    <xf numFmtId="37" fontId="6" fillId="0" borderId="1" xfId="0" applyFont="1" applyFill="1" applyBorder="1" applyAlignment="1"/>
    <xf numFmtId="37" fontId="7" fillId="0" borderId="16" xfId="0" applyFont="1" applyBorder="1"/>
    <xf numFmtId="37" fontId="7" fillId="0" borderId="17" xfId="0" applyFont="1" applyBorder="1"/>
    <xf numFmtId="37" fontId="7" fillId="0" borderId="18" xfId="0" applyFont="1" applyBorder="1"/>
    <xf numFmtId="37" fontId="7" fillId="0" borderId="19" xfId="0" applyFont="1" applyBorder="1"/>
    <xf numFmtId="37" fontId="7" fillId="0" borderId="20" xfId="0" applyFont="1" applyBorder="1"/>
    <xf numFmtId="37" fontId="7" fillId="0" borderId="21" xfId="0" applyFont="1" applyBorder="1"/>
    <xf numFmtId="37" fontId="7" fillId="0" borderId="22" xfId="0" applyFont="1" applyBorder="1"/>
    <xf numFmtId="37" fontId="7" fillId="0" borderId="23" xfId="0" applyFont="1" applyBorder="1"/>
    <xf numFmtId="37" fontId="7" fillId="0" borderId="17" xfId="0" applyFont="1" applyBorder="1" applyAlignment="1">
      <alignment horizontal="center"/>
    </xf>
    <xf numFmtId="37" fontId="7" fillId="0" borderId="17" xfId="0" applyFont="1" applyBorder="1" applyAlignment="1">
      <alignment horizontal="right"/>
    </xf>
    <xf numFmtId="37" fontId="7" fillId="0" borderId="0" xfId="0" applyFont="1" applyBorder="1" applyAlignment="1">
      <alignment horizontal="right"/>
    </xf>
    <xf numFmtId="37" fontId="7" fillId="0" borderId="24" xfId="0" applyFont="1" applyBorder="1"/>
    <xf numFmtId="37" fontId="7" fillId="0" borderId="8" xfId="0" applyFont="1" applyBorder="1" applyAlignment="1">
      <alignment horizontal="center"/>
    </xf>
    <xf numFmtId="37" fontId="7" fillId="0" borderId="25" xfId="0" applyFont="1" applyBorder="1"/>
    <xf numFmtId="37" fontId="7" fillId="0" borderId="26" xfId="0" applyFont="1" applyBorder="1"/>
    <xf numFmtId="37" fontId="7" fillId="0" borderId="27" xfId="0" applyFont="1" applyBorder="1"/>
    <xf numFmtId="37" fontId="7" fillId="0" borderId="28" xfId="0" quotePrefix="1" applyFont="1" applyBorder="1" applyAlignment="1">
      <alignment horizontal="left"/>
    </xf>
    <xf numFmtId="37" fontId="7" fillId="0" borderId="29" xfId="0" applyFont="1" applyBorder="1"/>
    <xf numFmtId="37" fontId="7" fillId="0" borderId="28" xfId="0" applyFont="1" applyBorder="1" applyAlignment="1">
      <alignment horizontal="center"/>
    </xf>
    <xf numFmtId="37" fontId="7" fillId="0" borderId="30" xfId="0" applyFont="1" applyBorder="1"/>
    <xf numFmtId="37" fontId="7" fillId="0" borderId="31" xfId="0" applyFont="1" applyBorder="1"/>
    <xf numFmtId="37" fontId="7" fillId="0" borderId="31" xfId="0" applyFont="1" applyBorder="1" applyAlignment="1">
      <alignment horizontal="center"/>
    </xf>
    <xf numFmtId="37" fontId="7" fillId="0" borderId="32" xfId="0" applyFont="1" applyBorder="1"/>
    <xf numFmtId="37" fontId="10" fillId="0" borderId="0" xfId="0" applyFont="1"/>
    <xf numFmtId="37" fontId="8" fillId="0" borderId="0" xfId="0" quotePrefix="1" applyFont="1" applyAlignment="1">
      <alignment horizontal="right"/>
    </xf>
    <xf numFmtId="37" fontId="9" fillId="0" borderId="0" xfId="0" quotePrefix="1" applyFont="1" applyAlignment="1">
      <alignment horizontal="right"/>
    </xf>
    <xf numFmtId="37" fontId="7" fillId="0" borderId="0" xfId="0" quotePrefix="1" applyFont="1" applyBorder="1" applyAlignment="1">
      <alignment horizontal="right"/>
    </xf>
    <xf numFmtId="37" fontId="6" fillId="0" borderId="0" xfId="0" quotePrefix="1" applyNumberFormat="1" applyFont="1" applyFill="1" applyBorder="1" applyAlignment="1" applyProtection="1">
      <alignment horizontal="right"/>
    </xf>
    <xf numFmtId="37" fontId="7" fillId="0" borderId="0" xfId="0" quotePrefix="1" applyFont="1" applyAlignment="1">
      <alignment horizontal="right"/>
    </xf>
    <xf numFmtId="37" fontId="5" fillId="3" borderId="0" xfId="0" applyFont="1" applyFill="1" applyAlignment="1" applyProtection="1">
      <alignment horizontal="center"/>
    </xf>
    <xf numFmtId="37" fontId="5" fillId="3" borderId="0" xfId="0" quotePrefix="1" applyFont="1" applyFill="1" applyAlignment="1" applyProtection="1">
      <alignment horizontal="left"/>
    </xf>
    <xf numFmtId="37" fontId="5" fillId="3" borderId="0" xfId="0" applyFont="1" applyFill="1" applyAlignment="1" applyProtection="1">
      <alignment horizontal="right"/>
    </xf>
    <xf numFmtId="37" fontId="5" fillId="3" borderId="0" xfId="0" applyFont="1" applyFill="1" applyAlignment="1" applyProtection="1"/>
    <xf numFmtId="37" fontId="11" fillId="4" borderId="1" xfId="0" applyFont="1" applyFill="1" applyBorder="1" applyProtection="1">
      <protection locked="0"/>
    </xf>
    <xf numFmtId="37" fontId="5" fillId="3" borderId="0" xfId="0" applyFont="1" applyFill="1" applyProtection="1"/>
    <xf numFmtId="37" fontId="11" fillId="3" borderId="0" xfId="0" applyFont="1" applyFill="1" applyAlignment="1" applyProtection="1">
      <alignment horizontal="center"/>
    </xf>
    <xf numFmtId="37" fontId="5" fillId="3" borderId="0" xfId="0" quotePrefix="1" applyFont="1" applyFill="1" applyAlignment="1" applyProtection="1"/>
    <xf numFmtId="37" fontId="11" fillId="3" borderId="0" xfId="0" applyFont="1" applyFill="1" applyProtection="1"/>
    <xf numFmtId="37" fontId="5" fillId="0" borderId="0" xfId="0" applyFont="1" applyAlignment="1" applyProtection="1"/>
    <xf numFmtId="37" fontId="5" fillId="0" borderId="0" xfId="0" applyFont="1" applyProtection="1"/>
    <xf numFmtId="37" fontId="5" fillId="0" borderId="0" xfId="0" applyFont="1" applyAlignment="1" applyProtection="1">
      <alignment horizontal="center"/>
    </xf>
    <xf numFmtId="38" fontId="5" fillId="3" borderId="0" xfId="0" applyNumberFormat="1" applyFont="1" applyFill="1" applyAlignment="1" applyProtection="1">
      <alignment horizontal="center"/>
    </xf>
    <xf numFmtId="37" fontId="11" fillId="0" borderId="1" xfId="0" applyNumberFormat="1" applyFont="1" applyBorder="1" applyAlignment="1" applyProtection="1">
      <protection locked="0"/>
    </xf>
    <xf numFmtId="37" fontId="11" fillId="0" borderId="1" xfId="0" quotePrefix="1" applyNumberFormat="1" applyFont="1" applyBorder="1" applyProtection="1">
      <protection locked="0"/>
    </xf>
    <xf numFmtId="37" fontId="11" fillId="0" borderId="1" xfId="1" quotePrefix="1" applyNumberFormat="1" applyFont="1" applyBorder="1" applyProtection="1">
      <protection locked="0"/>
    </xf>
    <xf numFmtId="39" fontId="11" fillId="0" borderId="1" xfId="3" quotePrefix="1" applyNumberFormat="1" applyFont="1" applyBorder="1" applyProtection="1">
      <protection locked="0"/>
    </xf>
    <xf numFmtId="39" fontId="11" fillId="0" borderId="1" xfId="0" quotePrefix="1" applyNumberFormat="1" applyFont="1" applyBorder="1" applyProtection="1">
      <protection locked="0"/>
    </xf>
    <xf numFmtId="37" fontId="11" fillId="4" borderId="1" xfId="0" quotePrefix="1" applyNumberFormat="1" applyFont="1" applyFill="1" applyBorder="1" applyProtection="1">
      <protection locked="0"/>
    </xf>
    <xf numFmtId="38" fontId="11" fillId="4" borderId="1" xfId="0" applyNumberFormat="1" applyFont="1" applyFill="1" applyBorder="1" applyProtection="1">
      <protection locked="0"/>
    </xf>
    <xf numFmtId="38" fontId="5" fillId="3" borderId="0" xfId="0" applyNumberFormat="1" applyFont="1" applyFill="1" applyAlignment="1" applyProtection="1">
      <alignment horizontal="right"/>
    </xf>
    <xf numFmtId="38" fontId="5" fillId="3" borderId="0" xfId="0" applyNumberFormat="1" applyFont="1" applyFill="1" applyProtection="1"/>
    <xf numFmtId="38" fontId="11" fillId="3" borderId="0" xfId="0" applyNumberFormat="1" applyFont="1" applyFill="1" applyAlignment="1" applyProtection="1">
      <alignment horizontal="center"/>
    </xf>
    <xf numFmtId="38" fontId="11" fillId="3" borderId="0" xfId="0" applyNumberFormat="1" applyFont="1" applyFill="1" applyProtection="1"/>
    <xf numFmtId="37" fontId="5" fillId="0" borderId="0" xfId="0" applyFont="1" applyFill="1" applyAlignment="1" applyProtection="1"/>
    <xf numFmtId="37" fontId="5" fillId="3" borderId="0" xfId="0" applyNumberFormat="1" applyFont="1" applyFill="1" applyProtection="1"/>
    <xf numFmtId="164" fontId="5" fillId="0" borderId="0" xfId="0" applyNumberFormat="1" applyFont="1" applyProtection="1"/>
    <xf numFmtId="39" fontId="5" fillId="0" borderId="0" xfId="0" applyNumberFormat="1" applyFont="1" applyProtection="1"/>
    <xf numFmtId="37" fontId="5" fillId="0" borderId="0" xfId="0" applyFont="1" applyAlignment="1" applyProtection="1">
      <alignment horizontal="left"/>
    </xf>
    <xf numFmtId="37" fontId="5" fillId="0" borderId="0" xfId="0" quotePrefix="1" applyFont="1" applyAlignment="1" applyProtection="1">
      <alignment horizontal="left"/>
    </xf>
    <xf numFmtId="164" fontId="5" fillId="0" borderId="0" xfId="0" applyNumberFormat="1" applyFont="1" applyAlignment="1" applyProtection="1">
      <alignment horizontal="left"/>
    </xf>
    <xf numFmtId="37" fontId="5" fillId="2" borderId="0" xfId="0" applyFont="1" applyFill="1" applyAlignment="1" applyProtection="1">
      <alignment horizontal="centerContinuous"/>
    </xf>
    <xf numFmtId="37" fontId="5" fillId="2" borderId="0" xfId="0" applyFont="1" applyFill="1" applyAlignment="1" applyProtection="1">
      <alignment horizontal="left"/>
    </xf>
    <xf numFmtId="37" fontId="5" fillId="2" borderId="0" xfId="0" applyFont="1" applyFill="1" applyAlignment="1" applyProtection="1">
      <alignment horizontal="center"/>
    </xf>
    <xf numFmtId="38" fontId="11" fillId="4" borderId="2" xfId="0" applyNumberFormat="1" applyFont="1" applyFill="1" applyBorder="1" applyProtection="1">
      <protection locked="0"/>
    </xf>
    <xf numFmtId="38" fontId="11" fillId="4" borderId="8" xfId="0" applyNumberFormat="1" applyFont="1" applyFill="1" applyBorder="1" applyProtection="1">
      <protection locked="0"/>
    </xf>
    <xf numFmtId="37" fontId="5" fillId="0" borderId="0" xfId="0" quotePrefix="1" applyFont="1" applyAlignment="1" applyProtection="1">
      <alignment horizontal="fill"/>
    </xf>
    <xf numFmtId="37" fontId="5" fillId="3" borderId="0" xfId="0" quotePrefix="1" applyFont="1" applyFill="1" applyAlignment="1" applyProtection="1">
      <alignment horizontal="centerContinuous"/>
    </xf>
    <xf numFmtId="37" fontId="5" fillId="3" borderId="0" xfId="0" applyFont="1" applyFill="1" applyAlignment="1" applyProtection="1">
      <alignment horizontal="centerContinuous"/>
    </xf>
    <xf numFmtId="37" fontId="5" fillId="2" borderId="0" xfId="0" applyFont="1" applyFill="1" applyAlignment="1" applyProtection="1"/>
    <xf numFmtId="37" fontId="6" fillId="5" borderId="2" xfId="0" applyFont="1" applyFill="1" applyBorder="1" applyAlignment="1"/>
    <xf numFmtId="37" fontId="6" fillId="6" borderId="2" xfId="0" applyFont="1" applyFill="1" applyBorder="1" applyAlignment="1"/>
    <xf numFmtId="37" fontId="6" fillId="6" borderId="2" xfId="0" applyFont="1" applyFill="1" applyBorder="1" applyAlignment="1">
      <alignment horizontal="center"/>
    </xf>
    <xf numFmtId="37" fontId="6" fillId="6" borderId="2" xfId="0" quotePrefix="1" applyNumberFormat="1" applyFont="1" applyFill="1" applyBorder="1" applyAlignment="1" applyProtection="1">
      <alignment horizontal="center"/>
    </xf>
    <xf numFmtId="37" fontId="6" fillId="6" borderId="2" xfId="0" applyNumberFormat="1" applyFont="1" applyFill="1" applyBorder="1" applyAlignment="1" applyProtection="1"/>
    <xf numFmtId="37" fontId="6" fillId="6" borderId="2" xfId="0" quotePrefix="1" applyFont="1" applyFill="1" applyBorder="1" applyAlignment="1"/>
    <xf numFmtId="39" fontId="6" fillId="6" borderId="2" xfId="0" quotePrefix="1" applyNumberFormat="1" applyFont="1" applyFill="1" applyBorder="1" applyAlignment="1" applyProtection="1">
      <alignment horizontal="center"/>
    </xf>
    <xf numFmtId="39" fontId="6" fillId="6" borderId="2" xfId="0" applyNumberFormat="1" applyFont="1" applyFill="1" applyBorder="1" applyAlignment="1" applyProtection="1"/>
    <xf numFmtId="3" fontId="6" fillId="6" borderId="2" xfId="0" applyNumberFormat="1" applyFont="1" applyFill="1" applyBorder="1" applyAlignment="1" applyProtection="1"/>
    <xf numFmtId="3" fontId="6" fillId="6" borderId="2" xfId="0" applyNumberFormat="1" applyFont="1" applyFill="1" applyBorder="1" applyAlignment="1"/>
    <xf numFmtId="37" fontId="6" fillId="6" borderId="2" xfId="0" applyNumberFormat="1" applyFont="1" applyFill="1" applyBorder="1" applyAlignment="1"/>
    <xf numFmtId="39" fontId="11" fillId="0" borderId="1" xfId="1" quotePrefix="1" applyNumberFormat="1" applyFont="1" applyBorder="1" applyProtection="1">
      <protection locked="0"/>
    </xf>
    <xf numFmtId="38" fontId="11" fillId="4" borderId="1" xfId="0" applyNumberFormat="1" applyFont="1" applyFill="1" applyBorder="1" applyAlignment="1" applyProtection="1">
      <alignment horizontal="center"/>
      <protection locked="0"/>
    </xf>
    <xf numFmtId="39" fontId="11" fillId="0" borderId="1" xfId="0" applyNumberFormat="1" applyFont="1" applyBorder="1" applyProtection="1">
      <protection locked="0"/>
    </xf>
    <xf numFmtId="37" fontId="11" fillId="0" borderId="1" xfId="1" applyNumberFormat="1" applyFont="1" applyBorder="1" applyProtection="1">
      <protection locked="0"/>
    </xf>
    <xf numFmtId="165" fontId="11" fillId="0" borderId="1" xfId="1" quotePrefix="1" applyNumberFormat="1" applyFont="1" applyBorder="1" applyProtection="1">
      <protection locked="0"/>
    </xf>
    <xf numFmtId="37" fontId="13" fillId="0" borderId="0" xfId="2" applyNumberFormat="1" applyFont="1" applyAlignment="1" applyProtection="1">
      <alignment horizontal="left"/>
    </xf>
    <xf numFmtId="3" fontId="7" fillId="0" borderId="2" xfId="0" applyNumberFormat="1" applyFont="1" applyFill="1" applyBorder="1" applyAlignment="1" applyProtection="1"/>
    <xf numFmtId="38" fontId="11" fillId="3" borderId="8" xfId="0" applyNumberFormat="1" applyFont="1" applyFill="1" applyBorder="1" applyAlignment="1" applyProtection="1">
      <alignment horizontal="center"/>
      <protection locked="0"/>
    </xf>
    <xf numFmtId="37" fontId="5" fillId="0" borderId="0" xfId="0" applyFont="1" applyFill="1" applyAlignment="1" applyProtection="1">
      <alignment horizontal="left"/>
    </xf>
    <xf numFmtId="37" fontId="5" fillId="0" borderId="0" xfId="0" applyFont="1" applyFill="1" applyProtection="1"/>
    <xf numFmtId="38" fontId="5" fillId="0" borderId="0" xfId="0" applyNumberFormat="1" applyFont="1" applyFill="1" applyProtection="1"/>
    <xf numFmtId="38" fontId="5" fillId="0" borderId="0" xfId="0" applyNumberFormat="1" applyFont="1" applyProtection="1"/>
    <xf numFmtId="37" fontId="5" fillId="7" borderId="0" xfId="0" applyFont="1" applyFill="1" applyProtection="1"/>
    <xf numFmtId="37" fontId="5" fillId="7" borderId="0" xfId="0" quotePrefix="1" applyFont="1" applyFill="1" applyAlignment="1" applyProtection="1">
      <alignment horizontal="left"/>
    </xf>
    <xf numFmtId="38" fontId="5" fillId="7" borderId="0" xfId="0" applyNumberFormat="1" applyFont="1" applyFill="1" applyProtection="1"/>
    <xf numFmtId="37" fontId="5" fillId="0" borderId="0" xfId="0" quotePrefix="1" applyFont="1" applyAlignment="1" applyProtection="1"/>
    <xf numFmtId="0" fontId="5" fillId="0" borderId="0" xfId="0" applyNumberFormat="1" applyFont="1" applyAlignment="1" applyProtection="1">
      <alignment horizontal="center"/>
    </xf>
    <xf numFmtId="0" fontId="5" fillId="0" borderId="0" xfId="0" applyNumberFormat="1" applyFont="1" applyAlignment="1" applyProtection="1"/>
    <xf numFmtId="0" fontId="5" fillId="0" borderId="0" xfId="0" quotePrefix="1" applyNumberFormat="1" applyFont="1" applyAlignment="1" applyProtection="1">
      <alignment horizontal="center"/>
    </xf>
    <xf numFmtId="37" fontId="5" fillId="3" borderId="0" xfId="0" quotePrefix="1" applyFont="1" applyFill="1" applyAlignment="1" applyProtection="1">
      <alignment horizontal="center"/>
    </xf>
    <xf numFmtId="37" fontId="5" fillId="3" borderId="0" xfId="0" quotePrefix="1" applyNumberFormat="1" applyFont="1" applyFill="1" applyAlignment="1" applyProtection="1"/>
    <xf numFmtId="166" fontId="5" fillId="3" borderId="0" xfId="0" applyNumberFormat="1" applyFont="1" applyFill="1" applyAlignment="1" applyProtection="1">
      <alignment horizontal="center"/>
    </xf>
    <xf numFmtId="37" fontId="5" fillId="3" borderId="0" xfId="0" quotePrefix="1" applyFont="1" applyFill="1" applyAlignment="1" applyProtection="1">
      <alignment horizontal="fill"/>
    </xf>
    <xf numFmtId="37" fontId="5" fillId="3" borderId="0" xfId="1" applyNumberFormat="1" applyFont="1" applyFill="1" applyProtection="1"/>
    <xf numFmtId="37" fontId="5" fillId="3" borderId="0" xfId="0" quotePrefix="1" applyNumberFormat="1" applyFont="1" applyFill="1" applyAlignment="1" applyProtection="1">
      <alignment horizontal="fill"/>
    </xf>
    <xf numFmtId="39" fontId="5" fillId="3" borderId="0" xfId="0" quotePrefix="1" applyNumberFormat="1" applyFont="1" applyFill="1" applyAlignment="1" applyProtection="1">
      <alignment horizontal="left"/>
    </xf>
    <xf numFmtId="4" fontId="5" fillId="3" borderId="0" xfId="0" applyNumberFormat="1" applyFont="1" applyFill="1" applyProtection="1"/>
    <xf numFmtId="37" fontId="5" fillId="0" borderId="0" xfId="0" applyNumberFormat="1" applyFont="1" applyProtection="1"/>
    <xf numFmtId="37" fontId="5" fillId="3" borderId="0" xfId="1" quotePrefix="1" applyNumberFormat="1" applyFont="1" applyFill="1" applyAlignment="1" applyProtection="1">
      <alignment horizontal="fill"/>
    </xf>
    <xf numFmtId="39" fontId="5" fillId="3" borderId="0" xfId="0" quotePrefix="1" applyNumberFormat="1" applyFont="1" applyFill="1" applyAlignment="1" applyProtection="1">
      <alignment horizontal="fill"/>
    </xf>
    <xf numFmtId="39" fontId="5" fillId="3" borderId="0" xfId="0" applyNumberFormat="1" applyFont="1" applyFill="1" applyProtection="1"/>
    <xf numFmtId="37" fontId="12" fillId="3" borderId="0" xfId="0" applyFont="1" applyFill="1" applyProtection="1"/>
    <xf numFmtId="37" fontId="11" fillId="3" borderId="0" xfId="0" applyFont="1" applyFill="1" applyAlignment="1" applyProtection="1">
      <alignment horizontal="centerContinuous"/>
    </xf>
    <xf numFmtId="37" fontId="11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5" fillId="0" borderId="0" xfId="0" applyNumberFormat="1" applyFont="1" applyProtection="1"/>
    <xf numFmtId="1" fontId="5" fillId="0" borderId="0" xfId="0" applyNumberFormat="1" applyFont="1" applyAlignment="1" applyProtection="1">
      <alignment horizontal="center"/>
    </xf>
    <xf numFmtId="37" fontId="5" fillId="0" borderId="0" xfId="0" quotePrefix="1" applyFont="1" applyAlignment="1" applyProtection="1">
      <alignment horizontal="center"/>
    </xf>
    <xf numFmtId="2" fontId="5" fillId="0" borderId="0" xfId="0" applyNumberFormat="1" applyFont="1" applyProtection="1"/>
    <xf numFmtId="2" fontId="5" fillId="0" borderId="0" xfId="0" applyNumberFormat="1" applyFont="1" applyAlignment="1" applyProtection="1"/>
    <xf numFmtId="10" fontId="5" fillId="0" borderId="0" xfId="0" applyNumberFormat="1" applyFont="1" applyProtection="1"/>
    <xf numFmtId="37" fontId="11" fillId="0" borderId="0" xfId="0" applyFont="1" applyProtection="1"/>
    <xf numFmtId="37" fontId="5" fillId="0" borderId="0" xfId="0" applyFont="1" applyProtection="1">
      <protection locked="0"/>
    </xf>
    <xf numFmtId="37" fontId="7" fillId="0" borderId="0" xfId="0" applyFont="1" applyAlignment="1" applyProtection="1"/>
    <xf numFmtId="37" fontId="7" fillId="0" borderId="0" xfId="0" applyFont="1" applyProtection="1"/>
    <xf numFmtId="37" fontId="5" fillId="3" borderId="0" xfId="0" applyFont="1" applyFill="1" applyAlignment="1" applyProtection="1">
      <alignment horizontal="left"/>
    </xf>
    <xf numFmtId="37" fontId="5" fillId="8" borderId="0" xfId="0" applyFont="1" applyFill="1" applyProtection="1"/>
    <xf numFmtId="37" fontId="6" fillId="0" borderId="8" xfId="0" applyNumberFormat="1" applyFont="1" applyFill="1" applyBorder="1" applyAlignment="1" applyProtection="1">
      <alignment horizontal="left"/>
    </xf>
    <xf numFmtId="164" fontId="6" fillId="0" borderId="3" xfId="0" applyNumberFormat="1" applyFont="1" applyFill="1" applyBorder="1" applyAlignment="1" applyProtection="1"/>
    <xf numFmtId="37" fontId="5" fillId="2" borderId="0" xfId="0" applyFont="1" applyFill="1" applyAlignment="1" applyProtection="1">
      <alignment horizontal="right"/>
    </xf>
    <xf numFmtId="37" fontId="5" fillId="0" borderId="0" xfId="0" applyFont="1" applyAlignment="1" applyProtection="1">
      <alignment horizontal="right"/>
    </xf>
    <xf numFmtId="4" fontId="5" fillId="2" borderId="0" xfId="0" applyNumberFormat="1" applyFont="1" applyFill="1" applyAlignment="1" applyProtection="1">
      <alignment horizontal="right"/>
    </xf>
    <xf numFmtId="39" fontId="5" fillId="2" borderId="0" xfId="0" applyNumberFormat="1" applyFont="1" applyFill="1" applyAlignment="1" applyProtection="1">
      <alignment horizontal="right"/>
    </xf>
    <xf numFmtId="37" fontId="5" fillId="0" borderId="0" xfId="0" quotePrefix="1" applyFont="1" applyAlignment="1" applyProtection="1">
      <alignment horizontal="right"/>
    </xf>
    <xf numFmtId="2" fontId="5" fillId="0" borderId="0" xfId="0" applyNumberFormat="1" applyFont="1" applyAlignment="1" applyProtection="1">
      <alignment horizontal="right"/>
    </xf>
    <xf numFmtId="37" fontId="14" fillId="0" borderId="0" xfId="2" applyNumberFormat="1" applyFont="1" applyAlignment="1" applyProtection="1"/>
    <xf numFmtId="38" fontId="5" fillId="8" borderId="0" xfId="0" applyNumberFormat="1" applyFont="1" applyFill="1" applyProtection="1"/>
    <xf numFmtId="37" fontId="15" fillId="0" borderId="23" xfId="0" applyFont="1" applyBorder="1" applyAlignment="1">
      <alignment horizontal="right"/>
    </xf>
    <xf numFmtId="37" fontId="11" fillId="0" borderId="1" xfId="0" applyNumberFormat="1" applyFont="1" applyBorder="1" applyAlignment="1" applyProtection="1">
      <protection locked="0"/>
    </xf>
    <xf numFmtId="37" fontId="11" fillId="0" borderId="1" xfId="0" quotePrefix="1" applyNumberFormat="1" applyFont="1" applyBorder="1" applyProtection="1">
      <protection locked="0"/>
    </xf>
    <xf numFmtId="37" fontId="11" fillId="0" borderId="1" xfId="1" quotePrefix="1" applyNumberFormat="1" applyFont="1" applyBorder="1" applyProtection="1">
      <protection locked="0"/>
    </xf>
    <xf numFmtId="39" fontId="11" fillId="0" borderId="1" xfId="3" quotePrefix="1" applyNumberFormat="1" applyFont="1" applyBorder="1" applyProtection="1">
      <protection locked="0"/>
    </xf>
    <xf numFmtId="39" fontId="11" fillId="0" borderId="1" xfId="0" quotePrefix="1" applyNumberFormat="1" applyFont="1" applyBorder="1" applyProtection="1">
      <protection locked="0"/>
    </xf>
    <xf numFmtId="37" fontId="11" fillId="4" borderId="1" xfId="0" quotePrefix="1" applyNumberFormat="1" applyFont="1" applyFill="1" applyBorder="1" applyProtection="1">
      <protection locked="0"/>
    </xf>
    <xf numFmtId="37" fontId="5" fillId="3" borderId="0" xfId="0" applyNumberFormat="1" applyFont="1" applyFill="1" applyProtection="1"/>
    <xf numFmtId="39" fontId="11" fillId="0" borderId="1" xfId="1" quotePrefix="1" applyNumberFormat="1" applyFont="1" applyBorder="1" applyProtection="1">
      <protection locked="0"/>
    </xf>
    <xf numFmtId="39" fontId="11" fillId="0" borderId="1" xfId="0" applyNumberFormat="1" applyFont="1" applyBorder="1" applyProtection="1">
      <protection locked="0"/>
    </xf>
    <xf numFmtId="37" fontId="11" fillId="0" borderId="1" xfId="1" applyNumberFormat="1" applyFont="1" applyBorder="1" applyProtection="1">
      <protection locked="0"/>
    </xf>
    <xf numFmtId="165" fontId="11" fillId="0" borderId="1" xfId="1" quotePrefix="1" applyNumberFormat="1" applyFont="1" applyBorder="1" applyProtection="1">
      <protection locked="0"/>
    </xf>
    <xf numFmtId="37" fontId="5" fillId="3" borderId="0" xfId="0" quotePrefix="1" applyNumberFormat="1" applyFont="1" applyFill="1" applyAlignment="1" applyProtection="1"/>
    <xf numFmtId="37" fontId="5" fillId="3" borderId="0" xfId="1" applyNumberFormat="1" applyFont="1" applyFill="1" applyProtection="1"/>
    <xf numFmtId="37" fontId="5" fillId="3" borderId="0" xfId="0" quotePrefix="1" applyNumberFormat="1" applyFont="1" applyFill="1" applyAlignment="1" applyProtection="1">
      <alignment horizontal="fill"/>
    </xf>
    <xf numFmtId="4" fontId="5" fillId="3" borderId="0" xfId="0" applyNumberFormat="1" applyFont="1" applyFill="1" applyProtection="1"/>
    <xf numFmtId="37" fontId="5" fillId="3" borderId="0" xfId="1" quotePrefix="1" applyNumberFormat="1" applyFont="1" applyFill="1" applyAlignment="1" applyProtection="1">
      <alignment horizontal="fill"/>
    </xf>
    <xf numFmtId="39" fontId="5" fillId="3" borderId="0" xfId="0" quotePrefix="1" applyNumberFormat="1" applyFont="1" applyFill="1" applyAlignment="1" applyProtection="1">
      <alignment horizontal="fill"/>
    </xf>
    <xf numFmtId="39" fontId="5" fillId="3" borderId="0" xfId="0" applyNumberFormat="1" applyFont="1" applyFill="1" applyProtection="1"/>
    <xf numFmtId="49" fontId="11" fillId="4" borderId="1" xfId="0" quotePrefix="1" applyNumberFormat="1" applyFont="1" applyFill="1" applyBorder="1" applyAlignment="1" applyProtection="1">
      <protection locked="0"/>
    </xf>
    <xf numFmtId="38" fontId="11" fillId="4" borderId="1" xfId="0" quotePrefix="1" applyNumberFormat="1" applyFont="1" applyFill="1" applyBorder="1" applyAlignment="1" applyProtection="1">
      <alignment horizontal="left"/>
      <protection locked="0"/>
    </xf>
    <xf numFmtId="38" fontId="11" fillId="4" borderId="1" xfId="0" quotePrefix="1" applyNumberFormat="1" applyFont="1" applyFill="1" applyBorder="1" applyAlignment="1" applyProtection="1">
      <protection locked="0"/>
    </xf>
    <xf numFmtId="38" fontId="11" fillId="4" borderId="14" xfId="0" applyNumberFormat="1" applyFont="1" applyFill="1" applyBorder="1" applyProtection="1">
      <protection locked="0"/>
    </xf>
    <xf numFmtId="38" fontId="11" fillId="4" borderId="14" xfId="0" quotePrefix="1" applyNumberFormat="1" applyFont="1" applyFill="1" applyBorder="1" applyAlignment="1" applyProtection="1">
      <alignment horizontal="left"/>
      <protection locked="0"/>
    </xf>
    <xf numFmtId="38" fontId="11" fillId="4" borderId="14" xfId="0" quotePrefix="1" applyNumberFormat="1" applyFont="1" applyFill="1" applyBorder="1" applyProtection="1">
      <protection locked="0"/>
    </xf>
    <xf numFmtId="49" fontId="11" fillId="4" borderId="1" xfId="0" quotePrefix="1" applyNumberFormat="1" applyFont="1" applyFill="1" applyBorder="1" applyAlignment="1" applyProtection="1">
      <alignment horizontal="left"/>
      <protection locked="0"/>
    </xf>
    <xf numFmtId="37" fontId="5" fillId="3" borderId="0" xfId="0" applyFont="1" applyFill="1" applyProtection="1"/>
    <xf numFmtId="38" fontId="5" fillId="3" borderId="0" xfId="0" applyNumberFormat="1" applyFont="1" applyFill="1" applyAlignment="1" applyProtection="1">
      <alignment horizontal="center"/>
    </xf>
    <xf numFmtId="37" fontId="11" fillId="3" borderId="0" xfId="0" applyFont="1" applyFill="1" applyAlignment="1" applyProtection="1">
      <alignment horizontal="center"/>
    </xf>
    <xf numFmtId="38" fontId="11" fillId="3" borderId="0" xfId="0" applyNumberFormat="1" applyFont="1" applyFill="1" applyAlignment="1" applyProtection="1">
      <alignment horizontal="center"/>
    </xf>
    <xf numFmtId="38" fontId="11" fillId="4" borderId="1" xfId="0" applyNumberFormat="1" applyFont="1" applyFill="1" applyBorder="1" applyAlignment="1" applyProtection="1">
      <alignment horizontal="center"/>
      <protection locked="0"/>
    </xf>
    <xf numFmtId="38" fontId="11" fillId="3" borderId="8" xfId="0" applyNumberFormat="1" applyFont="1" applyFill="1" applyBorder="1" applyAlignment="1" applyProtection="1">
      <alignment horizontal="center"/>
      <protection locked="0"/>
    </xf>
    <xf numFmtId="37" fontId="11" fillId="4" borderId="1" xfId="0" applyFont="1" applyFill="1" applyBorder="1" applyProtection="1">
      <protection locked="0"/>
    </xf>
    <xf numFmtId="38" fontId="11" fillId="4" borderId="1" xfId="0" applyNumberFormat="1" applyFont="1" applyFill="1" applyBorder="1" applyProtection="1">
      <protection locked="0"/>
    </xf>
    <xf numFmtId="38" fontId="5" fillId="3" borderId="0" xfId="0" applyNumberFormat="1" applyFont="1" applyFill="1" applyProtection="1"/>
    <xf numFmtId="37" fontId="11" fillId="3" borderId="0" xfId="0" applyFont="1" applyFill="1" applyAlignment="1" applyProtection="1">
      <alignment horizontal="centerContinuous"/>
    </xf>
    <xf numFmtId="37" fontId="11" fillId="3" borderId="0" xfId="0" applyFont="1" applyFill="1" applyAlignment="1" applyProtection="1">
      <alignment horizontal="center" vertical="center"/>
    </xf>
  </cellXfs>
  <cellStyles count="25617">
    <cellStyle name="20% - Accent1" xfId="20" builtinId="30" customBuiltin="1"/>
    <cellStyle name="20% - Accent1 10" xfId="15008" xr:uid="{AF2104D4-9C5B-42EB-A458-CAFF855BCCB5}"/>
    <cellStyle name="20% - Accent1 10 2" xfId="4475" xr:uid="{68601532-C77D-4CE5-9738-1BDA38D717F1}"/>
    <cellStyle name="20% - Accent1 10 2 2" xfId="341" xr:uid="{E74F9068-369F-42F5-9934-68003CC78C5D}"/>
    <cellStyle name="20% - Accent1 10 2 2 2" xfId="513" xr:uid="{71449A85-153D-464E-B221-96F7E2CE8E22}"/>
    <cellStyle name="20% - Accent1 10 2 2 2 2" xfId="2063" xr:uid="{5AE24A65-8351-4618-B144-9A594DB48AC4}"/>
    <cellStyle name="20% - Accent1 10 2 2 3" xfId="19637" xr:uid="{F83728A2-9DB4-40CA-A398-FE79DDDF5680}"/>
    <cellStyle name="20% - Accent1 10 2 2 3 2" xfId="23289" xr:uid="{BC7175E7-3E06-4102-BD6E-469A6ADEC15A}"/>
    <cellStyle name="20% - Accent1 10 2 2 4" xfId="5068" xr:uid="{93BAC394-A93C-4EB4-9181-ADDE4D903299}"/>
    <cellStyle name="20% - Accent1 10 2 3" xfId="14104" xr:uid="{301C48EA-5D45-4A53-B24B-7600725A2376}"/>
    <cellStyle name="20% - Accent1 10 2 3 2" xfId="16726" xr:uid="{496736AA-99D8-4978-BA57-0195B021E200}"/>
    <cellStyle name="20% - Accent1 10 2 4" xfId="24801" xr:uid="{BCC5080B-A922-4A73-9D21-BA79E015EB30}"/>
    <cellStyle name="20% - Accent1 10 2 4 2" xfId="5325" xr:uid="{94DCCC9E-0F7C-4A91-8DEA-DC3A372B4E18}"/>
    <cellStyle name="20% - Accent1 10 2 5" xfId="24970" xr:uid="{E7D6B3D3-5F9D-4060-8025-9BF70D0E49B5}"/>
    <cellStyle name="20% - Accent1 10 3" xfId="10788" xr:uid="{C69C2FD2-25BD-49E4-9654-DB2D303E4FAF}"/>
    <cellStyle name="20% - Accent1 10 3 2" xfId="342" xr:uid="{233BEE50-D40E-486A-8E4C-3F743DB51CA4}"/>
    <cellStyle name="20% - Accent1 10 3 2 2" xfId="514" xr:uid="{12B95CA5-E647-4738-9A75-15B32A194274}"/>
    <cellStyle name="20% - Accent1 10 3 2 2 2" xfId="4167" xr:uid="{839847D0-9B9B-4E0F-9DD6-35DB47A847AD}"/>
    <cellStyle name="20% - Accent1 10 3 2 3" xfId="13323" xr:uid="{926EA0CF-7767-40CA-840F-4C889C789778}"/>
    <cellStyle name="20% - Accent1 10 3 2 3 2" xfId="16976" xr:uid="{81256A71-FEFA-42EB-B78C-1F915E6404F2}"/>
    <cellStyle name="20% - Accent1 10 3 2 4" xfId="11381" xr:uid="{A75B9C18-1A1A-4D8C-A503-78BC3432AF14}"/>
    <cellStyle name="20% - Accent1 10 3 3" xfId="2540" xr:uid="{40A28266-1910-4FCC-9BCD-544B21EDC298}"/>
    <cellStyle name="20% - Accent1 10 3 3 2" xfId="6192" xr:uid="{A7442966-9E68-4609-8E76-E681F18308AA}"/>
    <cellStyle name="20% - Accent1 10 3 4" xfId="18488" xr:uid="{0D5CC120-9979-409E-91A8-78562106C099}"/>
    <cellStyle name="20% - Accent1 10 3 4 2" xfId="11638" xr:uid="{677ECE7B-AF63-4357-AE37-431E994332E7}"/>
    <cellStyle name="20% - Accent1 10 3 5" xfId="18657" xr:uid="{46B452BF-680C-4BBA-997E-1DC8323D827D}"/>
    <cellStyle name="20% - Accent1 10 4" xfId="12981" xr:uid="{2F99E154-F006-4027-9DAD-3E6D8DAF44E0}"/>
    <cellStyle name="20% - Accent1 10 4 2" xfId="13152" xr:uid="{318DC9BD-BB72-4003-A8C6-FE8E3FAAEC80}"/>
    <cellStyle name="20% - Accent1 10 4 2 2" xfId="1028" xr:uid="{0859DE14-2DA4-4045-BEE7-77BC049F5F3A}"/>
    <cellStyle name="20% - Accent1 10 4 3" xfId="7001" xr:uid="{7506C06B-EFC8-44E6-96EE-CBEB5AE1F803}"/>
    <cellStyle name="20% - Accent1 10 4 3 2" xfId="10652" xr:uid="{D2EC74CC-1CBD-434C-BB38-4581332BFB5F}"/>
    <cellStyle name="20% - Accent1 10 4 4" xfId="15601" xr:uid="{48068B72-17AE-4B2D-B1AB-A997C81A02CC}"/>
    <cellStyle name="20% - Accent1 10 5" xfId="20416" xr:uid="{AE3A7FFB-0717-439D-87E0-DE075D563A29}"/>
    <cellStyle name="20% - Accent1 10 5 2" xfId="23039" xr:uid="{651524B8-46CC-4D98-ABD7-2F13087AA547}"/>
    <cellStyle name="20% - Accent1 10 6" xfId="12164" xr:uid="{37FA54A4-5B5C-4938-9F27-2DBA21296215}"/>
    <cellStyle name="20% - Accent1 10 6 2" xfId="15858" xr:uid="{98B7A470-5705-4885-A259-181635D273C6}"/>
    <cellStyle name="20% - Accent1 10 7" xfId="12333" xr:uid="{F497FAC7-FB7A-44A4-B601-DD6762F45917}"/>
    <cellStyle name="20% - Accent1 11" xfId="23425" xr:uid="{1F34032B-8527-4F87-A125-A394F9BF4F54}"/>
    <cellStyle name="20% - Accent1 11 2" xfId="17113" xr:uid="{777982AC-CC44-4033-A65E-B9929B158F8E}"/>
    <cellStyle name="20% - Accent1 11 2 2" xfId="3486" xr:uid="{206E495E-6AB1-4E96-A0B1-21E266A08051}"/>
    <cellStyle name="20% - Accent1 11 2 2 2" xfId="3657" xr:uid="{822A3CAC-60C5-4A3E-8597-57C301690D09}"/>
    <cellStyle name="20% - Accent1 11 2 2 2 2" xfId="23118" xr:uid="{AC47BFB6-88BF-4404-AA50-017E4C6B9978}"/>
    <cellStyle name="20% - Accent1 11 2 2 3" xfId="686" xr:uid="{837DA37B-DC5C-412D-8A28-066CB04293EE}"/>
    <cellStyle name="20% - Accent1 11 2 2 3 2" xfId="12756" xr:uid="{319ED160-6FF6-4185-B512-E9407F88CFB6}"/>
    <cellStyle name="20% - Accent1 11 2 2 4" xfId="17706" xr:uid="{87C662CB-0D93-4109-A172-08D8528EEA75}"/>
    <cellStyle name="20% - Accent1 11 2 3" xfId="21489" xr:uid="{5AB5C784-242F-4013-A349-32D1B1713929}"/>
    <cellStyle name="20% - Accent1 11 2 3 2" xfId="25143" xr:uid="{6CE95FB9-B3A6-4E3C-9AEA-6FB312A46BA0}"/>
    <cellStyle name="20% - Accent1 11 2 4" xfId="20590" xr:uid="{428EC49C-E397-4213-A8CA-E1027D88A083}"/>
    <cellStyle name="20% - Accent1 11 2 4 2" xfId="17963" xr:uid="{3C54AB71-EAD5-4C2F-8FD1-04668612819E}"/>
    <cellStyle name="20% - Accent1 11 2 5" xfId="20759" xr:uid="{DD2DD515-372C-4D5C-B39E-6FE4A3792EEF}"/>
    <cellStyle name="20% - Accent1 11 3" xfId="6580" xr:uid="{34CA2BCB-0179-41E5-B833-35562395CFAE}"/>
    <cellStyle name="20% - Accent1 11 3 2" xfId="9800" xr:uid="{6032B3AE-395D-4FF6-859B-92587187A6E8}"/>
    <cellStyle name="20% - Accent1 11 3 2 2" xfId="9971" xr:uid="{180EF3C8-BD9D-43A8-89A4-6C6F9B55A50E}"/>
    <cellStyle name="20% - Accent1 11 3 2 2 2" xfId="16805" xr:uid="{658BAFCC-7652-4528-AC94-16DFE62DDD5A}"/>
    <cellStyle name="20% - Accent1 11 3 2 3" xfId="1724" xr:uid="{46AD4A15-DBE8-4915-8663-118E1735CC22}"/>
    <cellStyle name="20% - Accent1 11 3 2 3 2" xfId="25393" xr:uid="{192BE790-89AE-472D-BAE9-702A19F3040B}"/>
    <cellStyle name="20% - Accent1 11 3 2 4" xfId="7173" xr:uid="{80FF43B5-BC9F-4D11-ADEB-E9A19BE95C90}"/>
    <cellStyle name="20% - Accent1 11 3 3" xfId="15177" xr:uid="{CE7095FF-6F55-436B-AB0E-7648CC4F889E}"/>
    <cellStyle name="20% - Accent1 11 3 3 2" xfId="18830" xr:uid="{6E20AABD-719E-4C17-9CF0-F7B25D3108FE}"/>
    <cellStyle name="20% - Accent1 11 3 4" xfId="14278" xr:uid="{9BD7DB8E-ED81-4C0F-AD90-8C133A3D8D53}"/>
    <cellStyle name="20% - Accent1 11 3 4 2" xfId="7430" xr:uid="{D986E935-A0FD-4C23-A9BB-3AABA6273624}"/>
    <cellStyle name="20% - Accent1 11 3 5" xfId="14447" xr:uid="{CA766BD3-1D95-4307-BB46-214479C40515}"/>
    <cellStyle name="20% - Accent1 11 4" xfId="1382" xr:uid="{29C1F2A4-A77A-4D13-8BA2-B3C933867DB9}"/>
    <cellStyle name="20% - Accent1 11 4 2" xfId="1553" xr:uid="{6D05F86C-057C-4463-B4B1-F0C4CCD53F66}"/>
    <cellStyle name="20% - Accent1 11 4 2 2" xfId="10481" xr:uid="{3C4E3F72-888F-4068-BCED-78858413E0FD}"/>
    <cellStyle name="20% - Accent1 11 4 3" xfId="685" xr:uid="{02AA1446-423C-4C14-9DAE-8C80AACBE966}"/>
    <cellStyle name="20% - Accent1 11 4 3 2" xfId="6442" xr:uid="{4AD05DDD-9BD4-486C-8526-8F37AAB7814B}"/>
    <cellStyle name="20% - Accent1 11 4 4" xfId="24018" xr:uid="{0248F4B7-112D-4575-8BCA-CFCFD9245809}"/>
    <cellStyle name="20% - Accent1 11 5" xfId="8853" xr:uid="{C0CA7EB6-E37B-4CEA-811E-ECE6616E7ABF}"/>
    <cellStyle name="20% - Accent1 11 5 2" xfId="12506" xr:uid="{592D4677-D857-47D2-BA77-2DEC808DBB23}"/>
    <cellStyle name="20% - Accent1 11 6" xfId="7955" xr:uid="{EFC75FE6-DAB1-4B21-926B-71929237FEED}"/>
    <cellStyle name="20% - Accent1 11 6 2" xfId="24275" xr:uid="{EB49A5C4-BC42-45E9-8299-5B6299EA6381}"/>
    <cellStyle name="20% - Accent1 11 7" xfId="8124" xr:uid="{E730259C-E890-488B-9D58-36C0059563D2}"/>
    <cellStyle name="20% - Accent1 12" xfId="19216" xr:uid="{1F18F834-4936-4FB1-A145-9B68BA5657A2}"/>
    <cellStyle name="20% - Accent1 12 2" xfId="12902" xr:uid="{95B6EE9A-E570-4BB2-BCE2-A2783B6012D1}"/>
    <cellStyle name="20% - Accent1 12 2 2" xfId="16124" xr:uid="{40361319-5EA1-4E10-92D3-56F7576BA79F}"/>
    <cellStyle name="20% - Accent1 12 2 2 2" xfId="16295" xr:uid="{5A70FD5B-EE62-46C6-BCED-FD7CCD7DB1A6}"/>
    <cellStyle name="20% - Accent1 12 2 2 2 2" xfId="12585" xr:uid="{6277FAD3-B9CF-4F1C-BEE9-599569A939B2}"/>
    <cellStyle name="20% - Accent1 12 2 2 3" xfId="10142" xr:uid="{49859475-CD43-4618-B2A0-697D21D1264B}"/>
    <cellStyle name="20% - Accent1 12 2 2 3 2" xfId="8547" xr:uid="{B9C58F80-32B7-49F0-BD7F-263B3B0CF7D3}"/>
    <cellStyle name="20% - Accent1 12 2 2 4" xfId="13495" xr:uid="{F321A23B-93E3-4828-AA7D-ABB33A76C128}"/>
    <cellStyle name="20% - Accent1 12 2 3" xfId="10957" xr:uid="{B7CA8636-9D2A-4719-8010-61C48F693D56}"/>
    <cellStyle name="20% - Accent1 12 2 3 2" xfId="20932" xr:uid="{1FCC88C0-7FF0-4546-A6CE-E9652727FCF8}"/>
    <cellStyle name="20% - Accent1 12 2 4" xfId="9027" xr:uid="{DF6ABCA7-A05E-4AB5-89BA-0CEE6B4929B4}"/>
    <cellStyle name="20% - Accent1 12 2 4 2" xfId="13752" xr:uid="{9E871B33-180E-406A-816A-EE6F6C6E2C14}"/>
    <cellStyle name="20% - Accent1 12 2 5" xfId="9196" xr:uid="{D8C63FCB-56A0-4AAC-A0B3-D564CBC39EED}"/>
    <cellStyle name="20% - Accent1 12 3" xfId="1297" xr:uid="{3CC8A9D6-6FFC-4A13-B369-E865EB99331D}"/>
    <cellStyle name="20% - Accent1 12 3 2" xfId="5590" xr:uid="{9374F25A-D3E8-494D-980D-0EAFF28279F1}"/>
    <cellStyle name="20% - Accent1 12 3 2 2" xfId="5761" xr:uid="{7D55F441-1B7A-4202-B57A-0C3C56BE9A98}"/>
    <cellStyle name="20% - Accent1 12 3 2 2 2" xfId="25222" xr:uid="{F2C251D5-9C20-436F-A907-96CCB8448B54}"/>
    <cellStyle name="20% - Accent1 12 3 2 3" xfId="22779" xr:uid="{05C9ED2F-6B93-4B92-AC4C-E5FFE8CCAFAE}"/>
    <cellStyle name="20% - Accent1 12 3 2 3 2" xfId="21182" xr:uid="{92759779-9EAB-4193-B90D-A5149D8AF38E}"/>
    <cellStyle name="20% - Accent1 12 3 2 4" xfId="857" xr:uid="{630C9AD8-461F-4939-A204-94464E13C63E}"/>
    <cellStyle name="20% - Accent1 12 3 3" xfId="23594" xr:uid="{9F63946B-8A15-49C9-9A8A-C938F46CEEA7}"/>
    <cellStyle name="20% - Accent1 12 3 3 2" xfId="14620" xr:uid="{31BC7775-F7CC-4087-B48C-C55D0836CD1E}"/>
    <cellStyle name="20% - Accent1 12 3 4" xfId="21663" xr:uid="{A84A805B-9C41-4716-933D-4BB3DDAD86DB}"/>
    <cellStyle name="20% - Accent1 12 3 4 2" xfId="1118" xr:uid="{D6C5CE1A-CF0E-4D3B-9C3D-9676D6C1F245}"/>
    <cellStyle name="20% - Accent1 12 3 5" xfId="21832" xr:uid="{A623030D-2462-4E60-AE2E-B3F0ABF38F78}"/>
    <cellStyle name="20% - Accent1 12 4" xfId="22437" xr:uid="{7A487B5E-A535-45D9-99F1-F3146ECB0A6D}"/>
    <cellStyle name="20% - Accent1 12 4 2" xfId="22608" xr:uid="{6CAC1639-9748-4F2F-A02F-4D1B7A97D5AC}"/>
    <cellStyle name="20% - Accent1 12 4 2 2" xfId="6271" xr:uid="{E2CAF7E8-C1A9-4515-9E4B-63D55DE7FA6F}"/>
    <cellStyle name="20% - Accent1 12 4 3" xfId="3828" xr:uid="{17EB1DD1-B3E5-4BCC-8503-41C46E8AF8A7}"/>
    <cellStyle name="20% - Accent1 12 4 3 2" xfId="19080" xr:uid="{DDDA4FC6-5D31-43A9-9186-DAA7BE85DF29}"/>
    <cellStyle name="20% - Accent1 12 4 4" xfId="19809" xr:uid="{43ED8EED-0776-4D13-AB27-C59E66DB8802}"/>
    <cellStyle name="20% - Accent1 12 5" xfId="4644" xr:uid="{1EE41983-EC2C-450E-8133-0606D836DB73}"/>
    <cellStyle name="20% - Accent1 12 5 2" xfId="8297" xr:uid="{9217E1B3-183F-4EC1-BBBB-76835B005A75}"/>
    <cellStyle name="20% - Accent1 12 6" xfId="2714" xr:uid="{EDD56F9F-1516-4DD6-9B95-5FA97E1A7556}"/>
    <cellStyle name="20% - Accent1 12 6 2" xfId="20066" xr:uid="{B98F8EE3-62FF-40FC-9BC3-A003F983453B}"/>
    <cellStyle name="20% - Accent1 12 7" xfId="2883" xr:uid="{39E97193-05A8-4159-B64C-398BE82AD490}"/>
    <cellStyle name="20% - Accent1 13" xfId="3401" xr:uid="{21CDDCE3-BC65-45BB-A82F-1BF33B1BA898}"/>
    <cellStyle name="20% - Accent1 13 2" xfId="9715" xr:uid="{2CB7AAC9-1B2D-42EE-A76B-799AF7F0631A}"/>
    <cellStyle name="20% - Accent1 13 2 2" xfId="24541" xr:uid="{9F96821B-A805-4590-BB10-E80438A94416}"/>
    <cellStyle name="20% - Accent1 13 2 2 2" xfId="24712" xr:uid="{9BD1F314-32FF-469B-B36E-29F6D5BC926B}"/>
    <cellStyle name="20% - Accent1 13 2 2 2 2" xfId="8376" xr:uid="{F3B444C3-6369-4222-B4EF-D4D926B8812A}"/>
    <cellStyle name="20% - Accent1 13 2 2 3" xfId="5932" xr:uid="{C371939B-6DC9-447B-AADE-04738E623213}"/>
    <cellStyle name="20% - Accent1 13 2 2 3 2" xfId="3306" xr:uid="{702D9431-975F-4505-B335-71C852385874}"/>
    <cellStyle name="20% - Accent1 13 2 2 4" xfId="3997" xr:uid="{4BC19FF1-4659-41A5-97E1-EE014091B53B}"/>
    <cellStyle name="20% - Accent1 13 2 3" xfId="6749" xr:uid="{8912D9BE-E9B5-4DA1-87A5-8A5F3EE7A97F}"/>
    <cellStyle name="20% - Accent1 13 2 3 2" xfId="9369" xr:uid="{297BF403-F609-4DB4-B35A-29B5609B4166}"/>
    <cellStyle name="20% - Accent1 13 2 4" xfId="4818" xr:uid="{C9438A44-2126-41D1-A575-E153422FDF5A}"/>
    <cellStyle name="20% - Accent1 13 2 4 2" xfId="4256" xr:uid="{0F253AE6-CDB4-40D9-A770-723C66EB3722}"/>
    <cellStyle name="20% - Accent1 13 2 5" xfId="4987" xr:uid="{990DDDF0-31AB-4D2F-8BF4-2D39145DF935}"/>
    <cellStyle name="20% - Accent1 13 3" xfId="22352" xr:uid="{A75CE763-B42F-48BC-B435-13116AB849D7}"/>
    <cellStyle name="20% - Accent1 13 3 2" xfId="18228" xr:uid="{D31B5F3D-2D75-482C-B0B9-5753749D856F}"/>
    <cellStyle name="20% - Accent1 13 3 2 2" xfId="18399" xr:uid="{C08640F3-06FB-4954-9CC8-8B0F1CF27A76}"/>
    <cellStyle name="20% - Accent1 13 3 2 2 2" xfId="21011" xr:uid="{63D01899-1A5D-477D-B5BF-7904251612BB}"/>
    <cellStyle name="20% - Accent1 13 3 2 3" xfId="12246" xr:uid="{74146265-AEEE-41F6-AE5E-D12255F06B24}"/>
    <cellStyle name="20% - Accent1 13 3 2 3 2" xfId="9619" xr:uid="{E53EAE38-90CF-4B03-B1BD-016C37AC2751}"/>
    <cellStyle name="20% - Accent1 13 3 2 4" xfId="10311" xr:uid="{811484FC-4047-4341-8D57-93911D8EBA7A}"/>
    <cellStyle name="20% - Accent1 13 3 3" xfId="19385" xr:uid="{CC62D940-F2FC-4300-AF6A-B1A6863C1608}"/>
    <cellStyle name="20% - Accent1 13 3 3 2" xfId="22005" xr:uid="{F3A0591A-A263-4DE4-9DDD-94848DCECEE0}"/>
    <cellStyle name="20% - Accent1 13 3 4" xfId="11131" xr:uid="{636B21E8-803C-4F01-9666-FFF5420158A1}"/>
    <cellStyle name="20% - Accent1 13 3 4 2" xfId="10570" xr:uid="{5FB318F8-8DCB-4D36-B8F7-05428286AE63}"/>
    <cellStyle name="20% - Accent1 13 3 5" xfId="11300" xr:uid="{3C78C966-E12E-4F14-8F71-BE3C2B58BD06}"/>
    <cellStyle name="20% - Accent1 13 4" xfId="11904" xr:uid="{8FF61673-0068-41A9-BC19-80B50518E47D}"/>
    <cellStyle name="20% - Accent1 13 4 2" xfId="12075" xr:uid="{8C434F0C-0D19-4240-8C00-1408BEB14AB6}"/>
    <cellStyle name="20% - Accent1 13 4 2 2" xfId="18909" xr:uid="{F73F4D94-5C35-4621-A883-881E602C10FE}"/>
    <cellStyle name="20% - Accent1 13 4 3" xfId="16466" xr:uid="{07F84703-10A8-4C3C-98BD-035B2B117EE7}"/>
    <cellStyle name="20% - Accent1 13 4 3 2" xfId="14870" xr:uid="{17117714-4803-4532-9BCC-40C06D8B5031}"/>
    <cellStyle name="20% - Accent1 13 4 4" xfId="1893" xr:uid="{D1BD4E79-7598-4173-B2A3-667D1793E168}"/>
    <cellStyle name="20% - Accent1 13 5" xfId="17282" xr:uid="{C9631922-27F4-4E22-ACF6-8881568860CD}"/>
    <cellStyle name="20% - Accent1 13 5 2" xfId="3056" xr:uid="{2119D3C9-C399-4108-B3AD-39E9ACE4B7BF}"/>
    <cellStyle name="20% - Accent1 13 6" xfId="15351" xr:uid="{167A332E-D175-4078-955E-A1A644FD75E2}"/>
    <cellStyle name="20% - Accent1 13 6 2" xfId="2152" xr:uid="{D02B1CB7-55C3-401F-A7B6-AC4F0C01E1A0}"/>
    <cellStyle name="20% - Accent1 13 7" xfId="15520" xr:uid="{DD021513-863A-4559-9287-8355FF572B52}"/>
    <cellStyle name="20% - Accent1 14" xfId="16039" xr:uid="{6C287131-4E0C-4D10-B786-75D02FA9D0BC}"/>
    <cellStyle name="20% - Accent1 14 2" xfId="5505" xr:uid="{2B3B67DC-5C84-4BE1-BE56-9B2A5B6A474C}"/>
    <cellStyle name="20% - Accent1 14 2 2" xfId="20330" xr:uid="{2579E1D2-53F8-4304-ADD6-EEFABF882486}"/>
    <cellStyle name="20% - Accent1 14 2 2 2" xfId="20501" xr:uid="{40699F0D-8A7E-4E36-99B0-365A51AC75BF}"/>
    <cellStyle name="20% - Accent1 14 2 2 2 2" xfId="3135" xr:uid="{B40749D3-AA4F-4CC5-A0DA-00CD01BE8242}"/>
    <cellStyle name="20% - Accent1 14 2 2 3" xfId="18570" xr:uid="{5EF2617C-B0C3-4B27-A1D5-403AB23AD928}"/>
    <cellStyle name="20% - Accent1 14 2 2 3 2" xfId="15943" xr:uid="{8ED9C238-654A-47F7-B259-D07C00C6F827}"/>
    <cellStyle name="20% - Accent1 14 2 2 4" xfId="16635" xr:uid="{052FFE13-1ADC-4508-9E72-4232CF99FE05}"/>
    <cellStyle name="20% - Accent1 14 2 3" xfId="432" xr:uid="{37AAC664-794A-48E7-AAC6-FA6DFEDDA6E8}"/>
    <cellStyle name="20% - Accent1 14 2 3 2" xfId="5160" xr:uid="{5CDCFC77-41AD-4764-8135-DD234B9FB727}"/>
    <cellStyle name="20% - Accent1 14 2 4" xfId="17456" xr:uid="{8EE12938-06FA-42D6-9718-296B02A3E927}"/>
    <cellStyle name="20% - Accent1 14 2 4 2" xfId="16894" xr:uid="{509F764B-A271-4E04-BA9D-646896821411}"/>
    <cellStyle name="20% - Accent1 14 2 5" xfId="17625" xr:uid="{93E53A8A-23DA-4600-AE81-3223427C0503}"/>
    <cellStyle name="20% - Accent1 14 3" xfId="11819" xr:uid="{8331D4A6-3BE6-4EDF-88E8-B62CFFC57338}"/>
    <cellStyle name="20% - Accent1 14 3 2" xfId="14018" xr:uid="{9DDFEAF2-CF33-4D26-9D5F-D5D4AEFBA741}"/>
    <cellStyle name="20% - Accent1 14 3 2 2" xfId="14189" xr:uid="{4A33980E-B461-46C6-B08C-62F5B602E2A5}"/>
    <cellStyle name="20% - Accent1 14 3 2 2 2" xfId="9448" xr:uid="{05A187F1-F4AE-4386-9383-FDD9A80F3F4C}"/>
    <cellStyle name="20% - Accent1 14 3 2 3" xfId="8037" xr:uid="{EAA5D56B-736D-4952-8D22-D09D3B6D990F}"/>
    <cellStyle name="20% - Accent1 14 3 2 3 2" xfId="5410" xr:uid="{0799D933-6F7A-41BA-B41D-ED5580A4BB79}"/>
    <cellStyle name="20% - Accent1 14 3 2 4" xfId="6101" xr:uid="{60BBD4DE-4A43-4FFB-BFD0-DCAA1B3AE556}"/>
    <cellStyle name="20% - Accent1 14 3 3" xfId="433" xr:uid="{67E1EB85-47EE-428A-83F4-AAE8E94D913C}"/>
    <cellStyle name="20% - Accent1 14 3 3 2" xfId="11473" xr:uid="{AA483B54-FDC0-4089-8399-D3E8F51CA6F4}"/>
    <cellStyle name="20% - Accent1 14 3 4" xfId="6923" xr:uid="{75AFFE94-B8E7-428A-B9FA-15EE72E47035}"/>
    <cellStyle name="20% - Accent1 14 3 4 2" xfId="6360" xr:uid="{09B49F21-F12E-4CD5-A657-5A2D773C07AE}"/>
    <cellStyle name="20% - Accent1 14 3 5" xfId="7092" xr:uid="{B33995C0-8801-4E42-92A2-0275BC9E9B5E}"/>
    <cellStyle name="20% - Accent1 14 4" xfId="7695" xr:uid="{CCC1676A-744D-4073-92BB-0BD0F174D1E4}"/>
    <cellStyle name="20% - Accent1 14 4 2" xfId="7866" xr:uid="{3B0F30BC-404A-447B-84FD-826895CADF1D}"/>
    <cellStyle name="20% - Accent1 14 4 2 2" xfId="14699" xr:uid="{A0A5E89E-5473-4ED7-B574-4875A8C019D4}"/>
    <cellStyle name="20% - Accent1 14 4 3" xfId="24883" xr:uid="{E9D0638C-7DE6-48F1-B027-8D080B29DFCD}"/>
    <cellStyle name="20% - Accent1 14 4 3 2" xfId="22255" xr:uid="{A0D848E7-C0EB-4456-BB1D-82AC243AABA6}"/>
    <cellStyle name="20% - Accent1 14 4 4" xfId="22948" xr:uid="{B6C3FBB6-F817-4D1F-96C5-FD9A9D9CC507}"/>
    <cellStyle name="20% - Accent1 14 5" xfId="13071" xr:uid="{4E00D1C4-8F1C-4EEA-B807-234F5EE59AEB}"/>
    <cellStyle name="20% - Accent1 14 5 2" xfId="15693" xr:uid="{3F6B8ADE-4887-4028-8537-4EBA32AFB963}"/>
    <cellStyle name="20% - Accent1 14 6" xfId="23768" xr:uid="{E28917A2-CC5B-46A5-8A1B-BD9C77584A54}"/>
    <cellStyle name="20% - Accent1 14 6 2" xfId="23207" xr:uid="{5CF0C6A2-D623-4F22-BE00-CFC8F8463831}"/>
    <cellStyle name="20% - Accent1 14 7" xfId="23937" xr:uid="{4B2A0FFC-575A-4F15-8AE1-1F3EE90365AE}"/>
    <cellStyle name="20% - Accent1 15" xfId="24456" xr:uid="{CBA2C5E1-4BF0-4E7F-A766-987F9896E168}"/>
    <cellStyle name="20% - Accent1 15 2" xfId="18143" xr:uid="{7F370169-ADF8-4605-988E-48BE2666CE32}"/>
    <cellStyle name="20% - Accent1 15 2 2" xfId="8767" xr:uid="{20DF62D2-3904-4DC7-8004-C6C9034BEA72}"/>
    <cellStyle name="20% - Accent1 15 2 2 2" xfId="8938" xr:uid="{F4D35813-37C6-4AB5-8B10-BD0D7B8262C3}"/>
    <cellStyle name="20% - Accent1 15 2 2 2 2" xfId="15772" xr:uid="{74F46A91-CF33-4B1C-828F-51C398EA5E8C}"/>
    <cellStyle name="20% - Accent1 15 2 2 3" xfId="14360" xr:uid="{3E440893-7CC0-458B-A060-CF7E7F8FBBED}"/>
    <cellStyle name="20% - Accent1 15 2 2 3 2" xfId="24360" xr:uid="{6D3CE29F-36CE-4596-9EB6-1B676B5D743D}"/>
    <cellStyle name="20% - Accent1 15 2 2 4" xfId="25052" xr:uid="{5F6DF257-75C8-45BB-A704-F1B02B787F9A}"/>
    <cellStyle name="20% - Accent1 15 2 3" xfId="3576" xr:uid="{9A31F7A8-9036-48E2-B0BE-3567A3FC69C0}"/>
    <cellStyle name="20% - Accent1 15 2 3 2" xfId="17798" xr:uid="{AACB08B6-6E67-4D6C-AAA2-305F230FEB82}"/>
    <cellStyle name="20% - Accent1 15 2 4" xfId="13245" xr:uid="{55B871AE-6FF5-4BD0-819A-160C9DA7653C}"/>
    <cellStyle name="20% - Accent1 15 2 4 2" xfId="25311" xr:uid="{16896FB0-0C34-48D3-8930-0783D01C3A80}"/>
    <cellStyle name="20% - Accent1 15 2 5" xfId="13414" xr:uid="{87D73B12-027D-4284-BEC2-7ECE3045147C}"/>
    <cellStyle name="20% - Accent1 15 3" xfId="7610" xr:uid="{B070B6E5-572A-4116-B317-5271D8B60EC4}"/>
    <cellStyle name="20% - Accent1 15 3 2" xfId="21403" xr:uid="{F622779B-98E5-4656-A561-44C724A51ED0}"/>
    <cellStyle name="20% - Accent1 15 3 2 2" xfId="21574" xr:uid="{6C5E6D0D-AC26-4FD5-B79B-75837102D688}"/>
    <cellStyle name="20% - Accent1 15 3 2 2 2" xfId="5239" xr:uid="{FF811EEB-DAA8-4CAB-9811-A9F94639C212}"/>
    <cellStyle name="20% - Accent1 15 3 2 3" xfId="2796" xr:uid="{D90089AD-41E4-4534-9009-400DF3E24257}"/>
    <cellStyle name="20% - Accent1 15 3 2 3 2" xfId="18048" xr:uid="{F3105B55-DF68-452D-9E9E-7C47FAAB12B1}"/>
    <cellStyle name="20% - Accent1 15 3 2 4" xfId="18739" xr:uid="{E597A652-0014-465C-AE5D-5103196F8A62}"/>
    <cellStyle name="20% - Accent1 15 3 3" xfId="9890" xr:uid="{78AB91F6-E374-45C6-B6E3-5455F52A2D19}"/>
    <cellStyle name="20% - Accent1 15 3 3 2" xfId="7265" xr:uid="{FBDACE10-BB4F-4ED3-97A2-2971F3FC78D7}"/>
    <cellStyle name="20% - Accent1 15 3 4" xfId="1640" xr:uid="{E8F33438-C780-4104-82EB-7B840426F4DF}"/>
    <cellStyle name="20% - Accent1 15 3 4 2" xfId="18998" xr:uid="{7EEBD61D-D768-4CC8-B32E-15B139955734}"/>
    <cellStyle name="20% - Accent1 15 3 5" xfId="1803" xr:uid="{D593419C-34BD-4873-A033-759427650D37}"/>
    <cellStyle name="20% - Accent1 15 4" xfId="2454" xr:uid="{48A54B60-786D-40D2-A9B8-D171D7289524}"/>
    <cellStyle name="20% - Accent1 15 4 2" xfId="2625" xr:uid="{11477148-8303-4C0C-8656-68CDA7900FD7}"/>
    <cellStyle name="20% - Accent1 15 4 2 2" xfId="22084" xr:uid="{291FC0EF-AC3A-4941-BC11-3D71C5AFDB4A}"/>
    <cellStyle name="20% - Accent1 15 4 3" xfId="20672" xr:uid="{799F2F03-A148-4C3E-88DA-ABBC65D5ADD9}"/>
    <cellStyle name="20% - Accent1 15 4 3 2" xfId="11723" xr:uid="{B0E3AA76-BF22-4CB6-86DA-5574E0CA802F}"/>
    <cellStyle name="20% - Accent1 15 4 4" xfId="12415" xr:uid="{80978A33-2466-428F-9D4E-273D8706B16C}"/>
    <cellStyle name="20% - Accent1 15 5" xfId="1472" xr:uid="{CCA86B9E-9DBC-4722-AFBC-15E2341DB8EF}"/>
    <cellStyle name="20% - Accent1 15 5 2" xfId="24110" xr:uid="{189FEF6D-B2D9-4D6A-9532-807FBBDCD9CC}"/>
    <cellStyle name="20% - Accent1 15 6" xfId="19559" xr:uid="{0826DB72-C291-4BBC-87F5-F860AAC415DD}"/>
    <cellStyle name="20% - Accent1 15 6 2" xfId="12674" xr:uid="{66BC6BC5-F497-44A8-A252-24F01DA092D4}"/>
    <cellStyle name="20% - Accent1 15 7" xfId="19728" xr:uid="{1D5E1677-A870-4624-8159-4E40AE493767}"/>
    <cellStyle name="20% - Accent1 16" xfId="20245" xr:uid="{614785D6-DFA9-4A9C-97B3-A9F008B804B1}"/>
    <cellStyle name="20% - Accent1 16 2" xfId="13933" xr:uid="{871FC4E1-2E83-4829-B70B-E4FF02AB0E08}"/>
    <cellStyle name="20% - Accent1 16 2 2" xfId="4558" xr:uid="{B0274E1D-D5AE-4D92-9D70-4E5DE95157A5}"/>
    <cellStyle name="20% - Accent1 16 2 2 2" xfId="4729" xr:uid="{257CAC99-DDA4-4074-9198-EB3BE80F899E}"/>
    <cellStyle name="20% - Accent1 16 2 2 2 2" xfId="24189" xr:uid="{79E4D3BB-0215-45EA-902B-A6FCEAA520FB}"/>
    <cellStyle name="20% - Accent1 16 2 2 3" xfId="21745" xr:uid="{AED4940A-128D-4794-A4EC-86437D0C5877}"/>
    <cellStyle name="20% - Accent1 16 2 2 3 2" xfId="20151" xr:uid="{85A245E1-C0A1-400B-B87E-50778248A17B}"/>
    <cellStyle name="20% - Accent1 16 2 2 4" xfId="20841" xr:uid="{2F8E246B-95D1-449E-A16C-827FB4331983}"/>
    <cellStyle name="20% - Accent1 16 2 3" xfId="16214" xr:uid="{36F8C709-1F3B-4C97-B484-F44F983489DF}"/>
    <cellStyle name="20% - Accent1 16 2 3 2" xfId="13587" xr:uid="{B60ED798-C51D-4765-9D86-C6D7E669AB35}"/>
    <cellStyle name="20% - Accent1 16 2 4" xfId="10058" xr:uid="{FC63A8E8-38C7-41EF-A9A4-B605FA2F1A46}"/>
    <cellStyle name="20% - Accent1 16 2 4 2" xfId="21100" xr:uid="{8AC16092-2454-4B2A-83EB-AAFF781D6567}"/>
    <cellStyle name="20% - Accent1 16 2 5" xfId="10221" xr:uid="{EBFBD5A8-C209-4BF2-A85F-8A36EA1BD8FF}"/>
    <cellStyle name="20% - Accent1 16 3" xfId="2369" xr:uid="{4AA8BD48-EAA6-4971-9E53-C0988889B2B9}"/>
    <cellStyle name="20% - Accent1 16 3 2" xfId="10871" xr:uid="{83D1A89D-5C32-457B-8F42-1860E4F2ECB8}"/>
    <cellStyle name="20% - Accent1 16 3 2 2" xfId="11042" xr:uid="{E290BEAA-A228-4C44-8513-1DD5C19A8A70}"/>
    <cellStyle name="20% - Accent1 16 3 2 2 2" xfId="17877" xr:uid="{38786CAC-CF3A-43C7-B636-26E7C9E75734}"/>
    <cellStyle name="20% - Accent1 16 3 2 3" xfId="15433" xr:uid="{35BBE354-FD69-484F-AD7F-09A7E9760D45}"/>
    <cellStyle name="20% - Accent1 16 3 2 3 2" xfId="13837" xr:uid="{440C9355-9B1B-443E-B646-788ADA34F580}"/>
    <cellStyle name="20% - Accent1 16 3 2 4" xfId="14529" xr:uid="{063631DC-E656-404A-94AB-6C21514E78E3}"/>
    <cellStyle name="20% - Accent1 16 3 3" xfId="5680" xr:uid="{AFA07570-BF7A-4BE2-9647-8AF4EBD0EF48}"/>
    <cellStyle name="20% - Accent1 16 3 3 2" xfId="1982" xr:uid="{B58C6914-2EF3-4219-BC53-242D5B8EDFE8}"/>
    <cellStyle name="20% - Accent1 16 3 4" xfId="22695" xr:uid="{C00C7D39-3556-4C42-B908-3ED965CF7587}"/>
    <cellStyle name="20% - Accent1 16 3 4 2" xfId="14788" xr:uid="{35A2981E-4AE9-4800-A3AD-0396AD3F6CF6}"/>
    <cellStyle name="20% - Accent1 16 3 5" xfId="22858" xr:uid="{036A3766-AB8D-4071-B8DB-C4E8FE5A0C6A}"/>
    <cellStyle name="20% - Accent1 16 4" xfId="15091" xr:uid="{C163CF4C-481B-431E-A441-E79405D6E18D}"/>
    <cellStyle name="20% - Accent1 16 4 2" xfId="15262" xr:uid="{510E878B-CF5C-4B28-959E-F1C5CF2FB45A}"/>
    <cellStyle name="20% - Accent1 16 4 2 2" xfId="11552" xr:uid="{B6F0CE4B-9903-475F-ABDD-EDC6642A7F70}"/>
    <cellStyle name="20% - Accent1 16 4 3" xfId="9109" xr:uid="{7EE93BEC-15BA-4DF1-9A0C-C74B54B3502B}"/>
    <cellStyle name="20% - Accent1 16 4 3 2" xfId="7515" xr:uid="{CB700EE1-2B4A-4590-AACE-18DE8A96F5D1}"/>
    <cellStyle name="20% - Accent1 16 4 4" xfId="8206" xr:uid="{89CF84C7-87FA-48C3-A352-7FA84B792BB9}"/>
    <cellStyle name="20% - Accent1 16 5" xfId="22527" xr:uid="{88F1E0FD-FDCD-4AE5-9B12-96746B3192FF}"/>
    <cellStyle name="20% - Accent1 16 5 2" xfId="19901" xr:uid="{DDD0004E-180E-4670-ABD2-7544768CC50D}"/>
    <cellStyle name="20% - Accent1 16 6" xfId="3744" xr:uid="{7AFCA08A-5A7E-40A8-A347-B595BE8A659B}"/>
    <cellStyle name="20% - Accent1 16 6 2" xfId="8465" xr:uid="{F5A74F3F-99CD-4BB2-823F-6CB2BFCA4BE1}"/>
    <cellStyle name="20% - Accent1 16 7" xfId="3907" xr:uid="{FBAD7658-EF1D-461B-B901-EBA3384AA355}"/>
    <cellStyle name="20% - Accent1 17" xfId="8682" xr:uid="{7627E885-BD91-4C83-B7E8-A131E96DBEC3}"/>
    <cellStyle name="20% - Accent1 17 2" xfId="23508" xr:uid="{21AAD0C6-FEC1-454B-B9CF-186B967C42F8}"/>
    <cellStyle name="20% - Accent1 17 2 2" xfId="23679" xr:uid="{CD86FD65-EBF1-48A7-AA9A-D8E2CBC8D54E}"/>
    <cellStyle name="20% - Accent1 17 2 2 2" xfId="7344" xr:uid="{97E8A8BD-C821-409F-BFEB-FDADF69AD918}"/>
    <cellStyle name="20% - Accent1 17 2 3" xfId="4900" xr:uid="{6DE81BBD-9425-48BD-990E-2966686C5AD5}"/>
    <cellStyle name="20% - Accent1 17 2 3 2" xfId="1201" xr:uid="{A72A1F9C-9806-4D97-B683-7CA2D89D5D1B}"/>
    <cellStyle name="20% - Accent1 17 2 4" xfId="2965" xr:uid="{5B574B9F-9539-4997-BE7F-C13B9DB003CA}"/>
    <cellStyle name="20% - Accent1 17 3" xfId="11994" xr:uid="{C6DAFFA6-74DF-4F35-94FA-A93800A64C9D}"/>
    <cellStyle name="20% - Accent1 17 3 2" xfId="4086" xr:uid="{28004AD6-3E3E-45E0-8F42-AA9B3E502630}"/>
    <cellStyle name="20% - Accent1 17 4" xfId="16382" xr:uid="{59E048DF-AA64-472B-946E-9E56968FBA0B}"/>
    <cellStyle name="20% - Accent1 17 4 2" xfId="3224" xr:uid="{8A2F6B60-19C7-4C64-905A-469BCE527F99}"/>
    <cellStyle name="20% - Accent1 17 5" xfId="16545" xr:uid="{3FE0C4FB-6344-4B9E-B5C1-BBB4B006CC6B}"/>
    <cellStyle name="20% - Accent1 18" xfId="21318" xr:uid="{7714BADB-18FB-4FA8-8865-C20B305BB63F}"/>
    <cellStyle name="20% - Accent1 18 2" xfId="17196" xr:uid="{5A67140F-F6CB-4A8E-9034-36B7A0871B95}"/>
    <cellStyle name="20% - Accent1 18 2 2" xfId="17367" xr:uid="{0155703E-A4A6-4981-927C-5A39462F35CC}"/>
    <cellStyle name="20% - Accent1 18 2 2 2" xfId="19980" xr:uid="{37F3D9BE-1C28-47ED-867F-0F390FD3CB64}"/>
    <cellStyle name="20% - Accent1 18 2 3" xfId="11213" xr:uid="{E504E131-C737-4EEF-84BF-3DE6AE1ADE78}"/>
    <cellStyle name="20% - Accent1 18 2 3 2" xfId="2235" xr:uid="{7B6AD118-EA0F-46A4-A5DB-92ECAEC04565}"/>
    <cellStyle name="20% - Accent1 18 2 4" xfId="9278" xr:uid="{63CFCF87-E233-4C98-9954-00B82491F3C9}"/>
    <cellStyle name="20% - Accent1 18 3" xfId="24631" xr:uid="{682AFD33-2FA2-4659-80A4-77757AA0C3A2}"/>
    <cellStyle name="20% - Accent1 18 3 2" xfId="10400" xr:uid="{90C17D69-C05F-4015-85BD-FA39CE0176CE}"/>
    <cellStyle name="20% - Accent1 18 4" xfId="5848" xr:uid="{3F080E40-D2E0-4D01-9465-45550E9C448C}"/>
    <cellStyle name="20% - Accent1 18 4 2" xfId="9537" xr:uid="{F22B6B70-4D1B-42CD-B5FE-54EFC7A72800}"/>
    <cellStyle name="20% - Accent1 18 5" xfId="6011" xr:uid="{92597989-E18C-4C0B-B9A8-521E0CA5ADFA}"/>
    <cellStyle name="20% - Accent1 19" xfId="21320" xr:uid="{1B3823F6-FDAB-438E-AB3E-D5B03B8BF77F}"/>
    <cellStyle name="20% - Accent1 19 2" xfId="7781" xr:uid="{A87869F4-CFB4-4CBE-8D29-B8AF33EA0B10}"/>
    <cellStyle name="20% - Accent1 19 2 2" xfId="10402" xr:uid="{E086F549-02FD-4E29-97EB-F7535E2020BA}"/>
    <cellStyle name="20% - Accent1 19 3" xfId="5850" xr:uid="{57F0ECF0-782B-48CE-B965-B52E2119E9D4}"/>
    <cellStyle name="20% - Accent1 19 3 2" xfId="22170" xr:uid="{763A894A-7DCE-4007-AFFB-9EE5EF37AEC3}"/>
    <cellStyle name="20% - Accent1 19 4" xfId="6019" xr:uid="{A86504CC-D948-4E9D-9B44-AC7CF05DA869}"/>
    <cellStyle name="20% - Accent1 2" xfId="137" xr:uid="{37CBF05A-2FAA-4B60-885F-D17B20080219}"/>
    <cellStyle name="20% - Accent1 2 10" xfId="6663" xr:uid="{8D1D1B20-3DEA-4DDD-98FE-6FF8E4EFFC75}"/>
    <cellStyle name="20% - Accent1 2 10 2" xfId="6834" xr:uid="{FCAE247A-C52F-415C-ACA7-D42F6922A33F}"/>
    <cellStyle name="20% - Accent1 2 10 2 2" xfId="13666" xr:uid="{CD261C75-5010-47E4-86F5-BBEFF10541C3}"/>
    <cellStyle name="20% - Accent1 2 10 3" xfId="23850" xr:uid="{FDAE1C47-4319-4800-AB3C-5A6E37ECB0FD}"/>
    <cellStyle name="20% - Accent1 2 10 3 2" xfId="4339" xr:uid="{215C4612-3A58-420F-B2A7-2C510E9B516D}"/>
    <cellStyle name="20% - Accent1 2 10 4" xfId="21914" xr:uid="{83E37D24-249F-4031-B936-DE831837556B}"/>
    <cellStyle name="20% - Accent1 2 11" xfId="24442" xr:uid="{212E2650-D8C1-4CEF-B448-B516D64D1652}"/>
    <cellStyle name="20% - Accent1 2 12" xfId="25537" xr:uid="{53A37261-4D3A-45FD-950E-D687AC07F240}"/>
    <cellStyle name="20% - Accent1 2 2" xfId="4473" xr:uid="{7B68832C-23AF-4E92-B536-507744DAC5D9}"/>
    <cellStyle name="20% - Accent1 2 2 2" xfId="10786" xr:uid="{38ED3602-D127-481D-B926-BAE5A38F3E8C}"/>
    <cellStyle name="20% - Accent1 2 2 2 2" xfId="23423" xr:uid="{77F41D80-1A83-4D6D-86C7-9BA526C93C4F}"/>
    <cellStyle name="20% - Accent1 2 2 2 2 2" xfId="343" xr:uid="{DB5EF83F-99F6-4927-8B12-4AA8BCCDF7CB}"/>
    <cellStyle name="20% - Accent1 2 2 2 2 2 2" xfId="515" xr:uid="{7A1E8CCE-CEB1-4482-81C2-FF974EEEDB94}"/>
    <cellStyle name="20% - Accent1 2 2 2 2 2 2 2" xfId="4168" xr:uid="{84C5E87B-4627-4CB0-93D0-88C11545E698}"/>
    <cellStyle name="20% - Accent1 2 2 2 2 2 3" xfId="19641" xr:uid="{AC909EB5-7738-48D7-904C-CF34D7E107BE}"/>
    <cellStyle name="20% - Accent1 2 2 2 2 2 3 2" xfId="16977" xr:uid="{B91EE146-AB8D-41F4-8355-57B95D04A270}"/>
    <cellStyle name="20% - Accent1 2 2 2 2 2 4" xfId="11382" xr:uid="{3BB1F7A7-F508-46CC-AAF6-B0861623486B}"/>
    <cellStyle name="20% - Accent1 2 2 2 2 3" xfId="14108" xr:uid="{00BBCA6C-8C8F-43E0-8C30-9BD694FF2E55}"/>
    <cellStyle name="20% - Accent1 2 2 2 2 3 2" xfId="12504" xr:uid="{11D43F9B-4566-45EA-A653-B7A959E0F1E5}"/>
    <cellStyle name="20% - Accent1 2 2 2 2 4" xfId="7953" xr:uid="{729B7E52-0A13-4674-B36F-9657524EF8D0}"/>
    <cellStyle name="20% - Accent1 2 2 2 2 4 2" xfId="11641" xr:uid="{E4ECE183-9503-4CF2-9916-51F6C5D3BBE3}"/>
    <cellStyle name="20% - Accent1 2 2 2 2 5" xfId="8116" xr:uid="{A080CA19-769D-47F1-A097-F834BC642157}"/>
    <cellStyle name="20% - Accent1 2 2 2 3" xfId="17111" xr:uid="{565267E2-6165-40A9-9E9F-6E27A79ACE92}"/>
    <cellStyle name="20% - Accent1 2 2 2 3 2" xfId="1383" xr:uid="{6AC9012A-AFEE-4FF1-B6F4-37AB9624EB70}"/>
    <cellStyle name="20% - Accent1 2 2 2 3 2 2" xfId="1554" xr:uid="{B7B3159C-AB60-4A49-A91B-787D44480578}"/>
    <cellStyle name="20% - Accent1 2 2 2 3 2 2 2" xfId="10482" xr:uid="{D83C30F6-E9AA-4AE8-8C40-DFA868AC2F59}"/>
    <cellStyle name="20% - Accent1 2 2 2 3 2 3" xfId="13327" xr:uid="{47C24EE2-5216-444D-BCEA-621714684E0C}"/>
    <cellStyle name="20% - Accent1 2 2 2 3 2 3 2" xfId="6443" xr:uid="{7D2EE544-B3A6-461F-A80C-EDE97D403129}"/>
    <cellStyle name="20% - Accent1 2 2 2 3 2 4" xfId="24019" xr:uid="{8F9D1490-2FF0-4DE2-92B5-822E8CD9AE2A}"/>
    <cellStyle name="20% - Accent1 2 2 2 3 3" xfId="2544" xr:uid="{5F95662A-30ED-4391-BCCE-E7A446D20563}"/>
    <cellStyle name="20% - Accent1 2 2 2 3 3 2" xfId="25141" xr:uid="{3E6E6D50-7A8B-40FB-9A75-502A3E7E407B}"/>
    <cellStyle name="20% - Accent1 2 2 2 3 4" xfId="20588" xr:uid="{1D727509-4E8A-4C5F-B36E-1492A0F4C1D5}"/>
    <cellStyle name="20% - Accent1 2 2 2 3 4 2" xfId="24278" xr:uid="{E4D33C3A-C325-454C-9EF1-3B7BF869CC95}"/>
    <cellStyle name="20% - Accent1 2 2 2 3 5" xfId="20751" xr:uid="{33DADA85-05D8-46D4-9DCA-B69A70F08817}"/>
    <cellStyle name="20% - Accent1 2 2 2 4" xfId="12985" xr:uid="{47984F1E-D737-45BD-A5A2-E4329AA7D3D9}"/>
    <cellStyle name="20% - Accent1 2 2 2 4 2" xfId="13156" xr:uid="{F4F94A5F-B3C2-447B-BCA9-FF3BC01AFA3B}"/>
    <cellStyle name="20% - Accent1 2 2 2 4 2 2" xfId="2064" xr:uid="{C02E2EFD-6FC7-415E-8708-A8285933F95A}"/>
    <cellStyle name="20% - Accent1 2 2 2 4 3" xfId="7005" xr:uid="{C4DFCF61-2286-4EA1-BC01-830A171DB683}"/>
    <cellStyle name="20% - Accent1 2 2 2 4 3 2" xfId="23290" xr:uid="{E59E7DF3-E719-4859-B06F-27667B5738ED}"/>
    <cellStyle name="20% - Accent1 2 2 2 4 4" xfId="5069" xr:uid="{6717580F-D730-4A5D-872D-AA4136470555}"/>
    <cellStyle name="20% - Accent1 2 2 2 5" xfId="20420" xr:uid="{24058A37-F5B3-420C-9D8E-6B55C6CFD1D4}"/>
    <cellStyle name="20% - Accent1 2 2 2 5 2" xfId="6190" xr:uid="{CB2CC7B4-C68A-4993-8365-42C1CDE515D6}"/>
    <cellStyle name="20% - Accent1 2 2 2 6" xfId="18486" xr:uid="{78A1D9CE-7550-4944-B025-C307990A5A87}"/>
    <cellStyle name="20% - Accent1 2 2 2 6 2" xfId="5328" xr:uid="{F6966AF2-5433-4E5B-951C-6BAB6266031E}"/>
    <cellStyle name="20% - Accent1 2 2 2 7" xfId="18649" xr:uid="{4CB82BDD-46FD-4A89-90DB-3DDB8DF32258}"/>
    <cellStyle name="20% - Accent1 2 2 3" xfId="6578" xr:uid="{73535167-0828-444B-8218-1B5E5A4E47BA}"/>
    <cellStyle name="20% - Accent1 2 2 3 2" xfId="19214" xr:uid="{7A65BA93-1701-43AF-8800-51688505ED39}"/>
    <cellStyle name="20% - Accent1 2 2 3 2 2" xfId="9801" xr:uid="{F64B4F10-3389-481A-8C19-C9B2488D91B8}"/>
    <cellStyle name="20% - Accent1 2 2 3 2 2 2" xfId="9972" xr:uid="{DD785CB5-22E8-4D13-BD58-FBF2236C3CB6}"/>
    <cellStyle name="20% - Accent1 2 2 3 2 2 2 2" xfId="16806" xr:uid="{E12BC044-1B0C-45C5-B5AF-9A894E457A0F}"/>
    <cellStyle name="20% - Accent1 2 2 3 2 2 3" xfId="1725" xr:uid="{075C8B7C-6AA6-4643-93E4-F0884656439C}"/>
    <cellStyle name="20% - Accent1 2 2 3 2 2 3 2" xfId="25394" xr:uid="{B8EE9574-B764-42D2-827C-8355BE5152AA}"/>
    <cellStyle name="20% - Accent1 2 2 3 2 2 4" xfId="7174" xr:uid="{A08EEB2F-A2D9-4ECD-8597-EBF63A49DFF0}"/>
    <cellStyle name="20% - Accent1 2 2 3 2 3" xfId="21493" xr:uid="{E5ED6D02-F2C8-4A1F-9910-0D7963686DC0}"/>
    <cellStyle name="20% - Accent1 2 2 3 2 3 2" xfId="8295" xr:uid="{D2E46F0B-2574-4D4A-BFBE-A95F8D57EC6D}"/>
    <cellStyle name="20% - Accent1 2 2 3 2 4" xfId="2712" xr:uid="{10128402-E2C9-4E76-9E5D-3346150FDBB0}"/>
    <cellStyle name="20% - Accent1 2 2 3 2 4 2" xfId="7433" xr:uid="{8EE96DB6-91A7-4F25-8FA0-8B528D95A6B8}"/>
    <cellStyle name="20% - Accent1 2 2 3 2 5" xfId="2875" xr:uid="{1B735809-1569-4C2C-A52C-CE4F15C1CC2B}"/>
    <cellStyle name="20% - Accent1 2 2 3 3" xfId="12900" xr:uid="{B0F9645B-B37C-4EFD-8568-B5CE79B68C18}"/>
    <cellStyle name="20% - Accent1 2 2 3 3 2" xfId="22438" xr:uid="{496A40D2-6752-43A7-B05A-5F2C2D968654}"/>
    <cellStyle name="20% - Accent1 2 2 3 3 2 2" xfId="22609" xr:uid="{A7975061-FAEB-438B-9775-1F87262D2D84}"/>
    <cellStyle name="20% - Accent1 2 2 3 3 2 2 2" xfId="6272" xr:uid="{965E3F10-419A-47B1-B8AA-426E94D1550F}"/>
    <cellStyle name="20% - Accent1 2 2 3 3 2 3" xfId="3829" xr:uid="{2857BC22-E9D1-4229-9E59-698657DB7E13}"/>
    <cellStyle name="20% - Accent1 2 2 3 3 2 3 2" xfId="19081" xr:uid="{9C5163E3-0439-4BE8-9689-08C92DA8F569}"/>
    <cellStyle name="20% - Accent1 2 2 3 3 2 4" xfId="19810" xr:uid="{6AEB0371-B94F-49B9-9244-706B7C1F8275}"/>
    <cellStyle name="20% - Accent1 2 2 3 3 3" xfId="15181" xr:uid="{61E23912-CC2F-43B1-B4D1-A7AB669510F5}"/>
    <cellStyle name="20% - Accent1 2 2 3 3 3 2" xfId="20930" xr:uid="{8214221B-51FF-4EFF-A7CC-C9D9E0369641}"/>
    <cellStyle name="20% - Accent1 2 2 3 3 4" xfId="9025" xr:uid="{07248115-7F8E-4436-AFC0-45F8658DAEFB}"/>
    <cellStyle name="20% - Accent1 2 2 3 3 4 2" xfId="20069" xr:uid="{CF19A72B-202E-47A1-AA26-C212AFC36F58}"/>
    <cellStyle name="20% - Accent1 2 2 3 3 5" xfId="9188" xr:uid="{CFD11F73-A9B2-4236-93B2-F17D15F7447B}"/>
    <cellStyle name="20% - Accent1 2 2 3 4" xfId="3487" xr:uid="{E98C34EB-5273-4448-8F19-601DDF70387D}"/>
    <cellStyle name="20% - Accent1 2 2 3 4 2" xfId="3658" xr:uid="{34050A5E-20B3-4290-A6CB-1A1E89F2C574}"/>
    <cellStyle name="20% - Accent1 2 2 3 4 2 2" xfId="23119" xr:uid="{55819D5B-CC03-43DE-84EB-D3A0E5A9D6EC}"/>
    <cellStyle name="20% - Accent1 2 2 3 4 3" xfId="687" xr:uid="{F75302E5-D992-41F0-89A7-875A7C89CC64}"/>
    <cellStyle name="20% - Accent1 2 2 3 4 3 2" xfId="12757" xr:uid="{32E4B16D-6BDB-45AC-89B5-337553756AC1}"/>
    <cellStyle name="20% - Accent1 2 2 3 4 4" xfId="17707" xr:uid="{FE295183-F6D1-4451-AB92-19DE2391CB30}"/>
    <cellStyle name="20% - Accent1 2 2 3 5" xfId="8857" xr:uid="{4E4F4412-38A6-419A-92C4-1AD21222ECFD}"/>
    <cellStyle name="20% - Accent1 2 2 3 5 2" xfId="18828" xr:uid="{2D84B2AE-2069-446B-A008-246504614292}"/>
    <cellStyle name="20% - Accent1 2 2 3 6" xfId="14276" xr:uid="{DAA9D148-C587-476F-B56A-5E33392EF0C5}"/>
    <cellStyle name="20% - Accent1 2 2 3 6 2" xfId="17966" xr:uid="{485DCF86-78AB-42CE-89B5-BC951C542928}"/>
    <cellStyle name="20% - Accent1 2 2 3 7" xfId="14439" xr:uid="{B61AC791-8C94-4A2E-A949-E18FE6D18007}"/>
    <cellStyle name="20% - Accent1 2 2 4" xfId="259" xr:uid="{C09459D1-88ED-4D82-B80D-172033CA6AD5}"/>
    <cellStyle name="20% - Accent1 2 2 4 2" xfId="16125" xr:uid="{AA2A0E2A-C36C-4431-AD04-1398A66E6C0A}"/>
    <cellStyle name="20% - Accent1 2 2 4 2 2" xfId="16296" xr:uid="{772B2E91-B744-45E9-A7AB-46BA67F11AD4}"/>
    <cellStyle name="20% - Accent1 2 2 4 2 2 2" xfId="12586" xr:uid="{48D5EB69-51AA-4E17-B0F1-A9EA6B4033DE}"/>
    <cellStyle name="20% - Accent1 2 2 4 2 3" xfId="10143" xr:uid="{AA8E4F19-3AE5-4CEE-B177-DF17F5ABE035}"/>
    <cellStyle name="20% - Accent1 2 2 4 2 3 2" xfId="8548" xr:uid="{F2CED4A0-B414-4647-BF29-4185A293617A}"/>
    <cellStyle name="20% - Accent1 2 2 4 2 4" xfId="13496" xr:uid="{4BBA5E05-FCFB-443A-B729-7A839288123D}"/>
    <cellStyle name="20% - Accent1 2 2 4 3" xfId="4648" xr:uid="{817333C5-6ECE-4A65-9124-4D33E827D1FB}"/>
    <cellStyle name="20% - Accent1 2 2 4 3 2" xfId="14618" xr:uid="{6B93777E-F9D6-4BC2-A8EC-325796C25B49}"/>
    <cellStyle name="20% - Accent1 2 2 4 4" xfId="21661" xr:uid="{D4523608-907C-4F72-8A0F-2C442BBDFFE1}"/>
    <cellStyle name="20% - Accent1 2 2 4 4 2" xfId="13755" xr:uid="{25C62E21-0A1E-4B16-A6EE-0D6C0F4E7021}"/>
    <cellStyle name="20% - Accent1 2 2 4 5" xfId="21824" xr:uid="{5B8112C4-2130-4D26-86CB-7E7C588AE7D8}"/>
    <cellStyle name="20% - Accent1 2 2 5" xfId="1300" xr:uid="{AA727D60-B0C1-4F89-84CE-6139A7D3ACE1}"/>
    <cellStyle name="20% - Accent1 2 2 5 2" xfId="5591" xr:uid="{8EB29E04-A393-4746-BC0C-DC18B22D624D}"/>
    <cellStyle name="20% - Accent1 2 2 5 2 2" xfId="5762" xr:uid="{A9AEF637-9DFE-4CF0-8072-947B23B0F255}"/>
    <cellStyle name="20% - Accent1 2 2 5 2 2 2" xfId="25223" xr:uid="{9669244E-AC6E-4456-9C3F-923F4CE6A760}"/>
    <cellStyle name="20% - Accent1 2 2 5 2 3" xfId="22780" xr:uid="{5E7D61F5-8D35-482A-91F0-BF19A0576D0F}"/>
    <cellStyle name="20% - Accent1 2 2 5 2 3 2" xfId="21183" xr:uid="{079DD788-E7B6-47B7-B5A5-3EBFF72222D8}"/>
    <cellStyle name="20% - Accent1 2 2 5 2 4" xfId="1885" xr:uid="{BC12CB17-09C8-411F-972F-EDF777D68259}"/>
    <cellStyle name="20% - Accent1 2 2 5 3" xfId="10961" xr:uid="{B924C202-06EA-4244-9FF7-806B9B9A5CA7}"/>
    <cellStyle name="20% - Accent1 2 2 5 3 2" xfId="3054" xr:uid="{F13F8F44-532D-4191-BF20-963E07EC4217}"/>
    <cellStyle name="20% - Accent1 2 2 5 4" xfId="15349" xr:uid="{FF035C3F-D85A-4958-B0BC-7DCEEA8D0890}"/>
    <cellStyle name="20% - Accent1 2 2 5 4 2" xfId="1119" xr:uid="{E022A2EC-D912-4F6E-9465-8795D4F04E3A}"/>
    <cellStyle name="20% - Accent1 2 2 5 5" xfId="15512" xr:uid="{FCEBA57E-6EA0-4C30-9FF4-3CA0D7544115}"/>
    <cellStyle name="20% - Accent1 2 2 6" xfId="19299" xr:uid="{30CB7A3D-38A4-42E7-B9A0-7B90DA24259A}"/>
    <cellStyle name="20% - Accent1 2 2 6 2" xfId="19470" xr:uid="{3EA03354-C51C-4A87-8885-54A948C8E278}"/>
    <cellStyle name="20% - Accent1 2 2 6 2 2" xfId="1029" xr:uid="{3A420565-0E4C-4D4F-8E01-99DB50377140}"/>
    <cellStyle name="20% - Accent1 2 2 6 3" xfId="17538" xr:uid="{AC56E2F3-E624-4614-9F47-FBA9002A4DD6}"/>
    <cellStyle name="20% - Accent1 2 2 6 3 2" xfId="10653" xr:uid="{C56FBFD9-04A2-49A3-9F1F-9F8BE0AA5884}"/>
    <cellStyle name="20% - Accent1 2 2 6 4" xfId="15602" xr:uid="{6975B609-8A6E-401D-AABD-CF3B0B9E534A}"/>
    <cellStyle name="20% - Accent1 2 2 7" xfId="7785" xr:uid="{72A497A6-0750-45B5-A754-830601E07D05}"/>
    <cellStyle name="20% - Accent1 2 2 7 2" xfId="16724" xr:uid="{6D3E3C12-5146-4D25-A86E-B37C67AE92AF}"/>
    <cellStyle name="20% - Accent1 2 2 8" xfId="24799" xr:uid="{2201849E-BC57-429F-B9B7-D35BED348978}"/>
    <cellStyle name="20% - Accent1 2 2 8 2" xfId="15861" xr:uid="{2EF13E04-91FA-4E45-9D14-EB51AF3D1041}"/>
    <cellStyle name="20% - Accent1 2 2 9" xfId="24962" xr:uid="{D13EBBCF-143B-4AAB-A09B-83B01080988D}"/>
    <cellStyle name="20% - Accent1 2 3" xfId="3404" xr:uid="{7335E3AD-3BF0-4DE9-8BED-61495998CC57}"/>
    <cellStyle name="20% - Accent1 2 3 2" xfId="9718" xr:uid="{824D1B6A-CF56-4163-AC80-6B01633F12A3}"/>
    <cellStyle name="20% - Accent1 2 3 2 2" xfId="24542" xr:uid="{FE6106F6-354D-441E-8AB3-0089AFF0F907}"/>
    <cellStyle name="20% - Accent1 2 3 2 2 2" xfId="24713" xr:uid="{5DD38A1E-816D-4E2A-805B-1EDD23AD9D24}"/>
    <cellStyle name="20% - Accent1 2 3 2 2 2 2" xfId="8377" xr:uid="{9D8029D4-465C-4965-944C-5E96FA926127}"/>
    <cellStyle name="20% - Accent1 2 3 2 2 3" xfId="5933" xr:uid="{4DD7C2C0-0FC4-4AB0-9884-2105FF5CE9D6}"/>
    <cellStyle name="20% - Accent1 2 3 2 2 3 2" xfId="3307" xr:uid="{C9753F23-217F-4ECF-A1C9-4E979D1B86B3}"/>
    <cellStyle name="20% - Accent1 2 3 2 2 4" xfId="10303" xr:uid="{F5EF5E9F-7088-4300-90E9-7BC779DFF1A0}"/>
    <cellStyle name="20% - Accent1 2 3 2 3" xfId="17286" xr:uid="{0D0AE055-4D0C-442E-BAC8-E87EFB42E860}"/>
    <cellStyle name="20% - Accent1 2 3 2 3 2" xfId="22003" xr:uid="{9296DA78-988C-457C-99A5-8FA78AF2DE8C}"/>
    <cellStyle name="20% - Accent1 2 3 2 4" xfId="11129" xr:uid="{14622ED7-A774-4001-B713-5C61CB829257}"/>
    <cellStyle name="20% - Accent1 2 3 2 4 2" xfId="4257" xr:uid="{BC5E7D04-6E67-41A5-A6F9-4355392BE3B3}"/>
    <cellStyle name="20% - Accent1 2 3 2 5" xfId="11292" xr:uid="{B17E674F-728A-4F7C-96AC-F697AB35E4D8}"/>
    <cellStyle name="20% - Accent1 2 3 3" xfId="22355" xr:uid="{B7D68C49-930F-434A-B1DA-958A5DB0519C}"/>
    <cellStyle name="20% - Accent1 2 3 3 2" xfId="18229" xr:uid="{579821D4-64A4-4397-A922-E9E45231F24D}"/>
    <cellStyle name="20% - Accent1 2 3 3 2 2" xfId="18400" xr:uid="{BC1C165C-969F-430C-8DED-AC5A34E04805}"/>
    <cellStyle name="20% - Accent1 2 3 3 2 2 2" xfId="21012" xr:uid="{98BC294B-6287-4FA6-ACFA-F419FD7BE3D4}"/>
    <cellStyle name="20% - Accent1 2 3 3 2 3" xfId="12247" xr:uid="{DE3ECB2A-7430-421E-9A26-27AB69A2B873}"/>
    <cellStyle name="20% - Accent1 2 3 3 2 3 2" xfId="9620" xr:uid="{6FBEC2DC-613C-49DD-8999-378CCF90371C}"/>
    <cellStyle name="20% - Accent1 2 3 3 2 4" xfId="22940" xr:uid="{175966E0-6452-449A-A724-A707B4E3DA9E}"/>
    <cellStyle name="20% - Accent1 2 3 3 3" xfId="6753" xr:uid="{936E70C4-C4A2-4462-B819-40202F6B5623}"/>
    <cellStyle name="20% - Accent1 2 3 3 3 2" xfId="15691" xr:uid="{724476F4-DC0F-47AD-8BC3-966AA95819E9}"/>
    <cellStyle name="20% - Accent1 2 3 3 4" xfId="23766" xr:uid="{41CBC0F0-E6A4-41E8-9C6C-9AFE5564F46C}"/>
    <cellStyle name="20% - Accent1 2 3 3 4 2" xfId="10571" xr:uid="{DFB32C62-C5EA-4341-AF87-FC2B950C7CC0}"/>
    <cellStyle name="20% - Accent1 2 3 3 5" xfId="23929" xr:uid="{8500CD60-3869-43C4-97BF-5F27BE664B20}"/>
    <cellStyle name="20% - Accent1 2 3 4" xfId="11905" xr:uid="{1B0148A6-3999-4AE9-901E-1E7E0F997539}"/>
    <cellStyle name="20% - Accent1 2 3 4 2" xfId="12076" xr:uid="{961E98DE-9480-4D09-98E4-A14342A6507C}"/>
    <cellStyle name="20% - Accent1 2 3 4 2 2" xfId="18910" xr:uid="{CF4746E6-1981-4148-9D1F-9E1859AF81B1}"/>
    <cellStyle name="20% - Accent1 2 3 4 3" xfId="16467" xr:uid="{8EA05C86-ED7E-48ED-9F99-21D653946FCA}"/>
    <cellStyle name="20% - Accent1 2 3 4 3 2" xfId="14871" xr:uid="{CD390953-B667-4427-A36F-D0DF12372740}"/>
    <cellStyle name="20% - Accent1 2 3 4 4" xfId="3989" xr:uid="{C986D741-FB64-4B46-8CD4-1FB090F323B8}"/>
    <cellStyle name="20% - Accent1 2 3 5" xfId="23598" xr:uid="{8B38858B-8000-4DA8-9791-B2E5AF0C84AE}"/>
    <cellStyle name="20% - Accent1 2 3 5 2" xfId="9367" xr:uid="{4E79459D-7D89-4DF5-A96F-358AAA248F07}"/>
    <cellStyle name="20% - Accent1 2 3 6" xfId="4816" xr:uid="{95CFAF15-7F5E-43C5-93DB-6323FDB7360A}"/>
    <cellStyle name="20% - Accent1 2 3 6 2" xfId="2153" xr:uid="{C8699727-0E59-4C4C-9D18-89ADCBF3E2FD}"/>
    <cellStyle name="20% - Accent1 2 3 7" xfId="4979" xr:uid="{10A11524-D7B0-4E2E-92E4-B1230313A8AE}"/>
    <cellStyle name="20% - Accent1 2 4" xfId="16042" xr:uid="{328C01D4-2EAB-44BC-80C9-D7E805A7B21D}"/>
    <cellStyle name="20% - Accent1 2 4 2" xfId="5508" xr:uid="{77558FDE-115E-4BD3-BA1D-70B874787EDB}"/>
    <cellStyle name="20% - Accent1 2 4 2 2" xfId="20331" xr:uid="{80647623-BB79-48B3-8A46-D30294266E12}"/>
    <cellStyle name="20% - Accent1 2 4 2 2 2" xfId="20502" xr:uid="{88488A94-3A5F-4499-AA93-3B27B4FE4759}"/>
    <cellStyle name="20% - Accent1 2 4 2 2 2 2" xfId="3136" xr:uid="{86279E48-20FB-4B54-B8D6-53D686FF2A07}"/>
    <cellStyle name="20% - Accent1 2 4 2 2 3" xfId="18571" xr:uid="{AB9B3B84-D8CC-4802-975F-213761E89EAD}"/>
    <cellStyle name="20% - Accent1 2 4 2 2 3 2" xfId="15944" xr:uid="{B1150F55-CC87-4E34-88D3-87FFDA1BC20F}"/>
    <cellStyle name="20% - Accent1 2 4 2 2 4" xfId="6093" xr:uid="{91F6CED3-8DD7-47E7-966D-4FB5AD16D131}"/>
    <cellStyle name="20% - Accent1 2 4 2 3" xfId="13075" xr:uid="{764019BE-97F8-4EB8-AD4D-3758C8221889}"/>
    <cellStyle name="20% - Accent1 2 4 2 3 2" xfId="11471" xr:uid="{CE8170F4-5BAE-4491-BB45-9046A999D57E}"/>
    <cellStyle name="20% - Accent1 2 4 2 4" xfId="6921" xr:uid="{9A048C2F-62E8-48D3-A54E-E897889DF872}"/>
    <cellStyle name="20% - Accent1 2 4 2 4 2" xfId="16895" xr:uid="{C7ECC3D1-7B0C-4CF9-974A-13A51295C1AD}"/>
    <cellStyle name="20% - Accent1 2 4 2 5" xfId="7084" xr:uid="{596CF7F5-CFC9-4CB3-8883-62CCA3198E43}"/>
    <cellStyle name="20% - Accent1 2 4 3" xfId="11822" xr:uid="{29E08DDC-1BBA-4901-A16A-E78286CECD1A}"/>
    <cellStyle name="20% - Accent1 2 4 3 2" xfId="14019" xr:uid="{FF4E2B82-C051-4093-91F4-280540D5B4F2}"/>
    <cellStyle name="20% - Accent1 2 4 3 2 2" xfId="14190" xr:uid="{60CB367E-545D-4CAC-BE63-6F2509EAB635}"/>
    <cellStyle name="20% - Accent1 2 4 3 2 2 2" xfId="9449" xr:uid="{7E04B897-12BC-40AD-98E5-5F9BAB011495}"/>
    <cellStyle name="20% - Accent1 2 4 3 2 3" xfId="8038" xr:uid="{48DEED14-FE7A-4BC2-BF26-05ECF5C7EAA0}"/>
    <cellStyle name="20% - Accent1 2 4 3 2 3 2" xfId="5411" xr:uid="{88F34134-E781-4612-B80B-BFB42DD33DB6}"/>
    <cellStyle name="20% - Accent1 2 4 3 2 4" xfId="12407" xr:uid="{3A09CF47-C471-4E1E-9766-85B393F481E2}"/>
    <cellStyle name="20% - Accent1 2 4 3 3" xfId="434" xr:uid="{66E9628F-9FE7-40F3-8A06-7A29CA6E7725}"/>
    <cellStyle name="20% - Accent1 2 4 3 3 2" xfId="24108" xr:uid="{C6B1CA40-709D-49EB-A54E-38A0E66117A9}"/>
    <cellStyle name="20% - Accent1 2 4 3 4" xfId="19557" xr:uid="{B7E65DBC-2743-41D5-93FC-F59E772BB0BA}"/>
    <cellStyle name="20% - Accent1 2 4 3 4 2" xfId="6361" xr:uid="{26D3EE4A-1047-461C-8F72-72270706CCA9}"/>
    <cellStyle name="20% - Accent1 2 4 3 5" xfId="19720" xr:uid="{A98B365D-9F55-4C50-96FB-0C03693CEBDC}"/>
    <cellStyle name="20% - Accent1 2 4 4" xfId="7696" xr:uid="{FFEEDDCC-A54E-4104-8E1B-7CB8CD35AEC5}"/>
    <cellStyle name="20% - Accent1 2 4 4 2" xfId="7867" xr:uid="{6C409617-5645-4EBB-940A-EBD653E33F58}"/>
    <cellStyle name="20% - Accent1 2 4 4 2 2" xfId="14700" xr:uid="{27C8E768-C4AF-45EF-9CE3-5739185851F0}"/>
    <cellStyle name="20% - Accent1 2 4 4 3" xfId="24884" xr:uid="{739FC6EA-322B-40DE-AA7D-06401052FB7C}"/>
    <cellStyle name="20% - Accent1 2 4 4 3 2" xfId="22256" xr:uid="{D287F4EC-7B37-4295-B387-FBA5AC8F8D66}"/>
    <cellStyle name="20% - Accent1 2 4 4 4" xfId="16627" xr:uid="{86A66150-EEB4-414B-BE31-D87E859E954A}"/>
    <cellStyle name="20% - Accent1 2 4 5" xfId="19389" xr:uid="{21226DB6-21D3-4D0F-A757-A94D715AB9D0}"/>
    <cellStyle name="20% - Accent1 2 4 5 2" xfId="5158" xr:uid="{BBD45B8F-10E6-4E72-AD18-25ED69122CFE}"/>
    <cellStyle name="20% - Accent1 2 4 6" xfId="17454" xr:uid="{A8B1F233-9AEA-45A8-B9A6-A34EDD614F98}"/>
    <cellStyle name="20% - Accent1 2 4 6 2" xfId="23208" xr:uid="{22B41283-6A8B-4E17-A991-84BACCAB3E5D}"/>
    <cellStyle name="20% - Accent1 2 4 7" xfId="17617" xr:uid="{FE9340BD-499F-49B5-AEB5-95A554904623}"/>
    <cellStyle name="20% - Accent1 2 5" xfId="24459" xr:uid="{B6529B9B-582D-48B2-B902-685911C640E9}"/>
    <cellStyle name="20% - Accent1 2 5 2" xfId="18146" xr:uid="{EB8C9FC4-9F85-4DE9-9B19-AC6061AEB1DB}"/>
    <cellStyle name="20% - Accent1 2 5 2 2" xfId="8768" xr:uid="{B9D1194A-42E6-4B2B-B8A9-D0C655665265}"/>
    <cellStyle name="20% - Accent1 2 5 2 2 2" xfId="8939" xr:uid="{EB383D56-9A76-4764-8CCE-30BE7399A6DA}"/>
    <cellStyle name="20% - Accent1 2 5 2 2 2 2" xfId="15773" xr:uid="{DB9E2BC7-1280-4229-97E6-1A261D387574}"/>
    <cellStyle name="20% - Accent1 2 5 2 2 3" xfId="14361" xr:uid="{A29753AC-CAD7-4681-9749-50A1C39803D9}"/>
    <cellStyle name="20% - Accent1 2 5 2 2 3 2" xfId="24361" xr:uid="{4A78EEF1-185A-473A-9FA4-8C526D56AB57}"/>
    <cellStyle name="20% - Accent1 2 5 2 2 4" xfId="18731" xr:uid="{9D753F9E-8AC2-4571-ACA2-5B40EA03FB46}"/>
    <cellStyle name="20% - Accent1 2 5 2 3" xfId="3577" xr:uid="{99668814-E763-47EB-9167-FE8DE79BE908}"/>
    <cellStyle name="20% - Accent1 2 5 2 3 2" xfId="7263" xr:uid="{B9D20086-6465-4BE8-9847-92E27100045D}"/>
    <cellStyle name="20% - Accent1 2 5 2 4" xfId="605" xr:uid="{426E7AB9-0516-4EA3-8C5C-407C3C428129}"/>
    <cellStyle name="20% - Accent1 2 5 2 4 2" xfId="25312" xr:uid="{3E247AB5-0159-4C8F-97BF-98B5D97D93CF}"/>
    <cellStyle name="20% - Accent1 2 5 2 5" xfId="776" xr:uid="{AD79F025-52C1-45E2-A1F1-525E6E75D84C}"/>
    <cellStyle name="20% - Accent1 2 5 3" xfId="7613" xr:uid="{A56BED94-1DE7-43A9-AFE7-6198D254FBA8}"/>
    <cellStyle name="20% - Accent1 2 5 3 2" xfId="21404" xr:uid="{E3EA6206-A2AE-45F7-8AF1-F6BF0F90B88E}"/>
    <cellStyle name="20% - Accent1 2 5 3 2 2" xfId="21575" xr:uid="{5ACCCEA4-85A9-43E2-8AB4-8A909C522B75}"/>
    <cellStyle name="20% - Accent1 2 5 3 2 2 2" xfId="5240" xr:uid="{7ED4C1E7-6306-4CA0-A7F1-D6677359398C}"/>
    <cellStyle name="20% - Accent1 2 5 3 2 3" xfId="2797" xr:uid="{3437396B-8E13-460C-A154-AAEE71C8BBAB}"/>
    <cellStyle name="20% - Accent1 2 5 3 2 3 2" xfId="18049" xr:uid="{38B95C64-DC24-4342-B864-92BAD7A370B7}"/>
    <cellStyle name="20% - Accent1 2 5 3 2 4" xfId="8198" xr:uid="{8FB43BD7-B531-4942-9978-A347017C6B75}"/>
    <cellStyle name="20% - Accent1 2 5 3 3" xfId="9891" xr:uid="{167CA89A-ED55-4938-85A1-8C269102FFDA}"/>
    <cellStyle name="20% - Accent1 2 5 3 3 2" xfId="19899" xr:uid="{8E11FA70-1620-4BF5-B3BD-62135A5B2E13}"/>
    <cellStyle name="20% - Accent1 2 5 3 4" xfId="1643" xr:uid="{237D923E-6AE9-4E2A-B8C5-A38054AFC098}"/>
    <cellStyle name="20% - Accent1 2 5 3 4 2" xfId="18999" xr:uid="{4A38779A-52A0-4AEF-887F-B6A1539B8C1E}"/>
    <cellStyle name="20% - Accent1 2 5 3 5" xfId="1813" xr:uid="{77083586-A5AD-45FD-86CD-0C2087E78AAA}"/>
    <cellStyle name="20% - Accent1 2 5 4" xfId="2455" xr:uid="{CCFFA740-F918-4F42-9B44-3B37C002AADF}"/>
    <cellStyle name="20% - Accent1 2 5 4 2" xfId="2626" xr:uid="{628B8B90-27E6-4227-8C8F-8D7301899229}"/>
    <cellStyle name="20% - Accent1 2 5 4 2 2" xfId="22085" xr:uid="{2BA38EAA-1D91-46DC-993F-8DA02002F019}"/>
    <cellStyle name="20% - Accent1 2 5 4 3" xfId="20673" xr:uid="{894ABADF-B097-4FF3-94A0-5FDA59AE314E}"/>
    <cellStyle name="20% - Accent1 2 5 4 3 2" xfId="11724" xr:uid="{CFB3CF87-6C3E-499D-B904-84E959A14D45}"/>
    <cellStyle name="20% - Accent1 2 5 4 4" xfId="25044" xr:uid="{CAA67E34-4702-4706-9E62-BF79035A663C}"/>
    <cellStyle name="20% - Accent1 2 5 5" xfId="1473" xr:uid="{ACBC2508-A686-4B78-89E8-8DD59D5521F5}"/>
    <cellStyle name="20% - Accent1 2 5 5 2" xfId="17796" xr:uid="{FDA9F133-FD85-4134-9367-18E20F386003}"/>
    <cellStyle name="20% - Accent1 2 5 6" xfId="13243" xr:uid="{BEF21A36-076D-40B6-8A83-FB40D2D69892}"/>
    <cellStyle name="20% - Accent1 2 5 6 2" xfId="12675" xr:uid="{165D233B-2A4B-43ED-9726-748F5A3291EC}"/>
    <cellStyle name="20% - Accent1 2 5 7" xfId="775" xr:uid="{42B5A294-2AF0-4CB7-BFED-582732852650}"/>
    <cellStyle name="20% - Accent1 2 6" xfId="20248" xr:uid="{23CCA22E-254A-44C2-995F-9A7E772E284F}"/>
    <cellStyle name="20% - Accent1 2 6 2" xfId="15092" xr:uid="{D8FAD06D-10C6-4D4A-9139-0A5731FACAB0}"/>
    <cellStyle name="20% - Accent1 2 6 2 2" xfId="15263" xr:uid="{1AD6F6BD-C9C0-475B-9563-E3F44A7ACF3D}"/>
    <cellStyle name="20% - Accent1 2 6 2 2 2" xfId="11553" xr:uid="{BF251C0E-4C96-43E8-865D-79C7EBE137C8}"/>
    <cellStyle name="20% - Accent1 2 6 2 3" xfId="9110" xr:uid="{E16CC820-18DC-4ABA-8244-49552788170A}"/>
    <cellStyle name="20% - Accent1 2 6 2 3 2" xfId="7516" xr:uid="{C7E13596-D378-4F32-9A39-988A60222F89}"/>
    <cellStyle name="20% - Accent1 2 6 2 4" xfId="20833" xr:uid="{2D80CC0E-EEE8-499E-8FCF-9E6D01C78B4C}"/>
    <cellStyle name="20% - Accent1 2 6 3" xfId="22528" xr:uid="{8465CB53-1519-4C0E-BAE8-27935A6E4040}"/>
    <cellStyle name="20% - Accent1 2 6 3 2" xfId="13585" xr:uid="{EFD418CA-E779-4FFB-A5BB-B5CCE34791C0}"/>
    <cellStyle name="20% - Accent1 2 6 4" xfId="3747" xr:uid="{32CC649E-44AD-4FC3-A037-A772074DB79D}"/>
    <cellStyle name="20% - Accent1 2 6 4 2" xfId="8466" xr:uid="{ED89998F-E478-4ACE-953A-431CC80D9C54}"/>
    <cellStyle name="20% - Accent1 2 6 5" xfId="3917" xr:uid="{51FF346D-1AA3-4C1C-981E-E36C56526520}"/>
    <cellStyle name="20% - Accent1 2 7" xfId="13936" xr:uid="{3A3DECFF-B062-48AC-B167-A7B4E27FC4CB}"/>
    <cellStyle name="20% - Accent1 2 7 2" xfId="4559" xr:uid="{B9031750-3542-4316-A7E1-46B521EBDFD2}"/>
    <cellStyle name="20% - Accent1 2 7 2 2" xfId="4730" xr:uid="{A0BBD08D-3FD2-4320-A624-522682DADEF3}"/>
    <cellStyle name="20% - Accent1 2 7 2 2 2" xfId="24190" xr:uid="{D11F7512-9792-447E-AEC6-CC91191F6531}"/>
    <cellStyle name="20% - Accent1 2 7 2 3" xfId="21746" xr:uid="{2FF9FBAF-460E-4573-9A3A-890B4F66433D}"/>
    <cellStyle name="20% - Accent1 2 7 2 3 2" xfId="20152" xr:uid="{BD9D48E3-06FD-4735-ABFA-4142D7595CAE}"/>
    <cellStyle name="20% - Accent1 2 7 2 4" xfId="14521" xr:uid="{2EB56F77-E704-4745-AC3A-46A351EA9AEF}"/>
    <cellStyle name="20% - Accent1 2 7 3" xfId="16215" xr:uid="{8D2540F5-B9CA-48CD-986C-28F72E8ABE34}"/>
    <cellStyle name="20% - Accent1 2 7 3 2" xfId="949" xr:uid="{C0F50FD1-FEBE-4806-86A7-21D79DB5F30D}"/>
    <cellStyle name="20% - Accent1 2 7 4" xfId="10061" xr:uid="{9B79A84C-4F74-41EB-B05A-C8639F655AEE}"/>
    <cellStyle name="20% - Accent1 2 7 4 2" xfId="21101" xr:uid="{D34901FA-117C-4254-A76A-C3DC9B6BD937}"/>
    <cellStyle name="20% - Accent1 2 7 5" xfId="10231" xr:uid="{1BA31532-ED53-4D83-8BFF-CC2643543578}"/>
    <cellStyle name="20% - Accent1 2 8" xfId="2372" xr:uid="{C764C43D-95DA-4564-A299-A75BD92F526B}"/>
    <cellStyle name="20% - Accent1 2 9" xfId="15006" xr:uid="{F6C705DB-F127-4914-9EDA-BA7CFBF71CD5}"/>
    <cellStyle name="20% - Accent1 2 9 2" xfId="18318" xr:uid="{8B6D8749-B0DB-40E0-B497-F9682DFAAD72}"/>
    <cellStyle name="20% - Accent1 2 9 2 2" xfId="23037" xr:uid="{A15CEB1D-19ED-468A-90C5-08C8DA72FA6A}"/>
    <cellStyle name="20% - Accent1 2 9 3" xfId="12162" xr:uid="{DE065104-876D-4180-8AFA-919606F33750}"/>
    <cellStyle name="20% - Accent1 2 9 3 2" xfId="22173" xr:uid="{1B5FDC09-AEF9-47E4-AF0C-35381DFEA3F0}"/>
    <cellStyle name="20% - Accent1 2 9 4" xfId="12325" xr:uid="{D40BC3BB-2FF3-4ED0-B15C-04C0F6B539FF}"/>
    <cellStyle name="20% - Accent1 20" xfId="19295" xr:uid="{81CD0044-2844-47B6-BBC3-CEFC4D7705DF}"/>
    <cellStyle name="20% - Accent1 20 2" xfId="19466" xr:uid="{DAB39EC9-A406-41CB-B86C-BC9498158283}"/>
    <cellStyle name="20% - Accent1 20 2 2" xfId="1027" xr:uid="{BAE5ED3F-F38A-4CDD-A594-A3581DB3FE45}"/>
    <cellStyle name="20% - Accent1 20 3" xfId="17534" xr:uid="{CBEF7CC3-02FB-47A2-80B1-5A78F6481BFC}"/>
    <cellStyle name="20% - Accent1 20 3 2" xfId="4338" xr:uid="{357C667D-EFBE-46C1-8763-AA5ECB047B41}"/>
    <cellStyle name="20% - Accent1 20 4" xfId="21913" xr:uid="{B60EC8D4-4E1E-4FEC-87C6-58F84D114A2D}"/>
    <cellStyle name="20% - Accent1 21" xfId="16206" xr:uid="{7712975A-C4C1-4113-9374-4A8016BCCE4B}"/>
    <cellStyle name="20% - Accent1 21 2" xfId="11463" xr:uid="{A703CB03-1F72-4A54-BF8B-99D5C2A517B5}"/>
    <cellStyle name="20% - Accent1 22" xfId="18476" xr:uid="{5C6B6125-4AF4-4AE0-8023-0C4972D1AC11}"/>
    <cellStyle name="20% - Accent1 22 2" xfId="4248" xr:uid="{93805EEB-6A6A-40C7-B09C-B5ED1CBF0343}"/>
    <cellStyle name="20% - Accent1 23" xfId="15511" xr:uid="{0DC07B10-AE09-4B84-8565-681196E93DBC}"/>
    <cellStyle name="20% - Accent1 24" xfId="4414" xr:uid="{740C1134-3F59-4473-9697-E4C22DF615A7}"/>
    <cellStyle name="20% - Accent1 25" xfId="9701" xr:uid="{519A66C0-99C0-4FFF-9061-9FD82798DABA}"/>
    <cellStyle name="20% - Accent1 26" xfId="189" xr:uid="{D08E2EFB-8144-45F2-84FC-4E7B8A68B354}"/>
    <cellStyle name="20% - Accent1 27" xfId="25487" xr:uid="{FE3B6765-D2CD-4BC4-8EAF-13708DCB224A}"/>
    <cellStyle name="20% - Accent1 28" xfId="25514" xr:uid="{EFC567EA-A261-4F1F-93A5-500890E983B7}"/>
    <cellStyle name="20% - Accent1 3" xfId="165" xr:uid="{4F1BF6F8-4ACB-4FE3-8E39-398238EB5630}"/>
    <cellStyle name="20% - Accent1 3 10" xfId="7778" xr:uid="{CFF61B35-8C6B-46C9-982D-6AAC16900CD5}"/>
    <cellStyle name="20% - Accent1 3 10 2" xfId="939" xr:uid="{AB89EEBC-E67B-4251-BB6E-5E529A076E32}"/>
    <cellStyle name="20% - Accent1 3 11" xfId="9018" xr:uid="{DF5B0711-79ED-4C69-A9E8-6BD49CC3C66F}"/>
    <cellStyle name="20% - Accent1 3 11 2" xfId="12667" xr:uid="{FED0A854-359E-482A-98FE-F2335B205620}"/>
    <cellStyle name="20% - Accent1 3 12" xfId="13406" xr:uid="{6C2A8F94-686A-41E4-B6EB-E22428AEB91A}"/>
    <cellStyle name="20% - Accent1 3 13" xfId="246" xr:uid="{AA9D66AE-FAC7-408E-92F4-FA561BAEFB78}"/>
    <cellStyle name="20% - Accent1 3 14" xfId="25565" xr:uid="{B736C4BA-E8CB-43F5-9A0D-D345BE58732F}"/>
    <cellStyle name="20% - Accent1 3 2" xfId="8677" xr:uid="{43C9FC22-2F13-40B3-AAE6-6D99749F1022}"/>
    <cellStyle name="20% - Accent1 3 2 10" xfId="17618" xr:uid="{A4C4267F-652A-43BB-845A-EEE31C90DB95}"/>
    <cellStyle name="20% - Accent1 3 2 2" xfId="15009" xr:uid="{424B5100-EC65-4AB4-B3EC-424F3E2A47B1}"/>
    <cellStyle name="20% - Accent1 3 2 2 2" xfId="4476" xr:uid="{9FBAD975-8024-44C3-8D96-C18FD8D6479B}"/>
    <cellStyle name="20% - Accent1 3 2 2 2 2" xfId="6664" xr:uid="{C8C61019-7590-4914-9917-6E95BD4FB49F}"/>
    <cellStyle name="20% - Accent1 3 2 2 2 2 2" xfId="6835" xr:uid="{0C5899B7-57DD-4DF4-9B12-8A2D075380C4}"/>
    <cellStyle name="20% - Accent1 3 2 2 2 2 2 2" xfId="13667" xr:uid="{BD50B0C2-D4D7-4032-BDB3-D2BE11247A0F}"/>
    <cellStyle name="20% - Accent1 3 2 2 2 2 3" xfId="23851" xr:uid="{6E41281A-8020-4537-8564-12A89DCBC3AE}"/>
    <cellStyle name="20% - Accent1 3 2 2 2 2 3 2" xfId="10651" xr:uid="{6031996D-837D-4156-9090-544160E38559}"/>
    <cellStyle name="20% - Accent1 3 2 2 2 2 4" xfId="15594" xr:uid="{CA86EC3A-A076-4EF2-9399-79443EDD2590}"/>
    <cellStyle name="20% - Accent1 3 2 2 2 3" xfId="18319" xr:uid="{F0749E2D-36F0-4661-8CE8-979213494D79}"/>
    <cellStyle name="20% - Accent1 3 2 2 2 3 2" xfId="23040" xr:uid="{9FBF20EF-9C72-4819-B95F-7F63AEF6EB0C}"/>
    <cellStyle name="20% - Accent1 3 2 2 2 4" xfId="12165" xr:uid="{6332D2BB-524B-4CC8-B5CF-9957BD1F1B44}"/>
    <cellStyle name="20% - Accent1 3 2 2 2 4 2" xfId="22174" xr:uid="{996E0A41-2284-4A91-A4FB-34F6885D28E6}"/>
    <cellStyle name="20% - Accent1 3 2 2 2 5" xfId="12335" xr:uid="{2638DCC6-D710-4D4F-B9A4-2544C6FF6A6A}"/>
    <cellStyle name="20% - Accent1 3 2 2 3" xfId="10789" xr:uid="{2A87D87D-3BD7-4DA4-B937-999BD810C8D3}"/>
    <cellStyle name="20% - Accent1 3 2 2 3 2" xfId="19300" xr:uid="{B605F0BF-87ED-455F-9AF0-E36BD6CB1D82}"/>
    <cellStyle name="20% - Accent1 3 2 2 3 2 2" xfId="19471" xr:uid="{66A6369D-C776-45E3-B1EA-9B5CC96B6843}"/>
    <cellStyle name="20% - Accent1 3 2 2 3 2 2 2" xfId="2062" xr:uid="{A2F84AAF-622E-441B-B7DD-F11748E690F3}"/>
    <cellStyle name="20% - Accent1 3 2 2 3 2 3" xfId="17539" xr:uid="{407DED1A-21D9-4367-ABBD-378EC2BC0864}"/>
    <cellStyle name="20% - Accent1 3 2 2 3 2 3 2" xfId="23288" xr:uid="{49B0D2A4-9FA5-4A91-AC4D-705529FAAD5E}"/>
    <cellStyle name="20% - Accent1 3 2 2 3 2 4" xfId="5061" xr:uid="{AF6897FB-B2D4-43FC-96A2-D95E653EE982}"/>
    <cellStyle name="20% - Accent1 3 2 2 3 3" xfId="7786" xr:uid="{77C77D53-7651-489B-B33C-31112DDFF0CE}"/>
    <cellStyle name="20% - Accent1 3 2 2 3 3 2" xfId="16727" xr:uid="{75AF24CF-ACC1-47B7-BBA7-EBC7A2A7C93A}"/>
    <cellStyle name="20% - Accent1 3 2 2 3 4" xfId="24802" xr:uid="{2C099EDA-2E68-49A1-B8C0-21AA9C45B755}"/>
    <cellStyle name="20% - Accent1 3 2 2 3 4 2" xfId="15862" xr:uid="{A5A2D26F-C6BA-46FD-9E28-8589F07A6462}"/>
    <cellStyle name="20% - Accent1 3 2 2 3 5" xfId="24972" xr:uid="{B0B60CA8-5972-4C2E-92CC-A865F41DED0E}"/>
    <cellStyle name="20% - Accent1 3 2 2 4" xfId="17197" xr:uid="{8480F5FD-D241-49EE-9422-9691A78394FC}"/>
    <cellStyle name="20% - Accent1 3 2 2 4 2" xfId="17368" xr:uid="{1293112C-F873-4B38-9A1C-F8C0D3A342B6}"/>
    <cellStyle name="20% - Accent1 3 2 2 4 2 2" xfId="19981" xr:uid="{DEF868E4-7214-47F4-9CC0-4908712257FE}"/>
    <cellStyle name="20% - Accent1 3 2 2 4 3" xfId="11214" xr:uid="{DBE6B4F4-B775-4EFB-B8D5-477BB8CD74D4}"/>
    <cellStyle name="20% - Accent1 3 2 2 4 3 2" xfId="4337" xr:uid="{0FBA8571-3F1C-4D1F-8E05-226BBD345064}"/>
    <cellStyle name="20% - Accent1 3 2 2 4 4" xfId="21906" xr:uid="{5D8AB067-2172-4825-9603-A976A2F12CA5}"/>
    <cellStyle name="20% - Accent1 3 2 2 5" xfId="24632" xr:uid="{3865A7F7-7B76-4778-8032-4C62D26DC53E}"/>
    <cellStyle name="20% - Accent1 3 2 2 5 2" xfId="10403" xr:uid="{690C7CEC-DBE0-4D28-914A-92A73F702266}"/>
    <cellStyle name="20% - Accent1 3 2 2 6" xfId="5851" xr:uid="{FCAE344B-1588-4957-8167-DAFFD967C666}"/>
    <cellStyle name="20% - Accent1 3 2 2 6 2" xfId="9538" xr:uid="{EB71B3EA-45FA-4DD1-A71D-AF81383EC42D}"/>
    <cellStyle name="20% - Accent1 3 2 2 7" xfId="6021" xr:uid="{48231430-EC8A-4002-844D-570E84B086DF}"/>
    <cellStyle name="20% - Accent1 3 2 3" xfId="23426" xr:uid="{8949C117-CBF9-4A58-B1A3-9E63A86B01CC}"/>
    <cellStyle name="20% - Accent1 3 2 3 2" xfId="17114" xr:uid="{A037F540-865B-4A46-8FC0-67906CDD353E}"/>
    <cellStyle name="20% - Accent1 3 2 3 2 2" xfId="1381" xr:uid="{D822997D-5499-48A6-BFA1-423D28D128AC}"/>
    <cellStyle name="20% - Accent1 3 2 3 2 2 2" xfId="1552" xr:uid="{A0126D21-69B5-478D-8C9A-DA1359C65B6C}"/>
    <cellStyle name="20% - Accent1 3 2 3 2 2 2 2" xfId="10480" xr:uid="{560648BC-CE8A-456E-8D84-5390E330601A}"/>
    <cellStyle name="20% - Accent1 3 2 3 2 2 3" xfId="19642" xr:uid="{135D29C2-306A-419F-8AE5-4656191DD95E}"/>
    <cellStyle name="20% - Accent1 3 2 3 2 2 3 2" xfId="6441" xr:uid="{7614975F-DAC4-43C8-A861-3C2FC4BA1ADE}"/>
    <cellStyle name="20% - Accent1 3 2 3 2 2 4" xfId="24011" xr:uid="{14463972-54DF-42A4-95BE-3811306970C1}"/>
    <cellStyle name="20% - Accent1 3 2 3 2 3" xfId="14109" xr:uid="{EE763158-83F7-4CC3-BF1B-6CCB5D43476B}"/>
    <cellStyle name="20% - Accent1 3 2 3 2 3 2" xfId="12507" xr:uid="{F63ED45F-71C4-4016-A7BC-C638E39E6B7D}"/>
    <cellStyle name="20% - Accent1 3 2 3 2 4" xfId="7956" xr:uid="{5B47D0DA-3168-4396-8E1D-018058FDB72D}"/>
    <cellStyle name="20% - Accent1 3 2 3 2 4 2" xfId="11642" xr:uid="{2E0F4874-C7C6-4B04-8688-A7B9126FC404}"/>
    <cellStyle name="20% - Accent1 3 2 3 2 5" xfId="8126" xr:uid="{0A896DBE-1E0A-4880-8209-FB22DAC88CAB}"/>
    <cellStyle name="20% - Accent1 3 2 3 3" xfId="6581" xr:uid="{7301C7FA-4A6C-4BF0-BA15-599DE2BA6336}"/>
    <cellStyle name="20% - Accent1 3 2 3 3 2" xfId="3485" xr:uid="{29ED709F-9F59-4EDD-97B7-7A662119E07D}"/>
    <cellStyle name="20% - Accent1 3 2 3 3 2 2" xfId="3656" xr:uid="{B023FB92-9834-449A-9E37-ABE8E3674BC4}"/>
    <cellStyle name="20% - Accent1 3 2 3 3 2 2 2" xfId="23117" xr:uid="{93933EA1-AF68-42A8-BD83-32BD88CF65B2}"/>
    <cellStyle name="20% - Accent1 3 2 3 3 2 3" xfId="13328" xr:uid="{6BEABC35-8D24-4F2F-B217-37D55331BAD8}"/>
    <cellStyle name="20% - Accent1 3 2 3 3 2 3 2" xfId="12755" xr:uid="{267D45CA-3248-41B5-9FF4-5C5D08CD8FFA}"/>
    <cellStyle name="20% - Accent1 3 2 3 3 2 4" xfId="17699" xr:uid="{0CE31099-5468-41B7-A8D9-1BF117E3F36B}"/>
    <cellStyle name="20% - Accent1 3 2 3 3 3" xfId="2545" xr:uid="{3731BE46-25EF-4108-893D-04A58AD51716}"/>
    <cellStyle name="20% - Accent1 3 2 3 3 3 2" xfId="25144" xr:uid="{E7802343-C0B6-483A-ADA0-449739C1882E}"/>
    <cellStyle name="20% - Accent1 3 2 3 3 4" xfId="20591" xr:uid="{D9A4BBF1-A059-4420-900E-6875B8B0B232}"/>
    <cellStyle name="20% - Accent1 3 2 3 3 4 2" xfId="24279" xr:uid="{E6EA3064-D22B-40F6-8469-4ECC0B6C6B59}"/>
    <cellStyle name="20% - Accent1 3 2 3 3 5" xfId="20761" xr:uid="{BC3C1DE9-5533-4506-A420-84AE986F096E}"/>
    <cellStyle name="20% - Accent1 3 2 3 4" xfId="12986" xr:uid="{0F9E9AAA-4913-4AEE-AAD8-7CE9DA9D42ED}"/>
    <cellStyle name="20% - Accent1 3 2 3 4 2" xfId="13157" xr:uid="{4792ABF7-93BC-4792-B368-6A2ADD27C326}"/>
    <cellStyle name="20% - Accent1 3 2 3 4 2 2" xfId="4166" xr:uid="{A7DC44B1-5335-43CD-8FAF-E30A284EC14D}"/>
    <cellStyle name="20% - Accent1 3 2 3 4 3" xfId="7006" xr:uid="{44993105-A424-4A65-A405-BC87EEFA5460}"/>
    <cellStyle name="20% - Accent1 3 2 3 4 3 2" xfId="16975" xr:uid="{A6389290-FDB8-431A-AACF-81C1EAF2E0A4}"/>
    <cellStyle name="20% - Accent1 3 2 3 4 4" xfId="11374" xr:uid="{9833155A-4C0E-4F5A-840A-D140B6FC883E}"/>
    <cellStyle name="20% - Accent1 3 2 3 5" xfId="20421" xr:uid="{5C483B8B-415F-41B9-8ED5-86B1C2BE06F0}"/>
    <cellStyle name="20% - Accent1 3 2 3 5 2" xfId="6193" xr:uid="{9001B153-5B3B-4286-B5AF-D081F4448522}"/>
    <cellStyle name="20% - Accent1 3 2 3 6" xfId="18489" xr:uid="{001B32A7-51B9-4969-8631-EB1AACB3E813}"/>
    <cellStyle name="20% - Accent1 3 2 3 6 2" xfId="5329" xr:uid="{23F8C662-AD90-48F1-9334-F6E5DEF98FBA}"/>
    <cellStyle name="20% - Accent1 3 2 3 7" xfId="18659" xr:uid="{D86A1D81-B07F-430F-AA8D-B9EB27108697}"/>
    <cellStyle name="20% - Accent1 3 2 4" xfId="19217" xr:uid="{0FBD2585-839C-4270-B174-04B6D2AD872B}"/>
    <cellStyle name="20% - Accent1 3 2 4 2" xfId="9799" xr:uid="{78EF8D4D-1BC6-454E-B934-F6455E1AF438}"/>
    <cellStyle name="20% - Accent1 3 2 4 2 2" xfId="9970" xr:uid="{7F6804EB-C711-44FB-8B3C-73AA7A602CC8}"/>
    <cellStyle name="20% - Accent1 3 2 4 2 2 2" xfId="16804" xr:uid="{F9BE3777-70FC-48BF-B8BA-DE5BB0858611}"/>
    <cellStyle name="20% - Accent1 3 2 4 2 3" xfId="1723" xr:uid="{7B401F96-3AAC-4871-B071-0A736AEDB690}"/>
    <cellStyle name="20% - Accent1 3 2 4 2 3 2" xfId="25392" xr:uid="{6201B6D8-DE93-40F5-9473-4136611AB583}"/>
    <cellStyle name="20% - Accent1 3 2 4 2 4" xfId="7166" xr:uid="{3FCAD94E-EA01-46B5-BB20-1EE3A0329F37}"/>
    <cellStyle name="20% - Accent1 3 2 4 3" xfId="8858" xr:uid="{D3806465-CFB3-430F-8B35-4AEE1C26C06F}"/>
    <cellStyle name="20% - Accent1 3 2 4 3 2" xfId="18831" xr:uid="{714B09BC-39B1-4D22-B766-9F33CF1ECDD3}"/>
    <cellStyle name="20% - Accent1 3 2 4 4" xfId="14279" xr:uid="{D44CD67F-30B2-4D10-995D-CDB62B635A1B}"/>
    <cellStyle name="20% - Accent1 3 2 4 4 2" xfId="17967" xr:uid="{BB86210A-44F5-4E47-8242-0E8CA3D783CB}"/>
    <cellStyle name="20% - Accent1 3 2 4 5" xfId="14449" xr:uid="{321F2514-39F9-4351-9097-DEE2C7DAA42B}"/>
    <cellStyle name="20% - Accent1 3 2 5" xfId="12903" xr:uid="{7729222E-7391-4BFE-9685-8E23EE5F84F7}"/>
    <cellStyle name="20% - Accent1 3 2 5 2" xfId="22436" xr:uid="{3D339605-C5E5-4361-AC2E-16391F2C818C}"/>
    <cellStyle name="20% - Accent1 3 2 5 2 2" xfId="22607" xr:uid="{2F7A0129-1956-4E83-8BC4-8A0519CE85DF}"/>
    <cellStyle name="20% - Accent1 3 2 5 2 2 2" xfId="6270" xr:uid="{BF27EE91-B464-4B8D-93B5-3D36CF43F129}"/>
    <cellStyle name="20% - Accent1 3 2 5 2 3" xfId="3827" xr:uid="{493CEA68-0F25-49C4-B51B-43DC9DF1DE1A}"/>
    <cellStyle name="20% - Accent1 3 2 5 2 3 2" xfId="19079" xr:uid="{AF8E51EC-B2CC-49D0-9A0B-1837E6F3E94C}"/>
    <cellStyle name="20% - Accent1 3 2 5 2 4" xfId="19802" xr:uid="{8CB0B1E7-2976-4F92-B26C-7F958964D048}"/>
    <cellStyle name="20% - Accent1 3 2 5 3" xfId="21494" xr:uid="{9113DB1F-4425-4BE2-BEDE-F940DDA1A67F}"/>
    <cellStyle name="20% - Accent1 3 2 5 3 2" xfId="8298" xr:uid="{F8F4A40A-0CAC-4BDF-8D7E-7668EA674E22}"/>
    <cellStyle name="20% - Accent1 3 2 5 4" xfId="2715" xr:uid="{7354B11C-9D0A-471C-A7F9-86EE896DA796}"/>
    <cellStyle name="20% - Accent1 3 2 5 4 2" xfId="7434" xr:uid="{B5884B16-C9A2-4249-BFA0-4D6C150B48A8}"/>
    <cellStyle name="20% - Accent1 3 2 5 5" xfId="2885" xr:uid="{79CB1CA7-11F4-4A2F-B0E3-A47BF14F1392}"/>
    <cellStyle name="20% - Accent1 3 2 6" xfId="21321" xr:uid="{0715CAAB-C327-4F02-8E03-FD38C4E3F364}"/>
    <cellStyle name="20% - Accent1 3 2 6 2" xfId="11995" xr:uid="{B8C1B5C9-1484-4FB5-82E5-4A8074415C7C}"/>
    <cellStyle name="20% - Accent1 3 2 6 2 2" xfId="4089" xr:uid="{64CCFE3F-4844-41A9-80CB-115E31CA5ABE}"/>
    <cellStyle name="20% - Accent1 3 2 6 3" xfId="16385" xr:uid="{05EC7FAF-704F-4918-95F8-065AE65C025A}"/>
    <cellStyle name="20% - Accent1 3 2 6 3 2" xfId="3225" xr:uid="{DA92784D-2319-417B-A280-BB71CB99A3A2}"/>
    <cellStyle name="20% - Accent1 3 2 6 4" xfId="16555" xr:uid="{969EA043-D0E9-45A0-8B10-78ECAD6238F7}"/>
    <cellStyle name="20% - Accent1 3 2 7" xfId="23509" xr:uid="{A68ED77E-B92B-47CA-B5BA-9FF310BB532F}"/>
    <cellStyle name="20% - Accent1 3 2 7 2" xfId="23680" xr:uid="{41798B4A-FBD0-4663-B232-ED6B5119E8E9}"/>
    <cellStyle name="20% - Accent1 3 2 7 2 2" xfId="7345" xr:uid="{B50AF6F6-EDDB-4C7B-8980-F773B878ABA4}"/>
    <cellStyle name="20% - Accent1 3 2 7 3" xfId="4901" xr:uid="{0CB2A3FE-CBC6-4641-91DC-24552280C259}"/>
    <cellStyle name="20% - Accent1 3 2 7 3 2" xfId="2233" xr:uid="{C71F66E6-2800-4C60-98CA-D51DF4D0D050}"/>
    <cellStyle name="20% - Accent1 3 2 7 4" xfId="9270" xr:uid="{31D9D2F2-7881-4304-A42D-F9906942F548}"/>
    <cellStyle name="20% - Accent1 3 2 8" xfId="24626" xr:uid="{DFED3F11-D3F3-4100-B87E-656E8C939869}"/>
    <cellStyle name="20% - Accent1 3 2 8 2" xfId="18823" xr:uid="{B5C403F5-8DCE-4053-9448-E73879DE8C94}"/>
    <cellStyle name="20% - Accent1 3 2 9" xfId="12878" xr:uid="{BDBCB275-E686-4B8F-83F9-819881358DA5}"/>
    <cellStyle name="20% - Accent1 3 2 9 2" xfId="23203" xr:uid="{9652D2DD-4B21-4631-B5AA-6857119D6700}"/>
    <cellStyle name="20% - Accent1 3 3" xfId="260" xr:uid="{8FEB9500-ED9B-4852-93E3-18C80FD25D10}"/>
    <cellStyle name="20% - Accent1 3 3 2" xfId="1301" xr:uid="{55600012-388A-4158-AB26-A985F10CC78A}"/>
    <cellStyle name="20% - Accent1 3 3 2 2" xfId="5589" xr:uid="{2B6CBFC7-FA48-477A-B379-FC8C9765A25C}"/>
    <cellStyle name="20% - Accent1 3 3 2 2 2" xfId="5760" xr:uid="{3C04C6F2-30BD-4087-B32E-D40AACB27B07}"/>
    <cellStyle name="20% - Accent1 3 3 2 2 2 2" xfId="25221" xr:uid="{3BB4E10B-E558-4293-9662-0D34578CF312}"/>
    <cellStyle name="20% - Accent1 3 3 2 2 3" xfId="22778" xr:uid="{DDF15D81-E10E-4414-96ED-B129B0793198}"/>
    <cellStyle name="20% - Accent1 3 3 2 2 3 2" xfId="21181" xr:uid="{1A6E47F2-D0E4-4DDF-8655-9BB6F9E64D06}"/>
    <cellStyle name="20% - Accent1 3 3 2 2 4" xfId="859" xr:uid="{7DBC3B81-BEB4-41EE-AA07-C14F46D932D9}"/>
    <cellStyle name="20% - Accent1 3 3 2 3" xfId="4649" xr:uid="{5482B7B5-10FF-4280-9630-F1FDD0039D53}"/>
    <cellStyle name="20% - Accent1 3 3 2 3 2" xfId="14621" xr:uid="{235A7671-3797-4894-BFE4-846107820F6A}"/>
    <cellStyle name="20% - Accent1 3 3 2 4" xfId="21664" xr:uid="{5265B2E8-7DE9-43E4-982F-6EC5A89F30A9}"/>
    <cellStyle name="20% - Accent1 3 3 2 4 2" xfId="13756" xr:uid="{6B5170F1-7FFB-4181-B7CA-52BABBDA3A2B}"/>
    <cellStyle name="20% - Accent1 3 3 2 5" xfId="21834" xr:uid="{7A9BB9C2-F247-49D0-BC78-01A53E787BA9}"/>
    <cellStyle name="20% - Accent1 3 3 3" xfId="3405" xr:uid="{E3A708F2-1A45-47AF-8DFA-2AB3DFD0385D}"/>
    <cellStyle name="20% - Accent1 3 3 3 2" xfId="11903" xr:uid="{4CD672DD-6E1A-41AC-BDB0-37E6F8D65AB2}"/>
    <cellStyle name="20% - Accent1 3 3 3 2 2" xfId="12074" xr:uid="{B942CB14-1E2B-4A0B-9145-B6491F988293}"/>
    <cellStyle name="20% - Accent1 3 3 3 2 2 2" xfId="18908" xr:uid="{3ED31F40-534C-48DE-ACA1-3C540F4EDA1F}"/>
    <cellStyle name="20% - Accent1 3 3 3 2 3" xfId="16465" xr:uid="{B6483980-D63C-411B-8AC3-FA206FB643CC}"/>
    <cellStyle name="20% - Accent1 3 3 3 2 3 2" xfId="14869" xr:uid="{A1C3F778-7E6F-4A5D-A406-66E53971E3C3}"/>
    <cellStyle name="20% - Accent1 3 3 3 2 4" xfId="1895" xr:uid="{6C1B4C86-263E-4836-A128-51964FA21094}"/>
    <cellStyle name="20% - Accent1 3 3 3 3" xfId="10962" xr:uid="{CDCAA766-E5B9-4CA2-8C87-2B56A65F9D47}"/>
    <cellStyle name="20% - Accent1 3 3 3 3 2" xfId="3057" xr:uid="{2A96A04F-9C8D-4F11-B3B9-18F363ED01A7}"/>
    <cellStyle name="20% - Accent1 3 3 3 4" xfId="15352" xr:uid="{4E952A19-A26E-4AED-BF75-4F81DD7A601D}"/>
    <cellStyle name="20% - Accent1 3 3 3 4 2" xfId="1099" xr:uid="{FFE0EF30-8C3D-4756-AA4C-31A1782B4BBE}"/>
    <cellStyle name="20% - Accent1 3 3 3 5" xfId="15522" xr:uid="{C5D5A661-76DC-4220-A04E-D74C3934DC91}"/>
    <cellStyle name="20% - Accent1 3 3 4" xfId="16123" xr:uid="{D157E7E8-B37F-4473-A804-2F904487363C}"/>
    <cellStyle name="20% - Accent1 3 3 4 2" xfId="16294" xr:uid="{3BD5080C-268D-4356-B1E3-0DC4E919723B}"/>
    <cellStyle name="20% - Accent1 3 3 4 2 2" xfId="12584" xr:uid="{91152BF7-7574-4D93-9576-46E914C540ED}"/>
    <cellStyle name="20% - Accent1 3 3 4 3" xfId="10141" xr:uid="{F1AC448D-07AA-459C-9260-2F59D58EE98B}"/>
    <cellStyle name="20% - Accent1 3 3 4 3 2" xfId="8546" xr:uid="{A7E5073A-AB27-4D35-9924-FFB831819103}"/>
    <cellStyle name="20% - Accent1 3 3 4 4" xfId="858" xr:uid="{145C58D1-4F8E-43CA-8C9D-498E0FC89D89}"/>
    <cellStyle name="20% - Accent1 3 3 5" xfId="15182" xr:uid="{C5C79E95-2438-4C11-9D29-09AFC3FD5BF2}"/>
    <cellStyle name="20% - Accent1 3 3 5 2" xfId="20933" xr:uid="{3F390560-C617-4F21-9E51-47EE257CEB9F}"/>
    <cellStyle name="20% - Accent1 3 3 6" xfId="9028" xr:uid="{53FA56C7-4F2D-48A0-B4D3-6E5DFCB56591}"/>
    <cellStyle name="20% - Accent1 3 3 6 2" xfId="20070" xr:uid="{15700506-F278-4A90-A2D2-2920377D3825}"/>
    <cellStyle name="20% - Accent1 3 3 7" xfId="9198" xr:uid="{7E094297-3C55-4C07-BF9E-6801830E2C34}"/>
    <cellStyle name="20% - Accent1 3 4" xfId="9719" xr:uid="{B31E0CA9-890A-4ADB-BEEA-14511F475959}"/>
    <cellStyle name="20% - Accent1 3 4 2" xfId="22356" xr:uid="{1E02DF55-5495-4D58-BC52-154F9816CBD2}"/>
    <cellStyle name="20% - Accent1 3 4 2 2" xfId="18227" xr:uid="{D2470952-175E-4152-8AC1-28E9B1210C70}"/>
    <cellStyle name="20% - Accent1 3 4 2 2 2" xfId="18398" xr:uid="{C2648C05-0BB7-4C73-A515-4EB472B41B1A}"/>
    <cellStyle name="20% - Accent1 3 4 2 2 2 2" xfId="21010" xr:uid="{6C014FFD-98BA-408C-973E-CD0F0B54C229}"/>
    <cellStyle name="20% - Accent1 3 4 2 2 3" xfId="12245" xr:uid="{1A7F6126-C437-4F8A-BC9F-E466F67AD5DE}"/>
    <cellStyle name="20% - Accent1 3 4 2 2 3 2" xfId="9618" xr:uid="{E1324871-053C-4202-AFF1-0A3007319D31}"/>
    <cellStyle name="20% - Accent1 3 4 2 2 4" xfId="10313" xr:uid="{A2DE4DA5-475F-40C3-A9BB-293C7CC7782C}"/>
    <cellStyle name="20% - Accent1 3 4 2 3" xfId="17287" xr:uid="{C99C727C-7F92-4514-8202-8C3940DF5226}"/>
    <cellStyle name="20% - Accent1 3 4 2 3 2" xfId="22006" xr:uid="{29E845FF-817E-4AEC-9054-DF5E882F6E73}"/>
    <cellStyle name="20% - Accent1 3 4 2 4" xfId="11132" xr:uid="{EE8D8A7A-9566-47E8-8061-306FA1A1DE50}"/>
    <cellStyle name="20% - Accent1 3 4 2 4 2" xfId="9518" xr:uid="{C5352BC1-70FD-44DC-B69E-405B7EBFF278}"/>
    <cellStyle name="20% - Accent1 3 4 2 5" xfId="11302" xr:uid="{FD74B467-09C0-49CC-8D6A-5706B10C2437}"/>
    <cellStyle name="20% - Accent1 3 4 3" xfId="16043" xr:uid="{FE47D6D4-FC78-4400-BFCC-05832F60DC2E}"/>
    <cellStyle name="20% - Accent1 3 4 3 2" xfId="7694" xr:uid="{0641EF1D-3DD5-41A0-9CFE-86E069644B42}"/>
    <cellStyle name="20% - Accent1 3 4 3 2 2" xfId="7865" xr:uid="{1F4887BE-A9AF-4F0E-B16D-D008C27EACFA}"/>
    <cellStyle name="20% - Accent1 3 4 3 2 2 2" xfId="14698" xr:uid="{B63AE994-5278-4B72-9934-4A23091DC040}"/>
    <cellStyle name="20% - Accent1 3 4 3 2 3" xfId="24882" xr:uid="{140950E9-986C-4FA7-9E73-DF1F8B8234CC}"/>
    <cellStyle name="20% - Accent1 3 4 3 2 3 2" xfId="22254" xr:uid="{E1959EE4-895C-49C0-B5A4-6A2A12925F0C}"/>
    <cellStyle name="20% - Accent1 3 4 3 2 4" xfId="22950" xr:uid="{80C09FB3-3E99-43DF-89D4-CDEF8D3C9018}"/>
    <cellStyle name="20% - Accent1 3 4 3 3" xfId="6754" xr:uid="{CFF45CFE-B8D5-46A5-A37C-3DFB385151AA}"/>
    <cellStyle name="20% - Accent1 3 4 3 3 2" xfId="15694" xr:uid="{E67B0960-59D8-457E-836F-EF9A55220D09}"/>
    <cellStyle name="20% - Accent1 3 4 3 4" xfId="23769" xr:uid="{CD10993E-3C5E-4DC1-862E-65E6A03BE85C}"/>
    <cellStyle name="20% - Accent1 3 4 3 4 2" xfId="22154" xr:uid="{3E84171F-A51F-4025-9EE0-10BB989FAA39}"/>
    <cellStyle name="20% - Accent1 3 4 3 5" xfId="23939" xr:uid="{6C5BBFA3-5E72-4070-A285-75335C653E6D}"/>
    <cellStyle name="20% - Accent1 3 4 4" xfId="24540" xr:uid="{F52EB7DD-0318-4FC4-989E-E61454DB3131}"/>
    <cellStyle name="20% - Accent1 3 4 4 2" xfId="24711" xr:uid="{843E5312-472C-4149-A79F-A5281CA5E803}"/>
    <cellStyle name="20% - Accent1 3 4 4 2 2" xfId="8375" xr:uid="{F9A4DE42-9A95-4BF9-B566-2D9198CE701F}"/>
    <cellStyle name="20% - Accent1 3 4 4 3" xfId="5931" xr:uid="{C580E55D-8D7C-43AF-91F2-DAFB67C5DFC0}"/>
    <cellStyle name="20% - Accent1 3 4 4 3 2" xfId="3305" xr:uid="{CE1B1265-5BE1-4866-8708-3607032A9228}"/>
    <cellStyle name="20% - Accent1 3 4 4 4" xfId="3999" xr:uid="{3A270B59-3ABB-4319-93C7-EDC2C9027F8D}"/>
    <cellStyle name="20% - Accent1 3 4 5" xfId="23599" xr:uid="{36845A0C-772F-4120-B121-5101ABBA3991}"/>
    <cellStyle name="20% - Accent1 3 4 5 2" xfId="9370" xr:uid="{EC50FD93-4131-4E6A-BEAB-3AD4E9C05C7A}"/>
    <cellStyle name="20% - Accent1 3 4 6" xfId="4819" xr:uid="{36A513CC-86E2-426C-8964-90B89BD0691A}"/>
    <cellStyle name="20% - Accent1 3 4 6 2" xfId="3205" xr:uid="{11F16DF4-20B8-42AF-94C9-66C1D62D45AF}"/>
    <cellStyle name="20% - Accent1 3 4 7" xfId="4989" xr:uid="{1CEEF2C0-523A-46DC-BB27-CA3DF0FF4581}"/>
    <cellStyle name="20% - Accent1 3 5" xfId="5509" xr:uid="{1C8452C2-7F84-4D60-997F-DF57DFF25E10}"/>
    <cellStyle name="20% - Accent1 3 5 2" xfId="11823" xr:uid="{E426732D-983B-4FDB-B385-0EBC3942CAF3}"/>
    <cellStyle name="20% - Accent1 3 5 2 2" xfId="14017" xr:uid="{7261F7B6-F680-49EE-B236-18E8CCF51E94}"/>
    <cellStyle name="20% - Accent1 3 5 2 2 2" xfId="14188" xr:uid="{8E4748CA-4649-4AB7-94D4-4183715A8250}"/>
    <cellStyle name="20% - Accent1 3 5 2 2 2 2" xfId="9447" xr:uid="{24127AEF-7117-4E54-8844-DCE5EC26F8F6}"/>
    <cellStyle name="20% - Accent1 3 5 2 2 3" xfId="8036" xr:uid="{4107D855-0E50-4906-973C-BA587AF848F6}"/>
    <cellStyle name="20% - Accent1 3 5 2 2 3 2" xfId="5409" xr:uid="{7D228B78-54B8-4CF2-AA9C-BF7C94CD9783}"/>
    <cellStyle name="20% - Accent1 3 5 2 2 4" xfId="6103" xr:uid="{4C648F52-39AD-432F-B72C-05D111073E3B}"/>
    <cellStyle name="20% - Accent1 3 5 2 3" xfId="13076" xr:uid="{2650501F-9509-4A20-8137-DBA3F398228F}"/>
    <cellStyle name="20% - Accent1 3 5 2 3 2" xfId="11474" xr:uid="{50BAE018-0299-4894-B9C5-D28F374D6A7C}"/>
    <cellStyle name="20% - Accent1 3 5 2 4" xfId="6924" xr:uid="{9385535D-F53A-4CDE-9999-041665D64F97}"/>
    <cellStyle name="20% - Accent1 3 5 2 4 2" xfId="5309" xr:uid="{5C579242-F3DF-4BAD-8328-A93AFF4741D7}"/>
    <cellStyle name="20% - Accent1 3 5 2 5" xfId="7094" xr:uid="{9218580A-F7A4-48E2-BE75-1EDAA20A825F}"/>
    <cellStyle name="20% - Accent1 3 5 3" xfId="24460" xr:uid="{D0E89534-9DED-4838-93C9-F4A81837C539}"/>
    <cellStyle name="20% - Accent1 3 5 3 2" xfId="2453" xr:uid="{3C6AA779-568B-44D7-BFDD-4EA023A9FBA9}"/>
    <cellStyle name="20% - Accent1 3 5 3 2 2" xfId="2624" xr:uid="{7AFAF2D6-B08E-45C3-BB27-01C4C6771E32}"/>
    <cellStyle name="20% - Accent1 3 5 3 2 2 2" xfId="22083" xr:uid="{5D0422C3-E0AE-4FBD-9299-DA92031B16CC}"/>
    <cellStyle name="20% - Accent1 3 5 3 2 3" xfId="20671" xr:uid="{6E3CC517-B943-4FE3-B44A-046A5DF85BB9}"/>
    <cellStyle name="20% - Accent1 3 5 3 2 3 2" xfId="11722" xr:uid="{4EC47D1A-BF0D-456C-854A-A794D56AFFFC}"/>
    <cellStyle name="20% - Accent1 3 5 3 2 4" xfId="12417" xr:uid="{B0B953ED-AE39-44D2-BC85-DFFD7651C3BA}"/>
    <cellStyle name="20% - Accent1 3 5 3 3" xfId="1471" xr:uid="{638C3D89-87F3-4213-9DAF-E4DB7A7657E7}"/>
    <cellStyle name="20% - Accent1 3 5 3 3 2" xfId="24111" xr:uid="{EEA90991-BDE0-4CCC-973C-BBFF00B0EE0D}"/>
    <cellStyle name="20% - Accent1 3 5 3 4" xfId="19560" xr:uid="{556A2413-07B9-48D4-8974-C6B22EEE10FB}"/>
    <cellStyle name="20% - Accent1 3 5 3 4 2" xfId="11622" xr:uid="{A7F632D8-7424-4B63-AB86-510D9009F935}"/>
    <cellStyle name="20% - Accent1 3 5 3 5" xfId="19730" xr:uid="{881E33AC-2334-4E9D-905B-9E1DC301957F}"/>
    <cellStyle name="20% - Accent1 3 5 4" xfId="20329" xr:uid="{D18DDC80-3D51-4D73-AAA1-2C895AA95833}"/>
    <cellStyle name="20% - Accent1 3 5 4 2" xfId="20500" xr:uid="{FB6546A1-CAC3-485A-A000-3C72AED519A3}"/>
    <cellStyle name="20% - Accent1 3 5 4 2 2" xfId="3134" xr:uid="{616BC181-9734-4EB3-BF7B-183D54EF0450}"/>
    <cellStyle name="20% - Accent1 3 5 4 3" xfId="18569" xr:uid="{A0CCDB56-0D95-491C-8BC5-977B2807D6DD}"/>
    <cellStyle name="20% - Accent1 3 5 4 3 2" xfId="15942" xr:uid="{092B9BD4-0F76-4471-8E40-2800D65C826F}"/>
    <cellStyle name="20% - Accent1 3 5 4 4" xfId="16637" xr:uid="{35F7961B-E342-46C0-9DA4-7F7F4F452B8D}"/>
    <cellStyle name="20% - Accent1 3 5 5" xfId="19390" xr:uid="{39603E89-DF96-48FC-B444-6850C8D96DB6}"/>
    <cellStyle name="20% - Accent1 3 5 5 2" xfId="5161" xr:uid="{CCC59BE4-4108-4ECD-A50E-22262FA1626C}"/>
    <cellStyle name="20% - Accent1 3 5 6" xfId="17457" xr:uid="{45D6EF76-1A5C-483B-8301-0B2052C0C731}"/>
    <cellStyle name="20% - Accent1 3 5 6 2" xfId="15842" xr:uid="{3C4B5FCD-3379-4B4C-983F-FBD2193EAF67}"/>
    <cellStyle name="20% - Accent1 3 5 7" xfId="17627" xr:uid="{33A59665-074D-4C4E-BDEB-307236FBC3C6}"/>
    <cellStyle name="20% - Accent1 3 6" xfId="18147" xr:uid="{6D63E879-3D49-4020-81F2-6FF4EF67221E}"/>
    <cellStyle name="20% - Accent1 3 6 2" xfId="8766" xr:uid="{4DA91366-2791-4B33-A717-B3EC554EA8BC}"/>
    <cellStyle name="20% - Accent1 3 6 2 2" xfId="8937" xr:uid="{510BE940-DFE1-4496-ABA5-729573387C6D}"/>
    <cellStyle name="20% - Accent1 3 6 2 2 2" xfId="15771" xr:uid="{54A54AC4-3348-4037-B9D9-B2B14CD1B94C}"/>
    <cellStyle name="20% - Accent1 3 6 2 3" xfId="14359" xr:uid="{AB3E97B9-CC8C-4129-8DB8-D4211623FDDF}"/>
    <cellStyle name="20% - Accent1 3 6 2 3 2" xfId="24359" xr:uid="{E4AC728C-028F-4761-BD27-C12AA1064985}"/>
    <cellStyle name="20% - Accent1 3 6 2 4" xfId="25054" xr:uid="{E424CB4B-583B-4A57-AE58-9BC42CC2FFE3}"/>
    <cellStyle name="20% - Accent1 3 6 3" xfId="3575" xr:uid="{5E01CD96-6844-43FA-839C-D88F10C5EC2C}"/>
    <cellStyle name="20% - Accent1 3 6 3 2" xfId="17799" xr:uid="{A0F7AE76-5F5B-4360-BCC4-9BA74FE75B0B}"/>
    <cellStyle name="20% - Accent1 3 6 4" xfId="13246" xr:uid="{C2D1F495-7C78-417C-94D1-8F2271D988BD}"/>
    <cellStyle name="20% - Accent1 3 6 4 2" xfId="24259" xr:uid="{96D4CDD4-8437-4625-9839-B8EF5362810B}"/>
    <cellStyle name="20% - Accent1 3 6 5" xfId="13416" xr:uid="{E73548A0-B837-4DC1-9F7C-83D89009CC60}"/>
    <cellStyle name="20% - Accent1 3 7" xfId="7614" xr:uid="{C4E8866E-F878-45DA-8125-A87BA48A90EA}"/>
    <cellStyle name="20% - Accent1 3 7 2" xfId="21402" xr:uid="{07883FCE-552E-4B7E-A718-26B9CECC084B}"/>
    <cellStyle name="20% - Accent1 3 7 2 2" xfId="21573" xr:uid="{9C92E9A6-6B30-48BE-ACFD-49EFF2F83BF0}"/>
    <cellStyle name="20% - Accent1 3 7 2 2 2" xfId="5238" xr:uid="{C365E866-60D9-4851-8A0E-F3F5A816CE2C}"/>
    <cellStyle name="20% - Accent1 3 7 2 3" xfId="2795" xr:uid="{223B22AB-5A24-4290-A707-0521CFACB440}"/>
    <cellStyle name="20% - Accent1 3 7 2 3 2" xfId="18047" xr:uid="{2C72F7B8-771E-494B-B2DD-3C01D7196C64}"/>
    <cellStyle name="20% - Accent1 3 7 2 4" xfId="18741" xr:uid="{DA640944-41E8-4227-B0BE-6E2882F10A3B}"/>
    <cellStyle name="20% - Accent1 3 7 3" xfId="9889" xr:uid="{A291417E-4F4C-471E-8812-D216F78AE4B4}"/>
    <cellStyle name="20% - Accent1 3 7 3 2" xfId="7266" xr:uid="{305188EE-13DB-4A64-B97F-F48EAB0D1A21}"/>
    <cellStyle name="20% - Accent1 3 7 4" xfId="606" xr:uid="{A5691FAA-47FB-4F30-980D-88B05BA0F56A}"/>
    <cellStyle name="20% - Accent1 3 7 4 2" xfId="17947" xr:uid="{F7760647-29ED-4A29-95C4-830516AC4C38}"/>
    <cellStyle name="20% - Accent1 3 7 5" xfId="777" xr:uid="{137C659B-6643-4B6E-9B7D-ADC7C9C37936}"/>
    <cellStyle name="20% - Accent1 3 8" xfId="8685" xr:uid="{9AD40CD6-C442-417A-BC31-D9191B4799A3}"/>
    <cellStyle name="20% - Accent1 3 8 2" xfId="5681" xr:uid="{17ADAF15-F4A4-45D8-880F-E52A43C2FCF1}"/>
    <cellStyle name="20% - Accent1 3 8 2 2" xfId="1985" xr:uid="{37F33AB8-4491-4FAB-9679-95E00B2AC16D}"/>
    <cellStyle name="20% - Accent1 3 8 3" xfId="22698" xr:uid="{C3067FEE-1AF3-409C-BB08-8D7EBFA3CCD6}"/>
    <cellStyle name="20% - Accent1 3 8 3 2" xfId="14789" xr:uid="{425D6598-9959-4F8A-9D38-BA569F7E9BE3}"/>
    <cellStyle name="20% - Accent1 3 8 4" xfId="22868" xr:uid="{0C80EEFE-D039-4113-8394-EF99C5A23B7F}"/>
    <cellStyle name="20% - Accent1 3 9" xfId="10872" xr:uid="{913EE777-2AA1-41AD-AB1D-3AEDF806D906}"/>
    <cellStyle name="20% - Accent1 3 9 2" xfId="11043" xr:uid="{79480100-9A99-41F8-8AEC-3C7AAF4C1356}"/>
    <cellStyle name="20% - Accent1 3 9 2 2" xfId="17878" xr:uid="{907E24A1-1908-4F0B-A9AF-AA275CFFA8BF}"/>
    <cellStyle name="20% - Accent1 3 9 3" xfId="15434" xr:uid="{720694F7-9BC7-4191-974C-1A18F8CAF68C}"/>
    <cellStyle name="20% - Accent1 3 9 3 2" xfId="13838" xr:uid="{2FF97EEB-DA89-4336-B779-466179E21CF8}"/>
    <cellStyle name="20% - Accent1 3 9 4" xfId="2957" xr:uid="{6E157F6E-1316-4B15-9F4C-67A69EB58B39}"/>
    <cellStyle name="20% - Accent1 4" xfId="7601" xr:uid="{DEA3D4C4-9781-4CAC-80FF-5588B7A5299D}"/>
    <cellStyle name="20% - Accent1 4 10" xfId="9884" xr:uid="{F3CE41B8-18FD-40F3-89CF-7B6A2DB234C3}"/>
    <cellStyle name="20% - Accent1 4 10 2" xfId="15685" xr:uid="{DCD163B5-D56E-4F13-A6DA-001FDAA58F31}"/>
    <cellStyle name="20% - Accent1 4 11" xfId="11103" xr:uid="{FBFE5651-05F1-4DCA-B35B-50D17A5967F7}"/>
    <cellStyle name="20% - Accent1 4 11 2" xfId="1112" xr:uid="{2BC056C0-0211-4A5A-9C18-CBB162A6C8D5}"/>
    <cellStyle name="20% - Accent1 4 12" xfId="9191" xr:uid="{2F5948F5-4D1B-4DE8-BF7D-106931521CBA}"/>
    <cellStyle name="20% - Accent1 4 13" xfId="25588" xr:uid="{0B03A2A8-0A55-4FCA-8228-5501009B4475}"/>
    <cellStyle name="20% - Accent1 4 2" xfId="13937" xr:uid="{451ACB68-A222-4D9F-87E1-40B80873CFD4}"/>
    <cellStyle name="20% - Accent1 4 2 2" xfId="2373" xr:uid="{60AA88AB-99D5-42B6-AEB3-85C7701C390F}"/>
    <cellStyle name="20% - Accent1 4 2 2 2" xfId="8686" xr:uid="{0D59C5A0-D8D5-4CE4-A83A-4BBDA460E545}"/>
    <cellStyle name="20% - Accent1 4 2 2 2 2" xfId="23507" xr:uid="{0CCC88E6-0B8C-4CEF-9068-7F00E8809177}"/>
    <cellStyle name="20% - Accent1 4 2 2 2 2 2" xfId="23678" xr:uid="{3E7DFD3A-F689-49B3-BD17-A8AB12E9265A}"/>
    <cellStyle name="20% - Accent1 4 2 2 2 2 2 2" xfId="7343" xr:uid="{CBC0DCF7-7C19-433E-8A8A-8FCEA702637B}"/>
    <cellStyle name="20% - Accent1 4 2 2 2 2 3" xfId="4899" xr:uid="{E3AA6BAC-CFD7-4291-9552-5E71B8FE1DCC}"/>
    <cellStyle name="20% - Accent1 4 2 2 2 2 3 2" xfId="1202" xr:uid="{D139CAF3-2244-411F-99D9-B6C1012E1326}"/>
    <cellStyle name="20% - Accent1 4 2 2 2 2 4" xfId="2967" xr:uid="{860D2347-0DF9-4F6A-B5AA-425F7FD89B1E}"/>
    <cellStyle name="20% - Accent1 4 2 2 2 3" xfId="11993" xr:uid="{1C39F9BB-7F5E-4737-B76C-22C722BB7A34}"/>
    <cellStyle name="20% - Accent1 4 2 2 2 3 2" xfId="1986" xr:uid="{07AFE63B-3487-4BE9-832F-91637018306D}"/>
    <cellStyle name="20% - Accent1 4 2 2 2 4" xfId="22699" xr:uid="{DAAD4DA7-DD93-471E-BB9A-97704853AA0B}"/>
    <cellStyle name="20% - Accent1 4 2 2 2 4 2" xfId="2133" xr:uid="{B771402B-4465-403E-8E0D-882D2871A7CE}"/>
    <cellStyle name="20% - Accent1 4 2 2 2 5" xfId="22869" xr:uid="{D6DA6971-2F8B-4015-A0DE-D2F3C6456873}"/>
    <cellStyle name="20% - Accent1 4 2 2 3" xfId="21322" xr:uid="{7B5A889A-B98A-43C1-B156-A70DF6053CF9}"/>
    <cellStyle name="20% - Accent1 4 2 2 3 2" xfId="17195" xr:uid="{D81343C6-F024-4960-9BDB-1F057D267E51}"/>
    <cellStyle name="20% - Accent1 4 2 2 3 2 2" xfId="17366" xr:uid="{A58B6C84-4F40-4D21-8088-E5FB73BBAC0E}"/>
    <cellStyle name="20% - Accent1 4 2 2 3 2 2 2" xfId="19979" xr:uid="{174B3F76-37E3-4C55-AC7F-3351C5E6928B}"/>
    <cellStyle name="20% - Accent1 4 2 2 3 2 3" xfId="11212" xr:uid="{CAC851B2-4873-4E4B-9A66-CD817F3C2149}"/>
    <cellStyle name="20% - Accent1 4 2 2 3 2 3 2" xfId="1203" xr:uid="{1DD16464-07F5-4E83-8F09-516444D91D79}"/>
    <cellStyle name="20% - Accent1 4 2 2 3 2 4" xfId="9280" xr:uid="{23DC9FF3-69DB-4619-BC05-576224C37A93}"/>
    <cellStyle name="20% - Accent1 4 2 2 3 3" xfId="24630" xr:uid="{15A03443-08DC-4AF9-95EC-9F374A8299D1}"/>
    <cellStyle name="20% - Accent1 4 2 2 3 3 2" xfId="4090" xr:uid="{10C6DC5C-1F34-45B6-A52C-0A7BB8B04D9C}"/>
    <cellStyle name="20% - Accent1 4 2 2 3 4" xfId="16386" xr:uid="{8D4AEE2E-3E6A-4A8B-A95D-964636B2FA0E}"/>
    <cellStyle name="20% - Accent1 4 2 2 3 4 2" xfId="4237" xr:uid="{107CD296-E051-4ED8-A442-BB0A52141F38}"/>
    <cellStyle name="20% - Accent1 4 2 2 3 5" xfId="16556" xr:uid="{243613B7-2BCD-413F-B244-60B3871B28D3}"/>
    <cellStyle name="20% - Accent1 4 2 2 4" xfId="10870" xr:uid="{397718C9-3F27-45DF-8213-F9C9FD086FE9}"/>
    <cellStyle name="20% - Accent1 4 2 2 4 2" xfId="11041" xr:uid="{DC36EACF-27B3-4711-89CA-74AEC6969B6B}"/>
    <cellStyle name="20% - Accent1 4 2 2 4 2 2" xfId="17876" xr:uid="{C883AC59-33E4-4695-B87E-EA4D9361C87A}"/>
    <cellStyle name="20% - Accent1 4 2 2 4 3" xfId="15432" xr:uid="{A41D458B-6435-4490-B495-68B3D00D1CAC}"/>
    <cellStyle name="20% - Accent1 4 2 2 4 3 2" xfId="13836" xr:uid="{9247FD7B-9410-43D1-96E0-2E167D5D150B}"/>
    <cellStyle name="20% - Accent1 4 2 2 4 4" xfId="14531" xr:uid="{724596DC-AC1D-4644-B386-60CD1CA1015F}"/>
    <cellStyle name="20% - Accent1 4 2 2 5" xfId="5679" xr:uid="{A83C3CD3-45C5-4D6A-8F6C-94961F6C4788}"/>
    <cellStyle name="20% - Accent1 4 2 2 5 2" xfId="950" xr:uid="{50781DC4-FCEC-4D5C-88C0-8CCDB7D9FB96}"/>
    <cellStyle name="20% - Accent1 4 2 2 6" xfId="10062" xr:uid="{0985609C-D6F7-4ED2-AFBE-D9E631EFF186}"/>
    <cellStyle name="20% - Accent1 4 2 2 6 2" xfId="13736" xr:uid="{A2342E95-650E-4307-B65C-F45934BDEBDE}"/>
    <cellStyle name="20% - Accent1 4 2 2 7" xfId="10232" xr:uid="{10070FF2-9007-4A59-87FC-BF8B5920C7BF}"/>
    <cellStyle name="20% - Accent1 4 2 3" xfId="15010" xr:uid="{08F4DB77-5AC3-471C-85E4-FBE24844AD30}"/>
    <cellStyle name="20% - Accent1 4 2 3 2" xfId="4477" xr:uid="{7397F896-8226-4B98-B0C5-224912E1B521}"/>
    <cellStyle name="20% - Accent1 4 2 3 2 2" xfId="19298" xr:uid="{C503B8BA-A3E9-40AA-B141-356970574C50}"/>
    <cellStyle name="20% - Accent1 4 2 3 2 2 2" xfId="19469" xr:uid="{6F2632D3-5FC1-49C7-AC8E-3F70823B862B}"/>
    <cellStyle name="20% - Accent1 4 2 3 2 2 2 2" xfId="1030" xr:uid="{74DAA0B7-061C-4A50-B818-BF7BC90391F1}"/>
    <cellStyle name="20% - Accent1 4 2 3 2 2 3" xfId="17537" xr:uid="{D3AA5B74-C650-49B0-A349-37A926AC65C5}"/>
    <cellStyle name="20% - Accent1 4 2 3 2 2 3 2" xfId="4341" xr:uid="{63E7FCCE-CC21-4F5D-A3F8-CEFF7111D3B2}"/>
    <cellStyle name="20% - Accent1 4 2 3 2 2 4" xfId="15604" xr:uid="{493FAAEC-E18D-4A2F-A554-362297DB547A}"/>
    <cellStyle name="20% - Accent1 4 2 3 2 3" xfId="7784" xr:uid="{ED3B22AE-1F4B-4CFA-BD57-4734A0D96CD0}"/>
    <cellStyle name="20% - Accent1 4 2 3 2 3 2" xfId="23041" xr:uid="{533BFE0E-E51F-47DC-984B-C5B75DC0F916}"/>
    <cellStyle name="20% - Accent1 4 2 3 2 4" xfId="12166" xr:uid="{54D9694C-1CD4-4AB7-B4A1-9756E1630EF2}"/>
    <cellStyle name="20% - Accent1 4 2 3 2 4 2" xfId="23188" xr:uid="{0C3AB85E-DFCD-406A-B38D-11670842B347}"/>
    <cellStyle name="20% - Accent1 4 2 3 2 5" xfId="12336" xr:uid="{970C7DB3-3316-42CC-BE32-841301F3E5BF}"/>
    <cellStyle name="20% - Accent1 4 2 3 3" xfId="10790" xr:uid="{F8CD3619-B697-4D65-98B2-B4B87DFD21F5}"/>
    <cellStyle name="20% - Accent1 4 2 3 3 2" xfId="12984" xr:uid="{ABDCD6AC-0C71-45D0-AE15-051B36C23F9F}"/>
    <cellStyle name="20% - Accent1 4 2 3 3 2 2" xfId="13155" xr:uid="{687E7CE0-136B-4957-919D-96B79B9C92B9}"/>
    <cellStyle name="20% - Accent1 4 2 3 3 2 2 2" xfId="1031" xr:uid="{17737360-831C-4770-88CE-66CC731D459A}"/>
    <cellStyle name="20% - Accent1 4 2 3 3 2 3" xfId="7004" xr:uid="{DD0C0D2D-273C-49D0-BB48-CB55B6E2C470}"/>
    <cellStyle name="20% - Accent1 4 2 3 3 2 3 2" xfId="10655" xr:uid="{919BEEC0-8533-4591-871B-3EC5C0E5302B}"/>
    <cellStyle name="20% - Accent1 4 2 3 3 2 4" xfId="5071" xr:uid="{EACFD021-5DEB-45C5-B035-619A33765BE2}"/>
    <cellStyle name="20% - Accent1 4 2 3 3 3" xfId="20419" xr:uid="{2789C697-C76E-4671-9FB1-DFBB83AC2F5B}"/>
    <cellStyle name="20% - Accent1 4 2 3 3 3 2" xfId="16728" xr:uid="{CB8D634C-DA54-4049-B1BE-283ACA8F7D30}"/>
    <cellStyle name="20% - Accent1 4 2 3 3 4" xfId="24803" xr:uid="{5441C4F0-0CCE-445A-8DA0-4694715E52A0}"/>
    <cellStyle name="20% - Accent1 4 2 3 3 4 2" xfId="16875" xr:uid="{39BCBE96-13C0-4B3D-8B85-B7A93685C784}"/>
    <cellStyle name="20% - Accent1 4 2 3 3 5" xfId="24973" xr:uid="{CEDBC959-8DFC-4716-9099-4FC2BC4A6699}"/>
    <cellStyle name="20% - Accent1 4 2 3 4" xfId="6662" xr:uid="{4FCE4B41-34FA-4C50-887A-5996B2C24A70}"/>
    <cellStyle name="20% - Accent1 4 2 3 4 2" xfId="6833" xr:uid="{6F6415F9-92B7-458E-A001-8A230A1C0D34}"/>
    <cellStyle name="20% - Accent1 4 2 3 4 2 2" xfId="13665" xr:uid="{F23166C2-888D-44CD-96DA-90E8A68D3927}"/>
    <cellStyle name="20% - Accent1 4 2 3 4 3" xfId="23849" xr:uid="{7B4AD465-B5CE-4E5F-8812-9A73E20F5DC0}"/>
    <cellStyle name="20% - Accent1 4 2 3 4 3 2" xfId="2237" xr:uid="{D921E70D-9A51-493C-9EFA-F1918EE4B40F}"/>
    <cellStyle name="20% - Accent1 4 2 3 4 4" xfId="21916" xr:uid="{6C8C6861-8B5D-44C5-A7D2-DC0B4E9713EA}"/>
    <cellStyle name="20% - Accent1 4 2 3 5" xfId="18317" xr:uid="{63901CE0-CCE3-4A24-B929-EED92C773299}"/>
    <cellStyle name="20% - Accent1 4 2 3 5 2" xfId="10404" xr:uid="{25E41641-D353-4780-ACE4-0FB7271F5BA3}"/>
    <cellStyle name="20% - Accent1 4 2 3 6" xfId="5852" xr:uid="{408C6E3F-0BDE-43B7-8CEE-7CB0B559441D}"/>
    <cellStyle name="20% - Accent1 4 2 3 6 2" xfId="10551" xr:uid="{2E6EC6D0-1BC0-4B3F-92F0-DC7A5E393F8A}"/>
    <cellStyle name="20% - Accent1 4 2 3 7" xfId="6022" xr:uid="{5AA8A8F3-546C-4E09-B974-5BA3E616B951}"/>
    <cellStyle name="20% - Accent1 4 2 4" xfId="23427" xr:uid="{7EA60755-2EB5-417D-BAC3-4B96897F5B8A}"/>
    <cellStyle name="20% - Accent1 4 2 4 2" xfId="344" xr:uid="{5B3A1AB9-7B69-459E-AECF-28FA531C592E}"/>
    <cellStyle name="20% - Accent1 4 2 4 2 2" xfId="516" xr:uid="{CAD7E7C3-E15E-4446-B59B-60A83BEB7823}"/>
    <cellStyle name="20% - Accent1 4 2 4 2 2 2" xfId="2066" xr:uid="{93690E2E-F482-42B5-870E-5FAD6F25467E}"/>
    <cellStyle name="20% - Accent1 4 2 4 2 3" xfId="19640" xr:uid="{93E510C7-8E6D-4F94-84A6-2D97EFCF1E28}"/>
    <cellStyle name="20% - Accent1 4 2 4 2 3 2" xfId="23292" xr:uid="{8DF981DB-B657-4DFD-9BDB-E00BB01DD91D}"/>
    <cellStyle name="20% - Accent1 4 2 4 2 4" xfId="11384" xr:uid="{DBAE650F-562A-4AB1-B596-2E75DC28B5D5}"/>
    <cellStyle name="20% - Accent1 4 2 4 3" xfId="14107" xr:uid="{1BEBA69C-883D-405C-AFC1-4B8BF3E0F4BA}"/>
    <cellStyle name="20% - Accent1 4 2 4 3 2" xfId="6194" xr:uid="{39F487C1-9B0D-4169-9560-97D68F9278F5}"/>
    <cellStyle name="20% - Accent1 4 2 4 4" xfId="18490" xr:uid="{DC98EB67-DFBC-4045-9A20-BF376EB6892E}"/>
    <cellStyle name="20% - Accent1 4 2 4 4 2" xfId="6341" xr:uid="{DD1EA5C8-F88E-427D-8BEC-5B32C6AAB7EB}"/>
    <cellStyle name="20% - Accent1 4 2 4 5" xfId="18660" xr:uid="{2C896703-D2BD-4E0F-B12D-64AC373CADC4}"/>
    <cellStyle name="20% - Accent1 4 2 5" xfId="17115" xr:uid="{EEC34DD7-9E50-4C75-B9C8-C7CC8458428E}"/>
    <cellStyle name="20% - Accent1 4 2 5 2" xfId="1384" xr:uid="{723F5598-2214-4467-991D-BDD4FE9BA67E}"/>
    <cellStyle name="20% - Accent1 4 2 5 2 2" xfId="517" xr:uid="{6C6EF93E-2436-4CE4-8D5E-A02AF9A1E7D4}"/>
    <cellStyle name="20% - Accent1 4 2 5 2 2 2" xfId="4170" xr:uid="{BA998FEA-5B69-4FFC-BDFD-1B469748AEDE}"/>
    <cellStyle name="20% - Accent1 4 2 5 2 3" xfId="13326" xr:uid="{BE60DA64-C4AB-4147-B8C4-11508EE87D0F}"/>
    <cellStyle name="20% - Accent1 4 2 5 2 3 2" xfId="16979" xr:uid="{3EF8602C-8035-456E-85B2-BD2331417D36}"/>
    <cellStyle name="20% - Accent1 4 2 5 2 4" xfId="24021" xr:uid="{A944F52C-C1B5-493C-8602-4358246888F8}"/>
    <cellStyle name="20% - Accent1 4 2 5 3" xfId="2543" xr:uid="{2D367971-ACD7-412C-B428-BC93371DD0FE}"/>
    <cellStyle name="20% - Accent1 4 2 5 3 2" xfId="12508" xr:uid="{A9538EB6-16B0-45E9-9F1D-E0BA03442CBD}"/>
    <cellStyle name="20% - Accent1 4 2 5 4" xfId="7957" xr:uid="{DDB5F8D3-A554-4DCF-8072-5211FDF08358}"/>
    <cellStyle name="20% - Accent1 4 2 5 4 2" xfId="12655" xr:uid="{426A4078-2E17-4198-A275-347798C65F82}"/>
    <cellStyle name="20% - Accent1 4 2 5 5" xfId="8127" xr:uid="{CC54B742-CF92-4B41-A637-E0C7D3690DFA}"/>
    <cellStyle name="20% - Accent1 4 2 6" xfId="4557" xr:uid="{C17E7A35-B371-41E7-808A-F72A2264600B}"/>
    <cellStyle name="20% - Accent1 4 2 6 2" xfId="4728" xr:uid="{15BC7AFA-2790-41C4-BC63-DB2691ABC8FF}"/>
    <cellStyle name="20% - Accent1 4 2 6 2 2" xfId="24188" xr:uid="{733CEFE8-BD6D-4F3F-9445-B58F25DD53AB}"/>
    <cellStyle name="20% - Accent1 4 2 6 3" xfId="21744" xr:uid="{C1FC8660-F042-4114-8A47-ECFEE2F931A8}"/>
    <cellStyle name="20% - Accent1 4 2 6 3 2" xfId="20150" xr:uid="{49C776E9-0745-4893-B74A-2B8ED088BC68}"/>
    <cellStyle name="20% - Accent1 4 2 6 4" xfId="20843" xr:uid="{CF212850-F4C0-4D64-B4C4-58C29992E14B}"/>
    <cellStyle name="20% - Accent1 4 2 7" xfId="16213" xr:uid="{6C35F5BB-B1F3-43BE-A434-2188919D8025}"/>
    <cellStyle name="20% - Accent1 4 2 7 2" xfId="13588" xr:uid="{D7387CA3-A8D5-4D13-9082-457FA29800D3}"/>
    <cellStyle name="20% - Accent1 4 2 8" xfId="3748" xr:uid="{A087F673-8F4A-48AF-9169-1DFDA24024B4}"/>
    <cellStyle name="20% - Accent1 4 2 8 2" xfId="20050" xr:uid="{6C7DB44D-5082-4B5A-8B24-468402BBDA57}"/>
    <cellStyle name="20% - Accent1 4 2 9" xfId="3918" xr:uid="{C0CA6B34-95EA-4877-884F-439265F7410F}"/>
    <cellStyle name="20% - Accent1 4 3" xfId="6582" xr:uid="{847C9226-822E-4997-B695-08C22C71BCB8}"/>
    <cellStyle name="20% - Accent1 4 3 2" xfId="19218" xr:uid="{7A387619-304F-48EF-B16F-DD19C324AB52}"/>
    <cellStyle name="20% - Accent1 4 3 2 2" xfId="9802" xr:uid="{C45B243A-0E24-41B2-859A-A38157965966}"/>
    <cellStyle name="20% - Accent1 4 3 2 2 2" xfId="3660" xr:uid="{B74329AF-C5D9-40FC-A9C5-82DBD23D98EC}"/>
    <cellStyle name="20% - Accent1 4 3 2 2 2 2" xfId="23121" xr:uid="{610F85D2-7533-47E4-B995-F1CC2FC1CA84}"/>
    <cellStyle name="20% - Accent1 4 3 2 2 3" xfId="1726" xr:uid="{02A5C3AB-F9A1-413E-AB64-9D44B7613E57}"/>
    <cellStyle name="20% - Accent1 4 3 2 2 3 2" xfId="12759" xr:uid="{1520655A-C6B4-46D7-AF61-7246C0163080}"/>
    <cellStyle name="20% - Accent1 4 3 2 2 4" xfId="7176" xr:uid="{3BA0E6DB-0A16-435B-84A3-6DA0AA8A99A2}"/>
    <cellStyle name="20% - Accent1 4 3 2 3" xfId="21492" xr:uid="{24A3CED1-8CCE-4C10-95C6-ED7E8BFB8C2B}"/>
    <cellStyle name="20% - Accent1 4 3 2 3 2" xfId="18832" xr:uid="{21588552-AF70-41CF-B319-297793A2892B}"/>
    <cellStyle name="20% - Accent1 4 3 2 4" xfId="14280" xr:uid="{A32B0F18-D5EA-4AEF-BE1F-4566A75B3E9C}"/>
    <cellStyle name="20% - Accent1 4 3 2 4 2" xfId="18979" xr:uid="{018CACAC-2513-4181-A22B-AC73FE51AA25}"/>
    <cellStyle name="20% - Accent1 4 3 2 5" xfId="14450" xr:uid="{B4E9CF99-A78C-4700-A380-D0ABC6B14A84}"/>
    <cellStyle name="20% - Accent1 4 3 3" xfId="12904" xr:uid="{5D61F4ED-3EBA-4C59-9DB6-EDC6154DC641}"/>
    <cellStyle name="20% - Accent1 4 3 3 2" xfId="22439" xr:uid="{28C68E4E-5EC6-45E0-A1C9-D828053EFEA5}"/>
    <cellStyle name="20% - Accent1 4 3 3 2 2" xfId="9974" xr:uid="{A423AAEE-2A4A-4A60-BD4D-D30AA2EDCE38}"/>
    <cellStyle name="20% - Accent1 4 3 3 2 2 2" xfId="16808" xr:uid="{9FC1198E-CF02-4D8D-B1F7-E84AAD2B32C2}"/>
    <cellStyle name="20% - Accent1 4 3 3 2 3" xfId="3830" xr:uid="{B0A51CD0-8B96-481C-8754-61590FB8490A}"/>
    <cellStyle name="20% - Accent1 4 3 3 2 3 2" xfId="25396" xr:uid="{F596E0EB-99CF-4769-9066-72AFE2F50DB0}"/>
    <cellStyle name="20% - Accent1 4 3 3 2 4" xfId="19812" xr:uid="{AB97D45D-1599-4AF3-BA27-678748D321BD}"/>
    <cellStyle name="20% - Accent1 4 3 3 3" xfId="15180" xr:uid="{3879F5AA-34FA-4411-A4A2-E8F1B06C5D9A}"/>
    <cellStyle name="20% - Accent1 4 3 3 3 2" xfId="8299" xr:uid="{023B2EB8-8A5E-410C-818F-73C9D98D57A3}"/>
    <cellStyle name="20% - Accent1 4 3 3 4" xfId="2716" xr:uid="{864BDCD4-90D5-40C9-A860-B8072D17F8EC}"/>
    <cellStyle name="20% - Accent1 4 3 3 4 2" xfId="8446" xr:uid="{078987DD-E954-41CC-8690-0481C8A397E6}"/>
    <cellStyle name="20% - Accent1 4 3 3 5" xfId="2886" xr:uid="{7B31F4DC-170A-4EDA-8A6F-FD93ECCF1556}"/>
    <cellStyle name="20% - Accent1 4 3 4" xfId="3488" xr:uid="{E2AD6CC9-B19B-4AE2-9BB9-59157FCA2D2A}"/>
    <cellStyle name="20% - Accent1 4 3 4 2" xfId="1556" xr:uid="{07FC8DE6-2350-4C6A-9057-0DCE0BD7F082}"/>
    <cellStyle name="20% - Accent1 4 3 4 2 2" xfId="10484" xr:uid="{05D69EA0-980E-4017-89FB-C853B747D5FE}"/>
    <cellStyle name="20% - Accent1 4 3 4 3" xfId="688" xr:uid="{2BB30967-1098-4984-86F6-BB3F5D36BFC8}"/>
    <cellStyle name="20% - Accent1 4 3 4 3 2" xfId="6445" xr:uid="{82C4E0F7-9C5A-4E98-AD82-2CDDAEAF3C1D}"/>
    <cellStyle name="20% - Accent1 4 3 4 4" xfId="17709" xr:uid="{7462A7E8-A7E9-4218-8481-5B05ADEE0301}"/>
    <cellStyle name="20% - Accent1 4 3 5" xfId="8856" xr:uid="{8F6E6407-D81D-46EB-A5AD-B5E5648971AF}"/>
    <cellStyle name="20% - Accent1 4 3 5 2" xfId="25145" xr:uid="{15A95831-BEBA-4DFC-8021-218DE9E13069}"/>
    <cellStyle name="20% - Accent1 4 3 6" xfId="20592" xr:uid="{11887CD1-4AB5-4CEA-AD07-C4A77B0D20B3}"/>
    <cellStyle name="20% - Accent1 4 3 6 2" xfId="25292" xr:uid="{3C61AE9F-BCAB-45C7-8EFD-258F977D1D83}"/>
    <cellStyle name="20% - Accent1 4 3 7" xfId="20762" xr:uid="{E9365746-1A05-41C5-A50B-DC92B0D2D0ED}"/>
    <cellStyle name="20% - Accent1 4 4" xfId="241" xr:uid="{D0EC3EC5-4815-445E-9622-23B871C3DD4D}"/>
    <cellStyle name="20% - Accent1 4 4 2" xfId="2354" xr:uid="{FB8C0B79-75BA-498D-AB29-BBA31CD65AC3}"/>
    <cellStyle name="20% - Accent1 4 4 2 2" xfId="5592" xr:uid="{DA149C83-9FD8-412B-ABF5-D21686D3DF7F}"/>
    <cellStyle name="20% - Accent1 4 4 2 2 2" xfId="16298" xr:uid="{13472D09-7AD5-4261-982C-AA9EA108E0B7}"/>
    <cellStyle name="20% - Accent1 4 4 2 2 2 2" xfId="12588" xr:uid="{88B3B464-8238-4409-88A6-EF0BA24AC228}"/>
    <cellStyle name="20% - Accent1 4 4 2 2 3" xfId="22781" xr:uid="{D77D3E33-9730-4883-9D92-C80AE71D35AC}"/>
    <cellStyle name="20% - Accent1 4 4 2 2 3 2" xfId="8550" xr:uid="{E5DE92D1-2FE1-459E-95CC-D93EDFDB78BF}"/>
    <cellStyle name="20% - Accent1 4 4 2 2 4" xfId="860" xr:uid="{7984F92B-5632-42A1-91C9-045DDDF04BE9}"/>
    <cellStyle name="20% - Accent1 4 4 2 3" xfId="10960" xr:uid="{73801575-5140-4094-97F9-22B54EA4EB24}"/>
    <cellStyle name="20% - Accent1 4 4 2 3 2" xfId="14622" xr:uid="{2C3F1158-7AC2-4589-B028-F3CFC07BD073}"/>
    <cellStyle name="20% - Accent1 4 4 2 4" xfId="21665" xr:uid="{4CB92EC8-DEBC-4951-8D6F-9451B89AB261}"/>
    <cellStyle name="20% - Accent1 4 4 2 4 2" xfId="14769" xr:uid="{A3DE95A2-0023-4129-93A5-4C2FE207E3EC}"/>
    <cellStyle name="20% - Accent1 4 4 2 5" xfId="21835" xr:uid="{E96F93F1-339B-4EDB-8820-D7C183194613}"/>
    <cellStyle name="20% - Accent1 4 4 3" xfId="8667" xr:uid="{191FCC43-A99D-4BF3-BF39-80E8EB195FA0}"/>
    <cellStyle name="20% - Accent1 4 4 3 2" xfId="11906" xr:uid="{D83B5A2E-EFE6-4C78-A640-F8FE4EFE1FF2}"/>
    <cellStyle name="20% - Accent1 4 4 3 2 2" xfId="5764" xr:uid="{DD3CAFC8-9BB4-4C3C-9915-56002EA1EEE5}"/>
    <cellStyle name="20% - Accent1 4 4 3 2 2 2" xfId="25225" xr:uid="{347233DC-C05D-45A8-8842-007C8F2F171F}"/>
    <cellStyle name="20% - Accent1 4 4 3 2 3" xfId="16468" xr:uid="{5A21B123-A701-4CF1-82BB-FC3B8F87160B}"/>
    <cellStyle name="20% - Accent1 4 4 3 2 3 2" xfId="21185" xr:uid="{11980D1B-0011-4652-BAD6-D01B6CE07083}"/>
    <cellStyle name="20% - Accent1 4 4 3 2 4" xfId="1896" xr:uid="{64C06316-17D7-45E9-96E7-73A88AF2A1FA}"/>
    <cellStyle name="20% - Accent1 4 4 3 3" xfId="23597" xr:uid="{039FA96C-147C-4514-94C9-74487FDF405F}"/>
    <cellStyle name="20% - Accent1 4 4 3 3 2" xfId="3058" xr:uid="{3DCC8A43-5D69-4BF2-8393-CFCF9AFD6882}"/>
    <cellStyle name="20% - Accent1 4 4 3 4" xfId="15353" xr:uid="{FC1A5CD1-BE80-4054-AABD-8634DD69A322}"/>
    <cellStyle name="20% - Accent1 4 4 3 4 2" xfId="218" xr:uid="{4D3163D6-8557-4C6A-A2A4-3DAABC68AB83}"/>
    <cellStyle name="20% - Accent1 4 4 3 5" xfId="15523" xr:uid="{E53A9AAE-1ED7-4612-A9C3-838E22B5C1C2}"/>
    <cellStyle name="20% - Accent1 4 4 4" xfId="16126" xr:uid="{46D458D0-31E0-4201-BF41-7463C5D03AF5}"/>
    <cellStyle name="20% - Accent1 4 4 4 2" xfId="22611" xr:uid="{D3B77A14-2940-4FE6-893E-229A006288CF}"/>
    <cellStyle name="20% - Accent1 4 4 4 2 2" xfId="6274" xr:uid="{48239376-2904-4971-9BD4-FDB7AAD0D369}"/>
    <cellStyle name="20% - Accent1 4 4 4 3" xfId="10144" xr:uid="{DA8F3682-DC4A-48CC-AB1E-8348C54C055C}"/>
    <cellStyle name="20% - Accent1 4 4 4 3 2" xfId="19083" xr:uid="{D8BB3D6C-3AEC-4B55-AD9C-18F617BF5DFC}"/>
    <cellStyle name="20% - Accent1 4 4 4 4" xfId="13498" xr:uid="{16E708F1-7B09-479E-BF88-4B680D28C647}"/>
    <cellStyle name="20% - Accent1 4 4 5" xfId="4647" xr:uid="{376270FC-FDCF-4033-BBF8-F541770B14D6}"/>
    <cellStyle name="20% - Accent1 4 4 5 2" xfId="20934" xr:uid="{7694FD86-81F1-4DC4-98EA-4126AA95D30B}"/>
    <cellStyle name="20% - Accent1 4 4 6" xfId="9029" xr:uid="{E8EDA4FA-391F-4BEE-9895-13D47B937A3A}"/>
    <cellStyle name="20% - Accent1 4 4 6 2" xfId="21081" xr:uid="{9F5268B5-463F-42FC-B419-F598A53C3A7D}"/>
    <cellStyle name="20% - Accent1 4 4 7" xfId="9199" xr:uid="{6CE115C1-383A-4253-9C1A-6EE732048193}"/>
    <cellStyle name="20% - Accent1 4 5" xfId="21302" xr:uid="{537B76E5-72B0-444E-97C3-D03EA0258860}"/>
    <cellStyle name="20% - Accent1 4 5 2" xfId="14990" xr:uid="{DA81D5CC-84E9-4B3E-B767-20C787985B84}"/>
    <cellStyle name="20% - Accent1 4 5 2 2" xfId="18230" xr:uid="{FB4D6F42-EEBF-4599-863D-A95B2B40E138}"/>
    <cellStyle name="20% - Accent1 4 5 2 2 2" xfId="24715" xr:uid="{47F97C3F-159B-4947-8034-BC1267723CC6}"/>
    <cellStyle name="20% - Accent1 4 5 2 2 2 2" xfId="8379" xr:uid="{C059D2BC-2D63-4D84-9E08-6B5EC8D070A5}"/>
    <cellStyle name="20% - Accent1 4 5 2 2 3" xfId="12248" xr:uid="{1872BF1C-F3F3-42A8-8D4D-7A731159D6B7}"/>
    <cellStyle name="20% - Accent1 4 5 2 2 3 2" xfId="3309" xr:uid="{58B72468-D177-4E6A-8231-154802F68FCB}"/>
    <cellStyle name="20% - Accent1 4 5 2 2 4" xfId="10314" xr:uid="{CC599162-28E7-42BB-BE6B-F8C0E5AF5516}"/>
    <cellStyle name="20% - Accent1 4 5 2 3" xfId="6752" xr:uid="{462185BB-1491-4564-95D6-CD307B638ECD}"/>
    <cellStyle name="20% - Accent1 4 5 2 3 2" xfId="22007" xr:uid="{6D5E5AB5-DECB-411E-92C1-99617CB500F3}"/>
    <cellStyle name="20% - Accent1 4 5 2 4" xfId="11133" xr:uid="{A562ADB3-7B28-4EBD-AF38-831217D08B1C}"/>
    <cellStyle name="20% - Accent1 4 5 2 4 2" xfId="8644" xr:uid="{BA9935B1-F3FC-44E8-B498-37D94DED8D4B}"/>
    <cellStyle name="20% - Accent1 4 5 2 5" xfId="11303" xr:uid="{D829EA6F-7196-49D2-ACAB-898E4095555F}"/>
    <cellStyle name="20% - Accent1 4 5 3" xfId="4458" xr:uid="{363FEF9D-9B0A-4215-9B35-737AC16D2468}"/>
    <cellStyle name="20% - Accent1 4 5 3 2" xfId="7697" xr:uid="{9B84E0FD-60DA-4BB3-859D-E8DE9F6E4C49}"/>
    <cellStyle name="20% - Accent1 4 5 3 2 2" xfId="18402" xr:uid="{3E8CF1EB-3865-45C9-BE6F-3998E934612D}"/>
    <cellStyle name="20% - Accent1 4 5 3 2 2 2" xfId="21014" xr:uid="{CC50E632-673A-4B00-A3C7-D885243F43EF}"/>
    <cellStyle name="20% - Accent1 4 5 3 2 3" xfId="24885" xr:uid="{302D1E17-39E6-45C8-827A-D9A5171CFD83}"/>
    <cellStyle name="20% - Accent1 4 5 3 2 3 2" xfId="9622" xr:uid="{D4B9FC0F-4EF9-4807-AFD3-520FB1F1AEF2}"/>
    <cellStyle name="20% - Accent1 4 5 3 2 4" xfId="22951" xr:uid="{67DC1F11-A80E-40BA-A213-1ECEB457AFC9}"/>
    <cellStyle name="20% - Accent1 4 5 3 3" xfId="19388" xr:uid="{F4D16254-0C8F-4202-B48A-87876C18AA28}"/>
    <cellStyle name="20% - Accent1 4 5 3 3 2" xfId="15695" xr:uid="{23D9C848-082A-4ACF-81BC-AEAA4A54CE32}"/>
    <cellStyle name="20% - Accent1 4 5 3 4" xfId="23770" xr:uid="{74D7233C-768A-4712-8923-0EFAA220D9CB}"/>
    <cellStyle name="20% - Accent1 4 5 3 4 2" xfId="21279" xr:uid="{8D60D3BA-C0DF-408F-A4AE-747EE1D9BE3F}"/>
    <cellStyle name="20% - Accent1 4 5 3 5" xfId="23940" xr:uid="{C8B1E6A8-E266-4975-BF4A-AEA28995483B}"/>
    <cellStyle name="20% - Accent1 4 5 4" xfId="24543" xr:uid="{97144F4F-57B9-419E-9582-F295812C92AA}"/>
    <cellStyle name="20% - Accent1 4 5 4 2" xfId="12078" xr:uid="{D16CAFF8-1F30-4A99-90BB-4F385C3EAB70}"/>
    <cellStyle name="20% - Accent1 4 5 4 2 2" xfId="18912" xr:uid="{55E8F91D-C559-4D4C-B2DA-C0ACA5BEBD44}"/>
    <cellStyle name="20% - Accent1 4 5 4 3" xfId="5934" xr:uid="{F5BCE2D8-E909-4FF0-B2C8-C3AE4BC95AEC}"/>
    <cellStyle name="20% - Accent1 4 5 4 3 2" xfId="14873" xr:uid="{69CEDA6C-AF95-4EA4-9E20-8F4A4033238C}"/>
    <cellStyle name="20% - Accent1 4 5 4 4" xfId="4000" xr:uid="{C16ECDE4-45BF-4B27-ABEF-AC4789E72A2D}"/>
    <cellStyle name="20% - Accent1 4 5 5" xfId="17285" xr:uid="{75BC5589-525F-44CD-B787-5A48DF8D59EE}"/>
    <cellStyle name="20% - Accent1 4 5 5 2" xfId="9371" xr:uid="{6A8D368D-7029-4981-AA82-3A149D94ECE8}"/>
    <cellStyle name="20% - Accent1 4 5 6" xfId="4820" xr:uid="{D66E4687-3A86-4B13-9C38-1CFF8F6764CB}"/>
    <cellStyle name="20% - Accent1 4 5 6 2" xfId="2331" xr:uid="{DA888F73-CCBB-482F-9233-73E7E2498735}"/>
    <cellStyle name="20% - Accent1 4 5 7" xfId="4990" xr:uid="{313528F9-948A-4AD7-99FA-7AB0D85C5C11}"/>
    <cellStyle name="20% - Accent1 4 6" xfId="10772" xr:uid="{A1B0C739-F767-4153-903D-5A77CAA1B652}"/>
    <cellStyle name="20% - Accent1 4 6 2" xfId="20332" xr:uid="{3F81C83B-52A2-4092-9D21-AD88473F98CF}"/>
    <cellStyle name="20% - Accent1 4 6 2 2" xfId="7869" xr:uid="{2730EB7F-49EA-48A8-92D9-99ACE23AEBC8}"/>
    <cellStyle name="20% - Accent1 4 6 2 2 2" xfId="14702" xr:uid="{048B45C1-1D18-4AF2-BD80-D8B176A0B757}"/>
    <cellStyle name="20% - Accent1 4 6 2 3" xfId="18572" xr:uid="{53622CE4-DC0A-43C7-8FE2-96F9C5BAA72C}"/>
    <cellStyle name="20% - Accent1 4 6 2 3 2" xfId="22258" xr:uid="{8416D1FF-5243-4DE9-8E0B-188D0ADB5267}"/>
    <cellStyle name="20% - Accent1 4 6 2 4" xfId="16638" xr:uid="{38CBA64B-81E7-4274-AEC5-ECB903EC794D}"/>
    <cellStyle name="20% - Accent1 4 6 3" xfId="13074" xr:uid="{29B1E58D-18AE-490B-9A79-7C4E0E94E144}"/>
    <cellStyle name="20% - Accent1 4 6 3 2" xfId="5162" xr:uid="{55269392-EA60-4124-9D01-33E378235015}"/>
    <cellStyle name="20% - Accent1 4 6 4" xfId="17458" xr:uid="{77508DB3-3228-44A7-890F-46C21E1916B7}"/>
    <cellStyle name="20% - Accent1 4 6 4 2" xfId="14967" xr:uid="{059EB880-63FF-4633-8E86-5C142AC127AE}"/>
    <cellStyle name="20% - Accent1 4 6 5" xfId="17628" xr:uid="{F524C5F8-53A0-4B18-A4D3-9EC774A7F357}"/>
    <cellStyle name="20% - Accent1 4 7" xfId="23408" xr:uid="{DE577918-6638-4F22-BE8A-D5630133EB28}"/>
    <cellStyle name="20% - Accent1 4 7 2" xfId="14020" xr:uid="{959EB01B-13DA-4429-BEC5-E533C577A903}"/>
    <cellStyle name="20% - Accent1 4 7 2 2" xfId="20504" xr:uid="{8037FE84-7B49-46A2-BC68-09086C50A7A8}"/>
    <cellStyle name="20% - Accent1 4 7 2 2 2" xfId="3138" xr:uid="{8D608C7D-63CD-406A-A14B-A0C10D4B68ED}"/>
    <cellStyle name="20% - Accent1 4 7 2 3" xfId="8039" xr:uid="{2C87E997-4681-49B3-8A20-04505395E528}"/>
    <cellStyle name="20% - Accent1 4 7 2 3 2" xfId="15946" xr:uid="{33534D05-24DB-43C0-A399-C5D877EB65F1}"/>
    <cellStyle name="20% - Accent1 4 7 2 4" xfId="6104" xr:uid="{7FED8A81-974C-43D8-A4FD-7F9E747041C9}"/>
    <cellStyle name="20% - Accent1 4 7 3" xfId="435" xr:uid="{F7181AFE-0027-43B1-8C00-032BEDE1BD60}"/>
    <cellStyle name="20% - Accent1 4 7 3 2" xfId="11475" xr:uid="{C624DF18-0650-4EE1-9CE1-34D34A17A0E5}"/>
    <cellStyle name="20% - Accent1 4 7 4" xfId="6925" xr:uid="{71B1467C-7DC4-4718-9E93-631252C11307}"/>
    <cellStyle name="20% - Accent1 4 7 4 2" xfId="4435" xr:uid="{37F8ECA7-EDA0-48EB-A12E-6D103961F158}"/>
    <cellStyle name="20% - Accent1 4 7 5" xfId="7095" xr:uid="{B2C0D8C8-E0E7-4168-9BCB-50AC8B6B2D97}"/>
    <cellStyle name="20% - Accent1 4 8" xfId="20249" xr:uid="{E73CC2CA-066D-45DF-B4C3-06FB225A02EB}"/>
    <cellStyle name="20% - Accent1 4 8 2" xfId="22526" xr:uid="{DC00251D-AC5F-43C0-B769-A67B8704F851}"/>
    <cellStyle name="20% - Accent1 4 8 2 2" xfId="19902" xr:uid="{780C5D44-94A9-45C3-8535-DE6DB90DBCD5}"/>
    <cellStyle name="20% - Accent1 4 8 3" xfId="1644" xr:uid="{6B48AEC3-B739-4388-A98D-B1AB9EB7E68C}"/>
    <cellStyle name="20% - Accent1 4 8 3 2" xfId="7414" xr:uid="{E5AC08FA-A04A-4424-91B5-B25C9348749D}"/>
    <cellStyle name="20% - Accent1 4 8 4" xfId="1814" xr:uid="{B62D8387-9711-47D0-9D9E-F945E06F87B4}"/>
    <cellStyle name="20% - Accent1 4 9" xfId="15090" xr:uid="{583C18BC-B87F-483E-8520-32CECB7B0FFC}"/>
    <cellStyle name="20% - Accent1 4 9 2" xfId="15261" xr:uid="{5A976E8D-A975-4965-94BD-0203E5520C56}"/>
    <cellStyle name="20% - Accent1 4 9 2 2" xfId="11551" xr:uid="{1A04E506-79B9-4A38-A6A5-CAC5653714EF}"/>
    <cellStyle name="20% - Accent1 4 9 3" xfId="9108" xr:uid="{A646394C-ED7C-4B29-9D59-2D570D1D6684}"/>
    <cellStyle name="20% - Accent1 4 9 3 2" xfId="7514" xr:uid="{06F5DC69-4531-4612-AF0A-AC1A2DD8F1A8}"/>
    <cellStyle name="20% - Accent1 4 9 4" xfId="8208" xr:uid="{DECE4F9C-CCAC-414F-AC39-14F0F2A6D0D6}"/>
    <cellStyle name="20% - Accent1 5" xfId="12894" xr:uid="{C5AC419E-FD2A-4963-BA42-9D57B841B8FF}"/>
    <cellStyle name="20% - Accent1 5 10" xfId="429" xr:uid="{0DF6E056-9798-463A-AA02-D51EDEF1D737}"/>
    <cellStyle name="20% - Accent1 5 10 2" xfId="5157" xr:uid="{845DB03F-3A16-403A-8803-D305BCD993AE}"/>
    <cellStyle name="20% - Accent1 5 11" xfId="17453" xr:uid="{E5A6F323-0BBE-433A-A95C-6D6A85158936}"/>
    <cellStyle name="20% - Accent1 5 11 2" xfId="23205" xr:uid="{71E316F7-88D0-48F6-AF2B-DC772A811B9F}"/>
    <cellStyle name="20% - Accent1 5 12" xfId="23935" xr:uid="{10560E7B-DB17-4ECC-A97E-302DE0078331}"/>
    <cellStyle name="20% - Accent1 5 2" xfId="6562" xr:uid="{A80DFF87-A7F1-440F-B361-2D580FDB0BD9}"/>
    <cellStyle name="20% - Accent1 5 2 2" xfId="19200" xr:uid="{93978A54-49A6-4F6A-A7FB-F90B6868DE8A}"/>
    <cellStyle name="20% - Accent1 5 2 2 2" xfId="12884" xr:uid="{F5A56179-A28E-4A56-9AEC-2D5E3BAB91CE}"/>
    <cellStyle name="20% - Accent1 5 2 2 2 2" xfId="15093" xr:uid="{F1DC871A-9FAE-4462-BD03-6A9362EE54CD}"/>
    <cellStyle name="20% - Accent1 5 2 2 2 2 2" xfId="21577" xr:uid="{5FD3C932-DDD1-4763-9C35-E84E742E771F}"/>
    <cellStyle name="20% - Accent1 5 2 2 2 2 2 2" xfId="5242" xr:uid="{1AB2F915-2DE0-431C-AE56-479ACB8F623F}"/>
    <cellStyle name="20% - Accent1 5 2 2 2 2 3" xfId="9111" xr:uid="{3D128804-32D6-4868-A6BC-B274397222A3}"/>
    <cellStyle name="20% - Accent1 5 2 2 2 2 3 2" xfId="18051" xr:uid="{3402C4DE-C736-49A3-B9E5-24839AD7CC90}"/>
    <cellStyle name="20% - Accent1 5 2 2 2 2 4" xfId="8209" xr:uid="{C843FA14-AFA1-4275-9A5B-064C84013D15}"/>
    <cellStyle name="20% - Accent1 5 2 2 2 3" xfId="9893" xr:uid="{EDAE12DF-7991-4E9B-B62B-5B162470643A}"/>
    <cellStyle name="20% - Accent1 5 2 2 2 3 2" xfId="19903" xr:uid="{E988BDDC-139F-4DAF-9668-7CC1EAF5D334}"/>
    <cellStyle name="20% - Accent1 5 2 2 2 4" xfId="3740" xr:uid="{548EFF05-1DE8-40AC-BDAF-24E00D04F300}"/>
    <cellStyle name="20% - Accent1 5 2 2 2 4 2" xfId="6539" xr:uid="{4C3F5CC6-94A5-4985-827A-4071C852EC07}"/>
    <cellStyle name="20% - Accent1 5 2 2 2 5" xfId="3916" xr:uid="{FADD0FC7-7594-4B12-9474-17BE64A0EC2E}"/>
    <cellStyle name="20% - Accent1 5 2 2 3" xfId="201" xr:uid="{B0CD269E-438E-4F70-8793-D23E9E695E31}"/>
    <cellStyle name="20% - Accent1 5 2 2 3 2" xfId="4560" xr:uid="{20DD59EA-72F5-4A33-BB70-31F6791E9386}"/>
    <cellStyle name="20% - Accent1 5 2 2 3 2 2" xfId="15265" xr:uid="{58C0BAAB-F948-4F11-8CDC-A6577A0A1A6A}"/>
    <cellStyle name="20% - Accent1 5 2 2 3 2 2 2" xfId="11555" xr:uid="{46958447-D0B9-4F43-B609-69F89863E2B9}"/>
    <cellStyle name="20% - Accent1 5 2 2 3 2 3" xfId="21747" xr:uid="{B717DD1E-A0BE-49E5-9B87-C4A7733FCE62}"/>
    <cellStyle name="20% - Accent1 5 2 2 3 2 3 2" xfId="7518" xr:uid="{0329425A-9804-4B67-BF4A-B29DB1C01732}"/>
    <cellStyle name="20% - Accent1 5 2 2 3 2 4" xfId="20844" xr:uid="{8039E03D-54FD-40D9-8B5B-7718D2496423}"/>
    <cellStyle name="20% - Accent1 5 2 2 3 3" xfId="22530" xr:uid="{AAFB1267-9332-46D3-8A6E-661FC7FAE810}"/>
    <cellStyle name="20% - Accent1 5 2 2 3 3 2" xfId="13589" xr:uid="{958ED64C-3A1F-4CE7-BE3A-8D4D1471BFF9}"/>
    <cellStyle name="20% - Accent1 5 2 2 3 4" xfId="10054" xr:uid="{DAA32286-60D5-4AF7-9A2E-7F973D8C7798}"/>
    <cellStyle name="20% - Accent1 5 2 2 3 4 2" xfId="19177" xr:uid="{9D2F4788-4392-4898-82C4-C9F23C41CBD3}"/>
    <cellStyle name="20% - Accent1 5 2 2 3 5" xfId="10230" xr:uid="{72161121-4C32-481F-808B-06AAF39A8FC2}"/>
    <cellStyle name="20% - Accent1 5 2 2 4" xfId="21405" xr:uid="{D3938DC8-14E0-4128-A69D-34FAC01E96A2}"/>
    <cellStyle name="20% - Accent1 5 2 2 4 2" xfId="8941" xr:uid="{B07088BD-DE69-4D08-B7E6-6DDCD8DC6522}"/>
    <cellStyle name="20% - Accent1 5 2 2 4 2 2" xfId="15775" xr:uid="{61257839-2953-4B04-9FC1-4BEBADB8E28F}"/>
    <cellStyle name="20% - Accent1 5 2 2 4 3" xfId="2798" xr:uid="{7A16266F-9879-4DEF-862F-AA721C125318}"/>
    <cellStyle name="20% - Accent1 5 2 2 4 3 2" xfId="24363" xr:uid="{50C0DA69-A9CE-429D-9CA2-D7E77D3114A0}"/>
    <cellStyle name="20% - Accent1 5 2 2 4 4" xfId="18742" xr:uid="{45D07065-B7E9-4A94-BF90-6F749157BADC}"/>
    <cellStyle name="20% - Accent1 5 2 2 5" xfId="3579" xr:uid="{A67B5692-B6C0-4CDE-BD89-6C60B3C24ED2}"/>
    <cellStyle name="20% - Accent1 5 2 2 5 2" xfId="7267" xr:uid="{2ACACC1E-24B6-44FA-A7D3-1A2A04CF2FC6}"/>
    <cellStyle name="20% - Accent1 5 2 2 6" xfId="1636" xr:uid="{535485DA-8C48-40CD-A2ED-2A3B47D17499}"/>
    <cellStyle name="20% - Accent1 5 2 2 6 2" xfId="17073" xr:uid="{EC7482D0-65FD-4407-A2D1-97E3669EC48B}"/>
    <cellStyle name="20% - Accent1 5 2 2 7" xfId="1812" xr:uid="{A8D86015-AC30-4D12-AEEE-D0E86B99F778}"/>
    <cellStyle name="20% - Accent1 5 2 3" xfId="1302" xr:uid="{7A98B41F-2870-4A07-AE4A-DE62DFB3B0AA}"/>
    <cellStyle name="20% - Accent1 5 2 3 2" xfId="3406" xr:uid="{4F08A6C6-CD1D-402A-9859-9D0702898C39}"/>
    <cellStyle name="20% - Accent1 5 2 3 2 2" xfId="23510" xr:uid="{429C2BB4-3BC4-4A09-AE3A-06B9A65E1EF7}"/>
    <cellStyle name="20% - Accent1 5 2 3 2 2 2" xfId="11045" xr:uid="{169E2B7D-FD94-402A-93BA-7E9AF7453AD0}"/>
    <cellStyle name="20% - Accent1 5 2 3 2 2 2 2" xfId="17880" xr:uid="{17E1D243-7318-4CB0-849C-01F8ED153272}"/>
    <cellStyle name="20% - Accent1 5 2 3 2 2 3" xfId="4902" xr:uid="{BDB6702D-7C7A-462B-89F4-9EE482A190BC}"/>
    <cellStyle name="20% - Accent1 5 2 3 2 2 3 2" xfId="13840" xr:uid="{8581C4F3-C126-4682-A295-D3FA7AD2B07D}"/>
    <cellStyle name="20% - Accent1 5 2 3 2 2 4" xfId="2968" xr:uid="{2BF72F1F-DB26-406F-8578-01165E2E8CE1}"/>
    <cellStyle name="20% - Accent1 5 2 3 2 3" xfId="5683" xr:uid="{C0DF0B32-4432-4D7F-879C-3C6CA785647E}"/>
    <cellStyle name="20% - Accent1 5 2 3 2 3 2" xfId="4082" xr:uid="{BECA08D7-ED39-4D2F-B384-D62EFF674B63}"/>
    <cellStyle name="20% - Accent1 5 2 3 2 4" xfId="16378" xr:uid="{8816DCFF-12BB-40AF-A77E-A2CEA9AB4C96}"/>
    <cellStyle name="20% - Accent1 5 2 3 2 4 2" xfId="1121" xr:uid="{192BD4B0-B5FB-491C-BB42-E7375CD26D38}"/>
    <cellStyle name="20% - Accent1 5 2 3 2 5" xfId="16554" xr:uid="{2BF39864-81FD-43EE-9FFE-A1DE10BD2E79}"/>
    <cellStyle name="20% - Accent1 5 2 3 3" xfId="9720" xr:uid="{7BE50C2D-0F35-47BB-B6F4-897F1ACFA9D6}"/>
    <cellStyle name="20% - Accent1 5 2 3 3 2" xfId="17198" xr:uid="{385FE05C-0147-401A-B3C4-356DB8142E41}"/>
    <cellStyle name="20% - Accent1 5 2 3 3 2 2" xfId="23682" xr:uid="{4811918C-8A1E-46C9-B531-D31F543040DD}"/>
    <cellStyle name="20% - Accent1 5 2 3 3 2 2 2" xfId="7347" xr:uid="{C152D6ED-0E0B-4649-AC7E-07D5F1142712}"/>
    <cellStyle name="20% - Accent1 5 2 3 3 2 3" xfId="11215" xr:uid="{BF88AE9C-DD07-45D5-9753-BAB48F508DD3}"/>
    <cellStyle name="20% - Accent1 5 2 3 3 2 3 2" xfId="1204" xr:uid="{B7F38E10-4762-47F6-A89B-39D526A27EAD}"/>
    <cellStyle name="20% - Accent1 5 2 3 3 2 4" xfId="9281" xr:uid="{B97F3175-F03B-4571-8914-1362C0054BE8}"/>
    <cellStyle name="20% - Accent1 5 2 3 3 3" xfId="11997" xr:uid="{07AA34E5-48F1-448C-9F36-1AC517F0B34B}"/>
    <cellStyle name="20% - Accent1 5 2 3 3 3 2" xfId="10396" xr:uid="{DF36EE0B-6299-4499-88AD-E12D8A89033A}"/>
    <cellStyle name="20% - Accent1 5 2 3 3 4" xfId="5844" xr:uid="{9F57F325-1498-498A-BE69-E37889AD2CF0}"/>
    <cellStyle name="20% - Accent1 5 2 3 3 4 2" xfId="13758" xr:uid="{030807EB-3F71-40CF-82BD-0B4135CE0191}"/>
    <cellStyle name="20% - Accent1 5 2 3 3 5" xfId="6020" xr:uid="{8C446EDB-03B6-43D8-877E-A2B2AAEC35AD}"/>
    <cellStyle name="20% - Accent1 5 2 3 4" xfId="10873" xr:uid="{E9299D55-AE17-445B-87E0-86B834442514}"/>
    <cellStyle name="20% - Accent1 5 2 3 4 2" xfId="4732" xr:uid="{65A55D08-ED0E-4929-9752-4649F288C6FA}"/>
    <cellStyle name="20% - Accent1 5 2 3 4 2 2" xfId="24192" xr:uid="{5E216922-4B2F-4396-9217-EC259207858E}"/>
    <cellStyle name="20% - Accent1 5 2 3 4 3" xfId="15435" xr:uid="{1009E4EC-1DCA-4B30-B1BB-25993B64947A}"/>
    <cellStyle name="20% - Accent1 5 2 3 4 3 2" xfId="20154" xr:uid="{8EFC4454-C037-41F9-BEE0-D37C28FC6624}"/>
    <cellStyle name="20% - Accent1 5 2 3 4 4" xfId="14532" xr:uid="{35A2F394-EC36-4F8D-8C94-8948A03F393C}"/>
    <cellStyle name="20% - Accent1 5 2 3 5" xfId="16217" xr:uid="{F72F309F-DCF2-45E3-8CB6-64C3C67A6F3F}"/>
    <cellStyle name="20% - Accent1 5 2 3 5 2" xfId="1978" xr:uid="{1CB58D35-7B8E-432A-AECD-664D8F440B8D}"/>
    <cellStyle name="20% - Accent1 5 2 3 6" xfId="22691" xr:uid="{F9E36CB3-F131-4AAC-AA1F-D43B0C798ED6}"/>
    <cellStyle name="20% - Accent1 5 2 3 6 2" xfId="12861" xr:uid="{E59C5C2B-D447-432E-917F-5814961F057F}"/>
    <cellStyle name="20% - Accent1 5 2 3 7" xfId="22867" xr:uid="{63E892C5-0A7F-44DB-89C6-776B2355820E}"/>
    <cellStyle name="20% - Accent1 5 2 4" xfId="22357" xr:uid="{45C5C64F-1F63-41CB-99B9-421230FE4909}"/>
    <cellStyle name="20% - Accent1 5 2 4 2" xfId="6665" xr:uid="{13217778-2582-4EE9-A8E1-13A949929351}"/>
    <cellStyle name="20% - Accent1 5 2 4 2 2" xfId="17370" xr:uid="{3F6CD464-6EA8-425D-88AF-9E1EED71A222}"/>
    <cellStyle name="20% - Accent1 5 2 4 2 2 2" xfId="19983" xr:uid="{D58CFE78-4F86-4D35-9AFF-808331A31F90}"/>
    <cellStyle name="20% - Accent1 5 2 4 2 3" xfId="23852" xr:uid="{5E90F050-1AD6-4379-B0F9-D5C089528FE8}"/>
    <cellStyle name="20% - Accent1 5 2 4 2 3 2" xfId="2238" xr:uid="{6BCB42D7-2291-489B-A8DB-D553C145AEF3}"/>
    <cellStyle name="20% - Accent1 5 2 4 2 4" xfId="21917" xr:uid="{ACE28EED-6DF5-41D6-A90D-B582821798B0}"/>
    <cellStyle name="20% - Accent1 5 2 4 3" xfId="24634" xr:uid="{E126830C-F596-4B7E-90FA-212ABE6F66E8}"/>
    <cellStyle name="20% - Accent1 5 2 4 3 2" xfId="23033" xr:uid="{8D8BF9A6-6180-4F4E-BD24-A251DBA4D051}"/>
    <cellStyle name="20% - Accent1 5 2 4 4" xfId="12158" xr:uid="{C6CB30E7-F9DE-42FA-8C2B-0D057FC38E34}"/>
    <cellStyle name="20% - Accent1 5 2 4 4 2" xfId="1122" xr:uid="{292C7293-0608-4CF3-96C9-F2944B4E9743}"/>
    <cellStyle name="20% - Accent1 5 2 4 5" xfId="12334" xr:uid="{0B619085-9CCB-498D-8AC5-53E9ABF6BE79}"/>
    <cellStyle name="20% - Accent1 5 2 5" xfId="16044" xr:uid="{DC195561-C13E-4BEA-ADF0-D3B4E537EAFC}"/>
    <cellStyle name="20% - Accent1 5 2 5 2" xfId="19301" xr:uid="{6A9C9566-26F9-4799-8672-1AC19BB48857}"/>
    <cellStyle name="20% - Accent1 5 2 5 2 2" xfId="6837" xr:uid="{DDBB7889-0DC3-4F67-9CC0-67C61D4FF8E4}"/>
    <cellStyle name="20% - Accent1 5 2 5 2 2 2" xfId="13669" xr:uid="{ECEDF55A-1EE8-4500-9CF5-A461AF7504DE}"/>
    <cellStyle name="20% - Accent1 5 2 5 2 3" xfId="17540" xr:uid="{25C30405-E0CB-40D7-880F-D23E35A98E4F}"/>
    <cellStyle name="20% - Accent1 5 2 5 2 3 2" xfId="4342" xr:uid="{5CADDF75-37A3-419E-820A-E0AF5363CA04}"/>
    <cellStyle name="20% - Accent1 5 2 5 2 4" xfId="15605" xr:uid="{F5BADC43-64AE-43E3-8D00-EE7982BA2607}"/>
    <cellStyle name="20% - Accent1 5 2 5 3" xfId="18321" xr:uid="{6C79ED8D-F475-49BA-AAC4-964BD1EC2354}"/>
    <cellStyle name="20% - Accent1 5 2 5 3 2" xfId="16720" xr:uid="{371C1DC2-34EA-4D00-98E1-E3908DC64336}"/>
    <cellStyle name="20% - Accent1 5 2 5 4" xfId="24795" xr:uid="{9905F7E6-9384-417B-B7E5-CDBD702BCA35}"/>
    <cellStyle name="20% - Accent1 5 2 5 4 2" xfId="1123" xr:uid="{43B9F7FB-9F4D-48CB-8918-EF191919EE8E}"/>
    <cellStyle name="20% - Accent1 5 2 5 5" xfId="24971" xr:uid="{92B06E0E-2F5C-428C-8E7F-BA52D966336D}"/>
    <cellStyle name="20% - Accent1 5 2 6" xfId="8769" xr:uid="{E832BAB5-D47E-416E-BD5E-68AA308A3281}"/>
    <cellStyle name="20% - Accent1 5 2 6 2" xfId="2628" xr:uid="{5A51920A-CC26-4DF6-9E33-A7D6E32723B5}"/>
    <cellStyle name="20% - Accent1 5 2 6 2 2" xfId="22087" xr:uid="{B2591DC5-AA0E-49E3-9D1E-D8EA98B2B919}"/>
    <cellStyle name="20% - Accent1 5 2 6 3" xfId="14362" xr:uid="{A7AFC2D5-5AC2-405E-9C1B-0C0311551BD6}"/>
    <cellStyle name="20% - Accent1 5 2 6 3 2" xfId="11726" xr:uid="{B5F5C89E-1D44-4998-A3B2-948B514FD972}"/>
    <cellStyle name="20% - Accent1 5 2 6 4" xfId="25055" xr:uid="{74A6F525-2C10-42BD-BAB1-7FFA0577E958}"/>
    <cellStyle name="20% - Accent1 5 2 7" xfId="1475" xr:uid="{9C7DA57F-A0BE-45DF-8B47-6449CE6F8D77}"/>
    <cellStyle name="20% - Accent1 5 2 7 2" xfId="17800" xr:uid="{0C523168-B802-4088-B6F7-1ED6AB8853EA}"/>
    <cellStyle name="20% - Accent1 5 2 8" xfId="13247" xr:uid="{34924476-3082-4D17-B09D-584203B32466}"/>
    <cellStyle name="20% - Accent1 5 2 8 2" xfId="23385" xr:uid="{785DFE92-0773-4AF4-A804-5F18EE131BF2}"/>
    <cellStyle name="20% - Accent1 5 2 9" xfId="13417" xr:uid="{FD95901D-09E0-4D77-9DEA-58D1A9D7EFB1}"/>
    <cellStyle name="20% - Accent1 5 3" xfId="5510" xr:uid="{114E97CD-6EF4-483B-B2D4-E1E252923A03}"/>
    <cellStyle name="20% - Accent1 5 3 2" xfId="11824" xr:uid="{34E498FC-BFB4-47FA-987A-107FEBD6152D}"/>
    <cellStyle name="20% - Accent1 5 3 2 2" xfId="345" xr:uid="{8227C469-CD49-4EF1-9CC0-D470CC74A5D2}"/>
    <cellStyle name="20% - Accent1 5 3 2 2 2" xfId="13159" xr:uid="{FC5198FF-13F8-41B7-95C0-6CDBBAF733D5}"/>
    <cellStyle name="20% - Accent1 5 3 2 2 2 2" xfId="2067" xr:uid="{35C310BE-F1F3-4E4A-A003-61AF81AB374D}"/>
    <cellStyle name="20% - Accent1 5 3 2 2 3" xfId="19643" xr:uid="{7A6B376D-7AD6-413A-9A08-E7474C8AF269}"/>
    <cellStyle name="20% - Accent1 5 3 2 2 3 2" xfId="23293" xr:uid="{96D4197D-D1A6-462E-9C7C-6068BB2C53F2}"/>
    <cellStyle name="20% - Accent1 5 3 2 2 4" xfId="11385" xr:uid="{606D631C-2DA1-4283-A3F5-B91D1EA4142F}"/>
    <cellStyle name="20% - Accent1 5 3 2 3" xfId="20423" xr:uid="{52CF3DB6-1CC3-49AB-B446-460B039A6BC4}"/>
    <cellStyle name="20% - Accent1 5 3 2 3 2" xfId="12500" xr:uid="{64562531-C8E0-4046-B228-3721A87C2349}"/>
    <cellStyle name="20% - Accent1 5 3 2 4" xfId="7949" xr:uid="{F8C0C726-CB69-4EA8-95FD-BFED685FC84E}"/>
    <cellStyle name="20% - Accent1 5 3 2 4 2" xfId="4261" xr:uid="{EA7FA443-132E-4DFF-AB22-1049465136D7}"/>
    <cellStyle name="20% - Accent1 5 3 2 5" xfId="8125" xr:uid="{8D06EF12-76FE-4A63-83AD-E4EEE234EBA4}"/>
    <cellStyle name="20% - Accent1 5 3 3" xfId="24461" xr:uid="{3014C854-4EC6-4165-A9BF-4257A7A80689}"/>
    <cellStyle name="20% - Accent1 5 3 3 2" xfId="1385" xr:uid="{492BEB83-2874-409D-8D68-71B1069F8CF0}"/>
    <cellStyle name="20% - Accent1 5 3 3 2 2" xfId="518" xr:uid="{090C60B4-C665-4490-8F81-B3011FF59954}"/>
    <cellStyle name="20% - Accent1 5 3 3 2 2 2" xfId="4171" xr:uid="{87FA98DF-3F37-41E4-BCE3-4B0EA49A7C8F}"/>
    <cellStyle name="20% - Accent1 5 3 3 2 3" xfId="13329" xr:uid="{8E08FD81-0928-4742-A34E-8DD3486266C2}"/>
    <cellStyle name="20% - Accent1 5 3 3 2 3 2" xfId="16980" xr:uid="{B48EABAC-C438-4A20-BB2A-B1ACF4B937F3}"/>
    <cellStyle name="20% - Accent1 5 3 3 2 4" xfId="24022" xr:uid="{88B74612-BA6F-4D22-BCAF-4CBD8B94059E}"/>
    <cellStyle name="20% - Accent1 5 3 3 3" xfId="14111" xr:uid="{77615AF7-2C64-47DE-8924-F2121D3B5378}"/>
    <cellStyle name="20% - Accent1 5 3 3 3 2" xfId="25137" xr:uid="{06E97EFB-B527-4220-8F92-0191A9320AB4}"/>
    <cellStyle name="20% - Accent1 5 3 3 4" xfId="20584" xr:uid="{75F85510-A213-4BCF-A5E7-46AD22B96F58}"/>
    <cellStyle name="20% - Accent1 5 3 3 4 2" xfId="10575" xr:uid="{091C58DB-CE91-4081-A23D-8BAB323681C9}"/>
    <cellStyle name="20% - Accent1 5 3 3 5" xfId="20760" xr:uid="{9A5A0ED0-B409-42DE-9BDE-6C08EB0DD3E5}"/>
    <cellStyle name="20% - Accent1 5 3 4" xfId="12987" xr:uid="{B8D4556E-C682-46DB-B625-C6EE1812F6E7}"/>
    <cellStyle name="20% - Accent1 5 3 4 2" xfId="19473" xr:uid="{BB8F1441-2D85-49E9-85E4-7267CD1DAE4E}"/>
    <cellStyle name="20% - Accent1 5 3 4 2 2" xfId="1032" xr:uid="{59958C40-AD49-447E-91DA-91C76886E429}"/>
    <cellStyle name="20% - Accent1 5 3 4 3" xfId="7007" xr:uid="{DE0C1FB4-CA29-42B1-AAC9-D5BD31AABD09}"/>
    <cellStyle name="20% - Accent1 5 3 4 3 2" xfId="10656" xr:uid="{B3C1E78E-B337-44AC-B077-42AEE95A8CFB}"/>
    <cellStyle name="20% - Accent1 5 3 4 4" xfId="5072" xr:uid="{1D238AC1-874A-4259-8AC8-E43047DC62B0}"/>
    <cellStyle name="20% - Accent1 5 3 5" xfId="7788" xr:uid="{52782A0A-78AC-486A-A81F-EE89A894F874}"/>
    <cellStyle name="20% - Accent1 5 3 5 2" xfId="6186" xr:uid="{088AB8DC-911E-4714-90F7-BA9789517DEB}"/>
    <cellStyle name="20% - Accent1 5 3 6" xfId="18482" xr:uid="{9CFDBEE0-F84B-4D32-9FFF-B1E7834C300F}"/>
    <cellStyle name="20% - Accent1 5 3 6 2" xfId="2157" xr:uid="{476201B6-EDDC-4164-B9ED-86D356485EF4}"/>
    <cellStyle name="20% - Accent1 5 3 7" xfId="18658" xr:uid="{49E0CD58-A867-4B07-86C3-3B1623746B92}"/>
    <cellStyle name="20% - Accent1 5 4" xfId="18148" xr:uid="{CC682AAF-EA1A-46BE-9756-1D59B31C34DD}"/>
    <cellStyle name="20% - Accent1 5 4 2" xfId="7615" xr:uid="{5A93A64B-9659-401F-8B07-3B246C91126F}"/>
    <cellStyle name="20% - Accent1 5 4 2 2" xfId="9803" xr:uid="{E78ABE65-4F8E-40CE-9EC0-7E60E2F67E93}"/>
    <cellStyle name="20% - Accent1 5 4 2 2 2" xfId="3661" xr:uid="{938B090A-BF09-4884-A2DC-956609BC6A24}"/>
    <cellStyle name="20% - Accent1 5 4 2 2 2 2" xfId="23122" xr:uid="{4CED4257-119B-4767-AD63-184D902352C3}"/>
    <cellStyle name="20% - Accent1 5 4 2 2 3" xfId="1727" xr:uid="{9F3EFCC1-B875-4088-9592-CB46A119D1A3}"/>
    <cellStyle name="20% - Accent1 5 4 2 2 3 2" xfId="12760" xr:uid="{8BB4E0F7-2572-41F3-A9F4-C8EDA0038088}"/>
    <cellStyle name="20% - Accent1 5 4 2 2 4" xfId="7177" xr:uid="{0DD5EEED-0D0F-49B6-8944-295300570A6C}"/>
    <cellStyle name="20% - Accent1 5 4 2 3" xfId="8860" xr:uid="{2E1A0FFA-AC55-4D84-AD0C-2D9A55120730}"/>
    <cellStyle name="20% - Accent1 5 4 2 3 2" xfId="8291" xr:uid="{D2D5D306-1794-480B-AE8E-F617409E6DF0}"/>
    <cellStyle name="20% - Accent1 5 4 2 4" xfId="2708" xr:uid="{EB4DBC5F-8546-4C0B-92B6-5377161AFFF2}"/>
    <cellStyle name="20% - Accent1 5 4 2 4 2" xfId="16899" xr:uid="{C2E61F9F-6818-4B87-8180-F5F51426B33A}"/>
    <cellStyle name="20% - Accent1 5 4 2 5" xfId="2884" xr:uid="{E3C2F8E6-3FF4-4AF3-9F7C-3834F572C38A}"/>
    <cellStyle name="20% - Accent1 5 4 3" xfId="20250" xr:uid="{B39FC897-7CC1-42A6-8BC8-E36F51BDBB21}"/>
    <cellStyle name="20% - Accent1 5 4 3 2" xfId="22440" xr:uid="{336D1D85-83A7-4397-8291-207F672E473D}"/>
    <cellStyle name="20% - Accent1 5 4 3 2 2" xfId="9975" xr:uid="{F305F884-2E55-4A84-9047-F73F811A4553}"/>
    <cellStyle name="20% - Accent1 5 4 3 2 2 2" xfId="16809" xr:uid="{C3568B6A-4D3B-4822-B81B-838FE2BA3D7B}"/>
    <cellStyle name="20% - Accent1 5 4 3 2 3" xfId="3831" xr:uid="{61CA98A8-F0B9-4AE6-AE32-6FB23246F6AC}"/>
    <cellStyle name="20% - Accent1 5 4 3 2 3 2" xfId="25397" xr:uid="{BFAAD224-0360-42F4-A5DD-B691F3A4E017}"/>
    <cellStyle name="20% - Accent1 5 4 3 2 4" xfId="19813" xr:uid="{52E2957E-9A09-4862-8823-78B7C488ABF4}"/>
    <cellStyle name="20% - Accent1 5 4 3 3" xfId="21496" xr:uid="{D3B9DEBB-9056-4BC1-A360-793B00D38C4B}"/>
    <cellStyle name="20% - Accent1 5 4 3 3 2" xfId="20926" xr:uid="{5B41A074-A796-4304-BF11-F2A3E8CAA451}"/>
    <cellStyle name="20% - Accent1 5 4 3 4" xfId="9021" xr:uid="{F80D388E-6AC0-454B-9113-9C1C94760DF9}"/>
    <cellStyle name="20% - Accent1 5 4 3 4 2" xfId="6365" xr:uid="{64564E59-5841-4675-983D-CCF43A5968F4}"/>
    <cellStyle name="20% - Accent1 5 4 3 5" xfId="9197" xr:uid="{893E6A34-10D8-45F1-A48A-6B026695A70F}"/>
    <cellStyle name="20% - Accent1 5 4 4" xfId="3489" xr:uid="{21258DD7-5036-431B-895C-C7E3D09D05CA}"/>
    <cellStyle name="20% - Accent1 5 4 4 2" xfId="1557" xr:uid="{C0C30867-510E-4BA1-A7E2-F7361BFEA80B}"/>
    <cellStyle name="20% - Accent1 5 4 4 2 2" xfId="10485" xr:uid="{13636C2F-88C4-4C9F-976A-382209BB6A69}"/>
    <cellStyle name="20% - Accent1 5 4 4 3" xfId="689" xr:uid="{71D09E82-C278-489E-8CC9-4721134B229F}"/>
    <cellStyle name="20% - Accent1 5 4 4 3 2" xfId="6446" xr:uid="{238FFC56-F9BC-4F98-AC11-F1F562B6E517}"/>
    <cellStyle name="20% - Accent1 5 4 4 4" xfId="17710" xr:uid="{52D36AF8-1E1F-44F7-8496-72C13D87AF68}"/>
    <cellStyle name="20% - Accent1 5 4 5" xfId="2547" xr:uid="{6312F776-6AF5-4102-84A1-35AA896864E5}"/>
    <cellStyle name="20% - Accent1 5 4 5 2" xfId="18824" xr:uid="{C9389C50-3E33-4C37-8A14-B5F2BDBA84AA}"/>
    <cellStyle name="20% - Accent1 5 4 6" xfId="14272" xr:uid="{3FBE995A-C940-47B3-876A-0F3B0DC0200E}"/>
    <cellStyle name="20% - Accent1 5 4 6 2" xfId="23212" xr:uid="{53781A47-02F1-47F8-9306-BA113D766A8F}"/>
    <cellStyle name="20% - Accent1 5 4 7" xfId="14448" xr:uid="{7C269E24-56A6-47E0-A416-80585B00FFA7}"/>
    <cellStyle name="20% - Accent1 5 5" xfId="13938" xr:uid="{EC561F12-9C59-44A6-8891-8E6FE5F47BFC}"/>
    <cellStyle name="20% - Accent1 5 5 2" xfId="262" xr:uid="{1AD95DAA-68B1-4E9D-84C4-760C9CB2DEC1}"/>
    <cellStyle name="20% - Accent1 5 5 2 2" xfId="5593" xr:uid="{FCD61671-6B98-4394-B286-719534165BFB}"/>
    <cellStyle name="20% - Accent1 5 5 2 2 2" xfId="16299" xr:uid="{739AE57A-F679-4296-8C83-07A64D7F771E}"/>
    <cellStyle name="20% - Accent1 5 5 2 2 2 2" xfId="12589" xr:uid="{125C15F9-F654-441B-A221-A0A63B6FC653}"/>
    <cellStyle name="20% - Accent1 5 5 2 2 3" xfId="22782" xr:uid="{159448F0-3BBE-4A0C-866E-3B7CB9757F46}"/>
    <cellStyle name="20% - Accent1 5 5 2 2 3 2" xfId="8551" xr:uid="{120DCE8F-B712-424F-96B6-3813B61775D7}"/>
    <cellStyle name="20% - Accent1 5 5 2 2 4" xfId="1894" xr:uid="{668B98B1-5C26-4438-832A-EF175CF12E6F}"/>
    <cellStyle name="20% - Accent1 5 5 2 3" xfId="4651" xr:uid="{C8283684-E58E-462D-A320-62D6E60C378B}"/>
    <cellStyle name="20% - Accent1 5 5 2 3 2" xfId="3050" xr:uid="{EE42FC9F-146B-450B-AE51-0AAA2A6F3DC1}"/>
    <cellStyle name="20% - Accent1 5 5 2 4" xfId="15345" xr:uid="{951AD36C-36C9-4AA3-AC80-C4B37FB18A45}"/>
    <cellStyle name="20% - Accent1 5 5 2 4 2" xfId="25316" xr:uid="{DCF98B14-ADA6-43BC-B21F-2BA325A87013}"/>
    <cellStyle name="20% - Accent1 5 5 2 5" xfId="15521" xr:uid="{AE069E79-401C-4FDC-920A-3BD530E54A7F}"/>
    <cellStyle name="20% - Accent1 5 5 3" xfId="12906" xr:uid="{6E9E37D5-81DF-47B6-AE2C-856E707CA3EF}"/>
    <cellStyle name="20% - Accent1 5 5 3 2" xfId="11907" xr:uid="{1E4EC579-1A4D-44ED-8495-4EA74E31ADEE}"/>
    <cellStyle name="20% - Accent1 5 5 3 2 2" xfId="5765" xr:uid="{47D0E2DD-1D87-4912-AD4B-459750A57ABE}"/>
    <cellStyle name="20% - Accent1 5 5 3 2 2 2" xfId="25226" xr:uid="{C88FC6BE-640A-4B5B-9AC4-600FF2FE0D4F}"/>
    <cellStyle name="20% - Accent1 5 5 3 2 3" xfId="16469" xr:uid="{1BFEC26E-0427-4E66-940C-2E846633A9A4}"/>
    <cellStyle name="20% - Accent1 5 5 3 2 3 2" xfId="21186" xr:uid="{0571C70D-06F1-4630-A07F-03CA1DA6EF73}"/>
    <cellStyle name="20% - Accent1 5 5 3 2 4" xfId="3998" xr:uid="{5C0131BB-90D0-4975-A1E6-EF83271AB733}"/>
    <cellStyle name="20% - Accent1 5 5 3 3" xfId="10964" xr:uid="{80C2461F-5F0E-439C-B39B-D00B7F41C395}"/>
    <cellStyle name="20% - Accent1 5 5 3 3 2" xfId="9363" xr:uid="{49066BA6-04B1-4E9E-828D-8E5B7E8BBB7F}"/>
    <cellStyle name="20% - Accent1 5 5 3 4" xfId="4812" xr:uid="{1CE07A39-B293-41D2-9C01-860CC6297B2C}"/>
    <cellStyle name="20% - Accent1 5 5 3 4 2" xfId="19003" xr:uid="{DCA9A4F3-654B-4651-882B-8092DBFB616F}"/>
    <cellStyle name="20% - Accent1 5 5 3 5" xfId="4988" xr:uid="{7C537CCF-DE5B-4A22-AA5F-2ACF58109E6D}"/>
    <cellStyle name="20% - Accent1 5 5 4" xfId="16127" xr:uid="{1DDB4B0D-F15A-4955-9013-31C1330D41C7}"/>
    <cellStyle name="20% - Accent1 5 5 4 2" xfId="22612" xr:uid="{B617492D-306F-4575-8806-36B8DEAB82EA}"/>
    <cellStyle name="20% - Accent1 5 5 4 2 2" xfId="6275" xr:uid="{CA8295D5-C576-4168-9949-696C25801AB3}"/>
    <cellStyle name="20% - Accent1 5 5 4 3" xfId="10145" xr:uid="{74E81E94-6628-4270-ABC7-CB6DD9E104C2}"/>
    <cellStyle name="20% - Accent1 5 5 4 3 2" xfId="19084" xr:uid="{37A7C911-7F28-4C8B-A29C-B50A16ECFD15}"/>
    <cellStyle name="20% - Accent1 5 5 4 4" xfId="13499" xr:uid="{D8D5D06F-FEA1-47BA-98B7-C1D6BFC85D06}"/>
    <cellStyle name="20% - Accent1 5 5 5" xfId="15184" xr:uid="{9FF66003-B2A1-4CB3-B720-418E0CD21A85}"/>
    <cellStyle name="20% - Accent1 5 5 5 2" xfId="14614" xr:uid="{B7FDBBA9-3539-459A-89B7-AB687E2DCDE9}"/>
    <cellStyle name="20% - Accent1 5 5 6" xfId="21657" xr:uid="{E65240A1-0EAB-4470-AFFA-7CEA7786C1A5}"/>
    <cellStyle name="20% - Accent1 5 5 6 2" xfId="12679" xr:uid="{1BD14285-A10A-4764-A655-0A04F0E470D2}"/>
    <cellStyle name="20% - Accent1 5 5 7" xfId="21833" xr:uid="{50F7F6C0-6C71-4A38-B198-EF3A2A34E8FA}"/>
    <cellStyle name="20% - Accent1 5 6" xfId="263" xr:uid="{6DC1541A-B5A9-479C-A773-18B47E06DEB4}"/>
    <cellStyle name="20% - Accent1 5 6 2" xfId="24544" xr:uid="{07E9F86B-9ADC-4A9E-9A2C-0A9A9B0930F8}"/>
    <cellStyle name="20% - Accent1 5 6 2 2" xfId="12079" xr:uid="{4EBDBCC1-0286-4B85-8B51-F7C288754785}"/>
    <cellStyle name="20% - Accent1 5 6 2 2 2" xfId="18913" xr:uid="{030D2BDD-9E98-4210-A915-EB242A3CB990}"/>
    <cellStyle name="20% - Accent1 5 6 2 3" xfId="5935" xr:uid="{8F84E5C4-F259-49A8-A6C6-4BC85FC2A188}"/>
    <cellStyle name="20% - Accent1 5 6 2 3 2" xfId="14874" xr:uid="{BDA679F3-6D8B-4221-A78E-D2221F7C22C8}"/>
    <cellStyle name="20% - Accent1 5 6 2 4" xfId="10312" xr:uid="{BF94E32C-C975-4030-BC12-66B1E5DE2BE5}"/>
    <cellStyle name="20% - Accent1 5 6 3" xfId="23601" xr:uid="{CAFCDE94-9ECB-4421-A581-012BB64BF572}"/>
    <cellStyle name="20% - Accent1 5 6 3 2" xfId="21999" xr:uid="{B85F36C9-A512-4E8B-B170-B7B57AEEBFAF}"/>
    <cellStyle name="20% - Accent1 5 6 4" xfId="11125" xr:uid="{AF8FC3F9-B7C9-4982-B7AC-E6CB2A13A8EE}"/>
    <cellStyle name="20% - Accent1 5 6 4 2" xfId="8470" xr:uid="{0F9571B1-61E1-477C-8FE2-4F9A6CE655E6}"/>
    <cellStyle name="20% - Accent1 5 6 5" xfId="11301" xr:uid="{6336970B-222E-4FE0-A305-5FE56D074776}"/>
    <cellStyle name="20% - Accent1 5 7" xfId="264" xr:uid="{99207248-AEE6-490C-A973-464C035FCB3D}"/>
    <cellStyle name="20% - Accent1 5 7 2" xfId="18231" xr:uid="{3D1BAFB8-B59D-4421-9979-BBD56BC99EAC}"/>
    <cellStyle name="20% - Accent1 5 7 2 2" xfId="24716" xr:uid="{6D66D903-D5FA-48E2-A5E2-C00046D1B6D4}"/>
    <cellStyle name="20% - Accent1 5 7 2 2 2" xfId="8380" xr:uid="{5472988B-660B-40C6-B891-2E7FAFBB02D2}"/>
    <cellStyle name="20% - Accent1 5 7 2 3" xfId="12249" xr:uid="{1F860DE9-19ED-4A87-8AA1-E156FBCAA3A7}"/>
    <cellStyle name="20% - Accent1 5 7 2 3 2" xfId="3310" xr:uid="{D6473637-F3BE-45CD-BCCD-18814B01C342}"/>
    <cellStyle name="20% - Accent1 5 7 2 4" xfId="22949" xr:uid="{F4BBA7D0-128E-4F2B-B669-80A4111D3BE2}"/>
    <cellStyle name="20% - Accent1 5 7 3" xfId="17289" xr:uid="{3A14551B-5208-42DE-B56F-63FFA212A7E1}"/>
    <cellStyle name="20% - Accent1 5 7 3 2" xfId="15687" xr:uid="{26ACBFDE-C4AE-468E-AA69-237E878C91E8}"/>
    <cellStyle name="20% - Accent1 5 7 4" xfId="23762" xr:uid="{FA4D7EC4-EA08-4569-9E0F-4B253D4EA695}"/>
    <cellStyle name="20% - Accent1 5 7 4 2" xfId="21105" xr:uid="{98A34C42-28FE-4175-A163-17159CF2A95A}"/>
    <cellStyle name="20% - Accent1 5 7 5" xfId="23938" xr:uid="{C6AA193E-6799-456D-A738-F5E1A47B2619}"/>
    <cellStyle name="20% - Accent1 5 8" xfId="17096" xr:uid="{433DB018-E361-416A-ADF0-D477CB0603C8}"/>
    <cellStyle name="20% - Accent1 5 8 2" xfId="436" xr:uid="{41A4593E-C60C-4C1D-AA11-7F7B71DAA0F3}"/>
    <cellStyle name="20% - Accent1 5 8 2 2" xfId="24112" xr:uid="{CC86562C-D0E5-4DA6-B654-BEF0AA0F86DD}"/>
    <cellStyle name="20% - Accent1 5 8 3" xfId="19561" xr:uid="{6078C1B7-4186-43F1-8C7F-AC90D5ED36D9}"/>
    <cellStyle name="20% - Accent1 5 8 3 2" xfId="10749" xr:uid="{B86E9118-23A1-45DA-A6A1-3A45834F7CF6}"/>
    <cellStyle name="20% - Accent1 5 8 4" xfId="19731" xr:uid="{918E6C0A-1526-499D-B4F1-90B41C6E4483}"/>
    <cellStyle name="20% - Accent1 5 9" xfId="2456" xr:uid="{F90622AF-4546-4160-97E6-E96B97114C75}"/>
    <cellStyle name="20% - Accent1 5 9 2" xfId="14192" xr:uid="{9C41AE34-EFBA-4818-85B3-CB84A70AA19F}"/>
    <cellStyle name="20% - Accent1 5 9 2 2" xfId="9451" xr:uid="{580C6794-185B-4327-A962-A76F839B2B40}"/>
    <cellStyle name="20% - Accent1 5 9 3" xfId="20674" xr:uid="{246DF05D-F622-4FF1-9348-66EE414298EB}"/>
    <cellStyle name="20% - Accent1 5 9 3 2" xfId="5413" xr:uid="{A54E34C4-9A76-41CA-9BB5-ED0B97E8BBFD}"/>
    <cellStyle name="20% - Accent1 5 9 4" xfId="12418" xr:uid="{DE274477-FB0C-484B-855A-F1FF12AC1843}"/>
    <cellStyle name="20% - Accent1 6" xfId="1305" xr:uid="{FA5068B3-946A-4D0F-9506-594DA778A4CB}"/>
    <cellStyle name="20% - Accent1 6 10" xfId="17626" xr:uid="{DF8361DD-3063-4484-A1A7-FA57764F1FB6}"/>
    <cellStyle name="20% - Accent1 6 2" xfId="3409" xr:uid="{65BAA320-FABB-49CD-B95F-8FFF5DEFAD6F}"/>
    <cellStyle name="20% - Accent1 6 2 2" xfId="9723" xr:uid="{DD509792-AD30-4421-8096-1DB6766EA3B0}"/>
    <cellStyle name="20% - Accent1 6 2 2 2" xfId="14021" xr:uid="{F8ED4B44-ADD9-496F-A6CB-A028BC8823B9}"/>
    <cellStyle name="20% - Accent1 6 2 2 2 2" xfId="20505" xr:uid="{B103BCF3-FAC7-43E3-833A-5B30E7958329}"/>
    <cellStyle name="20% - Accent1 6 2 2 2 2 2" xfId="3139" xr:uid="{B5723BFB-4763-4990-8AD1-3391F56EDCBE}"/>
    <cellStyle name="20% - Accent1 6 2 2 2 3" xfId="8040" xr:uid="{A8FAE7AB-9D46-40EA-9200-F53CEC8DE5A1}"/>
    <cellStyle name="20% - Accent1 6 2 2 2 3 2" xfId="15947" xr:uid="{56D09433-EC2F-47F2-9D3C-D25633CB7695}"/>
    <cellStyle name="20% - Accent1 6 2 2 2 4" xfId="12416" xr:uid="{D3DC6954-7B20-4013-9B18-3F42944F1778}"/>
    <cellStyle name="20% - Accent1 6 2 2 3" xfId="13078" xr:uid="{911E264B-8DC6-41AA-8C29-C625245E43AA}"/>
    <cellStyle name="20% - Accent1 6 2 2 3 2" xfId="24104" xr:uid="{34F4F6D6-AD32-450F-80DE-72D68ECE2476}"/>
    <cellStyle name="20% - Accent1 6 2 2 4" xfId="19553" xr:uid="{038FF420-1B31-4002-893B-4780EE3BE191}"/>
    <cellStyle name="20% - Accent1 6 2 2 4 2" xfId="9542" xr:uid="{DE805A64-0C9D-4BDA-A48D-3FA5B6D68493}"/>
    <cellStyle name="20% - Accent1 6 2 2 5" xfId="19729" xr:uid="{802E632A-5F19-44CA-8D4A-D3AD60CF6D45}"/>
    <cellStyle name="20% - Accent1 6 2 3" xfId="22360" xr:uid="{A19689E3-09EA-45ED-920D-82218473A9EB}"/>
    <cellStyle name="20% - Accent1 6 2 3 2" xfId="2457" xr:uid="{2982DA74-9CBD-42C8-939A-69C0D85B51CF}"/>
    <cellStyle name="20% - Accent1 6 2 3 2 2" xfId="14193" xr:uid="{824EDCE7-134C-41EF-A1E8-B4DB116CC446}"/>
    <cellStyle name="20% - Accent1 6 2 3 2 2 2" xfId="9452" xr:uid="{B0DBE91F-A1EF-4027-B0BB-CF1E51F02849}"/>
    <cellStyle name="20% - Accent1 6 2 3 2 3" xfId="20675" xr:uid="{DD30937C-45C7-4858-A34A-1546D95A279F}"/>
    <cellStyle name="20% - Accent1 6 2 3 2 3 2" xfId="5414" xr:uid="{B4D73822-3C09-4FF5-A9F1-96044E980FE2}"/>
    <cellStyle name="20% - Accent1 6 2 3 2 4" xfId="25053" xr:uid="{83353F69-3021-48CA-8161-5870DC2890B5}"/>
    <cellStyle name="20% - Accent1 6 2 3 3" xfId="437" xr:uid="{B8C896D1-CE75-4A15-82A1-ED3DA9FA0503}"/>
    <cellStyle name="20% - Accent1 6 2 3 3 2" xfId="17792" xr:uid="{1BE22A21-6BC1-43ED-ADE3-3840F0CCA289}"/>
    <cellStyle name="20% - Accent1 6 2 3 4" xfId="607" xr:uid="{FC634163-9106-4B7D-B05D-84FC0C2B5983}"/>
    <cellStyle name="20% - Accent1 6 2 3 4 2" xfId="22178" xr:uid="{1F2FE4ED-0254-4B1F-98EE-0134778C7C3D}"/>
    <cellStyle name="20% - Accent1 6 2 3 5" xfId="13415" xr:uid="{77C9D596-03E7-485F-A4CF-C47B62828AFD}"/>
    <cellStyle name="20% - Accent1 6 2 4" xfId="20333" xr:uid="{8329A577-CBE5-45D5-A957-EC7E2F8D1ED6}"/>
    <cellStyle name="20% - Accent1 6 2 4 2" xfId="7870" xr:uid="{132D0FEF-56F3-4245-AC01-9793454B5E08}"/>
    <cellStyle name="20% - Accent1 6 2 4 2 2" xfId="14703" xr:uid="{0D7A7ED2-9531-4B9A-BE17-FA4956D1E08D}"/>
    <cellStyle name="20% - Accent1 6 2 4 3" xfId="18573" xr:uid="{843CA1B8-38BC-4E70-8A6C-A675907842B8}"/>
    <cellStyle name="20% - Accent1 6 2 4 3 2" xfId="22259" xr:uid="{AF7E03B5-B8D1-4C92-9BF9-0919AA775E50}"/>
    <cellStyle name="20% - Accent1 6 2 4 4" xfId="6102" xr:uid="{1A40032B-1E72-47D7-9BF9-64AD30863D19}"/>
    <cellStyle name="20% - Accent1 6 2 5" xfId="19392" xr:uid="{717CD4CA-D7D3-419E-BC57-73013C315E3F}"/>
    <cellStyle name="20% - Accent1 6 2 5 2" xfId="11467" xr:uid="{2B277D14-FCC2-4C1E-AE22-7FEBF53E7D98}"/>
    <cellStyle name="20% - Accent1 6 2 6" xfId="6917" xr:uid="{A979D47D-FAC2-456A-B40B-F0ACDF49FFA5}"/>
    <cellStyle name="20% - Accent1 6 2 6 2" xfId="3229" xr:uid="{E6860BF2-69E8-40A6-A125-B96521ED1B81}"/>
    <cellStyle name="20% - Accent1 6 2 7" xfId="7093" xr:uid="{BC23C2AB-ED7B-4C68-B7BA-D768990B5D62}"/>
    <cellStyle name="20% - Accent1 6 3" xfId="16047" xr:uid="{C283C45C-6D3E-432D-B537-4CE4651F15B7}"/>
    <cellStyle name="20% - Accent1 6 3 2" xfId="5513" xr:uid="{F446E006-633E-4D68-AF5E-9F0867A2184B}"/>
    <cellStyle name="20% - Accent1 6 3 2 2" xfId="21406" xr:uid="{9104FC8D-FE9F-4237-94C7-36292D28CABF}"/>
    <cellStyle name="20% - Accent1 6 3 2 2 2" xfId="8942" xr:uid="{D476DD71-6443-42CD-8EDB-A6DBF59A9302}"/>
    <cellStyle name="20% - Accent1 6 3 2 2 2 2" xfId="15776" xr:uid="{BB11AA62-4667-459A-86B0-ABA8BE05ECA8}"/>
    <cellStyle name="20% - Accent1 6 3 2 2 3" xfId="2799" xr:uid="{67F628A9-AE6C-457C-A280-9D2B52F893DB}"/>
    <cellStyle name="20% - Accent1 6 3 2 2 3 2" xfId="24364" xr:uid="{99382585-86DC-4CC8-A71D-2D5A8E926257}"/>
    <cellStyle name="20% - Accent1 6 3 2 2 4" xfId="8207" xr:uid="{03FE3C54-56FF-4AB6-9A45-7EFCF77D35E3}"/>
    <cellStyle name="20% - Accent1 6 3 2 3" xfId="3580" xr:uid="{3003ACA8-E8A5-43CF-94A6-E436C713A479}"/>
    <cellStyle name="20% - Accent1 6 3 2 3 2" xfId="19895" xr:uid="{6B47A161-B7DF-4F1A-B478-69AFE776A12F}"/>
    <cellStyle name="20% - Accent1 6 3 2 4" xfId="1646" xr:uid="{A7EFC500-83E5-46C4-9E1D-EB12F44933BA}"/>
    <cellStyle name="20% - Accent1 6 3 2 4 2" xfId="5333" xr:uid="{DFD3E992-373D-41DB-B4A0-14149F37ADCC}"/>
    <cellStyle name="20% - Accent1 6 3 2 5" xfId="779" xr:uid="{DB37D989-4F6F-4C85-809C-AEF1AF314A10}"/>
    <cellStyle name="20% - Accent1 6 3 3" xfId="11827" xr:uid="{89827FCC-08E4-48DB-A88E-13E62A5D736D}"/>
    <cellStyle name="20% - Accent1 6 3 3 2" xfId="15094" xr:uid="{13DA1CB7-9E81-4A91-BB17-724C14700DCC}"/>
    <cellStyle name="20% - Accent1 6 3 3 2 2" xfId="21578" xr:uid="{1A3DFB39-FAF9-4169-AC9F-A7A7A0044783}"/>
    <cellStyle name="20% - Accent1 6 3 3 2 2 2" xfId="5243" xr:uid="{9FD77D67-A993-4FBF-BA60-0813D82AA93F}"/>
    <cellStyle name="20% - Accent1 6 3 3 2 3" xfId="9112" xr:uid="{DE861A3E-39E2-46DA-A93A-8672F546957F}"/>
    <cellStyle name="20% - Accent1 6 3 3 2 3 2" xfId="18052" xr:uid="{98BBD296-436E-418D-8330-8830792DA968}"/>
    <cellStyle name="20% - Accent1 6 3 3 2 4" xfId="20842" xr:uid="{20CC1FFE-F87E-4BC1-9C9C-2471D5A0177A}"/>
    <cellStyle name="20% - Accent1 6 3 3 3" xfId="9894" xr:uid="{184ACA72-BDE4-4712-B90C-CFEAF21D40BA}"/>
    <cellStyle name="20% - Accent1 6 3 3 3 2" xfId="951" xr:uid="{72E7BC50-F3A2-4B9B-BB32-24A2ACE79A25}"/>
    <cellStyle name="20% - Accent1 6 3 3 4" xfId="3750" xr:uid="{1200C1E7-B630-4783-ACDA-79E4D9492EA5}"/>
    <cellStyle name="20% - Accent1 6 3 3 4 2" xfId="11646" xr:uid="{846F36A8-702C-40B8-8337-9319C4C5B669}"/>
    <cellStyle name="20% - Accent1 6 3 3 5" xfId="1816" xr:uid="{665F54AA-E192-48ED-98D3-AE1A96AC6DD1}"/>
    <cellStyle name="20% - Accent1 6 3 4" xfId="8770" xr:uid="{1A3EFDCB-E1D2-4681-A545-41705E7FB5B8}"/>
    <cellStyle name="20% - Accent1 6 3 4 2" xfId="2629" xr:uid="{CF46EE3D-BECC-4A99-A90E-A6DCBC53C046}"/>
    <cellStyle name="20% - Accent1 6 3 4 2 2" xfId="22088" xr:uid="{1C146172-8BD2-4904-8FBD-517B7C6C6506}"/>
    <cellStyle name="20% - Accent1 6 3 4 3" xfId="14363" xr:uid="{656E9021-1BB9-48B5-B2A2-340909D19E82}"/>
    <cellStyle name="20% - Accent1 6 3 4 3 2" xfId="11727" xr:uid="{A8629255-F76C-4D7D-8047-AC88690D67CB}"/>
    <cellStyle name="20% - Accent1 6 3 4 4" xfId="18740" xr:uid="{4945F2D1-3E14-4DA0-8E79-BC4D42353437}"/>
    <cellStyle name="20% - Accent1 6 3 5" xfId="1476" xr:uid="{6E870E5B-F447-4B14-BB9D-7AEF342B5038}"/>
    <cellStyle name="20% - Accent1 6 3 5 2" xfId="7259" xr:uid="{E8D92579-8D3E-4D27-888F-599C0CF62694}"/>
    <cellStyle name="20% - Accent1 6 3 6" xfId="608" xr:uid="{B10FAE5E-3F04-4563-B39C-D5C1CBCCC87C}"/>
    <cellStyle name="20% - Accent1 6 3 6 2" xfId="15866" xr:uid="{1F540C12-1AE3-48DE-9A99-1BB01B076408}"/>
    <cellStyle name="20% - Accent1 6 3 7" xfId="778" xr:uid="{1C874DAB-DDD0-4901-B86A-5F6015EFFDBC}"/>
    <cellStyle name="20% - Accent1 6 4" xfId="24464" xr:uid="{8BFFDB8D-8F06-42E0-B19B-38A5006FAC81}"/>
    <cellStyle name="20% - Accent1 6 4 2" xfId="18151" xr:uid="{25797F87-C968-42CE-9F68-C5704511EF65}"/>
    <cellStyle name="20% - Accent1 6 4 2 2" xfId="10874" xr:uid="{DF611CC0-DC29-419A-AF6F-EFA570894275}"/>
    <cellStyle name="20% - Accent1 6 4 2 2 2" xfId="4733" xr:uid="{40E4B7A8-070A-4553-8A7A-DC68F9BE0425}"/>
    <cellStyle name="20% - Accent1 6 4 2 2 2 2" xfId="24193" xr:uid="{5CD170D6-F012-480D-8A08-67CDAB225769}"/>
    <cellStyle name="20% - Accent1 6 4 2 2 3" xfId="15436" xr:uid="{EA623A8F-6E50-4CD2-96B6-F7A4C872764F}"/>
    <cellStyle name="20% - Accent1 6 4 2 2 3 2" xfId="20155" xr:uid="{935D84C4-6362-472A-AA33-4DB2DF25A76A}"/>
    <cellStyle name="20% - Accent1 6 4 2 2 4" xfId="2966" xr:uid="{1E893C5F-3ABD-4271-87D1-EB48C8CF1569}"/>
    <cellStyle name="20% - Accent1 6 4 2 3" xfId="16218" xr:uid="{5EA08260-F58B-4BB8-9856-066A07BC6455}"/>
    <cellStyle name="20% - Accent1 6 4 2 3 2" xfId="1988" xr:uid="{8FBF89FD-D2AB-497A-B21B-F5541B87D017}"/>
    <cellStyle name="20% - Accent1 6 4 2 4" xfId="22701" xr:uid="{639DB95C-3990-4A1E-A935-0734A8A9E4F8}"/>
    <cellStyle name="20% - Accent1 6 4 2 4 2" xfId="17971" xr:uid="{6802B2A2-61A8-400F-8840-3D5A23FA9398}"/>
    <cellStyle name="20% - Accent1 6 4 2 5" xfId="10234" xr:uid="{84A37A76-B451-4B2D-9662-19B888EB04B0}"/>
    <cellStyle name="20% - Accent1 6 4 3" xfId="7618" xr:uid="{BFD683B7-BBDE-4470-B2B1-857B106DF957}"/>
    <cellStyle name="20% - Accent1 6 4 3 2" xfId="23511" xr:uid="{B404DF2A-1E4C-46F1-B222-66253A84598F}"/>
    <cellStyle name="20% - Accent1 6 4 3 2 2" xfId="11046" xr:uid="{597DE68C-C5A4-411A-ABEB-E9AC479ED49C}"/>
    <cellStyle name="20% - Accent1 6 4 3 2 2 2" xfId="17881" xr:uid="{C3C616BB-742B-4459-B320-913B790FE8EB}"/>
    <cellStyle name="20% - Accent1 6 4 3 2 3" xfId="4903" xr:uid="{76CFBE66-C6DF-462F-80A1-E3B86E5589FA}"/>
    <cellStyle name="20% - Accent1 6 4 3 2 3 2" xfId="13841" xr:uid="{A589A8B2-3CCC-4C72-9E56-EDBD5604ACC0}"/>
    <cellStyle name="20% - Accent1 6 4 3 2 4" xfId="9279" xr:uid="{DB6A8619-DF73-415F-A7BB-EA37AE24ACA0}"/>
    <cellStyle name="20% - Accent1 6 4 3 3" xfId="5684" xr:uid="{DFBBD7DA-A532-454F-9CB6-1BC16477A311}"/>
    <cellStyle name="20% - Accent1 6 4 3 3 2" xfId="4092" xr:uid="{1BA1A03D-AD79-414E-8963-A9E94FC54416}"/>
    <cellStyle name="20% - Accent1 6 4 3 4" xfId="16388" xr:uid="{CF555E0D-0C73-48FA-BB35-5364C1DAFEF2}"/>
    <cellStyle name="20% - Accent1 6 4 3 4 2" xfId="7438" xr:uid="{2BE4702B-6451-4CA3-81A7-5AC2DFD51793}"/>
    <cellStyle name="20% - Accent1 6 4 3 5" xfId="22871" xr:uid="{C18BA9A2-C958-459F-A783-AD7AAF4EC41D}"/>
    <cellStyle name="20% - Accent1 6 4 4" xfId="4561" xr:uid="{C0884D9F-3515-46A2-820F-40456FA0E152}"/>
    <cellStyle name="20% - Accent1 6 4 4 2" xfId="15266" xr:uid="{FD967612-61BB-435E-87F8-C1EDB707A908}"/>
    <cellStyle name="20% - Accent1 6 4 4 2 2" xfId="11556" xr:uid="{F2E74640-7CC8-44EA-B5BA-5BD014777A24}"/>
    <cellStyle name="20% - Accent1 6 4 4 3" xfId="21748" xr:uid="{3F21D2E0-D656-4BE0-BE96-1C4CDD006FAA}"/>
    <cellStyle name="20% - Accent1 6 4 4 3 2" xfId="7519" xr:uid="{4CF99851-0884-4490-87AE-763E6951644B}"/>
    <cellStyle name="20% - Accent1 6 4 4 4" xfId="14530" xr:uid="{BE87A373-F229-4559-AE98-AFEDAE115227}"/>
    <cellStyle name="20% - Accent1 6 4 5" xfId="22531" xr:uid="{7D551D77-6594-47AB-811B-6BC334954A6C}"/>
    <cellStyle name="20% - Accent1 6 4 5 2" xfId="952" xr:uid="{D1CE78FA-15DE-43DE-8E4E-24EA12729E1C}"/>
    <cellStyle name="20% - Accent1 6 4 6" xfId="10064" xr:uid="{17B77BFB-6151-4957-9516-F34374DF6EE4}"/>
    <cellStyle name="20% - Accent1 6 4 6 2" xfId="24283" xr:uid="{D6FDAE47-BCEB-4592-A27D-0C3CC94D4EC5}"/>
    <cellStyle name="20% - Accent1 6 4 7" xfId="3920" xr:uid="{85BB5AF2-ED75-4787-984C-DD017F86B756}"/>
    <cellStyle name="20% - Accent1 6 5" xfId="20253" xr:uid="{6F513AB3-7B41-4069-A32D-66F41D36E506}"/>
    <cellStyle name="20% - Accent1 6 5 2" xfId="17199" xr:uid="{19171460-7310-4372-99E3-5DF03FB78E54}"/>
    <cellStyle name="20% - Accent1 6 5 2 2" xfId="23683" xr:uid="{5F3649A7-C346-4AE7-B5DE-6FDFFE17688D}"/>
    <cellStyle name="20% - Accent1 6 5 2 2 2" xfId="7348" xr:uid="{BC935C22-028C-4566-A5EE-ECECC1F79630}"/>
    <cellStyle name="20% - Accent1 6 5 2 3" xfId="11216" xr:uid="{A946B97E-5F83-40BD-8F10-1A47A3E73AD5}"/>
    <cellStyle name="20% - Accent1 6 5 2 3 2" xfId="2236" xr:uid="{229B2CF3-A20A-4B04-A088-BC412FCB9F70}"/>
    <cellStyle name="20% - Accent1 6 5 2 4" xfId="21915" xr:uid="{522DFCFB-479B-498F-B5DA-66C848B360D7}"/>
    <cellStyle name="20% - Accent1 6 5 3" xfId="11998" xr:uid="{5FE71EFF-6743-42D7-81D4-694198EB3F5A}"/>
    <cellStyle name="20% - Accent1 6 5 3 2" xfId="10406" xr:uid="{1EC47C41-609B-4DCB-BF97-2D9ACEDEC077}"/>
    <cellStyle name="20% - Accent1 6 5 4" xfId="5854" xr:uid="{8DFFDB8D-75AE-47DF-8101-B6196F13179F}"/>
    <cellStyle name="20% - Accent1 6 5 4 2" xfId="20074" xr:uid="{1F31AFF6-5EC4-4432-860C-A0E7EE5801E0}"/>
    <cellStyle name="20% - Accent1 6 5 5" xfId="16558" xr:uid="{13925F9A-535A-47CC-95C9-774A4CFE3047}"/>
    <cellStyle name="20% - Accent1 6 6" xfId="13941" xr:uid="{3D2876FD-B868-4DA6-AC56-2A176B3BD154}"/>
    <cellStyle name="20% - Accent1 6 6 2" xfId="6666" xr:uid="{D741205F-EEB1-422A-80ED-8F5825799FA5}"/>
    <cellStyle name="20% - Accent1 6 6 2 2" xfId="17371" xr:uid="{850EC22A-4F74-4072-AF18-DC04951A2087}"/>
    <cellStyle name="20% - Accent1 6 6 2 2 2" xfId="19984" xr:uid="{F1BB86AC-3452-4513-96FF-D1856EE95560}"/>
    <cellStyle name="20% - Accent1 6 6 2 3" xfId="23853" xr:uid="{2F50F58C-903A-437A-B6E2-8DBB9BE5CAF2}"/>
    <cellStyle name="20% - Accent1 6 6 2 3 2" xfId="4340" xr:uid="{1E2431A2-7448-4243-B05B-3BFB901EAF18}"/>
    <cellStyle name="20% - Accent1 6 6 2 4" xfId="15603" xr:uid="{8A4DBE73-1BD9-4C5A-9CE5-15CF66076344}"/>
    <cellStyle name="20% - Accent1 6 6 3" xfId="24635" xr:uid="{5B57178B-FF5E-4C3B-892D-959E419265B0}"/>
    <cellStyle name="20% - Accent1 6 6 3 2" xfId="23043" xr:uid="{ADE4722B-64DB-4107-8A04-77CD7A957898}"/>
    <cellStyle name="20% - Accent1 6 6 4" xfId="12168" xr:uid="{ED7B05AC-5230-4CFE-A13B-B5BCD301D743}"/>
    <cellStyle name="20% - Accent1 6 6 4 2" xfId="13760" xr:uid="{A8D65CD5-A55E-40B2-AC55-E6581154BA15}"/>
    <cellStyle name="20% - Accent1 6 6 5" xfId="6024" xr:uid="{FBFD5D6A-8272-4D74-9374-78428688D15B}"/>
    <cellStyle name="20% - Accent1 6 7" xfId="7698" xr:uid="{8D8784FB-F47D-443F-B0BA-18277E25AAD4}"/>
    <cellStyle name="20% - Accent1 6 7 2" xfId="18403" xr:uid="{67789336-51B9-4F8D-9C0B-E9F8FE6082B2}"/>
    <cellStyle name="20% - Accent1 6 7 2 2" xfId="21015" xr:uid="{D74F7CB2-8AC7-46E1-97B9-EE041A34FBCA}"/>
    <cellStyle name="20% - Accent1 6 7 3" xfId="24886" xr:uid="{AF978342-4119-485A-AB9A-E6724ADBE3CF}"/>
    <cellStyle name="20% - Accent1 6 7 3 2" xfId="9623" xr:uid="{296DF0F5-129E-4E9C-A8C9-36BD84F5A3A4}"/>
    <cellStyle name="20% - Accent1 6 7 4" xfId="16636" xr:uid="{B00CF352-088F-4C61-A099-C3B9746958CD}"/>
    <cellStyle name="20% - Accent1 6 8" xfId="6756" xr:uid="{A89EE17D-77B8-49BE-89F3-FC998314A753}"/>
    <cellStyle name="20% - Accent1 6 8 2" xfId="5154" xr:uid="{7A607B67-C5BC-456F-A064-3AD666577ECA}"/>
    <cellStyle name="20% - Accent1 6 9" xfId="17450" xr:uid="{29F8C43E-F7F2-4B40-B64F-1F8BAE2258CB}"/>
    <cellStyle name="20% - Accent1 6 9 2" xfId="14793" xr:uid="{7C8E89CE-D421-4B75-A751-6E2B361B1A67}"/>
    <cellStyle name="20% - Accent1 7" xfId="2377" xr:uid="{6830C451-6702-4510-A073-DF7251C19169}"/>
    <cellStyle name="20% - Accent1 7 2" xfId="8690" xr:uid="{E444B377-F26B-4FDD-87E5-E7FF7A308C00}"/>
    <cellStyle name="20% - Accent1 7 2 2" xfId="21326" xr:uid="{9E092618-54FB-49DE-AEE3-4014B19A064F}"/>
    <cellStyle name="20% - Accent1 7 2 2 2" xfId="325" xr:uid="{7B0B2D3F-1703-4352-868A-FFF5450FE291}"/>
    <cellStyle name="20% - Accent1 7 2 2 2 2" xfId="13160" xr:uid="{D7112E88-4D05-4BCA-AC80-5EBCF9B4C293}"/>
    <cellStyle name="20% - Accent1 7 2 2 2 2 2" xfId="4169" xr:uid="{B0715E71-83B7-4D3F-8A5D-88A18F6E455E}"/>
    <cellStyle name="20% - Accent1 7 2 2 2 3" xfId="19644" xr:uid="{367A50FF-AFFE-476A-8EBF-6B7A59027FC5}"/>
    <cellStyle name="20% - Accent1 7 2 2 2 3 2" xfId="16978" xr:uid="{7F9D84BC-2806-4A47-B4D6-9DCA7A8E1440}"/>
    <cellStyle name="20% - Accent1 7 2 2 2 4" xfId="24020" xr:uid="{B1538BA0-8F11-4E0A-8131-556B7532C15F}"/>
    <cellStyle name="20% - Accent1 7 2 2 3" xfId="20424" xr:uid="{718EF089-D271-47EA-8AD9-893249743EDC}"/>
    <cellStyle name="20% - Accent1 7 2 2 3 2" xfId="12510" xr:uid="{7101B8BB-BE73-497F-9B50-8799C73BA0BC}"/>
    <cellStyle name="20% - Accent1 7 2 2 4" xfId="7959" xr:uid="{A393D9AF-9DD8-4116-8E86-ED78307B04A3}"/>
    <cellStyle name="20% - Accent1 7 2 2 4 2" xfId="4262" xr:uid="{AFB3E986-683B-4CE2-B315-DD18086440FE}"/>
    <cellStyle name="20% - Accent1 7 2 2 5" xfId="18662" xr:uid="{12964106-3A85-4456-9DAD-51690E30CE0B}"/>
    <cellStyle name="20% - Accent1 7 2 3" xfId="15014" xr:uid="{3B1AD4DA-9776-4D8E-901C-98A58FEB13DE}"/>
    <cellStyle name="20% - Accent1 7 2 3 2" xfId="2437" xr:uid="{E3735E03-D6C0-452C-BA40-821BD45083EF}"/>
    <cellStyle name="20% - Accent1 7 2 3 2 2" xfId="1555" xr:uid="{4D624E82-A7EC-4172-88CA-0BAE8287AC21}"/>
    <cellStyle name="20% - Accent1 7 2 3 2 2 2" xfId="10483" xr:uid="{ED79FC13-F717-4C8C-9445-5A7049433A0F}"/>
    <cellStyle name="20% - Accent1 7 2 3 2 3" xfId="13330" xr:uid="{0981C1D3-763D-4773-A21D-4871DE2CA43B}"/>
    <cellStyle name="20% - Accent1 7 2 3 2 3 2" xfId="6444" xr:uid="{F601BC7A-A941-4D1B-B027-F48D2D6B8946}"/>
    <cellStyle name="20% - Accent1 7 2 3 2 4" xfId="17708" xr:uid="{4DB7DBB7-C3AE-4F6A-A00F-2D2CCC206EC7}"/>
    <cellStyle name="20% - Accent1 7 2 3 3" xfId="14112" xr:uid="{B1E6B491-5BD9-492F-8D6F-102F16AC5118}"/>
    <cellStyle name="20% - Accent1 7 2 3 3 2" xfId="25147" xr:uid="{CCDEC3B1-C239-4E5E-BE6A-1B9E6D6AF188}"/>
    <cellStyle name="20% - Accent1 7 2 3 4" xfId="20594" xr:uid="{5AE7469D-04E3-4358-916B-EA875838FE13}"/>
    <cellStyle name="20% - Accent1 7 2 3 4 2" xfId="10576" xr:uid="{6919A872-48DE-4AA4-94C8-D92C6F530BF7}"/>
    <cellStyle name="20% - Accent1 7 2 3 5" xfId="8129" xr:uid="{D800D559-9FB2-4925-AD21-792B035A3CE7}"/>
    <cellStyle name="20% - Accent1 7 2 4" xfId="12988" xr:uid="{BB87E078-BBFF-4423-B3A1-59DA9622C57D}"/>
    <cellStyle name="20% - Accent1 7 2 4 2" xfId="19474" xr:uid="{2387F469-7505-40C1-A983-AD4EAA3AAD99}"/>
    <cellStyle name="20% - Accent1 7 2 4 2 2" xfId="2065" xr:uid="{43862767-0A05-4A27-A145-39F7C876B291}"/>
    <cellStyle name="20% - Accent1 7 2 4 3" xfId="7008" xr:uid="{60FDB10C-C20D-451C-91E5-6E91ED437724}"/>
    <cellStyle name="20% - Accent1 7 2 4 3 2" xfId="23291" xr:uid="{EDBE807A-09B4-402C-A9F3-3D399E5A2356}"/>
    <cellStyle name="20% - Accent1 7 2 4 4" xfId="11383" xr:uid="{B9031EEA-2213-4963-88EF-2F0726629312}"/>
    <cellStyle name="20% - Accent1 7 2 5" xfId="7789" xr:uid="{1A849337-7F63-4A2B-B194-6F301ADC672C}"/>
    <cellStyle name="20% - Accent1 7 2 5 2" xfId="6196" xr:uid="{6F92C7F0-7E70-4CAF-BFEB-86DC0365CB4D}"/>
    <cellStyle name="20% - Accent1 7 2 6" xfId="18492" xr:uid="{52808C1B-FB07-420C-BEDA-69B773CD00CB}"/>
    <cellStyle name="20% - Accent1 7 2 6 2" xfId="2158" xr:uid="{D831CF42-B8C3-4353-9DC5-758A4941DB79}"/>
    <cellStyle name="20% - Accent1 7 2 7" xfId="24975" xr:uid="{3BE1755D-6895-491F-B308-09AEC255EFC7}"/>
    <cellStyle name="20% - Accent1 7 3" xfId="4481" xr:uid="{2DD34B9D-6929-4463-AE6C-E01A4918760E}"/>
    <cellStyle name="20% - Accent1 7 3 2" xfId="10794" xr:uid="{CE7B12C8-225C-4C2D-9DC7-3641F2ADD547}"/>
    <cellStyle name="20% - Accent1 7 3 2 2" xfId="21386" xr:uid="{E22DC386-436E-4CF4-A6DD-EB9BFEF8902D}"/>
    <cellStyle name="20% - Accent1 7 3 2 2 2" xfId="9973" xr:uid="{3ECC9C1D-1B7C-4B8D-AF8A-41B577FED575}"/>
    <cellStyle name="20% - Accent1 7 3 2 2 2 2" xfId="16807" xr:uid="{703DA5E9-B464-4C05-9025-2D9BCD105AF1}"/>
    <cellStyle name="20% - Accent1 7 3 2 2 3" xfId="669" xr:uid="{CDDC7F55-8F62-4B0B-B0CF-72A85A520616}"/>
    <cellStyle name="20% - Accent1 7 3 2 2 3 2" xfId="25395" xr:uid="{FE9419B7-77B1-4C56-9A9F-76E8A1136972}"/>
    <cellStyle name="20% - Accent1 7 3 2 2 4" xfId="19811" xr:uid="{D61F3153-4F5A-40C8-95E1-F910D440C9F3}"/>
    <cellStyle name="20% - Accent1 7 3 2 3" xfId="8861" xr:uid="{AB9E23DF-DC7E-4D93-AB84-AFEB28F5AECA}"/>
    <cellStyle name="20% - Accent1 7 3 2 3 2" xfId="8301" xr:uid="{EC1153A9-9DBE-487A-9C5A-DB34A0049711}"/>
    <cellStyle name="20% - Accent1 7 3 2 4" xfId="2718" xr:uid="{5F259F16-D648-4AFD-AFE1-4916ACEACA55}"/>
    <cellStyle name="20% - Accent1 7 3 2 4 2" xfId="16900" xr:uid="{EB895CDC-6DD4-4503-BFCB-5F16DE985B60}"/>
    <cellStyle name="20% - Accent1 7 3 2 5" xfId="14452" xr:uid="{9228D6DA-D5F5-4691-92C6-F4319998BF4B}"/>
    <cellStyle name="20% - Accent1 7 3 3" xfId="23431" xr:uid="{C74C4D4E-21CF-42AE-B924-ED46FD42D32E}"/>
    <cellStyle name="20% - Accent1 7 3 3 2" xfId="15074" xr:uid="{7DD44AC7-E32E-466E-A843-234BA9AA5B6E}"/>
    <cellStyle name="20% - Accent1 7 3 3 2 2" xfId="22610" xr:uid="{EF6A5F44-AD64-4CDA-9F81-F3F26C58EE92}"/>
    <cellStyle name="20% - Accent1 7 3 3 2 2 2" xfId="6273" xr:uid="{5B90602F-787A-4AE0-972B-0E907C5481F4}"/>
    <cellStyle name="20% - Accent1 7 3 3 2 3" xfId="2779" xr:uid="{699E9F62-9912-4D85-9173-320F3D89A8C5}"/>
    <cellStyle name="20% - Accent1 7 3 3 2 3 2" xfId="19082" xr:uid="{D69EFD81-8F0B-459A-8528-DA95DB0F44D1}"/>
    <cellStyle name="20% - Accent1 7 3 3 2 4" xfId="13497" xr:uid="{AEB745B8-2E3E-445C-AF8B-17430C03C437}"/>
    <cellStyle name="20% - Accent1 7 3 3 3" xfId="21497" xr:uid="{E93FF290-3066-49F9-BAE8-4FEB2002C36B}"/>
    <cellStyle name="20% - Accent1 7 3 3 3 2" xfId="20936" xr:uid="{7B9259B9-85EE-47EC-9EB8-012825AE1762}"/>
    <cellStyle name="20% - Accent1 7 3 3 4" xfId="9031" xr:uid="{CAEFBC70-A130-47EF-9A20-A74E04B2C312}"/>
    <cellStyle name="20% - Accent1 7 3 3 4 2" xfId="6366" xr:uid="{F4D5EC65-EC36-48AA-A7D3-22D191E01408}"/>
    <cellStyle name="20% - Accent1 7 3 3 5" xfId="2888" xr:uid="{6C09058D-9312-4A9E-AF97-016E08F42E4C}"/>
    <cellStyle name="20% - Accent1 7 3 4" xfId="8750" xr:uid="{14754398-B60B-40B2-A9E1-6DD51BC1EEFE}"/>
    <cellStyle name="20% - Accent1 7 3 4 2" xfId="3659" xr:uid="{9DBCD7EE-7338-4E19-83B1-7D0CD5BB0F7D}"/>
    <cellStyle name="20% - Accent1 7 3 4 2 2" xfId="23120" xr:uid="{C7555FA5-777C-4689-B983-9BF5D02F8845}"/>
    <cellStyle name="20% - Accent1 7 3 4 3" xfId="690" xr:uid="{932FF3A9-A5A6-4FEE-9C50-75C0F8DB05E2}"/>
    <cellStyle name="20% - Accent1 7 3 4 3 2" xfId="12758" xr:uid="{C8C0058A-B2DE-4AD2-93F0-C57A188D3790}"/>
    <cellStyle name="20% - Accent1 7 3 4 4" xfId="7175" xr:uid="{EB7641FA-30B7-48FD-BB0D-85C0EC05954F}"/>
    <cellStyle name="20% - Accent1 7 3 5" xfId="2548" xr:uid="{344412F1-9E3E-4B2D-92C6-2AA608AFC030}"/>
    <cellStyle name="20% - Accent1 7 3 5 2" xfId="18834" xr:uid="{01B5BA0B-264C-4916-8E00-CED35BF827C0}"/>
    <cellStyle name="20% - Accent1 7 3 6" xfId="14282" xr:uid="{BBB371A4-CD33-4C81-A864-1FE5B82F2C84}"/>
    <cellStyle name="20% - Accent1 7 3 6 2" xfId="23213" xr:uid="{5F968DFF-BC32-4DF5-9BF6-A2586BACAD4E}"/>
    <cellStyle name="20% - Accent1 7 3 7" xfId="20764" xr:uid="{E39CA429-41EA-4001-8FFA-BE8788724D75}"/>
    <cellStyle name="20% - Accent1 7 4" xfId="17119" xr:uid="{E589DD23-4052-43D1-9C33-38848BD94F1B}"/>
    <cellStyle name="20% - Accent1 7 4 2" xfId="4541" xr:uid="{1C13C9F1-27DF-4F19-A4E9-44A9430B067B}"/>
    <cellStyle name="20% - Accent1 7 4 2 2" xfId="16297" xr:uid="{2DE2BFAF-571D-48AF-8225-EBFD7A6E1BEF}"/>
    <cellStyle name="20% - Accent1 7 4 2 2 2" xfId="12587" xr:uid="{A226A601-F2FC-41C6-86A0-465585887F2F}"/>
    <cellStyle name="20% - Accent1 7 4 2 3" xfId="9092" xr:uid="{FC88FE56-D90E-451C-9418-CB8BC1F5DB73}"/>
    <cellStyle name="20% - Accent1 7 4 2 3 2" xfId="8549" xr:uid="{28C1BE52-EECA-4D53-867E-E769D30C5135}"/>
    <cellStyle name="20% - Accent1 7 4 2 4" xfId="861" xr:uid="{78FC33F3-62E5-49E8-8BCC-35A16B9970D6}"/>
    <cellStyle name="20% - Accent1 7 4 3" xfId="15185" xr:uid="{EC992B50-5F31-4956-9DAB-41922486E8FF}"/>
    <cellStyle name="20% - Accent1 7 4 3 2" xfId="14624" xr:uid="{E1475E32-B00E-4A10-8899-3187D6D1FE7A}"/>
    <cellStyle name="20% - Accent1 7 4 4" xfId="21667" xr:uid="{10141C36-FA93-4272-B0BB-1930A521E409}"/>
    <cellStyle name="20% - Accent1 7 4 4 2" xfId="12680" xr:uid="{715F5C4B-2145-42B7-981E-8EA2871F8340}"/>
    <cellStyle name="20% - Accent1 7 4 5" xfId="9201" xr:uid="{17DD5F34-62D6-4001-A5FF-B2954B13451B}"/>
    <cellStyle name="20% - Accent1 7 5" xfId="6586" xr:uid="{0C1DB0A5-3E27-41B6-AC0F-801A6CB1AECA}"/>
    <cellStyle name="20% - Accent1 7 5 2" xfId="10854" xr:uid="{682462E6-4F2F-4E79-9BBA-4794C2172CD7}"/>
    <cellStyle name="20% - Accent1 7 5 2 2" xfId="5763" xr:uid="{DE52DDBE-9243-4AA4-B096-54AE2E03BE1F}"/>
    <cellStyle name="20% - Accent1 7 5 2 2 2" xfId="25224" xr:uid="{8AB235EC-B958-49D1-8F7D-8E28A1CDFFA3}"/>
    <cellStyle name="20% - Accent1 7 5 2 3" xfId="21728" xr:uid="{B9918DE9-148F-4CA6-AC1F-68DD4D6F0A41}"/>
    <cellStyle name="20% - Accent1 7 5 2 3 2" xfId="21184" xr:uid="{314235B1-C931-4977-8AA5-D8652264729D}"/>
    <cellStyle name="20% - Accent1 7 5 2 4" xfId="862" xr:uid="{AD9090AE-88F4-4628-B0E6-4816E9DA39B5}"/>
    <cellStyle name="20% - Accent1 7 5 3" xfId="4652" xr:uid="{9A7E6BF9-B06A-4E9F-96A6-23652FD586FB}"/>
    <cellStyle name="20% - Accent1 7 5 3 2" xfId="3060" xr:uid="{016FE304-FE94-4F56-877A-9DD07D9E0244}"/>
    <cellStyle name="20% - Accent1 7 5 4" xfId="15355" xr:uid="{FA376661-BD01-4FEC-8C3C-585EC2CBD0CF}"/>
    <cellStyle name="20% - Accent1 7 5 4 2" xfId="25317" xr:uid="{39F209BE-1AA7-422D-B45C-377C67590CB4}"/>
    <cellStyle name="20% - Accent1 7 5 5" xfId="21837" xr:uid="{C77C197B-169E-4D10-B25E-7ACA3FEBBEBF}"/>
    <cellStyle name="20% - Accent1 7 6" xfId="19302" xr:uid="{C4B3D5C2-FB21-4242-B3A1-42D09F5A7618}"/>
    <cellStyle name="20% - Accent1 7 6 2" xfId="6838" xr:uid="{D0291C1F-C85B-4B1E-8A0D-79E541A2BE99}"/>
    <cellStyle name="20% - Accent1 7 6 2 2" xfId="13670" xr:uid="{7C37224C-EF93-47E5-8A9E-43CA620D7C6D}"/>
    <cellStyle name="20% - Accent1 7 6 3" xfId="17541" xr:uid="{C9270B3D-E092-44F8-B2AC-1B5B95BD28B5}"/>
    <cellStyle name="20% - Accent1 7 6 3 2" xfId="10654" xr:uid="{31D0904A-2D8E-486C-B00B-A402A9328BED}"/>
    <cellStyle name="20% - Accent1 7 6 4" xfId="5070" xr:uid="{2BF79319-0975-449E-8880-CB415538D4EA}"/>
    <cellStyle name="20% - Accent1 7 7" xfId="18322" xr:uid="{E430CB1D-E443-465E-A8C6-DA7938608077}"/>
    <cellStyle name="20% - Accent1 7 7 2" xfId="16730" xr:uid="{C53D2579-C490-423A-ACE2-BC8F8A894FC3}"/>
    <cellStyle name="20% - Accent1 7 8" xfId="24805" xr:uid="{F9C5CD24-3EB3-40DA-8EFB-F58C490F0963}"/>
    <cellStyle name="20% - Accent1 7 8 2" xfId="1124" xr:uid="{036D7A63-4F0A-4BE3-9424-7A41FA178AD1}"/>
    <cellStyle name="20% - Accent1 7 9" xfId="12338" xr:uid="{486AB7C4-4F4F-493C-9D74-B1148B48E28D}"/>
    <cellStyle name="20% - Accent1 8" xfId="19222" xr:uid="{C9D8443E-CE18-4FBC-AC30-4B16E9D20A0C}"/>
    <cellStyle name="20% - Accent1 8 2" xfId="12908" xr:uid="{4920B024-FB86-48D5-B875-21F91F201046}"/>
    <cellStyle name="20% - Accent1 8 2 2" xfId="17179" xr:uid="{C1EFAFD7-73EE-496B-9916-95AA335F2697}"/>
    <cellStyle name="20% - Accent1 8 2 2 2" xfId="24714" xr:uid="{50D1E8FD-E2C0-46E9-8DD7-A369BE96AA85}"/>
    <cellStyle name="20% - Accent1 8 2 2 2 2" xfId="8378" xr:uid="{E1B13FD6-D0DE-4EC7-8B02-AA793955CBB7}"/>
    <cellStyle name="20% - Accent1 8 2 2 3" xfId="4883" xr:uid="{03806E17-A6A5-404F-84A2-526F00F748FF}"/>
    <cellStyle name="20% - Accent1 8 2 2 3 2" xfId="3308" xr:uid="{59611101-42D3-48BE-AC8E-2A02E369D7B7}"/>
    <cellStyle name="20% - Accent1 8 2 2 4" xfId="4002" xr:uid="{CC3854BA-9409-4002-8F1A-171801E29D8C}"/>
    <cellStyle name="20% - Accent1 8 2 3" xfId="23602" xr:uid="{78D839B5-DB00-4844-A42B-1B6796B6B899}"/>
    <cellStyle name="20% - Accent1 8 2 3 2" xfId="22009" xr:uid="{F1DEBC8E-1B26-456C-9B96-5FBF079984C3}"/>
    <cellStyle name="20% - Accent1 8 2 4" xfId="11135" xr:uid="{6F68E721-47F4-4430-A5C5-DE1168BEF25E}"/>
    <cellStyle name="20% - Accent1 8 2 4 2" xfId="8471" xr:uid="{774DAA13-C80B-49F6-8ABC-5B7A724A6BE1}"/>
    <cellStyle name="20% - Accent1 8 2 5" xfId="4992" xr:uid="{2B08E28E-CF51-4AF7-80D8-1F2B28000E68}"/>
    <cellStyle name="20% - Accent1 8 3" xfId="265" xr:uid="{F932D9C7-E348-474D-BD83-76A4605CC7FA}"/>
    <cellStyle name="20% - Accent1 8 3 2" xfId="6646" xr:uid="{37A9998B-2135-4F3E-A35D-F0EDF937F7BE}"/>
    <cellStyle name="20% - Accent1 8 3 2 2" xfId="18401" xr:uid="{3C635533-28F2-4F99-8FD8-99CBC178F533}"/>
    <cellStyle name="20% - Accent1 8 3 2 2 2" xfId="21013" xr:uid="{3A469681-2700-442C-A555-953301A23584}"/>
    <cellStyle name="20% - Accent1 8 3 2 3" xfId="11196" xr:uid="{78CD2C00-6067-401A-9BC3-F33054DA0EA8}"/>
    <cellStyle name="20% - Accent1 8 3 2 3 2" xfId="9621" xr:uid="{4FFF11BD-DAAE-49EB-BF63-AAD06787334B}"/>
    <cellStyle name="20% - Accent1 8 3 2 4" xfId="10316" xr:uid="{91D453C9-B885-4A39-AC74-FBBA02C578E8}"/>
    <cellStyle name="20% - Accent1 8 3 3" xfId="17290" xr:uid="{14B332B0-3C97-4E30-B352-752C8DBC3F11}"/>
    <cellStyle name="20% - Accent1 8 3 3 2" xfId="15697" xr:uid="{8EB73FCD-EF27-4E18-A9B6-3EDF4242FF4E}"/>
    <cellStyle name="20% - Accent1 8 3 4" xfId="23772" xr:uid="{F29A3853-5C77-4075-B953-4B4747EFBEA3}"/>
    <cellStyle name="20% - Accent1 8 3 4 2" xfId="21106" xr:uid="{0B3B4C9C-3CD8-4A03-8640-A00425ACE193}"/>
    <cellStyle name="20% - Accent1 8 3 5" xfId="11305" xr:uid="{C3778CC2-1592-458D-A0AC-3280BA34070A}"/>
    <cellStyle name="20% - Accent1 8 4" xfId="23491" xr:uid="{F9E70C5E-6A6D-4C90-B889-59DCA56F37B8}"/>
    <cellStyle name="20% - Accent1 8 4 2" xfId="12077" xr:uid="{093821C1-6E8F-4AA9-8D31-64CA5425EB4F}"/>
    <cellStyle name="20% - Accent1 8 4 2 2" xfId="18911" xr:uid="{0C77CD54-9AE1-48A8-B6FA-4DD089290011}"/>
    <cellStyle name="20% - Accent1 8 4 3" xfId="15416" xr:uid="{784678AF-BD5F-4858-A277-CCE674C347D2}"/>
    <cellStyle name="20% - Accent1 8 4 3 2" xfId="14872" xr:uid="{9CDF188E-1066-4528-8B66-7B65A73096D0}"/>
    <cellStyle name="20% - Accent1 8 4 4" xfId="1898" xr:uid="{21841B0D-E710-486B-8BB0-AD449ED4D55B}"/>
    <cellStyle name="20% - Accent1 8 5" xfId="10965" xr:uid="{2DE77643-70DF-4C12-8382-BA97DCCFFDAD}"/>
    <cellStyle name="20% - Accent1 8 5 2" xfId="9373" xr:uid="{37600F35-3AEA-4CCA-8AE1-AA57AB2B306C}"/>
    <cellStyle name="20% - Accent1 8 6" xfId="4822" xr:uid="{0A9FEEF1-E012-4310-B866-7E939B2FF9FB}"/>
    <cellStyle name="20% - Accent1 8 6 2" xfId="19004" xr:uid="{96E21CF3-1E64-4BDC-8670-CBDFE284D4AD}"/>
    <cellStyle name="20% - Accent1 8 7" xfId="15525" xr:uid="{518035CA-ECF2-4253-9496-A207053A39B6}"/>
    <cellStyle name="20% - Accent1 9" xfId="1306" xr:uid="{55DF1349-4C91-4358-B632-53EC3360DADE}"/>
    <cellStyle name="20% - Accent1 9 2" xfId="3410" xr:uid="{9396D4EA-4B09-4AC5-B454-3009F99972EB}"/>
    <cellStyle name="20% - Accent1 9 2 2" xfId="12968" xr:uid="{4AB7FE30-6D48-46A1-ACDF-4766C916B269}"/>
    <cellStyle name="20% - Accent1 9 2 2 2" xfId="20503" xr:uid="{5B46A518-788C-46C3-A30C-113D85B6085B}"/>
    <cellStyle name="20% - Accent1 9 2 2 2 2" xfId="3137" xr:uid="{914D1C52-77BD-4B96-9D4C-BDE21AEC493C}"/>
    <cellStyle name="20% - Accent1 9 2 2 3" xfId="17521" xr:uid="{C62EB9F9-CF34-46A1-9363-4D15FDD7C359}"/>
    <cellStyle name="20% - Accent1 9 2 2 3 2" xfId="15945" xr:uid="{A9520D6E-891A-479C-A091-D7BED70928E1}"/>
    <cellStyle name="20% - Accent1 9 2 2 4" xfId="16640" xr:uid="{7E507A4F-413F-4787-9443-7742CAE74B8A}"/>
    <cellStyle name="20% - Accent1 9 2 3" xfId="19393" xr:uid="{485520A0-56FE-478E-B310-9C0A0338C4B9}"/>
    <cellStyle name="20% - Accent1 9 2 3 2" xfId="11477" xr:uid="{7D1D8C95-D050-487E-88CE-5FB951C64185}"/>
    <cellStyle name="20% - Accent1 9 2 4" xfId="6927" xr:uid="{067456DC-8CF7-4A7A-97AA-6C894B1B18CC}"/>
    <cellStyle name="20% - Accent1 9 2 4 2" xfId="3230" xr:uid="{73A471A1-4EF5-4AE7-BE1A-15B9C2CFAD30}"/>
    <cellStyle name="20% - Accent1 9 2 5" xfId="17630" xr:uid="{08ACEC54-C628-48DC-BBAE-670169BB860C}"/>
    <cellStyle name="20% - Accent1 9 3" xfId="9724" xr:uid="{D70654D4-2135-4C69-BA92-FC81779E1E99}"/>
    <cellStyle name="20% - Accent1 9 3 2" xfId="1365" xr:uid="{3AD4A4A8-26AD-4BB3-A686-7EE339F432C5}"/>
    <cellStyle name="20% - Accent1 9 3 2 2" xfId="14191" xr:uid="{812DA8C9-F9BE-44A9-9A57-681F1962516F}"/>
    <cellStyle name="20% - Accent1 9 3 2 2 2" xfId="9450" xr:uid="{B4B42A0D-2C79-478A-B59E-5425EF6C9238}"/>
    <cellStyle name="20% - Accent1 9 3 2 3" xfId="6988" xr:uid="{7F690195-2281-4A17-BC24-1E6E84FFD851}"/>
    <cellStyle name="20% - Accent1 9 3 2 3 2" xfId="5412" xr:uid="{B34910D2-ECBF-4D3C-9C95-DF3FAB72C0C2}"/>
    <cellStyle name="20% - Accent1 9 3 2 4" xfId="6106" xr:uid="{CFB28023-95A1-422C-8FCD-B12EC478CA34}"/>
    <cellStyle name="20% - Accent1 9 3 3" xfId="13079" xr:uid="{534BBC59-9AC6-46D1-9696-807C99F4C0BF}"/>
    <cellStyle name="20% - Accent1 9 3 3 2" xfId="24114" xr:uid="{1E350C96-2813-4E91-8B56-8E672D349760}"/>
    <cellStyle name="20% - Accent1 9 3 4" xfId="19563" xr:uid="{46AE7724-958A-4A71-AA4F-2DD08363E9C8}"/>
    <cellStyle name="20% - Accent1 9 3 4 2" xfId="9543" xr:uid="{D98A708D-97C6-4305-B8C8-F84D31245FCC}"/>
    <cellStyle name="20% - Accent1 9 3 5" xfId="7097" xr:uid="{633F13A8-5975-4493-B030-22725A5F4DFC}"/>
    <cellStyle name="20% - Accent1 9 4" xfId="19282" xr:uid="{6D20BC7B-1967-407C-BF96-C48DCAFA9CDB}"/>
    <cellStyle name="20% - Accent1 9 4 2" xfId="7868" xr:uid="{2EB849C1-1400-43E4-BA3F-57DEC3C0EC6C}"/>
    <cellStyle name="20% - Accent1 9 4 2 2" xfId="14701" xr:uid="{4BFCF3F0-7F06-4013-B2CC-DFC7B621F793}"/>
    <cellStyle name="20% - Accent1 9 4 3" xfId="23833" xr:uid="{E001D82B-705F-432A-B91A-70DBD095E439}"/>
    <cellStyle name="20% - Accent1 9 4 3 2" xfId="22257" xr:uid="{6FA63706-B9AE-4DC7-8EAA-C83F4E9DB280}"/>
    <cellStyle name="20% - Accent1 9 4 4" xfId="22953" xr:uid="{6A511950-6E2B-4702-BC30-C5894AE681A8}"/>
    <cellStyle name="20% - Accent1 9 5" xfId="6757" xr:uid="{613FC5CB-C14B-4E35-BC4D-F8D83ED96F90}"/>
    <cellStyle name="20% - Accent1 9 5 2" xfId="5164" xr:uid="{9FE9F532-9B8B-4B3C-BC50-3392CE742B73}"/>
    <cellStyle name="20% - Accent1 9 6" xfId="17460" xr:uid="{A7554403-49C7-44CB-96A0-5D4F8EDDEF6F}"/>
    <cellStyle name="20% - Accent1 9 6 2" xfId="14794" xr:uid="{35AB1C98-6F43-4739-B5ED-3C9900DE74BF}"/>
    <cellStyle name="20% - Accent1 9 7" xfId="23942" xr:uid="{88AC7E44-236C-47B5-8645-5C1C38A1764C}"/>
    <cellStyle name="20% - Accent2" xfId="23" builtinId="34" customBuiltin="1"/>
    <cellStyle name="20% - Accent2 10" xfId="16048" xr:uid="{132C93A9-9197-4EA8-A87E-39F2637578AE}"/>
    <cellStyle name="20% - Accent2 10 2" xfId="5514" xr:uid="{9237A317-A468-4D0D-ADEB-C067F275ACF4}"/>
    <cellStyle name="20% - Accent2 10 2 2" xfId="22420" xr:uid="{38185415-0922-4767-A8DC-C7B474B14561}"/>
    <cellStyle name="20% - Accent2 10 2 2 2" xfId="21576" xr:uid="{B749C33F-F232-40B6-8E43-9E683BC0DC73}"/>
    <cellStyle name="20% - Accent2 10 2 2 2 2" xfId="5241" xr:uid="{4602732B-285C-45D7-85D0-5A564C5C8BBC}"/>
    <cellStyle name="20% - Accent2 10 2 2 3" xfId="1683" xr:uid="{EB666DC0-54DB-4462-B19F-6E4CF561D71E}"/>
    <cellStyle name="20% - Accent2 10 2 2 3 2" xfId="18050" xr:uid="{9A8E9AA7-107A-4A54-BD0D-EE9B3E812AEA}"/>
    <cellStyle name="20% - Accent2 10 2 2 4" xfId="18744" xr:uid="{EE30594B-F620-4DE0-968D-C95E6EF1BF0F}"/>
    <cellStyle name="20% - Accent2 10 2 3" xfId="9892" xr:uid="{EE536CE3-C80E-47E9-B0C7-60633BD58731}"/>
    <cellStyle name="20% - Accent2 10 2 3 2" xfId="19905" xr:uid="{E5C370DC-DA06-4707-AA37-CAFC7736561F}"/>
    <cellStyle name="20% - Accent2 10 2 4" xfId="1647" xr:uid="{55A119E5-53C1-4FAD-B640-CFFC748EFE64}"/>
    <cellStyle name="20% - Accent2 10 2 4 2" xfId="5334" xr:uid="{B49C8174-BC91-4AF6-9A02-4D3F325ABB0F}"/>
    <cellStyle name="20% - Accent2 10 2 5" xfId="780" xr:uid="{1D7D631B-E31F-4293-8919-B16A3EE3634B}"/>
    <cellStyle name="20% - Accent2 10 3" xfId="11828" xr:uid="{CEBDA52E-07AB-43BE-B7E1-AC89E23B2504}"/>
    <cellStyle name="20% - Accent2 10 3 2" xfId="16107" xr:uid="{B04526CF-D4AC-4794-930C-51AB0B153B80}"/>
    <cellStyle name="20% - Accent2 10 3 2 2" xfId="15264" xr:uid="{3E1FF0C8-F6DE-48E0-A23E-084861CDC30E}"/>
    <cellStyle name="20% - Accent2 10 3 2 2 2" xfId="11554" xr:uid="{6582B1FC-C5BB-4134-8E60-BD729054402F}"/>
    <cellStyle name="20% - Accent2 10 3 2 3" xfId="3787" xr:uid="{F2E1B437-73D8-4C40-AE36-578A923AC728}"/>
    <cellStyle name="20% - Accent2 10 3 2 3 2" xfId="7517" xr:uid="{5D7865D3-8E07-4D3F-A718-1E75D9E161D0}"/>
    <cellStyle name="20% - Accent2 10 3 2 4" xfId="8211" xr:uid="{01B7D113-FAD8-4705-B0C2-4A599AB80CDB}"/>
    <cellStyle name="20% - Accent2 10 3 3" xfId="22529" xr:uid="{B6A2447E-2808-48A3-9AFB-30ECA3319531}"/>
    <cellStyle name="20% - Accent2 10 3 3 2" xfId="13591" xr:uid="{7B876A51-8618-4BF5-A1F7-AFF85328A709}"/>
    <cellStyle name="20% - Accent2 10 3 4" xfId="3751" xr:uid="{CD7BC021-B851-41DC-8DBC-8F3E23FC551A}"/>
    <cellStyle name="20% - Accent2 10 3 4 2" xfId="11647" xr:uid="{1B68DA55-4699-4A60-A363-3CF0F9BF6B54}"/>
    <cellStyle name="20% - Accent2 10 3 5" xfId="1817" xr:uid="{60523834-CFC8-4E62-BF4F-F847E1EA90EA}"/>
    <cellStyle name="20% - Accent2 10 4" xfId="9783" xr:uid="{F8A5B3F0-338F-4F16-B717-EB36BE25C658}"/>
    <cellStyle name="20% - Accent2 10 4 2" xfId="8940" xr:uid="{63B5D573-6E97-4777-A648-CC19F1AE3EA3}"/>
    <cellStyle name="20% - Accent2 10 4 2 2" xfId="15774" xr:uid="{237364BD-5050-4816-9138-9B61FF7AB94C}"/>
    <cellStyle name="20% - Accent2 10 4 3" xfId="13310" xr:uid="{7E9DDBF4-00AA-430A-9995-CED4FD0996AB}"/>
    <cellStyle name="20% - Accent2 10 4 3 2" xfId="24362" xr:uid="{C25B0C56-155F-4C10-981D-9E10E52B7D68}"/>
    <cellStyle name="20% - Accent2 10 4 4" xfId="25057" xr:uid="{4560578E-3C53-4A96-B993-836D1B560DFF}"/>
    <cellStyle name="20% - Accent2 10 5" xfId="3578" xr:uid="{C456F544-886F-4946-8973-0BA2602F1286}"/>
    <cellStyle name="20% - Accent2 10 5 2" xfId="7269" xr:uid="{3984C08A-D3B1-4081-AFC4-BA8520B9F532}"/>
    <cellStyle name="20% - Accent2 10 6" xfId="609" xr:uid="{C08F96B1-A26E-4806-A2DE-7D15135F8F78}"/>
    <cellStyle name="20% - Accent2 10 6 2" xfId="15867" xr:uid="{698BA3AA-FA87-4CAB-8646-B60905A739F4}"/>
    <cellStyle name="20% - Accent2 10 7" xfId="13419" xr:uid="{A2E0D588-B85A-481F-A8CD-12092CAED060}"/>
    <cellStyle name="20% - Accent2 11" xfId="24465" xr:uid="{FE44AAD8-1E0B-4E22-BE3D-FAA2AD284C2B}"/>
    <cellStyle name="20% - Accent2 11 2" xfId="18152" xr:uid="{088F8FD5-56B5-4853-91E1-E1FEB5A4C6FB}"/>
    <cellStyle name="20% - Accent2 11 2 2" xfId="11887" xr:uid="{2E7CFE5F-C40E-4230-B6D3-8CC1226243E3}"/>
    <cellStyle name="20% - Accent2 11 2 2 2" xfId="11044" xr:uid="{3FBB93C8-8703-4B22-A224-7FC743EE28B8}"/>
    <cellStyle name="20% - Accent2 11 2 2 2 2" xfId="17879" xr:uid="{A4AB7E1A-A455-4C81-AC51-19E2F5A339A0}"/>
    <cellStyle name="20% - Accent2 11 2 2 3" xfId="22738" xr:uid="{C3E5C3FF-E660-4927-AFDA-D404C1A399F8}"/>
    <cellStyle name="20% - Accent2 11 2 2 3 2" xfId="13839" xr:uid="{340D2B2F-E6B7-4EF5-86BF-21D548C9F616}"/>
    <cellStyle name="20% - Accent2 11 2 2 4" xfId="14534" xr:uid="{E1307B25-DBBF-41F6-A288-90C54DBDA31A}"/>
    <cellStyle name="20% - Accent2 11 2 3" xfId="5682" xr:uid="{F3838730-22AC-48FE-B8A6-9C1A9D890BD5}"/>
    <cellStyle name="20% - Accent2 11 2 3 2" xfId="1989" xr:uid="{68055EAF-6FA4-4E27-BA9D-26C2D1CFE72F}"/>
    <cellStyle name="20% - Accent2 11 2 4" xfId="22702" xr:uid="{CA2451C6-B994-430F-B628-9B37801295E5}"/>
    <cellStyle name="20% - Accent2 11 2 4 2" xfId="17972" xr:uid="{7D869441-3F31-49EA-BC7C-32618177FE27}"/>
    <cellStyle name="20% - Accent2 11 2 5" xfId="10235" xr:uid="{BB1126C5-92F1-4FFC-8C06-608D428A00D8}"/>
    <cellStyle name="20% - Accent2 11 3" xfId="7619" xr:uid="{27CE965C-B402-470B-B938-E0C7F80BFA8D}"/>
    <cellStyle name="20% - Accent2 11 3 2" xfId="24524" xr:uid="{6228FD8E-C84C-4F1C-96D9-0DF5CCA00105}"/>
    <cellStyle name="20% - Accent2 11 3 2 2" xfId="23681" xr:uid="{2D24423C-0E83-4314-AAD3-82D4D9370099}"/>
    <cellStyle name="20% - Accent2 11 3 2 2 2" xfId="7346" xr:uid="{D454F31F-2869-4181-AA20-B8EE9F170F35}"/>
    <cellStyle name="20% - Accent2 11 3 2 3" xfId="16425" xr:uid="{33CA4D83-5966-4F58-A59D-416711F14F3C}"/>
    <cellStyle name="20% - Accent2 11 3 2 3 2" xfId="1205" xr:uid="{6F3C38C6-F0E7-4683-BD80-35F7B90A9D40}"/>
    <cellStyle name="20% - Accent2 11 3 2 4" xfId="2970" xr:uid="{3DB8EC4F-CE49-4E5E-8B0D-889F1AC78388}"/>
    <cellStyle name="20% - Accent2 11 3 3" xfId="11996" xr:uid="{89693ADB-FD92-4CD3-8807-D7E7CF7F7E93}"/>
    <cellStyle name="20% - Accent2 11 3 3 2" xfId="4093" xr:uid="{663A1BBC-7380-4E54-AA68-931379DB1EBC}"/>
    <cellStyle name="20% - Accent2 11 3 4" xfId="16389" xr:uid="{75A164D5-8222-4D50-AE73-4E7FF2DB06F0}"/>
    <cellStyle name="20% - Accent2 11 3 4 2" xfId="7439" xr:uid="{2BE1D2AE-974D-4C3F-8A79-4451AF3815E1}"/>
    <cellStyle name="20% - Accent2 11 3 5" xfId="22872" xr:uid="{53BD028A-08FB-43DA-8A66-3482A3CC78A9}"/>
    <cellStyle name="20% - Accent2 11 4" xfId="5573" xr:uid="{0AA71A0D-0131-4B5C-B066-5A617FE5C4C1}"/>
    <cellStyle name="20% - Accent2 11 4 2" xfId="4731" xr:uid="{3ADA7F1A-0717-448C-BF74-D993BBB00355}"/>
    <cellStyle name="20% - Accent2 11 4 2 2" xfId="24191" xr:uid="{1E21CAF6-1639-4B29-9545-B1EDF586542A}"/>
    <cellStyle name="20% - Accent2 11 4 3" xfId="10101" xr:uid="{1A077825-D0BD-48DE-B562-C7EB35388559}"/>
    <cellStyle name="20% - Accent2 11 4 3 2" xfId="20153" xr:uid="{B1551FBB-8EB0-426D-9EFA-FE883198F95D}"/>
    <cellStyle name="20% - Accent2 11 4 4" xfId="20846" xr:uid="{89001C2F-1B6D-4A01-8851-47D760FD29B3}"/>
    <cellStyle name="20% - Accent2 11 5" xfId="16216" xr:uid="{E164BB8C-50CA-49A1-8C44-5728F01BA663}"/>
    <cellStyle name="20% - Accent2 11 5 2" xfId="953" xr:uid="{AC5CDFA6-6CD0-487C-BB41-5BF0921ED570}"/>
    <cellStyle name="20% - Accent2 11 6" xfId="10065" xr:uid="{CE30EB8C-D2E9-4BA0-83B7-D94BB9943831}"/>
    <cellStyle name="20% - Accent2 11 6 2" xfId="24284" xr:uid="{FB62FE15-86C4-4A5B-8C3A-158BF14C538C}"/>
    <cellStyle name="20% - Accent2 11 7" xfId="3921" xr:uid="{D4FF4F45-0AAA-4603-B824-814A1912E05C}"/>
    <cellStyle name="20% - Accent2 12" xfId="20254" xr:uid="{1647106F-E0E1-4010-8FAC-F65322BA831E}"/>
    <cellStyle name="20% - Accent2 12 2" xfId="13942" xr:uid="{7CA4A115-1889-4E4D-9054-A8594489B2FD}"/>
    <cellStyle name="20% - Accent2 12 2 2" xfId="7678" xr:uid="{F8B0DB39-3EDA-44CF-AD20-7B994E55E3A4}"/>
    <cellStyle name="20% - Accent2 12 2 2 2" xfId="6836" xr:uid="{0F01638B-CA33-415E-92ED-40AE5E65FAA3}"/>
    <cellStyle name="20% - Accent2 12 2 2 2 2" xfId="13668" xr:uid="{54B473B8-27E4-49A3-B70E-6DC5760DEDB7}"/>
    <cellStyle name="20% - Accent2 12 2 2 3" xfId="12205" xr:uid="{0FCFAF8E-EA4C-4143-AE45-7E9EA52ECED0}"/>
    <cellStyle name="20% - Accent2 12 2 2 3 2" xfId="2240" xr:uid="{C2A04EAB-75E6-4284-86A9-2B6A55ABE3CD}"/>
    <cellStyle name="20% - Accent2 12 2 2 4" xfId="21919" xr:uid="{EE2DFF91-EE65-4F65-A435-F942DF50FA49}"/>
    <cellStyle name="20% - Accent2 12 2 3" xfId="18320" xr:uid="{6B5B8A77-8296-476E-8805-36FCD4C44EF0}"/>
    <cellStyle name="20% - Accent2 12 2 3 2" xfId="23044" xr:uid="{8CB33BE7-5615-47B0-B564-B1DE84321E8F}"/>
    <cellStyle name="20% - Accent2 12 2 4" xfId="12169" xr:uid="{77D0147C-467F-44D3-984A-812E6AA90180}"/>
    <cellStyle name="20% - Accent2 12 2 4 2" xfId="13761" xr:uid="{2536D8D7-AD0E-4342-8306-6973743B0338}"/>
    <cellStyle name="20% - Accent2 12 2 5" xfId="6025" xr:uid="{0D0C3A7F-8704-47E7-A3A6-87E5E1A69416}"/>
    <cellStyle name="20% - Accent2 12 3" xfId="2378" xr:uid="{FAEADC50-F6E7-4063-B053-2C211DF404A6}"/>
    <cellStyle name="20% - Accent2 12 3 2" xfId="20313" xr:uid="{687EAB87-98AF-4C53-B19A-6B01D9B2684C}"/>
    <cellStyle name="20% - Accent2 12 3 2 2" xfId="19472" xr:uid="{5E3D71DC-14AC-446F-AA50-60D4726FAC9D}"/>
    <cellStyle name="20% - Accent2 12 3 2 2 2" xfId="1033" xr:uid="{3F18114D-720E-4CE5-BD2F-C2C4ECDAB02A}"/>
    <cellStyle name="20% - Accent2 12 3 2 3" xfId="24842" xr:uid="{CB6D01A5-DCB8-49B5-BC1F-3FC605776D91}"/>
    <cellStyle name="20% - Accent2 12 3 2 3 2" xfId="4344" xr:uid="{D912C6CC-3798-46FF-ADB6-A49E13A40B6E}"/>
    <cellStyle name="20% - Accent2 12 3 2 4" xfId="15607" xr:uid="{B7738307-681E-413B-BD75-547C77B296DF}"/>
    <cellStyle name="20% - Accent2 12 3 3" xfId="7787" xr:uid="{D71C8755-B0C4-41A4-B1F7-886A1617D4D5}"/>
    <cellStyle name="20% - Accent2 12 3 3 2" xfId="16731" xr:uid="{DE2EAE98-056B-4B4F-B279-3A65E5E12F7D}"/>
    <cellStyle name="20% - Accent2 12 3 4" xfId="24806" xr:uid="{26A6FDDD-7B10-4076-83C9-767EAD318BEE}"/>
    <cellStyle name="20% - Accent2 12 3 4 2" xfId="2156" xr:uid="{5A891DA2-C137-4472-8DAF-20BFB1C07A56}"/>
    <cellStyle name="20% - Accent2 12 3 5" xfId="12339" xr:uid="{52D8E585-5596-4E2C-BBE8-696C6EA5541D}"/>
    <cellStyle name="20% - Accent2 12 4" xfId="18211" xr:uid="{29ADC8C5-7BA9-413A-8E4A-9733B78BEAF0}"/>
    <cellStyle name="20% - Accent2 12 4 2" xfId="17369" xr:uid="{62C66D71-3BB8-4E92-A82E-BD5262F819D6}"/>
    <cellStyle name="20% - Accent2 12 4 2 2" xfId="19982" xr:uid="{842CD850-62F3-4F6F-9B5C-9F2C70B352B4}"/>
    <cellStyle name="20% - Accent2 12 4 3" xfId="5891" xr:uid="{5F258EA8-6951-4186-B74E-3B7D173A2BC3}"/>
    <cellStyle name="20% - Accent2 12 4 3 2" xfId="1206" xr:uid="{8B08C95A-603F-40D6-B934-0F4CBF811FFE}"/>
    <cellStyle name="20% - Accent2 12 4 4" xfId="9283" xr:uid="{C2D423E0-DC7B-4D1B-88C3-B3EC17A67712}"/>
    <cellStyle name="20% - Accent2 12 5" xfId="24633" xr:uid="{8354D210-4F20-42C2-96F1-403E8F053D01}"/>
    <cellStyle name="20% - Accent2 12 5 2" xfId="10407" xr:uid="{8FCD2248-BB3B-44EB-B5B1-7D46CDB4541A}"/>
    <cellStyle name="20% - Accent2 12 6" xfId="5855" xr:uid="{1AA2BAFB-A72A-43D6-9506-97CAF5A9BECB}"/>
    <cellStyle name="20% - Accent2 12 6 2" xfId="20075" xr:uid="{07CD4D0F-DB4D-403D-8E9F-3E6549C42413}"/>
    <cellStyle name="20% - Accent2 12 7" xfId="16559" xr:uid="{EDA5CA37-A48E-4051-8212-C2914DD22DD4}"/>
    <cellStyle name="20% - Accent2 13" xfId="8691" xr:uid="{C95AB20A-5AB2-4A12-A576-CA2E50FC6E99}"/>
    <cellStyle name="20% - Accent2 13 2" xfId="21327" xr:uid="{78B124F5-0257-46D6-BAF8-E2461E8AD71A}"/>
    <cellStyle name="20% - Accent2 13 2 2" xfId="346" xr:uid="{05A9B01E-E38E-438B-AC07-491727465A6F}"/>
    <cellStyle name="20% - Accent2 13 2 2 2" xfId="519" xr:uid="{0BAE7F67-3EDD-48BE-B098-F3A399977978}"/>
    <cellStyle name="20% - Accent2 13 2 2 2 2" xfId="2069" xr:uid="{1D0CBE6C-BC82-4AA3-84FA-2225F401D44D}"/>
    <cellStyle name="20% - Accent2 13 2 2 3" xfId="7996" xr:uid="{9DF1CC82-9B38-4E67-8A2D-9963984149AA}"/>
    <cellStyle name="20% - Accent2 13 2 2 3 2" xfId="23295" xr:uid="{8DF234C4-1904-4452-BD54-58BC247B3D22}"/>
    <cellStyle name="20% - Accent2 13 2 2 4" xfId="11387" xr:uid="{A01ABACD-0907-42F5-B609-9CFB026B1498}"/>
    <cellStyle name="20% - Accent2 13 2 3" xfId="14110" xr:uid="{045AD7E4-42EC-4003-9743-95DF47EB6745}"/>
    <cellStyle name="20% - Accent2 13 2 3 2" xfId="12511" xr:uid="{0DAFA75B-F6CA-4EC0-B962-D3E5E6C3BC3D}"/>
    <cellStyle name="20% - Accent2 13 2 4" xfId="7960" xr:uid="{407F09F0-3F6D-417E-84FE-BA3428DBC142}"/>
    <cellStyle name="20% - Accent2 13 2 4 2" xfId="10574" xr:uid="{8C64366F-F8E2-4FC6-BF4A-74F3657D9CC4}"/>
    <cellStyle name="20% - Accent2 13 2 5" xfId="18663" xr:uid="{C328E440-74A1-46C3-BACD-CD47AF3E48E5}"/>
    <cellStyle name="20% - Accent2 13 3" xfId="15015" xr:uid="{61D1A721-E0DA-466B-B34A-58ACB67CF09D}"/>
    <cellStyle name="20% - Accent2 13 3 2" xfId="6667" xr:uid="{91953E1E-E7EC-44B7-BBF3-907C9505F071}"/>
    <cellStyle name="20% - Accent2 13 3 2 2" xfId="520" xr:uid="{9ACB210C-A4B6-45A3-A2DF-816B929027F8}"/>
    <cellStyle name="20% - Accent2 13 3 2 2 2" xfId="4173" xr:uid="{959EE228-5351-45FE-9D84-28D913101AF7}"/>
    <cellStyle name="20% - Accent2 13 3 2 3" xfId="20631" xr:uid="{AE6ED3B2-D4FC-4CFB-A84C-F7226CA47465}"/>
    <cellStyle name="20% - Accent2 13 3 2 3 2" xfId="16982" xr:uid="{8CF0E33D-49EC-4833-8E3A-3BA6C8CF6B4D}"/>
    <cellStyle name="20% - Accent2 13 3 2 4" xfId="24024" xr:uid="{3BBFB623-585C-418F-A78A-25150345D896}"/>
    <cellStyle name="20% - Accent2 13 3 3" xfId="2546" xr:uid="{2F1BDC8F-8884-4050-86F8-DE3F932D7FB1}"/>
    <cellStyle name="20% - Accent2 13 3 3 2" xfId="25148" xr:uid="{F345BA44-3277-4AE0-B3E9-955CCC81F216}"/>
    <cellStyle name="20% - Accent2 13 3 4" xfId="20595" xr:uid="{AF2A13DE-D6B2-4F0D-9160-D2FBAB4186FE}"/>
    <cellStyle name="20% - Accent2 13 3 4 2" xfId="23211" xr:uid="{BC2DA095-10CE-4684-B4E7-0DED33C1D07A}"/>
    <cellStyle name="20% - Accent2 13 3 5" xfId="8130" xr:uid="{E6A3DE0C-4C12-4827-A438-DF7495BD454E}"/>
    <cellStyle name="20% - Accent2 13 4" xfId="14001" xr:uid="{C07EA7C3-74AD-4345-9329-1D97AD615704}"/>
    <cellStyle name="20% - Accent2 13 4 2" xfId="13158" xr:uid="{291030F8-A861-45C1-B65C-4DB380FB8C44}"/>
    <cellStyle name="20% - Accent2 13 4 2 2" xfId="1034" xr:uid="{DAB4E1DE-916A-411C-8BCA-BFACE4BB0D37}"/>
    <cellStyle name="20% - Accent2 13 4 3" xfId="18529" xr:uid="{069ABC50-2A24-4BDA-81B5-128C6568230C}"/>
    <cellStyle name="20% - Accent2 13 4 3 2" xfId="10658" xr:uid="{259C5FB3-98C7-471D-B43D-3B09152DB371}"/>
    <cellStyle name="20% - Accent2 13 4 4" xfId="5074" xr:uid="{4F89A219-7711-42DA-962A-8C92BDA6A54F}"/>
    <cellStyle name="20% - Accent2 13 5" xfId="20422" xr:uid="{F3CE5FCB-6BCB-434E-83A1-7701CDB6A506}"/>
    <cellStyle name="20% - Accent2 13 5 2" xfId="6197" xr:uid="{114F8FB2-F821-4DC7-8AEA-3625E4110A86}"/>
    <cellStyle name="20% - Accent2 13 6" xfId="18493" xr:uid="{DD895032-558C-466B-83E8-F9E28D4B4489}"/>
    <cellStyle name="20% - Accent2 13 6 2" xfId="4260" xr:uid="{615A5980-810C-413F-ACC1-2FD129560B7E}"/>
    <cellStyle name="20% - Accent2 13 7" xfId="24976" xr:uid="{D665DF77-0BD4-45A3-B859-01DFEC050857}"/>
    <cellStyle name="20% - Accent2 14" xfId="4482" xr:uid="{7A54A8A2-00F1-4A0C-8BA6-3F1BD5FD743D}"/>
    <cellStyle name="20% - Accent2 14 2" xfId="10795" xr:uid="{A0619A20-1F21-4040-8F2E-9AF3E23DFFE4}"/>
    <cellStyle name="20% - Accent2 14 2 2" xfId="12989" xr:uid="{05827083-C385-45C1-B08F-808E080CBAE8}"/>
    <cellStyle name="20% - Accent2 14 2 2 2" xfId="3663" xr:uid="{C2BB8DF0-47FC-4838-8055-814850A833C6}"/>
    <cellStyle name="20% - Accent2 14 2 2 2 2" xfId="23124" xr:uid="{C8C7630A-9F99-407C-A430-2A90C26256D4}"/>
    <cellStyle name="20% - Accent2 14 2 2 3" xfId="2319" xr:uid="{8B9B620D-A014-4A31-96DA-87645285F684}"/>
    <cellStyle name="20% - Accent2 14 2 2 3 2" xfId="12762" xr:uid="{129DDB0B-A69F-434A-AE40-8D6FC952B8E7}"/>
    <cellStyle name="20% - Accent2 14 2 2 4" xfId="7179" xr:uid="{65B877BD-A9EA-4EDB-AEEE-455AC68F2CC6}"/>
    <cellStyle name="20% - Accent2 14 2 3" xfId="21495" xr:uid="{03E5586A-1EBD-4925-AB3C-3BF56F4BBD82}"/>
    <cellStyle name="20% - Accent2 14 2 3 2" xfId="8302" xr:uid="{8F0DCD4E-34CC-476D-A545-27A428D25D29}"/>
    <cellStyle name="20% - Accent2 14 2 4" xfId="2719" xr:uid="{39C3AF62-2EF4-4956-B04F-5EDC60428780}"/>
    <cellStyle name="20% - Accent2 14 2 4 2" xfId="6364" xr:uid="{365E1348-4B1A-48FF-A19F-88E5B966FAB7}"/>
    <cellStyle name="20% - Accent2 14 2 5" xfId="14453" xr:uid="{955F42B8-79EA-4F40-8FD6-A24FDD2ADF28}"/>
    <cellStyle name="20% - Accent2 14 3" xfId="23432" xr:uid="{5DF4166A-A91E-4922-9C07-E3227CE5FBA6}"/>
    <cellStyle name="20% - Accent2 14 3 2" xfId="347" xr:uid="{A3CFED4D-A269-49D5-BBB1-6AF2EB07582F}"/>
    <cellStyle name="20% - Accent2 14 3 2 2" xfId="9977" xr:uid="{F3D6CD00-F3BD-45B1-85C8-726FA5BAC0CB}"/>
    <cellStyle name="20% - Accent2 14 3 2 2 2" xfId="16811" xr:uid="{D7AD1EA6-0FF5-41C5-93EB-C1644270DA3D}"/>
    <cellStyle name="20% - Accent2 14 3 2 3" xfId="8632" xr:uid="{69C40D47-C0F4-48D0-BFE6-3AB5B25B92A7}"/>
    <cellStyle name="20% - Accent2 14 3 2 3 2" xfId="25399" xr:uid="{4193CDD7-2CC2-4F90-95CC-A9CF19D6E300}"/>
    <cellStyle name="20% - Accent2 14 3 2 4" xfId="19815" xr:uid="{41DFFB31-EDC8-4226-A72B-BC878DF5480D}"/>
    <cellStyle name="20% - Accent2 14 3 3" xfId="15183" xr:uid="{35D26E39-CD61-4379-B883-4A24A3E3F569}"/>
    <cellStyle name="20% - Accent2 14 3 3 2" xfId="20937" xr:uid="{8B818B7B-1812-44BD-9B00-1A7D91ACAB39}"/>
    <cellStyle name="20% - Accent2 14 3 4" xfId="9032" xr:uid="{746C6BF3-318E-4D4E-A7D3-D1EBAA418043}"/>
    <cellStyle name="20% - Accent2 14 3 4 2" xfId="12678" xr:uid="{5F5AB414-E3F8-443D-B6C2-BCF09226E96A}"/>
    <cellStyle name="20% - Accent2 14 3 5" xfId="2889" xr:uid="{CF02FDA1-95FD-4DA6-A7B7-A9E433DD5E79}"/>
    <cellStyle name="20% - Accent2 14 4" xfId="19303" xr:uid="{BF19CFF3-336B-4D43-A4FE-ECBB110FBD8F}"/>
    <cellStyle name="20% - Accent2 14 4 2" xfId="1559" xr:uid="{A4BA151E-BC24-45E6-BBC5-97D041B962C7}"/>
    <cellStyle name="20% - Accent2 14 4 2 2" xfId="10487" xr:uid="{A303D490-49B2-4C0F-8DC5-E1C3FBC529DD}"/>
    <cellStyle name="20% - Accent2 14 4 3" xfId="14319" xr:uid="{8C20C1C5-3F04-413E-BEFA-BACDC4D117A9}"/>
    <cellStyle name="20% - Accent2 14 4 3 2" xfId="6448" xr:uid="{69018D39-F5C1-446C-AB2B-2BB7AE81A152}"/>
    <cellStyle name="20% - Accent2 14 4 4" xfId="17712" xr:uid="{2A3C4DC0-788D-4807-A198-CA59D029D552}"/>
    <cellStyle name="20% - Accent2 14 5" xfId="8859" xr:uid="{2014B36E-D343-4214-86A6-03C3BF2E4751}"/>
    <cellStyle name="20% - Accent2 14 5 2" xfId="18835" xr:uid="{8DF8D79D-DE34-44AC-861B-75DB2D8DA8F3}"/>
    <cellStyle name="20% - Accent2 14 6" xfId="14283" xr:uid="{AED548C4-691A-400D-A5DE-B29B0576079E}"/>
    <cellStyle name="20% - Accent2 14 6 2" xfId="16898" xr:uid="{99E707A0-9910-4328-971B-5174A21C1566}"/>
    <cellStyle name="20% - Accent2 14 7" xfId="20765" xr:uid="{F940A550-0A21-44C7-98DA-E71D1CACDB1C}"/>
    <cellStyle name="20% - Accent2 15" xfId="17120" xr:uid="{2FDC2F71-4064-4B02-B8AA-CF0FE2431315}"/>
    <cellStyle name="20% - Accent2 15 2" xfId="6587" xr:uid="{F9E9C963-199A-469A-B409-A632D1C7F126}"/>
    <cellStyle name="20% - Accent2 15 2 2" xfId="1388" xr:uid="{359DF5BE-8CDD-4373-A958-706F403CFD4F}"/>
    <cellStyle name="20% - Accent2 15 2 2 2" xfId="16301" xr:uid="{B9B04052-848A-48C7-A4D3-A92132D486FF}"/>
    <cellStyle name="20% - Accent2 15 2 2 2 2" xfId="12591" xr:uid="{0E38D24C-3779-4CE3-A4EC-10F4D9360A39}"/>
    <cellStyle name="20% - Accent2 15 2 2 3" xfId="14955" xr:uid="{AD5A21FA-421C-4A4C-B917-E185D2FCF475}"/>
    <cellStyle name="20% - Accent2 15 2 2 3 2" xfId="8553" xr:uid="{0A0C0D61-70E0-44AA-8936-015F01D2ACB0}"/>
    <cellStyle name="20% - Accent2 15 2 2 4" xfId="863" xr:uid="{82B86D36-E5A4-43B3-8AA1-C6AC21B66439}"/>
    <cellStyle name="20% - Accent2 15 2 3" xfId="10963" xr:uid="{8D8D243A-E679-4BE1-9D92-B93FFAA6A4B5}"/>
    <cellStyle name="20% - Accent2 15 2 3 2" xfId="3061" xr:uid="{CA5B674F-0824-429F-A2D1-BF2FE540B415}"/>
    <cellStyle name="20% - Accent2 15 2 4" xfId="15356" xr:uid="{42500EC3-BFE2-42E8-9971-30ACE4366A4C}"/>
    <cellStyle name="20% - Accent2 15 2 4 2" xfId="19002" xr:uid="{09A06310-76D7-480B-B9D2-993EDAE924F1}"/>
    <cellStyle name="20% - Accent2 15 2 5" xfId="21838" xr:uid="{46D46D0B-85ED-4501-BF7F-57920C15D1A9}"/>
    <cellStyle name="20% - Accent2 15 3" xfId="19223" xr:uid="{90BC9C8E-3764-4690-8449-261CFCFB712E}"/>
    <cellStyle name="20% - Accent2 15 3 2" xfId="3492" xr:uid="{EA300223-F571-4F61-B877-03AFD7F7E03B}"/>
    <cellStyle name="20% - Accent2 15 3 2 2" xfId="5767" xr:uid="{441B423E-2AF4-4FAF-A1F2-C2DB923FFF06}"/>
    <cellStyle name="20% - Accent2 15 3 2 2 2" xfId="25228" xr:uid="{8E4805D5-3E0B-4BD1-B6BA-F827A74CE80C}"/>
    <cellStyle name="20% - Accent2 15 3 2 3" xfId="4423" xr:uid="{9CB659F1-91C8-4417-8D45-3CD3E933ED12}"/>
    <cellStyle name="20% - Accent2 15 3 2 3 2" xfId="21188" xr:uid="{AB4733DA-CA00-46E7-B13A-908EAE3CFB03}"/>
    <cellStyle name="20% - Accent2 15 3 2 4" xfId="1899" xr:uid="{B0281710-5EBD-42DF-8915-79EC0762809A}"/>
    <cellStyle name="20% - Accent2 15 3 3" xfId="23600" xr:uid="{03BB9F69-F7EF-4596-9D14-DC337D0099FE}"/>
    <cellStyle name="20% - Accent2 15 3 3 2" xfId="9374" xr:uid="{65F0C63B-8DF4-402E-AE41-A0061638F0B9}"/>
    <cellStyle name="20% - Accent2 15 3 4" xfId="4823" xr:uid="{DA32829D-52F9-4FB7-B265-80EB910A581A}"/>
    <cellStyle name="20% - Accent2 15 3 4 2" xfId="8469" xr:uid="{9B48EADC-91A6-4774-A19C-1FBA491F09CC}"/>
    <cellStyle name="20% - Accent2 15 3 5" xfId="15526" xr:uid="{BBBE1CD7-691E-4526-B478-D4648EE21910}"/>
    <cellStyle name="20% - Accent2 15 4" xfId="348" xr:uid="{381562C2-7AEF-476B-A240-AB50B9668D31}"/>
    <cellStyle name="20% - Accent2 15 4 2" xfId="22614" xr:uid="{AC389C30-B426-4016-94D8-AA90CE387AD3}"/>
    <cellStyle name="20% - Accent2 15 4 2 2" xfId="6277" xr:uid="{A5610942-002E-4E08-8561-0848A1A86066}"/>
    <cellStyle name="20% - Accent2 15 4 3" xfId="21267" xr:uid="{3E4AD8AE-92E2-404C-A5DD-657EAEC75D76}"/>
    <cellStyle name="20% - Accent2 15 4 3 2" xfId="19086" xr:uid="{A4860F4C-D147-47E0-B45E-EE94EC7794B4}"/>
    <cellStyle name="20% - Accent2 15 4 4" xfId="13501" xr:uid="{9533D5C2-38A1-439D-9E8C-CB5233B9BB0F}"/>
    <cellStyle name="20% - Accent2 15 5" xfId="4650" xr:uid="{DC663B4F-5840-46E1-A210-FCB347C4FA8E}"/>
    <cellStyle name="20% - Accent2 15 5 2" xfId="14625" xr:uid="{A15097AF-CD7D-4B59-B351-BCB5868CE984}"/>
    <cellStyle name="20% - Accent2 15 6" xfId="21668" xr:uid="{D49FB343-541F-48EB-80B0-3AECD538D9D9}"/>
    <cellStyle name="20% - Accent2 15 6 2" xfId="25315" xr:uid="{315CFFAA-E95D-4BE4-88FD-D3F35445175C}"/>
    <cellStyle name="20% - Accent2 15 7" xfId="9202" xr:uid="{06B3196C-82ED-46FB-840D-E71878530BEC}"/>
    <cellStyle name="20% - Accent2 16" xfId="12909" xr:uid="{3F676363-FB0A-4A1A-8F81-14C700D5AC4D}"/>
    <cellStyle name="20% - Accent2 16 2" xfId="1304" xr:uid="{515DAB0C-C6A3-44FC-8518-1D021985DFCE}"/>
    <cellStyle name="20% - Accent2 16 2 2" xfId="22443" xr:uid="{30DF1FEB-FAA6-4940-AB8B-2F67E15FDE47}"/>
    <cellStyle name="20% - Accent2 16 2 2 2" xfId="24718" xr:uid="{CFFBE14C-5E9F-4E52-8005-03B225A90036}"/>
    <cellStyle name="20% - Accent2 16 2 2 2 2" xfId="8382" xr:uid="{4833883C-1157-466A-AD52-B180B5B5373D}"/>
    <cellStyle name="20% - Accent2 16 2 2 3" xfId="23373" xr:uid="{12516C53-87C9-45BB-A995-13C93ED2BE6A}"/>
    <cellStyle name="20% - Accent2 16 2 2 3 2" xfId="3312" xr:uid="{36B72E0B-FA09-43A0-BADD-F94F51246D93}"/>
    <cellStyle name="20% - Accent2 16 2 2 4" xfId="10317" xr:uid="{632B863B-6705-4091-8699-4DC4ED6157BA}"/>
    <cellStyle name="20% - Accent2 16 2 3" xfId="6755" xr:uid="{21646250-3E68-4A0F-99E6-BDFD448410BF}"/>
    <cellStyle name="20% - Accent2 16 2 3 2" xfId="15698" xr:uid="{A49C7AD7-A382-4D3F-8AA3-F2E2A6E0486D}"/>
    <cellStyle name="20% - Accent2 16 2 4" xfId="23773" xr:uid="{4CC03D05-E120-4B7D-8EA2-38587166F0D2}"/>
    <cellStyle name="20% - Accent2 16 2 4 2" xfId="14792" xr:uid="{F7C491D8-AD13-42FF-A714-2215CC15FFFD}"/>
    <cellStyle name="20% - Accent2 16 2 5" xfId="11306" xr:uid="{BCD2512C-3354-4314-8089-8FA6A3710AB0}"/>
    <cellStyle name="20% - Accent2 16 3" xfId="3408" xr:uid="{3EC96D39-1716-4DF4-8BEE-5A7A4A085B1B}"/>
    <cellStyle name="20% - Accent2 16 3 2" xfId="16130" xr:uid="{CFF8FAA9-5192-4BEA-A18B-B82AE27E2A0C}"/>
    <cellStyle name="20% - Accent2 16 3 2 2" xfId="18405" xr:uid="{174F76BD-D46C-422A-8D2E-CFCBB62609BB}"/>
    <cellStyle name="20% - Accent2 16 3 2 2 2" xfId="21017" xr:uid="{D801A67D-EF55-4450-9571-2237093C9912}"/>
    <cellStyle name="20% - Accent2 16 3 2 3" xfId="17061" xr:uid="{3E51E559-1E13-4840-B781-17CFA60E9564}"/>
    <cellStyle name="20% - Accent2 16 3 2 3 2" xfId="9625" xr:uid="{578E1511-1C2E-4322-B7CD-4030C632FC54}"/>
    <cellStyle name="20% - Accent2 16 3 2 4" xfId="22954" xr:uid="{1FECA9FA-F2FA-4FE9-872C-D9503D161D56}"/>
    <cellStyle name="20% - Accent2 16 3 3" xfId="19391" xr:uid="{6E22637C-665D-4562-9D2B-ABC3FF6CD617}"/>
    <cellStyle name="20% - Accent2 16 3 3 2" xfId="5165" xr:uid="{02532882-AF76-4442-9236-6E7A160D0B75}"/>
    <cellStyle name="20% - Accent2 16 3 4" xfId="17461" xr:uid="{01D4175E-B803-4137-8375-FA8BABE9FEAC}"/>
    <cellStyle name="20% - Accent2 16 3 4 2" xfId="3228" xr:uid="{EE49198D-00D8-49EC-9E5F-9361B2C38BF9}"/>
    <cellStyle name="20% - Accent2 16 3 5" xfId="23943" xr:uid="{6FD71294-4AD2-4416-A48A-3DA3A51AD76F}"/>
    <cellStyle name="20% - Accent2 16 4" xfId="9806" xr:uid="{75A32D68-E1A7-43A7-A99B-F319ABC716B7}"/>
    <cellStyle name="20% - Accent2 16 4 2" xfId="12081" xr:uid="{1B2F513C-81CC-44F9-ADA5-D9387BD8B994}"/>
    <cellStyle name="20% - Accent2 16 4 2 2" xfId="18915" xr:uid="{A89ACAEA-89F9-4825-B00B-B50A94349A40}"/>
    <cellStyle name="20% - Accent2 16 4 3" xfId="10737" xr:uid="{0F43D9FC-BC30-491E-8C30-92224CD8803B}"/>
    <cellStyle name="20% - Accent2 16 4 3 2" xfId="14876" xr:uid="{5E645217-EA17-4D5D-9FF4-D381188D588C}"/>
    <cellStyle name="20% - Accent2 16 4 4" xfId="4003" xr:uid="{1D37CD52-9886-4649-B5C8-DD2FD66A4DBD}"/>
    <cellStyle name="20% - Accent2 16 5" xfId="17288" xr:uid="{BD6C4F25-A0C8-4F83-A2BA-63DD43151CAE}"/>
    <cellStyle name="20% - Accent2 16 5 2" xfId="22010" xr:uid="{938BF742-E9AC-4D82-A0A2-56F8ED4FA420}"/>
    <cellStyle name="20% - Accent2 16 6" xfId="11136" xr:uid="{42231913-0FCB-4940-A697-E919AC6B0F8D}"/>
    <cellStyle name="20% - Accent2 16 6 2" xfId="21104" xr:uid="{ED99BC72-2C4E-4C1E-969F-E3D1308F7912}"/>
    <cellStyle name="20% - Accent2 16 7" xfId="4993" xr:uid="{89DC11C1-40DA-4F5A-942C-D96FAAD738E7}"/>
    <cellStyle name="20% - Accent2 17" xfId="9722" xr:uid="{5E9B7728-B277-4333-B743-9D424A1DF2C5}"/>
    <cellStyle name="20% - Accent2 17 2" xfId="5596" xr:uid="{A9729249-E5F2-4BB7-8293-D7072850FE28}"/>
    <cellStyle name="20% - Accent2 17 2 2" xfId="7872" xr:uid="{5FC6E7D5-6F61-46AF-AD69-6DCE304AB6EC}"/>
    <cellStyle name="20% - Accent2 17 2 2 2" xfId="14705" xr:uid="{3CE466FF-0CB5-4836-8633-650D56D778D1}"/>
    <cellStyle name="20% - Accent2 17 2 3" xfId="6527" xr:uid="{B14957A3-5AAE-4D46-A754-5DF27E9E3997}"/>
    <cellStyle name="20% - Accent2 17 2 3 2" xfId="22261" xr:uid="{AF5D01A6-B8A0-4FC1-AB21-8EEB25C9169D}"/>
    <cellStyle name="20% - Accent2 17 2 4" xfId="16641" xr:uid="{CFAF1306-DCD7-4D7E-B0C5-D9490175D2C4}"/>
    <cellStyle name="20% - Accent2 17 3" xfId="13077" xr:uid="{7153BC09-7E11-4937-8F06-0476E56CD422}"/>
    <cellStyle name="20% - Accent2 17 3 2" xfId="11478" xr:uid="{3F80CB99-20CD-4902-99CB-FB0F494E3F84}"/>
    <cellStyle name="20% - Accent2 17 4" xfId="6928" xr:uid="{149B170C-3175-4D6D-940C-60D23C2141DE}"/>
    <cellStyle name="20% - Accent2 17 4 2" xfId="9541" xr:uid="{B6603D9C-ACE4-4E1B-BA96-F626C38AB24B}"/>
    <cellStyle name="20% - Accent2 17 5" xfId="17631" xr:uid="{9FE0262A-78AC-4CCE-BFAC-F03988830ACD}"/>
    <cellStyle name="20% - Accent2 18" xfId="22359" xr:uid="{5C293FAD-5C42-451F-BE79-AEB298092F68}"/>
    <cellStyle name="20% - Accent2 18 2" xfId="11910" xr:uid="{93276538-64FB-4CBD-BF21-6413605580B4}"/>
    <cellStyle name="20% - Accent2 18 2 2" xfId="20507" xr:uid="{B56919F6-5B5E-4969-BEC4-818D1BE4AA93}"/>
    <cellStyle name="20% - Accent2 18 2 2 2" xfId="3141" xr:uid="{6200BEE2-681E-4C50-9781-509204E691BE}"/>
    <cellStyle name="20% - Accent2 18 2 3" xfId="19165" xr:uid="{D6DC6CA8-5003-4E1B-8DFB-8AEA7EA22A78}"/>
    <cellStyle name="20% - Accent2 18 2 3 2" xfId="15949" xr:uid="{28779BC6-0E1C-41DA-B24D-D53BFA4E117E}"/>
    <cellStyle name="20% - Accent2 18 2 4" xfId="6107" xr:uid="{D7A65005-D764-44D7-AD5E-825AFCB4E43F}"/>
    <cellStyle name="20% - Accent2 18 3" xfId="438" xr:uid="{4D38B8E6-0213-465D-94C8-8E95D5A044D1}"/>
    <cellStyle name="20% - Accent2 18 3 2" xfId="24115" xr:uid="{68170A45-ECAE-4C0A-AD79-0B970C3FE621}"/>
    <cellStyle name="20% - Accent2 18 4" xfId="19564" xr:uid="{EAF8006B-BC15-4389-B684-F12B0B457404}"/>
    <cellStyle name="20% - Accent2 18 4 2" xfId="22177" xr:uid="{C2E0F43B-5119-47C7-B327-2719CDB55089}"/>
    <cellStyle name="20% - Accent2 18 5" xfId="7098" xr:uid="{5521A523-79D2-4B65-A9B7-CDD52982DB10}"/>
    <cellStyle name="20% - Accent2 19" xfId="22361" xr:uid="{22778289-CE26-4E81-9BB9-C48BE9BE4C87}"/>
    <cellStyle name="20% - Accent2 19 2" xfId="1474" xr:uid="{2AF4260A-977E-4DAD-9607-B17EEE8A8FDC}"/>
    <cellStyle name="20% - Accent2 19 2 2" xfId="17802" xr:uid="{10E71CAA-8CDE-4F0F-BE7D-1090E3ACF44E}"/>
    <cellStyle name="20% - Accent2 19 3" xfId="13249" xr:uid="{61134FAC-11D7-4D75-8F81-3B1E1E00D2A1}"/>
    <cellStyle name="20% - Accent2 19 3 2" xfId="22179" xr:uid="{66F67BFA-7855-4295-810A-E654BD1A13ED}"/>
    <cellStyle name="20% - Accent2 19 4" xfId="19733" xr:uid="{8B11A3C3-9E9A-4770-8FD6-C00D327147EC}"/>
    <cellStyle name="20% - Accent2 2" xfId="139" xr:uid="{396F6EB3-5007-447C-821A-638DF02EEAD3}"/>
    <cellStyle name="20% - Accent2 2 10" xfId="24547" xr:uid="{A1F1C139-61FB-43CD-BFEB-BBBCD812174E}"/>
    <cellStyle name="20% - Accent2 2 10 2" xfId="14195" xr:uid="{BDDE57B7-6398-4648-803E-C3FE8830C9E4}"/>
    <cellStyle name="20% - Accent2 2 10 2 2" xfId="9454" xr:uid="{34F3397D-CABA-4AE9-B2AF-DA1F327EB985}"/>
    <cellStyle name="20% - Accent2 2 10 3" xfId="12841" xr:uid="{481FEB76-EB0B-4E33-A572-0BC5BD679926}"/>
    <cellStyle name="20% - Accent2 2 10 3 2" xfId="5416" xr:uid="{F0035E7A-1625-4084-AFB5-F4BB3FF847D8}"/>
    <cellStyle name="20% - Accent2 2 10 4" xfId="12421" xr:uid="{E11D7DA2-1CA8-4251-871C-042910210946}"/>
    <cellStyle name="20% - Accent2 2 11" xfId="13918" xr:uid="{BC5731FD-BED2-4FE9-9E01-DB6880D52665}"/>
    <cellStyle name="20% - Accent2 2 12" xfId="25539" xr:uid="{32FC4879-15D1-49DD-A97F-3D21D895148F}"/>
    <cellStyle name="20% - Accent2 2 2" xfId="5512" xr:uid="{2EE29A93-114B-4D7E-950C-450922151906}"/>
    <cellStyle name="20% - Accent2 2 2 2" xfId="11826" xr:uid="{F1149E1B-FCF5-4EED-A190-8015BCD32FFF}"/>
    <cellStyle name="20% - Accent2 2 2 2 2" xfId="24463" xr:uid="{715EBD8E-A192-4F13-A87C-63C8679A7145}"/>
    <cellStyle name="20% - Accent2 2 2 2 2 2" xfId="20336" xr:uid="{036563DE-3E40-4C92-B0B3-DAF53324D119}"/>
    <cellStyle name="20% - Accent2 2 2 2 2 2 2" xfId="21580" xr:uid="{D659CFDA-B65E-440C-9AD3-B80CCCD87D7E}"/>
    <cellStyle name="20% - Accent2 2 2 2 2 2 2 2" xfId="5245" xr:uid="{972EAC5F-0FBA-4E45-8F46-E8541CA267D4}"/>
    <cellStyle name="20% - Accent2 2 2 2 2 2 3" xfId="211" xr:uid="{0B86CB92-18FD-43DC-B6E9-4F03A173E7A4}"/>
    <cellStyle name="20% - Accent2 2 2 2 2 2 3 2" xfId="18054" xr:uid="{DABB0A66-F219-47E9-9586-17DB95B2616F}"/>
    <cellStyle name="20% - Accent2 2 2 2 2 2 4" xfId="8212" xr:uid="{68FAD5CB-4E4D-4D1D-89AB-1BBE1F45875F}"/>
    <cellStyle name="20% - Accent2 2 2 2 2 3" xfId="22532" xr:uid="{A65D5DFB-0C5A-4E11-95B3-DFE94868CAE2}"/>
    <cellStyle name="20% - Accent2 2 2 2 2 3 2" xfId="13592" xr:uid="{32EC980B-B095-4309-998A-1C44639243CC}"/>
    <cellStyle name="20% - Accent2 2 2 2 2 4" xfId="10063" xr:uid="{D4AC2D73-7342-4828-A080-AC5BE6C7372D}"/>
    <cellStyle name="20% - Accent2 2 2 2 2 4 2" xfId="24282" xr:uid="{E28B18C1-CC3D-401D-B01F-8A54621B8D50}"/>
    <cellStyle name="20% - Accent2 2 2 2 2 5" xfId="3919" xr:uid="{4218BAAD-A33C-4E19-AACD-3624B049AB77}"/>
    <cellStyle name="20% - Accent2 2 2 2 3" xfId="18150" xr:uid="{3F73D7BC-4E8C-42D7-BA03-460BBBF939CA}"/>
    <cellStyle name="20% - Accent2 2 2 2 3 2" xfId="14024" xr:uid="{BC92AE63-4429-4AD5-83B0-E195A30133B5}"/>
    <cellStyle name="20% - Accent2 2 2 2 3 2 2" xfId="15268" xr:uid="{B9FD46F1-7450-4750-B3A1-C1DE4F6FB1A7}"/>
    <cellStyle name="20% - Accent2 2 2 2 3 2 2 2" xfId="11558" xr:uid="{92B21753-4582-4B7E-8A83-ECE43C20F6A5}"/>
    <cellStyle name="20% - Accent2 2 2 2 3 2 3" xfId="2324" xr:uid="{90694AC1-2B84-44CB-B2AB-93B1DA4081F6}"/>
    <cellStyle name="20% - Accent2 2 2 2 3 2 3 2" xfId="7521" xr:uid="{CF215407-FC26-4C76-AE5D-1A051DC08415}"/>
    <cellStyle name="20% - Accent2 2 2 2 3 2 4" xfId="20847" xr:uid="{A8BD3FDD-A334-4C92-B165-2A41DAA89698}"/>
    <cellStyle name="20% - Accent2 2 2 2 3 3" xfId="16219" xr:uid="{59846CBA-1B4E-4F0D-B6BF-610ADA7CFF96}"/>
    <cellStyle name="20% - Accent2 2 2 2 3 3 2" xfId="1987" xr:uid="{2C1F7BFD-1A15-43D8-85B5-144956E39A6A}"/>
    <cellStyle name="20% - Accent2 2 2 2 3 4" xfId="22700" xr:uid="{861A99C7-9980-4B1B-B6C4-53255D623475}"/>
    <cellStyle name="20% - Accent2 2 2 2 3 4 2" xfId="17970" xr:uid="{8B5C9855-93A2-4294-8FAD-8C65610F1B75}"/>
    <cellStyle name="20% - Accent2 2 2 2 3 5" xfId="10233" xr:uid="{C6CCB156-A3A7-4DFB-9FCF-E75149E50F6C}"/>
    <cellStyle name="20% - Accent2 2 2 2 4" xfId="7701" xr:uid="{5A30998A-B583-4E5D-826E-22220B6F5D10}"/>
    <cellStyle name="20% - Accent2 2 2 2 4 2" xfId="8944" xr:uid="{EAD23CB8-9BB4-43B3-B52A-2EC9488CB940}"/>
    <cellStyle name="20% - Accent2 2 2 2 4 2 2" xfId="15778" xr:uid="{A99A3B7F-C8EF-4668-89F4-B91464B32FE2}"/>
    <cellStyle name="20% - Accent2 2 2 2 4 3" xfId="12849" xr:uid="{62042F2F-5978-4AB2-9B5F-0A05E069145C}"/>
    <cellStyle name="20% - Accent2 2 2 2 4 3 2" xfId="24366" xr:uid="{CAC58B59-6F70-4349-BC40-D110CD398186}"/>
    <cellStyle name="20% - Accent2 2 2 2 4 4" xfId="18745" xr:uid="{D8A8C595-99D6-497A-9BD4-0557115A96D7}"/>
    <cellStyle name="20% - Accent2 2 2 2 5" xfId="9895" xr:uid="{871EC7D7-B239-4F60-987C-E1F547CE78C1}"/>
    <cellStyle name="20% - Accent2 2 2 2 5 2" xfId="19906" xr:uid="{233F06D4-0516-4B62-A529-2C684E240FEE}"/>
    <cellStyle name="20% - Accent2 2 2 2 6" xfId="3749" xr:uid="{9C79B121-C9BF-4F23-A729-986024271F58}"/>
    <cellStyle name="20% - Accent2 2 2 2 6 2" xfId="11645" xr:uid="{4C32AAD1-4077-494A-B523-5DC49611EA25}"/>
    <cellStyle name="20% - Accent2 2 2 2 7" xfId="1815" xr:uid="{BD013D2F-5251-4D79-8D97-89F5F26B547F}"/>
    <cellStyle name="20% - Accent2 2 2 3" xfId="7617" xr:uid="{6CCBB1B4-2399-43AF-9DE9-DEA04DCE5572}"/>
    <cellStyle name="20% - Accent2 2 2 3 2" xfId="20252" xr:uid="{0D81C98B-CD4B-4794-8D52-581946BC8F24}"/>
    <cellStyle name="20% - Accent2 2 2 3 2 2" xfId="8773" xr:uid="{E32A7263-040F-4002-99B6-4622DA0F9708}"/>
    <cellStyle name="20% - Accent2 2 2 3 2 2 2" xfId="11048" xr:uid="{39495018-24DA-4A41-A6B0-762038E34AC4}"/>
    <cellStyle name="20% - Accent2 2 2 3 2 2 2 2" xfId="17883" xr:uid="{3B53AABC-7A08-4C72-80E0-D6DD19DD31C2}"/>
    <cellStyle name="20% - Accent2 2 2 3 2 2 3" xfId="21272" xr:uid="{817B058D-8AE7-425D-A809-24902DC1EE40}"/>
    <cellStyle name="20% - Accent2 2 2 3 2 2 3 2" xfId="13843" xr:uid="{390B79BF-9C24-4784-B19C-973E0933FD6D}"/>
    <cellStyle name="20% - Accent2 2 2 3 2 2 4" xfId="2971" xr:uid="{C888A023-CC0C-47D4-B7C0-799897ADF865}"/>
    <cellStyle name="20% - Accent2 2 2 3 2 3" xfId="11999" xr:uid="{E28E52FA-5A66-4FB8-AF89-A2EA1FB8BAB9}"/>
    <cellStyle name="20% - Accent2 2 2 3 2 3 2" xfId="10405" xr:uid="{89F12498-4ACD-4DEE-B21D-B4749490E091}"/>
    <cellStyle name="20% - Accent2 2 2 3 2 4" xfId="5853" xr:uid="{EF11570D-C97E-4F73-B639-FEBC455E92BF}"/>
    <cellStyle name="20% - Accent2 2 2 3 2 4 2" xfId="20073" xr:uid="{E14F7AD5-D5E9-4325-9D58-8CE39A629F5F}"/>
    <cellStyle name="20% - Accent2 2 2 3 2 5" xfId="16557" xr:uid="{3FE18FC1-AE6A-4001-9647-98E044BB4BA6}"/>
    <cellStyle name="20% - Accent2 2 2 3 3" xfId="13940" xr:uid="{16C75E33-17C5-4BE0-8480-17AC5D5EC40A}"/>
    <cellStyle name="20% - Accent2 2 2 3 3 2" xfId="21409" xr:uid="{B0F35178-C4A9-41E1-BCC6-70D4912A58B7}"/>
    <cellStyle name="20% - Accent2 2 2 3 3 2 2" xfId="23685" xr:uid="{0D24C15C-4417-4766-9EDA-19B08A45D273}"/>
    <cellStyle name="20% - Accent2 2 2 3 3 2 2 2" xfId="7350" xr:uid="{C1212145-5163-4D78-B402-F098526374F4}"/>
    <cellStyle name="20% - Accent2 2 2 3 3 2 3" xfId="14960" xr:uid="{B582BEAB-DCF3-4143-8463-5B0F09850EA6}"/>
    <cellStyle name="20% - Accent2 2 2 3 3 2 3 2" xfId="1207" xr:uid="{84454D0D-EB61-4182-B6FE-7189B48D5F23}"/>
    <cellStyle name="20% - Accent2 2 2 3 3 2 4" xfId="9284" xr:uid="{67262889-BD97-4A2A-9499-C81AA02A5C2D}"/>
    <cellStyle name="20% - Accent2 2 2 3 3 3" xfId="24636" xr:uid="{B2556E97-95F4-4E6E-97BE-CD44162B8271}"/>
    <cellStyle name="20% - Accent2 2 2 3 3 3 2" xfId="23042" xr:uid="{E56532B6-A3CA-48BF-8ED0-979D17D443EF}"/>
    <cellStyle name="20% - Accent2 2 2 3 3 4" xfId="12167" xr:uid="{397AAA96-2723-4206-955C-CE86A1B039B0}"/>
    <cellStyle name="20% - Accent2 2 2 3 3 4 2" xfId="13759" xr:uid="{A9574A3C-F4BD-487A-B1F6-E343B6ADD1EB}"/>
    <cellStyle name="20% - Accent2 2 2 3 3 5" xfId="6023" xr:uid="{9BCEBF3C-442F-4EC6-9F92-D929A90772E1}"/>
    <cellStyle name="20% - Accent2 2 2 3 4" xfId="2460" xr:uid="{EFAA86F5-9581-4C89-8724-F96932211C35}"/>
    <cellStyle name="20% - Accent2 2 2 3 4 2" xfId="4735" xr:uid="{9E8472DD-C9B5-490A-81B2-BA27EBDDEE5B}"/>
    <cellStyle name="20% - Accent2 2 2 3 4 2 2" xfId="24195" xr:uid="{958DF03A-0205-4312-BA75-2502D29F5818}"/>
    <cellStyle name="20% - Accent2 2 2 3 4 3" xfId="8637" xr:uid="{83D5EB31-2753-41C9-BC7F-0E0E4102AE19}"/>
    <cellStyle name="20% - Accent2 2 2 3 4 3 2" xfId="20157" xr:uid="{BC72EE6A-CE1F-46D2-A5DA-C6EA3D468307}"/>
    <cellStyle name="20% - Accent2 2 2 3 4 4" xfId="14535" xr:uid="{DB0CFCB5-2EED-418C-8E19-D43A85AEA038}"/>
    <cellStyle name="20% - Accent2 2 2 3 5" xfId="5685" xr:uid="{BD53DFAA-AAC3-439C-89EC-26E969F985E2}"/>
    <cellStyle name="20% - Accent2 2 2 3 5 2" xfId="4091" xr:uid="{F3A7DA8E-C47C-4BE9-B2E2-DBDBCE6E27D8}"/>
    <cellStyle name="20% - Accent2 2 2 3 6" xfId="16387" xr:uid="{B004B1E6-162E-4FD5-8BD1-70906EFA53FE}"/>
    <cellStyle name="20% - Accent2 2 2 3 6 2" xfId="7437" xr:uid="{D4A2F74A-DEC0-4FA3-AC9A-078CF5D2C1E7}"/>
    <cellStyle name="20% - Accent2 2 2 3 7" xfId="22870" xr:uid="{393F8732-E411-421D-AFFE-BB665BB4903B}"/>
    <cellStyle name="20% - Accent2 2 2 4" xfId="2376" xr:uid="{38C84B5C-68F1-4A2B-B3BD-D6EAD84E7B15}"/>
    <cellStyle name="20% - Accent2 2 2 4 2" xfId="15097" xr:uid="{3E91234D-3CE0-4E01-850A-601CB44B417A}"/>
    <cellStyle name="20% - Accent2 2 2 4 2 2" xfId="17373" xr:uid="{6D4DA276-88CE-472D-9039-B9172A736390}"/>
    <cellStyle name="20% - Accent2 2 2 4 2 2 2" xfId="19986" xr:uid="{3137406C-191F-4879-976D-7E8E78A2D6D7}"/>
    <cellStyle name="20% - Accent2 2 2 4 2 3" xfId="4428" xr:uid="{963A85F9-F067-427D-9C42-ABE393926F5E}"/>
    <cellStyle name="20% - Accent2 2 2 4 2 3 2" xfId="2241" xr:uid="{B31E4C41-65B9-4189-984F-ACBF95B19667}"/>
    <cellStyle name="20% - Accent2 2 2 4 2 4" xfId="21920" xr:uid="{8588190E-F93D-410F-9AED-1EBBB41F7242}"/>
    <cellStyle name="20% - Accent2 2 2 4 3" xfId="18323" xr:uid="{EC5603F0-9067-448B-A320-8A2436464E5C}"/>
    <cellStyle name="20% - Accent2 2 2 4 3 2" xfId="16729" xr:uid="{470D3896-8207-4A7C-84CB-BF664B363432}"/>
    <cellStyle name="20% - Accent2 2 2 4 4" xfId="24804" xr:uid="{B9A8B80F-AEE2-40C0-BF1C-56922A75A881}"/>
    <cellStyle name="20% - Accent2 2 2 4 4 2" xfId="1125" xr:uid="{7844FA8D-800C-4E09-A80C-E854804F7EAE}"/>
    <cellStyle name="20% - Accent2 2 2 4 5" xfId="12337" xr:uid="{9AC81E39-388F-43A8-9973-956D39311F46}"/>
    <cellStyle name="20% - Accent2 2 2 5" xfId="8689" xr:uid="{BC938587-4F1C-423C-A79E-83585C9C5A27}"/>
    <cellStyle name="20% - Accent2 2 2 5 2" xfId="4564" xr:uid="{FA81E35D-E08C-483C-9712-4CB67352717A}"/>
    <cellStyle name="20% - Accent2 2 2 5 2 2" xfId="6840" xr:uid="{BBBBFE01-DDBA-4533-982E-6FBD023515F7}"/>
    <cellStyle name="20% - Accent2 2 2 5 2 2 2" xfId="13672" xr:uid="{E1023081-7446-4EF9-AFD7-553C269194F2}"/>
    <cellStyle name="20% - Accent2 2 2 5 2 3" xfId="10742" xr:uid="{135C7B21-3F53-444C-828C-FE094147AFEB}"/>
    <cellStyle name="20% - Accent2 2 2 5 2 3 2" xfId="4345" xr:uid="{4F4D9450-747B-4933-AD5E-DAE3B63CB964}"/>
    <cellStyle name="20% - Accent2 2 2 5 2 4" xfId="15608" xr:uid="{C2C26CF8-EE77-4318-A6AC-6D08B33EEA1D}"/>
    <cellStyle name="20% - Accent2 2 2 5 3" xfId="7790" xr:uid="{22DFB5EA-B750-4BA8-AD99-95A5D8D69B7E}"/>
    <cellStyle name="20% - Accent2 2 2 5 3 2" xfId="6195" xr:uid="{FDF4BF08-0CFD-48ED-8BCB-45377D9F1458}"/>
    <cellStyle name="20% - Accent2 2 2 5 4" xfId="18491" xr:uid="{DD1A8968-575B-4A32-B844-7CD0ABBC95B8}"/>
    <cellStyle name="20% - Accent2 2 2 5 4 2" xfId="1126" xr:uid="{7784DD20-0592-4C04-863E-E1BB8727AE03}"/>
    <cellStyle name="20% - Accent2 2 2 5 5" xfId="24974" xr:uid="{A3790754-5BEB-4DD2-A2CA-ACE848B3C45D}"/>
    <cellStyle name="20% - Accent2 2 2 6" xfId="18234" xr:uid="{C96771C8-247C-4981-975C-1800EE8D9BF0}"/>
    <cellStyle name="20% - Accent2 2 2 6 2" xfId="2631" xr:uid="{16D7D71F-32BE-4743-AEC1-31ADEFC07B9C}"/>
    <cellStyle name="20% - Accent2 2 2 6 2 2" xfId="22090" xr:uid="{94834726-B2DE-4894-8A11-A316CFBE292C}"/>
    <cellStyle name="20% - Accent2 2 2 6 3" xfId="25478" xr:uid="{3563456C-FF4B-4F7A-9219-3E2539AC6723}"/>
    <cellStyle name="20% - Accent2 2 2 6 3 2" xfId="11729" xr:uid="{C32710E8-6B6F-4BF0-B362-80D33378F36C}"/>
    <cellStyle name="20% - Accent2 2 2 6 4" xfId="25058" xr:uid="{11DD5A27-7D8A-4FE1-8DC9-55F5EB807AEC}"/>
    <cellStyle name="20% - Accent2 2 2 7" xfId="3581" xr:uid="{B77CF8B8-16A9-4C7C-A483-8A8D2A1F6B00}"/>
    <cellStyle name="20% - Accent2 2 2 7 2" xfId="7270" xr:uid="{AD1DF9E5-D417-4109-8C16-7D448C2611C6}"/>
    <cellStyle name="20% - Accent2 2 2 8" xfId="1645" xr:uid="{3510BB4F-E21B-47D4-8412-0C474D951F04}"/>
    <cellStyle name="20% - Accent2 2 2 8 2" xfId="5332" xr:uid="{3142CE4A-F75C-46AB-AB36-1E3FDA60A31F}"/>
    <cellStyle name="20% - Accent2 2 2 9" xfId="13420" xr:uid="{D8E9A9BF-37C8-4125-8917-8C1DC0FEE40B}"/>
    <cellStyle name="20% - Accent2 2 3" xfId="21325" xr:uid="{5FD92733-3F2B-4DC5-9305-C82F0D67DB07}"/>
    <cellStyle name="20% - Accent2 2 3 2" xfId="15013" xr:uid="{7352A328-E6B8-4700-A65A-CF3394F4F4CF}"/>
    <cellStyle name="20% - Accent2 2 3 2 2" xfId="23514" xr:uid="{F75259BC-0B41-4C5D-8069-F99F4340055A}"/>
    <cellStyle name="20% - Accent2 2 3 2 2 2" xfId="13162" xr:uid="{1CFA7272-0082-46F3-8882-6FD94A3A2D94}"/>
    <cellStyle name="20% - Accent2 2 3 2 2 2 2" xfId="2070" xr:uid="{910FD058-B618-4974-9452-E227C16D1ED8}"/>
    <cellStyle name="20% - Accent2 2 3 2 2 3" xfId="17066" xr:uid="{CF2E5AC5-5364-4B75-83FF-059702A7A727}"/>
    <cellStyle name="20% - Accent2 2 3 2 2 3 2" xfId="23296" xr:uid="{DB9054A1-C76D-4186-87AE-973C651099C0}"/>
    <cellStyle name="20% - Accent2 2 3 2 2 4" xfId="11388" xr:uid="{0CEC40B4-2A5E-45ED-9E14-FA2FFF464454}"/>
    <cellStyle name="20% - Accent2 2 3 2 3" xfId="14113" xr:uid="{AD2596BA-4FD9-4970-ADCB-CC785EBE886A}"/>
    <cellStyle name="20% - Accent2 2 3 2 3 2" xfId="25146" xr:uid="{FD255B6D-3383-4B49-8467-3C2D85A6E4EF}"/>
    <cellStyle name="20% - Accent2 2 3 2 4" xfId="20593" xr:uid="{B1F2DD4E-B315-47D8-8230-AFAF894FE16A}"/>
    <cellStyle name="20% - Accent2 2 3 2 4 2" xfId="4264" xr:uid="{2E60EFCC-0498-42AE-AFA4-171A9DE8C586}"/>
    <cellStyle name="20% - Accent2 2 3 2 5" xfId="8128" xr:uid="{A819946D-6150-4405-A910-13306D35D995}"/>
    <cellStyle name="20% - Accent2 2 3 3" xfId="4480" xr:uid="{39BFB4F9-FCB2-4347-9395-8E03713016C4}"/>
    <cellStyle name="20% - Accent2 2 3 3 2" xfId="17202" xr:uid="{09340F7E-21FB-40A6-9FD5-181364103C1E}"/>
    <cellStyle name="20% - Accent2 2 3 3 2 2" xfId="521" xr:uid="{59016D60-77DB-49D5-AD47-8DC77691A516}"/>
    <cellStyle name="20% - Accent2 2 3 3 2 2 2" xfId="4174" xr:uid="{6E2CCA32-03F9-4C18-A442-EA8CDD719361}"/>
    <cellStyle name="20% - Accent2 2 3 3 2 3" xfId="6532" xr:uid="{967E1401-997C-4962-9DED-DE0CD7F24707}"/>
    <cellStyle name="20% - Accent2 2 3 3 2 3 2" xfId="16983" xr:uid="{8DDC46BD-7DA5-4DCA-8B0D-A152FC267410}"/>
    <cellStyle name="20% - Accent2 2 3 3 2 4" xfId="24025" xr:uid="{648AD025-A40F-4999-8B0C-B5E00056E283}"/>
    <cellStyle name="20% - Accent2 2 3 3 3" xfId="2549" xr:uid="{4C3B212C-1E8E-409C-A337-EDD923093809}"/>
    <cellStyle name="20% - Accent2 2 3 3 3 2" xfId="18833" xr:uid="{03D18843-B125-4D18-BB95-151EDAA0CD5A}"/>
    <cellStyle name="20% - Accent2 2 3 3 4" xfId="14281" xr:uid="{2EDA27BB-BB46-4AE3-A41E-7164C1A310FD}"/>
    <cellStyle name="20% - Accent2 2 3 3 4 2" xfId="10578" xr:uid="{1F1F8C6D-6045-4891-BE81-72540D5632A3}"/>
    <cellStyle name="20% - Accent2 2 3 3 5" xfId="20763" xr:uid="{6DD30FC2-A690-4DFF-8F24-D56A64D52B51}"/>
    <cellStyle name="20% - Accent2 2 3 4" xfId="10877" xr:uid="{0D5CAC44-0C34-4038-BB0A-541EDD90AFB0}"/>
    <cellStyle name="20% - Accent2 2 3 4 2" xfId="19476" xr:uid="{DDAE0964-74DD-4CD4-9F72-395F88774DE7}"/>
    <cellStyle name="20% - Accent2 2 3 4 2 2" xfId="1035" xr:uid="{30D87A4A-E4B9-40EA-AA6C-0305658C612B}"/>
    <cellStyle name="20% - Accent2 2 3 4 3" xfId="23378" xr:uid="{B0B0C760-EBA9-440F-B45C-FC9D82B32432}"/>
    <cellStyle name="20% - Accent2 2 3 4 3 2" xfId="10659" xr:uid="{776F4972-16F8-4A25-BE58-C180C24E5957}"/>
    <cellStyle name="20% - Accent2 2 3 4 4" xfId="5075" xr:uid="{B38AC5C3-F2AC-48E8-961A-DF46F1C6AFDB}"/>
    <cellStyle name="20% - Accent2 2 3 5" xfId="20425" xr:uid="{8FFDD1C5-32A2-48FE-BDEA-892CAB654895}"/>
    <cellStyle name="20% - Accent2 2 3 5 2" xfId="12509" xr:uid="{E8966DB1-CC9C-4FB3-B21A-A695A885DBC9}"/>
    <cellStyle name="20% - Accent2 2 3 6" xfId="7958" xr:uid="{9F5C3CEF-5E11-4858-8C8D-41A6FD01A12D}"/>
    <cellStyle name="20% - Accent2 2 3 6 2" xfId="2160" xr:uid="{34928915-2003-4FF5-B747-92D758654348}"/>
    <cellStyle name="20% - Accent2 2 3 7" xfId="18661" xr:uid="{1532859A-EEAA-4BAD-8D28-6B7012BFB720}"/>
    <cellStyle name="20% - Accent2 2 4" xfId="10793" xr:uid="{21A618E8-7F36-447C-B839-131845C8E955}"/>
    <cellStyle name="20% - Accent2 2 4 2" xfId="23430" xr:uid="{47B6E174-AF05-48B3-B641-A5116B6FF752}"/>
    <cellStyle name="20% - Accent2 2 4 2 2" xfId="19305" xr:uid="{C324FD70-1465-4B5B-9940-57152070247F}"/>
    <cellStyle name="20% - Accent2 2 4 2 2 2" xfId="3664" xr:uid="{8BD96CC7-D2BF-4B07-BA0A-61899FB71701}"/>
    <cellStyle name="20% - Accent2 2 4 2 2 2 2" xfId="23125" xr:uid="{D9572C45-55E9-44E7-973A-8353FE160CAD}"/>
    <cellStyle name="20% - Accent2 2 4 2 2 3" xfId="12854" xr:uid="{C6B1E731-CA19-43FF-AA04-CA64BEAFEC1D}"/>
    <cellStyle name="20% - Accent2 2 4 2 2 3 2" xfId="12763" xr:uid="{BE84A339-FE9B-4862-9C21-18729CDEF989}"/>
    <cellStyle name="20% - Accent2 2 4 2 2 4" xfId="7180" xr:uid="{2966750E-9F7D-4D66-B042-CC6AC1CF8B96}"/>
    <cellStyle name="20% - Accent2 2 4 2 3" xfId="21498" xr:uid="{631B7ED8-D80E-4BAE-91C1-DE351E190ABA}"/>
    <cellStyle name="20% - Accent2 2 4 2 3 2" xfId="20935" xr:uid="{DD5C7280-F418-49A4-8ECA-0412A984EB45}"/>
    <cellStyle name="20% - Accent2 2 4 2 4" xfId="9030" xr:uid="{B0C3045D-8398-4427-B7B0-B812AA994B88}"/>
    <cellStyle name="20% - Accent2 2 4 2 4 2" xfId="16902" xr:uid="{A32BF780-C254-4430-9641-CA0201840461}"/>
    <cellStyle name="20% - Accent2 2 4 2 5" xfId="2887" xr:uid="{4FF75583-50C0-4DC6-AE24-29216065E3D1}"/>
    <cellStyle name="20% - Accent2 2 4 3" xfId="17118" xr:uid="{4C65F305-17C4-4A33-A72D-8CC48B17DC3F}"/>
    <cellStyle name="20% - Accent2 2 4 3 2" xfId="12991" xr:uid="{DEB6B13C-96EB-4FF4-A59E-BA613CEB215E}"/>
    <cellStyle name="20% - Accent2 2 4 3 2 2" xfId="9978" xr:uid="{79123B3D-0F57-4BE5-BB06-1589B26A2DCE}"/>
    <cellStyle name="20% - Accent2 2 4 3 2 2 2" xfId="16812" xr:uid="{3F6AB8DD-ECC5-4DA8-A886-5E8DCF0E2F8E}"/>
    <cellStyle name="20% - Accent2 2 4 3 2 3" xfId="227" xr:uid="{CA823AD1-AC7B-4800-8E47-79E5EA6CDEE6}"/>
    <cellStyle name="20% - Accent2 2 4 3 2 3 2" xfId="25400" xr:uid="{1AEAADC6-B4B3-4B69-97E8-BAE44860DD08}"/>
    <cellStyle name="20% - Accent2 2 4 3 2 4" xfId="19816" xr:uid="{6DB9688F-CABC-40BA-B973-0CA0D8708E1C}"/>
    <cellStyle name="20% - Accent2 2 4 3 3" xfId="15186" xr:uid="{FF8AD281-F753-4095-9BBD-5DF3A2579320}"/>
    <cellStyle name="20% - Accent2 2 4 3 3 2" xfId="14623" xr:uid="{B11F2B6B-B7CE-4C2C-89CB-C37F7F692FC6}"/>
    <cellStyle name="20% - Accent2 2 4 3 4" xfId="21666" xr:uid="{0DE26186-63B8-4BD6-9DF0-91A0E03EFA3E}"/>
    <cellStyle name="20% - Accent2 2 4 3 4 2" xfId="6368" xr:uid="{D5D0FEAE-951E-456D-B69D-A66682CE449C}"/>
    <cellStyle name="20% - Accent2 2 4 3 5" xfId="9200" xr:uid="{144991AD-186A-4427-96AB-667D68EDBE51}"/>
    <cellStyle name="20% - Accent2 2 4 4" xfId="6669" xr:uid="{DE3BE576-2D56-42A0-8256-E1E3312D3968}"/>
    <cellStyle name="20% - Accent2 2 4 4 2" xfId="1560" xr:uid="{57652FAF-F227-41CC-89C2-769B988F50D8}"/>
    <cellStyle name="20% - Accent2 2 4 4 2 2" xfId="10488" xr:uid="{90605D2C-D6AC-4981-903C-FC12B90D0469}"/>
    <cellStyle name="20% - Accent2 2 4 4 3" xfId="19170" xr:uid="{E6778CBF-9B12-47F9-B21F-BD7E790FB72B}"/>
    <cellStyle name="20% - Accent2 2 4 4 3 2" xfId="6449" xr:uid="{1ECC1033-5CD0-4B91-88A1-35904120DAEA}"/>
    <cellStyle name="20% - Accent2 2 4 4 4" xfId="17713" xr:uid="{DC6DD01C-A633-494A-8338-91852AEB1285}"/>
    <cellStyle name="20% - Accent2 2 4 5" xfId="8862" xr:uid="{CD8FAD63-6100-483F-9946-2180AC0D4C3F}"/>
    <cellStyle name="20% - Accent2 2 4 5 2" xfId="8300" xr:uid="{1F73C848-57F8-48E8-BFBD-40E87BD1C269}"/>
    <cellStyle name="20% - Accent2 2 4 6" xfId="2717" xr:uid="{40206381-E844-4DA8-933F-AAF6EB30ECE3}"/>
    <cellStyle name="20% - Accent2 2 4 6 2" xfId="23215" xr:uid="{E1744D0B-0A92-454D-BFB8-EF5917512D27}"/>
    <cellStyle name="20% - Accent2 2 4 7" xfId="14451" xr:uid="{1FC860C1-BC7C-49BF-B8C2-EF921DEBBF6E}"/>
    <cellStyle name="20% - Accent2 2 5" xfId="6585" xr:uid="{819377BA-05D3-42B0-8A93-3FE69B4FDC3D}"/>
    <cellStyle name="20% - Accent2 2 5 2" xfId="19221" xr:uid="{E2F31E9B-C9CE-42C8-9C56-7A2F467F34DC}"/>
    <cellStyle name="20% - Accent2 2 5 2 2" xfId="1389" xr:uid="{4D10E3E6-E474-42B0-945E-5B637E0A4E49}"/>
    <cellStyle name="20% - Accent2 2 5 2 2 2" xfId="16302" xr:uid="{6BAD08FA-AB57-467D-B806-15D01F92D903}"/>
    <cellStyle name="20% - Accent2 2 5 2 2 2 2" xfId="12592" xr:uid="{E96528BD-E8E5-4032-8DC0-197358C0157A}"/>
    <cellStyle name="20% - Accent2 2 5 2 2 3" xfId="19186" xr:uid="{D47FBE46-D586-4984-A25D-B8DAA4214253}"/>
    <cellStyle name="20% - Accent2 2 5 2 2 3 2" xfId="8554" xr:uid="{ED140750-AD9D-418B-ACF5-C2F211D4889E}"/>
    <cellStyle name="20% - Accent2 2 5 2 2 4" xfId="1897" xr:uid="{5B11AA5C-37FA-42BA-BB3D-B98BC82EC0D3}"/>
    <cellStyle name="20% - Accent2 2 5 2 3" xfId="10966" xr:uid="{12471B36-56FE-4F08-8C51-4AEAF13494D2}"/>
    <cellStyle name="20% - Accent2 2 5 2 3 2" xfId="9372" xr:uid="{7CC06471-7CD5-48D6-A75D-EEB724C69D38}"/>
    <cellStyle name="20% - Accent2 2 5 2 4" xfId="4821" xr:uid="{E7967664-C7B6-44FC-859A-8497D168E41F}"/>
    <cellStyle name="20% - Accent2 2 5 2 4 2" xfId="25319" xr:uid="{18C12C3E-B6C5-432F-A4DA-54763B2AC2B4}"/>
    <cellStyle name="20% - Accent2 2 5 2 5" xfId="15524" xr:uid="{75047A48-F189-44FB-9D78-B0392D4AFDA9}"/>
    <cellStyle name="20% - Accent2 2 5 3" xfId="12907" xr:uid="{DC68815E-C363-405A-8D77-01B46964F35B}"/>
    <cellStyle name="20% - Accent2 2 5 3 2" xfId="3493" xr:uid="{994D2FD9-E91A-4F43-ADFD-E60A959F60FA}"/>
    <cellStyle name="20% - Accent2 2 5 3 2 2" xfId="5768" xr:uid="{E8FB8878-D2F5-438E-A7D6-F3714C2272CB}"/>
    <cellStyle name="20% - Accent2 2 5 3 2 2 2" xfId="25229" xr:uid="{E49779C1-7392-4A70-B25E-74D244B5769F}"/>
    <cellStyle name="20% - Accent2 2 5 3 2 3" xfId="12870" xr:uid="{5200B3E9-AD65-4998-9921-F7CF7B727898}"/>
    <cellStyle name="20% - Accent2 2 5 3 2 3 2" xfId="21189" xr:uid="{9AEB5C17-C178-4A51-A782-2353945368D4}"/>
    <cellStyle name="20% - Accent2 2 5 3 2 4" xfId="4001" xr:uid="{471A7CCE-75B1-4E5C-A6B0-A2000A420C42}"/>
    <cellStyle name="20% - Accent2 2 5 3 3" xfId="23603" xr:uid="{AAB1EB04-228A-4ECC-A60D-EFCDB8B1D3DA}"/>
    <cellStyle name="20% - Accent2 2 5 3 3 2" xfId="22008" xr:uid="{27E8EEA0-0A26-40BA-BC4D-9BF84EF8E734}"/>
    <cellStyle name="20% - Accent2 2 5 3 4" xfId="11134" xr:uid="{CF322C8B-A9AD-444C-B469-157C5016F0C5}"/>
    <cellStyle name="20% - Accent2 2 5 3 4 2" xfId="19006" xr:uid="{7B96E3BB-91A7-4348-9BEC-1A8AA2C2A88D}"/>
    <cellStyle name="20% - Accent2 2 5 3 5" xfId="4991" xr:uid="{33417F6F-7034-4937-B9E8-228222642907}"/>
    <cellStyle name="20% - Accent2 2 5 4" xfId="349" xr:uid="{DD23E81A-2B64-485A-96FD-CBDDD3D8C317}"/>
    <cellStyle name="20% - Accent2 2 5 4 2" xfId="22615" xr:uid="{A2F6699E-AA57-4BAB-B9BE-8C909108AD48}"/>
    <cellStyle name="20% - Accent2 2 5 4 2 2" xfId="6278" xr:uid="{7C621D83-17B4-4AB7-85AB-A9384F4E171F}"/>
    <cellStyle name="20% - Accent2 2 5 4 3" xfId="6548" xr:uid="{04087648-3526-478A-86D9-7295FEE74CBA}"/>
    <cellStyle name="20% - Accent2 2 5 4 3 2" xfId="19087" xr:uid="{B84BC63F-3926-4E66-96DD-6536DDCCBAEE}"/>
    <cellStyle name="20% - Accent2 2 5 4 4" xfId="13502" xr:uid="{74F98E25-D0B9-4871-B2AC-A6F417E6EFBD}"/>
    <cellStyle name="20% - Accent2 2 5 5" xfId="4653" xr:uid="{F0BCA0F9-F9FF-4971-93AC-D35F8E25812E}"/>
    <cellStyle name="20% - Accent2 2 5 5 2" xfId="3059" xr:uid="{64963253-57B7-4C8A-9337-1BF8A076A27B}"/>
    <cellStyle name="20% - Accent2 2 5 6" xfId="15354" xr:uid="{F451F52A-8A6E-43CC-82FF-3D38BBBFAAE7}"/>
    <cellStyle name="20% - Accent2 2 5 6 2" xfId="12682" xr:uid="{B53724DD-11D3-4ED5-B308-19BD00B3E855}"/>
    <cellStyle name="20% - Accent2 2 5 7" xfId="21836" xr:uid="{5C71E8B7-EEBA-4CF1-982A-E349790D7AC7}"/>
    <cellStyle name="20% - Accent2 2 6" xfId="266" xr:uid="{2E6E6F2B-8CDE-4BD6-A14B-EE3F3C52E3F3}"/>
    <cellStyle name="20% - Accent2 2 6 2" xfId="9807" xr:uid="{D15335F1-A651-4A7B-B654-3E46E0A70FE9}"/>
    <cellStyle name="20% - Accent2 2 6 2 2" xfId="12082" xr:uid="{2FD7C951-CCAD-4573-A576-B139D9A75FB7}"/>
    <cellStyle name="20% - Accent2 2 6 2 2 2" xfId="18916" xr:uid="{F93EF762-B5CB-4282-91D5-ECF3F6615134}"/>
    <cellStyle name="20% - Accent2 2 6 2 3" xfId="693" xr:uid="{7E435381-302D-4740-8774-9492110AD3F3}"/>
    <cellStyle name="20% - Accent2 2 6 2 3 2" xfId="14877" xr:uid="{B3D067CD-E6CE-41E7-B80E-E5026B08B114}"/>
    <cellStyle name="20% - Accent2 2 6 2 4" xfId="10315" xr:uid="{B18B4F11-2FC1-44E6-B9E9-15FFFB2A5FCB}"/>
    <cellStyle name="20% - Accent2 2 6 3" xfId="17291" xr:uid="{2A54662C-76DB-4A53-A37D-8E12C1884A75}"/>
    <cellStyle name="20% - Accent2 2 6 3 2" xfId="15696" xr:uid="{4BC9A836-8604-4812-9130-2ADE313F4072}"/>
    <cellStyle name="20% - Accent2 2 6 4" xfId="23771" xr:uid="{DADDA445-9D6B-4585-A29C-C9BDD035CA06}"/>
    <cellStyle name="20% - Accent2 2 6 4 2" xfId="8473" xr:uid="{566D7197-A7D6-46D7-AA07-55EE51B98BE0}"/>
    <cellStyle name="20% - Accent2 2 6 5" xfId="11304" xr:uid="{0A72306B-8BDB-4971-B17B-6D9646A3E156}"/>
    <cellStyle name="20% - Accent2 2 7" xfId="267" xr:uid="{5E2119B2-384D-448A-B39D-9C573DA29CFF}"/>
    <cellStyle name="20% - Accent2 2 7 2" xfId="22444" xr:uid="{0F6EA1A2-9CB1-4595-AF39-F3CE0E17A8CC}"/>
    <cellStyle name="20% - Accent2 2 7 2 2" xfId="24719" xr:uid="{3A77E833-9E90-4F8F-9D0B-FC7CA9BE74B4}"/>
    <cellStyle name="20% - Accent2 2 7 2 2 2" xfId="8383" xr:uid="{AA6BDC8B-05BE-4F8E-8C34-9CAD05B25302}"/>
    <cellStyle name="20% - Accent2 2 7 2 3" xfId="694" xr:uid="{1AC327A4-6926-4785-A243-34A5E5079249}"/>
    <cellStyle name="20% - Accent2 2 7 2 3 2" xfId="3313" xr:uid="{FAFC9D76-9E16-4EA3-B6BB-B633AAE44905}"/>
    <cellStyle name="20% - Accent2 2 7 2 4" xfId="22952" xr:uid="{3AFEBF73-307A-41C8-888C-D0D1D74A8E9F}"/>
    <cellStyle name="20% - Accent2 2 7 3" xfId="6758" xr:uid="{7CCF4610-246A-47B9-B65F-FADA00B21439}"/>
    <cellStyle name="20% - Accent2 2 7 3 2" xfId="5163" xr:uid="{508639F8-38E6-4D05-A84E-422BE1726DE5}"/>
    <cellStyle name="20% - Accent2 2 7 4" xfId="17459" xr:uid="{FD3C37F3-71BD-4640-92B8-9201CFFB7C03}"/>
    <cellStyle name="20% - Accent2 2 7 4 2" xfId="21108" xr:uid="{38DCB253-6D23-430D-A8F2-DCC07FF35B68}"/>
    <cellStyle name="20% - Accent2 2 7 5" xfId="23941" xr:uid="{ECB447F7-D79C-4A7E-B408-FEC49AE9BB2F}"/>
    <cellStyle name="20% - Accent2 2 8" xfId="1308" xr:uid="{46C37E9C-035D-479D-A6B2-15ADF4913FB8}"/>
    <cellStyle name="20% - Accent2 2 9" xfId="16046" xr:uid="{46714454-E790-406B-89C9-2689B73BB9CE}"/>
    <cellStyle name="20% - Accent2 2 9 2" xfId="1477" xr:uid="{0866D3DD-F1EA-4B42-95EF-4AE657F12D52}"/>
    <cellStyle name="20% - Accent2 2 9 2 2" xfId="17803" xr:uid="{7864C772-463D-41DF-95B3-B83C0685C1E1}"/>
    <cellStyle name="20% - Accent2 2 9 3" xfId="13250" xr:uid="{95110ED0-0A5B-4021-A589-3594E75DD734}"/>
    <cellStyle name="20% - Accent2 2 9 3 2" xfId="15865" xr:uid="{BD13FE85-FE50-4BD8-9BCB-29E4E9DBAAED}"/>
    <cellStyle name="20% - Accent2 2 9 4" xfId="19734" xr:uid="{A13F0464-2826-4B59-B65D-F2C97F23B853}"/>
    <cellStyle name="20% - Accent2 20" xfId="3469" xr:uid="{8B06A107-A486-434F-9C43-3CDD06589AD1}"/>
    <cellStyle name="20% - Accent2 20 2" xfId="2627" xr:uid="{C9EFFEF4-363F-4A8F-8B36-4A19E9055C2D}"/>
    <cellStyle name="20% - Accent2 20 2 2" xfId="22086" xr:uid="{7EE3BC0A-58D7-45C9-A84D-D2B9A1F83C52}"/>
    <cellStyle name="20% - Accent2 20 3" xfId="19624" xr:uid="{529292EA-0080-4EDC-A323-92549E219A24}"/>
    <cellStyle name="20% - Accent2 20 3 2" xfId="11725" xr:uid="{04ACCD20-9A1A-4A65-993D-79013779D8E1}"/>
    <cellStyle name="20% - Accent2 20 4" xfId="12420" xr:uid="{1C5001D2-36C0-4198-B0D7-B55DEE9257B3}"/>
    <cellStyle name="20% - Accent2 21" xfId="11986" xr:uid="{703C1DB8-A8D0-4C98-94CE-0F761886056E}"/>
    <cellStyle name="20% - Accent2 21 2" xfId="17788" xr:uid="{527D9BBE-86D2-4A14-874D-E97B54E97B20}"/>
    <cellStyle name="20% - Accent2 22" xfId="20578" xr:uid="{B8C7BF44-72D9-4C6D-8F3E-107BB23AB410}"/>
    <cellStyle name="20% - Accent2 22 2" xfId="23199" xr:uid="{F9EBAC90-F9E4-40A1-B0C3-469685A122FB}"/>
    <cellStyle name="20% - Accent2 23" xfId="11291" xr:uid="{057AA694-B841-4A10-89CD-FE1C8D2AA870}"/>
    <cellStyle name="20% - Accent2 24" xfId="23365" xr:uid="{5B3728DD-5496-4501-902D-59390ACAA2ED}"/>
    <cellStyle name="20% - Accent2 25" xfId="11805" xr:uid="{62926D14-2C65-4939-A55E-4D481F378971}"/>
    <cellStyle name="20% - Accent2 26" xfId="191" xr:uid="{33A7EA07-ED59-4576-B2D7-3EAD91402DD4}"/>
    <cellStyle name="20% - Accent2 27" xfId="25490" xr:uid="{D38F95F4-6330-4698-A72D-6C7C972EE81B}"/>
    <cellStyle name="20% - Accent2 28" xfId="25515" xr:uid="{2AD55DF7-A12B-4D90-A458-C2C2F916716B}"/>
    <cellStyle name="20% - Accent2 3" xfId="167" xr:uid="{E172554A-68A7-413F-B317-77D8B9C8FBE1}"/>
    <cellStyle name="20% - Accent2 3 10" xfId="5673" xr:uid="{46A51744-CE8B-4BC5-92C8-A46EC0782F1C}"/>
    <cellStyle name="20% - Accent2 3 10 2" xfId="17786" xr:uid="{481B5322-993E-4C54-BC97-7429A5EA5FA9}"/>
    <cellStyle name="20% - Accent2 3 11" xfId="7946" xr:uid="{66BDC348-2CF8-4498-BE41-A675DB86924B}"/>
    <cellStyle name="20% - Accent2 3 11 2" xfId="10563" xr:uid="{D2DDE6BE-FA2C-42BE-BA81-C0BE24609E08}"/>
    <cellStyle name="20% - Accent2 3 12" xfId="11280" xr:uid="{4D6FE41B-7F92-49EC-A615-9FFB8D9174F1}"/>
    <cellStyle name="20% - Accent2 3 13" xfId="17101" xr:uid="{614C6EF2-865C-4185-AD79-D13639874DF7}"/>
    <cellStyle name="20% - Accent2 3 14" xfId="25567" xr:uid="{6F0CB9A6-E0CA-4109-8833-D37C4CE475DD}"/>
    <cellStyle name="20% - Accent2 3 2" xfId="7605" xr:uid="{DF90AB40-3B79-4C2F-96A9-58232C4C3799}"/>
    <cellStyle name="20% - Accent2 3 2 10" xfId="15513" xr:uid="{9693E12B-45A8-475B-8B67-EB6D0EA9F7B8}"/>
    <cellStyle name="20% - Accent2 3 2 2" xfId="22363" xr:uid="{EC2FFBDA-4C88-4E5E-B8C6-B9C0BC15DB81}"/>
    <cellStyle name="20% - Accent2 3 2 2 2" xfId="16050" xr:uid="{6472A4E4-24A3-4E9D-942D-EA28E2FB74C4}"/>
    <cellStyle name="20% - Accent2 3 2 2 2 2" xfId="24548" xr:uid="{899D2509-B311-49C8-99A2-D5A2BB293773}"/>
    <cellStyle name="20% - Accent2 3 2 2 2 2 2" xfId="14196" xr:uid="{CD6E17C0-0920-4304-8F37-D561F6673534}"/>
    <cellStyle name="20% - Accent2 3 2 2 2 2 2 2" xfId="9455" xr:uid="{68163764-DDF7-46BA-B22E-901FCD9884E0}"/>
    <cellStyle name="20% - Accent2 3 2 2 2 2 3" xfId="22786" xr:uid="{0F679A29-33DF-4CE7-A135-CF325C701EC2}"/>
    <cellStyle name="20% - Accent2 3 2 2 2 2 3 2" xfId="5417" xr:uid="{32362E0B-AC31-40DE-94B5-69DE4A87BF00}"/>
    <cellStyle name="20% - Accent2 3 2 2 2 2 4" xfId="25056" xr:uid="{60DB313C-0A55-4503-83CE-4DA26DEDD26D}"/>
    <cellStyle name="20% - Accent2 3 2 2 2 3" xfId="1478" xr:uid="{883CC2D7-D289-4DC4-8E0F-062583A2CD8A}"/>
    <cellStyle name="20% - Accent2 3 2 2 2 3 2" xfId="7268" xr:uid="{1FA0A076-2A81-495C-B98D-CC5F65AB4D23}"/>
    <cellStyle name="20% - Accent2 3 2 2 2 4" xfId="610" xr:uid="{E1B4B4E5-6EB8-4B06-8AE2-3FCD2F8294E5}"/>
    <cellStyle name="20% - Accent2 3 2 2 2 4 2" xfId="22181" xr:uid="{AC41ED0A-1175-4F6F-B251-FA98C8DA663B}"/>
    <cellStyle name="20% - Accent2 3 2 2 2 5" xfId="13418" xr:uid="{CBC33F9D-3B3E-4E19-A46A-74054623DC7F}"/>
    <cellStyle name="20% - Accent2 3 2 2 3" xfId="5516" xr:uid="{350BB4D1-AF43-45BF-96ED-D1922AE5937B}"/>
    <cellStyle name="20% - Accent2 3 2 2 3 2" xfId="18235" xr:uid="{68132E1F-D215-4D7E-83B9-89607F5F5E81}"/>
    <cellStyle name="20% - Accent2 3 2 2 3 2 2" xfId="2632" xr:uid="{A96E73A2-4B6B-465F-8163-A72935CD1009}"/>
    <cellStyle name="20% - Accent2 3 2 2 3 2 2 2" xfId="22091" xr:uid="{7A5652DC-7F43-447C-8C3F-30EBE264F3E8}"/>
    <cellStyle name="20% - Accent2 3 2 2 3 2 3" xfId="16473" xr:uid="{110AE75B-D1CC-4215-81B5-76641F4B3B80}"/>
    <cellStyle name="20% - Accent2 3 2 2 3 2 3 2" xfId="11730" xr:uid="{5D4AC142-3A1A-4BD5-B513-AC754F406209}"/>
    <cellStyle name="20% - Accent2 3 2 2 3 2 4" xfId="18743" xr:uid="{427CFAD1-8CFE-4803-B929-C0B8749EDD84}"/>
    <cellStyle name="20% - Accent2 3 2 2 3 3" xfId="3582" xr:uid="{4FB806E6-364B-4A77-86D3-4DC521A8EC92}"/>
    <cellStyle name="20% - Accent2 3 2 2 3 3 2" xfId="19904" xr:uid="{2B180214-3475-497F-8A2B-CC9E8D25F7F6}"/>
    <cellStyle name="20% - Accent2 3 2 2 3 4" xfId="611" xr:uid="{0ED4EEEB-3FFD-417A-AB15-3B8DE8F6CC23}"/>
    <cellStyle name="20% - Accent2 3 2 2 3 4 2" xfId="15869" xr:uid="{ED886919-8F9D-4A42-A5F4-46517689A97B}"/>
    <cellStyle name="20% - Accent2 3 2 2 3 5" xfId="782" xr:uid="{B66AADC0-E961-4E93-8E97-ADD08EE24D6D}"/>
    <cellStyle name="20% - Accent2 3 2 2 4" xfId="11911" xr:uid="{67EEBC0F-AF44-4283-892C-ABDB96276097}"/>
    <cellStyle name="20% - Accent2 3 2 2 4 2" xfId="20508" xr:uid="{F0F46F4A-9C1F-428E-847F-BA0A5A5B0B8E}"/>
    <cellStyle name="20% - Accent2 3 2 2 4 2 2" xfId="3142" xr:uid="{7AF7D880-944D-4D2D-A797-AB97B0473D5A}"/>
    <cellStyle name="20% - Accent2 3 2 2 4 3" xfId="10149" xr:uid="{475A76B3-47A2-4CE1-B0B8-6BF1D218D5DA}"/>
    <cellStyle name="20% - Accent2 3 2 2 4 3 2" xfId="15950" xr:uid="{F365B83F-52FE-4684-93ED-0425659B2965}"/>
    <cellStyle name="20% - Accent2 3 2 2 4 4" xfId="12419" xr:uid="{73389A59-9304-4540-B307-AA3DADAB9D5B}"/>
    <cellStyle name="20% - Accent2 3 2 2 5" xfId="439" xr:uid="{534787C1-DA4E-4CB4-A937-4651FDD16F5A}"/>
    <cellStyle name="20% - Accent2 3 2 2 5 2" xfId="17801" xr:uid="{F439E2E3-9660-4A4A-834A-1A19B306ACB8}"/>
    <cellStyle name="20% - Accent2 3 2 2 6" xfId="13248" xr:uid="{96E74D74-78B5-49C2-BD52-E376543EA994}"/>
    <cellStyle name="20% - Accent2 3 2 2 6 2" xfId="9545" xr:uid="{285548F0-C4C4-4B41-94CB-AAA83DE4C55A}"/>
    <cellStyle name="20% - Accent2 3 2 2 7" xfId="19732" xr:uid="{278EA511-8A60-4DAB-BBAF-4321B363A6C9}"/>
    <cellStyle name="20% - Accent2 3 2 3" xfId="11830" xr:uid="{BE0D145F-59D9-4975-9D61-B73F6FC67FBB}"/>
    <cellStyle name="20% - Accent2 3 2 3 2" xfId="24467" xr:uid="{10C473F4-8C6A-4A11-9E72-FB643F01D237}"/>
    <cellStyle name="20% - Accent2 3 2 3 2 2" xfId="20337" xr:uid="{3685499E-1EAE-4258-B19C-832377001E15}"/>
    <cellStyle name="20% - Accent2 3 2 3 2 2 2" xfId="21581" xr:uid="{66F0DBD6-38E2-4DB2-A1DE-D0AEA21D1745}"/>
    <cellStyle name="20% - Accent2 3 2 3 2 2 2 2" xfId="5246" xr:uid="{BD6B6330-8269-411A-B3E2-FD693C10EE68}"/>
    <cellStyle name="20% - Accent2 3 2 3 2 2 3" xfId="12253" xr:uid="{55884464-66FD-4674-8F7E-5BDC5C812A64}"/>
    <cellStyle name="20% - Accent2 3 2 3 2 2 3 2" xfId="18055" xr:uid="{2E851FCA-72AC-453C-AB5E-DC8B4BE662CE}"/>
    <cellStyle name="20% - Accent2 3 2 3 2 2 4" xfId="20845" xr:uid="{5FC89B65-FAC7-483F-AA2A-E83F46BB7A1E}"/>
    <cellStyle name="20% - Accent2 3 2 3 2 3" xfId="22533" xr:uid="{D5F2691F-58EA-4045-8FD8-6760E455CCB3}"/>
    <cellStyle name="20% - Accent2 3 2 3 2 3 2" xfId="954" xr:uid="{18A81052-3864-4682-B021-72D562E62C96}"/>
    <cellStyle name="20% - Accent2 3 2 3 2 4" xfId="3753" xr:uid="{BBDE36CD-8086-4411-A34B-5A30AC756337}"/>
    <cellStyle name="20% - Accent2 3 2 3 2 4 2" xfId="11649" xr:uid="{924FABFC-654D-441F-BEC1-97EE713FE93D}"/>
    <cellStyle name="20% - Accent2 3 2 3 2 5" xfId="1820" xr:uid="{9E8722D4-71C0-4947-B849-E15D0F55727E}"/>
    <cellStyle name="20% - Accent2 3 2 3 3" xfId="18154" xr:uid="{EA17B94A-9ADA-4D41-B8AB-B7EE656AFBB2}"/>
    <cellStyle name="20% - Accent2 3 2 3 3 2" xfId="14025" xr:uid="{8C65FA08-7259-4AE7-B015-D61BFA405696}"/>
    <cellStyle name="20% - Accent2 3 2 3 3 2 2" xfId="15269" xr:uid="{10807272-3979-4DE2-BCA5-5A1AE6C2CF21}"/>
    <cellStyle name="20% - Accent2 3 2 3 3 2 2 2" xfId="11559" xr:uid="{2199840D-EEF2-40B9-AAAB-AB78ABF7693D}"/>
    <cellStyle name="20% - Accent2 3 2 3 3 2 3" xfId="24890" xr:uid="{6A72C66A-C4E0-4935-8542-D05F2EE0AE44}"/>
    <cellStyle name="20% - Accent2 3 2 3 3 2 3 2" xfId="7522" xr:uid="{B67D681E-D6D2-49D3-9FEA-AEECC556EBD0}"/>
    <cellStyle name="20% - Accent2 3 2 3 3 2 4" xfId="14533" xr:uid="{F024C166-132E-471D-B8FD-DE2ACADCBDDD}"/>
    <cellStyle name="20% - Accent2 3 2 3 3 3" xfId="16220" xr:uid="{56ABBA4C-4269-4C5F-8498-93BFA60E18C0}"/>
    <cellStyle name="20% - Accent2 3 2 3 3 3 2" xfId="955" xr:uid="{EBA9E477-69A8-4654-9D14-315837ED8D5A}"/>
    <cellStyle name="20% - Accent2 3 2 3 3 4" xfId="10067" xr:uid="{0E8B1D53-4971-4AB7-AD59-76DD772E14D0}"/>
    <cellStyle name="20% - Accent2 3 2 3 3 4 2" xfId="24286" xr:uid="{03D30E26-9455-4A4F-BC17-DBAFE08EF1CC}"/>
    <cellStyle name="20% - Accent2 3 2 3 3 5" xfId="3924" xr:uid="{8DC1E5D4-4EE2-46E7-9203-86E1867A88EF}"/>
    <cellStyle name="20% - Accent2 3 2 3 4" xfId="7702" xr:uid="{798487EB-FED6-40CC-BDB8-40868C664613}"/>
    <cellStyle name="20% - Accent2 3 2 3 4 2" xfId="8945" xr:uid="{BDF59FEC-0FBD-415D-A02D-A132EABEE233}"/>
    <cellStyle name="20% - Accent2 3 2 3 4 2 2" xfId="15779" xr:uid="{D9FFAA0B-F3AE-460E-8FC3-6F8D112099DB}"/>
    <cellStyle name="20% - Accent2 3 2 3 4 3" xfId="5939" xr:uid="{C428F7A5-D71F-4E66-B474-616778D361EF}"/>
    <cellStyle name="20% - Accent2 3 2 3 4 3 2" xfId="24367" xr:uid="{3902C46B-D051-4952-A38B-E8A664DAA085}"/>
    <cellStyle name="20% - Accent2 3 2 3 4 4" xfId="8210" xr:uid="{29AE91A6-E32D-42A5-B10C-4A62E02A4193}"/>
    <cellStyle name="20% - Accent2 3 2 3 5" xfId="9896" xr:uid="{B5A4847C-6B25-4D43-9C74-443A09C53E74}"/>
    <cellStyle name="20% - Accent2 3 2 3 5 2" xfId="13590" xr:uid="{37D1E377-0A93-4EF4-AB3F-3751F619B9A4}"/>
    <cellStyle name="20% - Accent2 3 2 3 6" xfId="1649" xr:uid="{ED7D3FA4-5DA0-4D15-8293-0EEF03EC085F}"/>
    <cellStyle name="20% - Accent2 3 2 3 6 2" xfId="5336" xr:uid="{5C6C45B5-7A03-4545-990D-006536E62FA5}"/>
    <cellStyle name="20% - Accent2 3 2 3 7" xfId="783" xr:uid="{423426EE-4B3F-43E8-BB62-95FD277F3594}"/>
    <cellStyle name="20% - Accent2 3 2 4" xfId="7621" xr:uid="{5FE7407C-27E2-458F-B876-D072ADB685FC}"/>
    <cellStyle name="20% - Accent2 3 2 4 2" xfId="2461" xr:uid="{9B966624-11F4-4A28-BE01-2F82E7782239}"/>
    <cellStyle name="20% - Accent2 3 2 4 2 2" xfId="4736" xr:uid="{5CB0E9DE-195F-4EB6-BF8A-27AD32299F59}"/>
    <cellStyle name="20% - Accent2 3 2 4 2 2 2" xfId="24196" xr:uid="{1AAD2330-E6C9-4B89-9AC1-B81E6A860510}"/>
    <cellStyle name="20% - Accent2 3 2 4 2 3" xfId="18577" xr:uid="{99BF2DCB-593F-4B00-BCE9-6794D0325EF9}"/>
    <cellStyle name="20% - Accent2 3 2 4 2 3 2" xfId="20158" xr:uid="{41AFAECB-E1D5-4E9F-9215-080CB5C59C3C}"/>
    <cellStyle name="20% - Accent2 3 2 4 2 4" xfId="2969" xr:uid="{9417DFA9-92A1-426D-AB4E-07D83E40E3A2}"/>
    <cellStyle name="20% - Accent2 3 2 4 3" xfId="5686" xr:uid="{5820B902-E5FC-44DE-B424-019F1CB83177}"/>
    <cellStyle name="20% - Accent2 3 2 4 3 2" xfId="1991" xr:uid="{413B53C3-9499-4C48-AE41-BA8E57B2F638}"/>
    <cellStyle name="20% - Accent2 3 2 4 4" xfId="22704" xr:uid="{01514C76-F9C7-4F08-88AC-2E267A407BF1}"/>
    <cellStyle name="20% - Accent2 3 2 4 4 2" xfId="17974" xr:uid="{C6D40010-0B1B-4380-9898-91B57F6FC99D}"/>
    <cellStyle name="20% - Accent2 3 2 4 5" xfId="10238" xr:uid="{0A452B3E-BCEE-401F-B019-39D6EA5E5F6A}"/>
    <cellStyle name="20% - Accent2 3 2 5" xfId="20256" xr:uid="{00826907-7349-4789-8B90-E23BE3855D6D}"/>
    <cellStyle name="20% - Accent2 3 2 5 2" xfId="8774" xr:uid="{7B7C87C3-A29C-4676-B877-A92717BDA02C}"/>
    <cellStyle name="20% - Accent2 3 2 5 2 2" xfId="11049" xr:uid="{652465FE-AA28-4A2A-80AB-BC13E3C11B2B}"/>
    <cellStyle name="20% - Accent2 3 2 5 2 2 2" xfId="17884" xr:uid="{1DEAE5E3-49F4-4E22-935E-76D2D9B48354}"/>
    <cellStyle name="20% - Accent2 3 2 5 2 3" xfId="8044" xr:uid="{A85A5D5A-CE51-4AEF-89DC-BC17F2346063}"/>
    <cellStyle name="20% - Accent2 3 2 5 2 3 2" xfId="13844" xr:uid="{AEE4AA9A-3F38-47D9-8CA5-FA2636C77D00}"/>
    <cellStyle name="20% - Accent2 3 2 5 2 4" xfId="9282" xr:uid="{3496CAAA-D980-45CC-BD02-B0539B95289D}"/>
    <cellStyle name="20% - Accent2 3 2 5 3" xfId="12000" xr:uid="{0BE88B6A-4264-481C-87CC-A1EA0AE1771E}"/>
    <cellStyle name="20% - Accent2 3 2 5 3 2" xfId="4095" xr:uid="{E38B0E52-8E9B-4875-9B25-3E346D211D09}"/>
    <cellStyle name="20% - Accent2 3 2 5 4" xfId="16391" xr:uid="{3B292758-B29C-449F-9CAD-0D590275D5F6}"/>
    <cellStyle name="20% - Accent2 3 2 5 4 2" xfId="7441" xr:uid="{58162040-CCE4-4220-A9E5-AAE0210E2133}"/>
    <cellStyle name="20% - Accent2 3 2 5 5" xfId="22875" xr:uid="{333F01DC-84EA-4666-880D-E47496221EF6}"/>
    <cellStyle name="20% - Accent2 3 2 6" xfId="9726" xr:uid="{805FB04C-6F04-4DF5-A5A9-083F11B7A5AE}"/>
    <cellStyle name="20% - Accent2 3 2 6 2" xfId="13080" xr:uid="{5F815630-301C-4B2D-86B7-CF476C1BF131}"/>
    <cellStyle name="20% - Accent2 3 2 6 2 2" xfId="24113" xr:uid="{3ADA960B-A134-4A00-9B03-67D80CFF093F}"/>
    <cellStyle name="20% - Accent2 3 2 6 3" xfId="19562" xr:uid="{2FFCE778-BE68-4140-82DF-364DA3843328}"/>
    <cellStyle name="20% - Accent2 3 2 6 3 2" xfId="3232" xr:uid="{113A245E-17F4-4E36-980B-01991675BE99}"/>
    <cellStyle name="20% - Accent2 3 2 6 4" xfId="7096" xr:uid="{6E0DD673-A436-4EA7-B1B0-B891304DE343}"/>
    <cellStyle name="20% - Accent2 3 2 7" xfId="5597" xr:uid="{7B28EED7-F8D8-4D75-A45D-CDEBFDB76A8C}"/>
    <cellStyle name="20% - Accent2 3 2 7 2" xfId="7873" xr:uid="{4A267F19-86EE-4DEB-A486-B25346CDE956}"/>
    <cellStyle name="20% - Accent2 3 2 7 2 2" xfId="14706" xr:uid="{E0998C0A-5B68-4BFD-B744-82B3F8EF2E44}"/>
    <cellStyle name="20% - Accent2 3 2 7 3" xfId="3835" xr:uid="{DFDA70C8-8FE6-461F-AB2D-6A8FD7AAFB83}"/>
    <cellStyle name="20% - Accent2 3 2 7 3 2" xfId="22262" xr:uid="{A567DB22-3A07-4B24-AC84-176A2270DD23}"/>
    <cellStyle name="20% - Accent2 3 2 7 4" xfId="6105" xr:uid="{8B402C45-F014-4FF6-B932-F0D2E4E61FB6}"/>
    <cellStyle name="20% - Accent2 3 2 8" xfId="22522" xr:uid="{E8E63D06-D461-4AC6-A1E8-0B50FF82A0CA}"/>
    <cellStyle name="20% - Accent2 3 2 8 2" xfId="16719" xr:uid="{00E62E34-8409-4542-80EE-675506DC14FB}"/>
    <cellStyle name="20% - Accent2 3 2 9" xfId="23402" xr:uid="{13384A4A-6BE7-4BFD-84B9-BB37C4429F0C}"/>
    <cellStyle name="20% - Accent2 3 2 9 2" xfId="1114" xr:uid="{CF7A7485-0AD1-442F-A900-F945786D2100}"/>
    <cellStyle name="20% - Accent2 3 3" xfId="13944" xr:uid="{55DC9A4C-1D09-4241-98C0-96035583A0CD}"/>
    <cellStyle name="20% - Accent2 3 3 2" xfId="2380" xr:uid="{7144DED8-4565-43D0-B20C-7F018712FFE0}"/>
    <cellStyle name="20% - Accent2 3 3 2 2" xfId="15098" xr:uid="{AD8EA89C-711F-48CC-BB21-E792652439A9}"/>
    <cellStyle name="20% - Accent2 3 3 2 2 2" xfId="17374" xr:uid="{5D0C86C2-A048-4C68-9782-9ABE5E5DB8F7}"/>
    <cellStyle name="20% - Accent2 3 3 2 2 2 2" xfId="19987" xr:uid="{782031FF-C820-44DE-8D71-CD2E3448C241}"/>
    <cellStyle name="20% - Accent2 3 3 2 2 3" xfId="14367" xr:uid="{143754DA-85E4-49CF-AC66-60184939D268}"/>
    <cellStyle name="20% - Accent2 3 3 2 2 3 2" xfId="4343" xr:uid="{F0816E8D-985B-4265-824A-93914196FBE0}"/>
    <cellStyle name="20% - Accent2 3 3 2 2 4" xfId="15606" xr:uid="{79DC389C-789C-4482-8AEC-2962ABBD7356}"/>
    <cellStyle name="20% - Accent2 3 3 2 3" xfId="18324" xr:uid="{603A74C1-B4F1-4F0F-BD99-82F023616069}"/>
    <cellStyle name="20% - Accent2 3 3 2 3 2" xfId="23046" xr:uid="{902C660F-C824-4C8D-A7D8-05C3C06DBBAE}"/>
    <cellStyle name="20% - Accent2 3 3 2 4" xfId="12171" xr:uid="{9A805E7B-0AB1-4DCD-9A38-27E52BF9BA57}"/>
    <cellStyle name="20% - Accent2 3 3 2 4 2" xfId="13763" xr:uid="{E694F6A8-316E-4E63-A3E6-89A0E0AB2926}"/>
    <cellStyle name="20% - Accent2 3 3 2 5" xfId="6028" xr:uid="{6BED4942-D3BF-46AF-AED0-F9794A5D5167}"/>
    <cellStyle name="20% - Accent2 3 3 3" xfId="8693" xr:uid="{504C85D3-D880-475E-A5AE-6AFC01687E27}"/>
    <cellStyle name="20% - Accent2 3 3 3 2" xfId="4565" xr:uid="{A93DC7A6-191D-49E7-860A-BDFE01366259}"/>
    <cellStyle name="20% - Accent2 3 3 3 2 2" xfId="6841" xr:uid="{09C4D4BF-BFFA-4979-8AEA-16BF013C242E}"/>
    <cellStyle name="20% - Accent2 3 3 3 2 2 2" xfId="13673" xr:uid="{8D1EF645-A23E-4C7D-87B5-144DADB802FA}"/>
    <cellStyle name="20% - Accent2 3 3 3 2 3" xfId="2803" xr:uid="{94FAC899-BE7D-4CE4-9F9B-16DD315CB807}"/>
    <cellStyle name="20% - Accent2 3 3 3 2 3 2" xfId="10657" xr:uid="{B8DFDD46-F782-4996-A1CE-F7B5FEAA40F9}"/>
    <cellStyle name="20% - Accent2 3 3 3 2 4" xfId="5073" xr:uid="{0CAF1C5B-047D-4D0C-9194-54A802D6DFEB}"/>
    <cellStyle name="20% - Accent2 3 3 3 3" xfId="7791" xr:uid="{C3F77EE2-7FBC-41E4-9A84-42539534C78F}"/>
    <cellStyle name="20% - Accent2 3 3 3 3 2" xfId="16733" xr:uid="{89EED140-1EF6-464F-A77F-4A7ACADEFB1E}"/>
    <cellStyle name="20% - Accent2 3 3 3 4" xfId="24808" xr:uid="{5A421669-6903-4530-AC52-75812D31A92C}"/>
    <cellStyle name="20% - Accent2 3 3 3 4 2" xfId="1127" xr:uid="{C3346570-A90F-4CE9-A323-B77BE38AD49A}"/>
    <cellStyle name="20% - Accent2 3 3 3 5" xfId="12342" xr:uid="{04F9F8B8-15EF-45F3-88C8-B140BB434ACD}"/>
    <cellStyle name="20% - Accent2 3 3 4" xfId="21410" xr:uid="{DB483A97-D0F7-445E-A2DD-3058BD812716}"/>
    <cellStyle name="20% - Accent2 3 3 4 2" xfId="23686" xr:uid="{EB6AB5AA-BDDC-44B9-A36F-65F0FA4B4B66}"/>
    <cellStyle name="20% - Accent2 3 3 4 2 2" xfId="7351" xr:uid="{405A4797-8F5C-4580-93B3-F8266FB6BB2F}"/>
    <cellStyle name="20% - Accent2 3 3 4 3" xfId="20679" xr:uid="{CC2DD3A1-985F-40F4-B793-6DE05862453D}"/>
    <cellStyle name="20% - Accent2 3 3 4 3 2" xfId="2239" xr:uid="{866DCFC6-536F-4C71-900D-9AFF7CE6A1B5}"/>
    <cellStyle name="20% - Accent2 3 3 4 4" xfId="21918" xr:uid="{A1E0E63C-8CDF-4F8D-8D39-4AD8A0D6B72D}"/>
    <cellStyle name="20% - Accent2 3 3 5" xfId="24637" xr:uid="{99E163D5-4C95-406F-99AE-881B09C67428}"/>
    <cellStyle name="20% - Accent2 3 3 5 2" xfId="10409" xr:uid="{024000BA-8F07-4959-8C16-EFE9569F10B7}"/>
    <cellStyle name="20% - Accent2 3 3 6" xfId="5857" xr:uid="{B3710378-DC5E-4F95-B374-3812FCF5702D}"/>
    <cellStyle name="20% - Accent2 3 3 6 2" xfId="20077" xr:uid="{E52977E6-2976-47E2-8A21-E60855063690}"/>
    <cellStyle name="20% - Accent2 3 3 7" xfId="16562" xr:uid="{38F99D6C-C1FB-46C7-94FA-4DA1F05893D3}"/>
    <cellStyle name="20% - Accent2 3 4" xfId="21329" xr:uid="{E2AF0F81-F99C-4DB8-BAEA-8511E78DDBFA}"/>
    <cellStyle name="20% - Accent2 3 4 2" xfId="15017" xr:uid="{D0BCE4CF-1B59-4A53-8FF5-4A0C99A06641}"/>
    <cellStyle name="20% - Accent2 3 4 2 2" xfId="23515" xr:uid="{BD9095F2-F309-4EF1-B3B8-D3E959981F98}"/>
    <cellStyle name="20% - Accent2 3 4 2 2 2" xfId="13163" xr:uid="{FDEBE9A4-C76C-47DB-99E2-C33EB6D8E298}"/>
    <cellStyle name="20% - Accent2 3 4 2 2 2 2" xfId="4172" xr:uid="{5FA9C0BD-5B1B-4360-A2C1-FB869C8639D9}"/>
    <cellStyle name="20% - Accent2 3 4 2 2 3" xfId="21752" xr:uid="{8FA5B5CF-BAA4-4E7C-98F5-1BDEDFEACB97}"/>
    <cellStyle name="20% - Accent2 3 4 2 2 3 2" xfId="16981" xr:uid="{85E6A812-47F8-43BC-BCF4-86E8B5C79EB0}"/>
    <cellStyle name="20% - Accent2 3 4 2 2 4" xfId="24023" xr:uid="{420A1614-BB00-400A-87A0-E7ECC727A538}"/>
    <cellStyle name="20% - Accent2 3 4 2 3" xfId="14114" xr:uid="{A9D0CB06-F6AF-4B9E-9AAF-C396A1C70FCC}"/>
    <cellStyle name="20% - Accent2 3 4 2 3 2" xfId="12513" xr:uid="{5FD1F407-0580-498F-838C-CED48A495557}"/>
    <cellStyle name="20% - Accent2 3 4 2 4" xfId="7962" xr:uid="{8A6B59E6-90EB-44E5-B7EF-D832920C4A7C}"/>
    <cellStyle name="20% - Accent2 3 4 2 4 2" xfId="4265" xr:uid="{3729A46C-3182-44F2-BF89-BB2D145E8B0A}"/>
    <cellStyle name="20% - Accent2 3 4 2 5" xfId="18666" xr:uid="{47852F1B-83DB-40B9-A183-90FE843675BE}"/>
    <cellStyle name="20% - Accent2 3 4 3" xfId="4484" xr:uid="{2F831F54-9DC4-461F-B2BF-CE60EC1F0B41}"/>
    <cellStyle name="20% - Accent2 3 4 3 2" xfId="17203" xr:uid="{1A9FFC9E-32C3-4F67-B753-D9EB44FF6D13}"/>
    <cellStyle name="20% - Accent2 3 4 3 2 2" xfId="1558" xr:uid="{7FC5F3BD-DAEE-4173-9792-FB4A11EC489D}"/>
    <cellStyle name="20% - Accent2 3 4 3 2 2 2" xfId="10486" xr:uid="{809773A8-DC73-407F-9D2D-5E87D5D5075E}"/>
    <cellStyle name="20% - Accent2 3 4 3 2 3" xfId="15440" xr:uid="{82898822-F02D-4E3B-A759-950637198E34}"/>
    <cellStyle name="20% - Accent2 3 4 3 2 3 2" xfId="6447" xr:uid="{117428F1-685F-44E7-88F3-8D6F4B52FA2C}"/>
    <cellStyle name="20% - Accent2 3 4 3 2 4" xfId="17711" xr:uid="{9F1A80F4-0818-465F-BD1E-ABABD6DAC195}"/>
    <cellStyle name="20% - Accent2 3 4 3 3" xfId="2550" xr:uid="{1169C2C4-E107-444E-8FBB-DBA1981822FF}"/>
    <cellStyle name="20% - Accent2 3 4 3 3 2" xfId="25150" xr:uid="{B2B45D22-BE6B-439E-837F-B0BA9E5B748A}"/>
    <cellStyle name="20% - Accent2 3 4 3 4" xfId="20597" xr:uid="{46ADD1DC-5398-4922-A909-B0ABC8B4E6DC}"/>
    <cellStyle name="20% - Accent2 3 4 3 4 2" xfId="10579" xr:uid="{3BE36BEE-1B66-4000-8291-EEB9FE3E96D6}"/>
    <cellStyle name="20% - Accent2 3 4 3 5" xfId="8133" xr:uid="{174971BC-00C5-4E52-B7BC-E605E25F5281}"/>
    <cellStyle name="20% - Accent2 3 4 4" xfId="10878" xr:uid="{4B7537AC-DBBC-4692-889A-B2E47E783461}"/>
    <cellStyle name="20% - Accent2 3 4 4 2" xfId="19477" xr:uid="{7A0A76B6-7B75-466D-83A1-493905351C72}"/>
    <cellStyle name="20% - Accent2 3 4 4 2 2" xfId="2068" xr:uid="{E1AEA9A1-2B7E-41DD-A4A8-14429A6A6E05}"/>
    <cellStyle name="20% - Accent2 3 4 4 3" xfId="9116" xr:uid="{09C56347-0B71-45BE-953A-BC63D9E5A8F8}"/>
    <cellStyle name="20% - Accent2 3 4 4 3 2" xfId="23294" xr:uid="{B7AD2330-61A4-41BA-8760-F515AFEBA650}"/>
    <cellStyle name="20% - Accent2 3 4 4 4" xfId="11386" xr:uid="{404790A2-F008-43B3-AFB9-34F09AEF4D06}"/>
    <cellStyle name="20% - Accent2 3 4 5" xfId="20426" xr:uid="{6D1B92E5-8DB6-457E-B492-69E4862BF6AD}"/>
    <cellStyle name="20% - Accent2 3 4 5 2" xfId="6199" xr:uid="{FE1AA2E4-6B96-41D4-AEB4-2867AEC721B8}"/>
    <cellStyle name="20% - Accent2 3 4 6" xfId="18495" xr:uid="{BD1037A5-63FC-4C4D-AC80-AE6940B1AF99}"/>
    <cellStyle name="20% - Accent2 3 4 6 2" xfId="2161" xr:uid="{324C4197-E185-41AB-83C4-4D889BFE0DE4}"/>
    <cellStyle name="20% - Accent2 3 4 7" xfId="24979" xr:uid="{22427B1E-E64B-4B95-A648-A17A6609B4DB}"/>
    <cellStyle name="20% - Accent2 3 5" xfId="10797" xr:uid="{1245CC91-E876-400C-97B9-D578FABD28F3}"/>
    <cellStyle name="20% - Accent2 3 5 2" xfId="23434" xr:uid="{FB47747F-43F9-488C-8E7B-53CC051A718C}"/>
    <cellStyle name="20% - Accent2 3 5 2 2" xfId="19306" xr:uid="{A56B00F0-03F4-43D5-AF6F-C5473D24E802}"/>
    <cellStyle name="20% - Accent2 3 5 2 2 2" xfId="9976" xr:uid="{EFA11940-B799-465B-BFC4-1C4EE25CA780}"/>
    <cellStyle name="20% - Accent2 3 5 2 2 2 2" xfId="16810" xr:uid="{1E4FE094-315C-4FE1-A681-0DBE813DEBAD}"/>
    <cellStyle name="20% - Accent2 3 5 2 2 3" xfId="11220" xr:uid="{33051D38-6D6A-42F9-BF7A-FA7D04529508}"/>
    <cellStyle name="20% - Accent2 3 5 2 2 3 2" xfId="25398" xr:uid="{4346CB55-B425-4A3B-A379-3801A044A387}"/>
    <cellStyle name="20% - Accent2 3 5 2 2 4" xfId="19814" xr:uid="{CA39FF1C-8804-4963-B4BF-A6374CFCC235}"/>
    <cellStyle name="20% - Accent2 3 5 2 3" xfId="21499" xr:uid="{C96C7687-1493-4E1F-9700-0BC38B2A51F5}"/>
    <cellStyle name="20% - Accent2 3 5 2 3 2" xfId="8304" xr:uid="{C2C2FC88-A529-43B3-B64B-611369D1C890}"/>
    <cellStyle name="20% - Accent2 3 5 2 4" xfId="2721" xr:uid="{6A88A9F3-D920-4695-A421-C4D01C055EAF}"/>
    <cellStyle name="20% - Accent2 3 5 2 4 2" xfId="16903" xr:uid="{6C678D31-18E4-474B-8B09-2F8C12978D1A}"/>
    <cellStyle name="20% - Accent2 3 5 2 5" xfId="14456" xr:uid="{70F271EF-93B2-42B4-99AE-F6CFEE41051A}"/>
    <cellStyle name="20% - Accent2 3 5 3" xfId="17122" xr:uid="{6D3642F0-9D03-459F-83D6-DFED5A02C12B}"/>
    <cellStyle name="20% - Accent2 3 5 3 2" xfId="12992" xr:uid="{989F9C4E-C8CF-4CEF-8865-A3A2C98376A0}"/>
    <cellStyle name="20% - Accent2 3 5 3 2 2" xfId="22613" xr:uid="{72F2F48A-A947-4149-9787-EBA461382C8E}"/>
    <cellStyle name="20% - Accent2 3 5 3 2 2 2" xfId="6276" xr:uid="{7A2FAFB0-F501-4DCD-AF90-915D16C608BE}"/>
    <cellStyle name="20% - Accent2 3 5 3 2 3" xfId="23857" xr:uid="{34B9921D-9AED-4A43-83AA-DCE7E17F2C30}"/>
    <cellStyle name="20% - Accent2 3 5 3 2 3 2" xfId="19085" xr:uid="{8D638C7C-FF1F-4951-BFEB-9E04361FEC0E}"/>
    <cellStyle name="20% - Accent2 3 5 3 2 4" xfId="13500" xr:uid="{A5E8FCC7-23FA-4036-B847-C18657DCA6AE}"/>
    <cellStyle name="20% - Accent2 3 5 3 3" xfId="15187" xr:uid="{C71B7419-82C3-4564-A5D1-3056AAD235C2}"/>
    <cellStyle name="20% - Accent2 3 5 3 3 2" xfId="20939" xr:uid="{7E0749BA-0ACC-41E1-9254-13F6B3A7CAE1}"/>
    <cellStyle name="20% - Accent2 3 5 3 4" xfId="9034" xr:uid="{84113C00-9B0A-476A-8E8C-114A228ABDEA}"/>
    <cellStyle name="20% - Accent2 3 5 3 4 2" xfId="6369" xr:uid="{C190417F-151C-454B-AA72-8A23DBFDCF5E}"/>
    <cellStyle name="20% - Accent2 3 5 3 5" xfId="2892" xr:uid="{4832C6ED-CB4F-48A6-BBD7-4C8BEB8D78DD}"/>
    <cellStyle name="20% - Accent2 3 5 4" xfId="6670" xr:uid="{525F74A7-C681-44FB-9B9B-A2EB95CEDE01}"/>
    <cellStyle name="20% - Accent2 3 5 4 2" xfId="3662" xr:uid="{A96E192C-E645-4489-AD6D-7E230E6C14E0}"/>
    <cellStyle name="20% - Accent2 3 5 4 2 2" xfId="23123" xr:uid="{8A7D47F6-B026-4FAC-9E00-4E1E81C2AD7C}"/>
    <cellStyle name="20% - Accent2 3 5 4 3" xfId="4907" xr:uid="{B35ED2EB-98D9-4115-93D9-FEFECD93490A}"/>
    <cellStyle name="20% - Accent2 3 5 4 3 2" xfId="12761" xr:uid="{38B20D15-2D8C-4DE8-8EB1-0321E3193987}"/>
    <cellStyle name="20% - Accent2 3 5 4 4" xfId="7178" xr:uid="{43C2794F-A96F-4792-836F-971A7926F7D1}"/>
    <cellStyle name="20% - Accent2 3 5 5" xfId="8863" xr:uid="{F7BB6AF4-344F-438A-B9D0-5D0EFD9ED277}"/>
    <cellStyle name="20% - Accent2 3 5 5 2" xfId="18837" xr:uid="{882F880F-D37C-4D4F-8FA3-E47D89F4020E}"/>
    <cellStyle name="20% - Accent2 3 5 6" xfId="14285" xr:uid="{791CB329-E549-43BB-8FF3-19A1A53231CC}"/>
    <cellStyle name="20% - Accent2 3 5 6 2" xfId="23216" xr:uid="{6084487B-3D96-48BF-8E48-B998DA8D680C}"/>
    <cellStyle name="20% - Accent2 3 5 7" xfId="20768" xr:uid="{92B0C4AF-08BD-4209-B574-B6D86397D66A}"/>
    <cellStyle name="20% - Accent2 3 6" xfId="6589" xr:uid="{0D6C9EA1-0033-4C85-9A00-8BB2E52B24E6}"/>
    <cellStyle name="20% - Accent2 3 6 2" xfId="1387" xr:uid="{24EC8DC0-FEAE-4142-8095-E0E20CE10CBC}"/>
    <cellStyle name="20% - Accent2 3 6 2 2" xfId="16300" xr:uid="{A1EA12B5-EAFF-4785-BF34-E3F90E82A0FD}"/>
    <cellStyle name="20% - Accent2 3 6 2 2 2" xfId="12590" xr:uid="{16C5EBC4-2377-4B38-ADBF-1F7A19AD453D}"/>
    <cellStyle name="20% - Accent2 3 6 2 3" xfId="17545" xr:uid="{18CB3749-4030-46AB-94DE-51CC182F79FC}"/>
    <cellStyle name="20% - Accent2 3 6 2 3 2" xfId="8552" xr:uid="{7EFF4694-7B7E-4263-BB53-0FD19C390F66}"/>
    <cellStyle name="20% - Accent2 3 6 2 4" xfId="864" xr:uid="{CC2C20EC-9D06-4B5C-A89A-C60698EB6A18}"/>
    <cellStyle name="20% - Accent2 3 6 3" xfId="4654" xr:uid="{2A0AA149-11DB-4366-B960-F01778B13050}"/>
    <cellStyle name="20% - Accent2 3 6 3 2" xfId="14627" xr:uid="{1A96AA7A-DDE2-4B2E-9849-CB8F6BAF48FC}"/>
    <cellStyle name="20% - Accent2 3 6 4" xfId="21670" xr:uid="{C5B36085-E7DE-4408-B782-08CB052A8BB2}"/>
    <cellStyle name="20% - Accent2 3 6 4 2" xfId="12683" xr:uid="{74EA130C-98D3-4C25-9917-A61510592E74}"/>
    <cellStyle name="20% - Accent2 3 6 5" xfId="9205" xr:uid="{001FD892-E37D-4BCE-BDFB-F50108374FB3}"/>
    <cellStyle name="20% - Accent2 3 7" xfId="19225" xr:uid="{E1D15C9E-C285-4718-85E9-182880D28D9F}"/>
    <cellStyle name="20% - Accent2 3 7 2" xfId="3491" xr:uid="{797FE8B1-E01E-4AA4-88B3-80FD13730FC4}"/>
    <cellStyle name="20% - Accent2 3 7 2 2" xfId="5766" xr:uid="{378DF5CC-DAB1-45D8-B152-6E8C2AAA3C7F}"/>
    <cellStyle name="20% - Accent2 3 7 2 2 2" xfId="25227" xr:uid="{B11FDE2F-BEBC-4E1A-AD44-102A89206C00}"/>
    <cellStyle name="20% - Accent2 3 7 2 3" xfId="7012" xr:uid="{9FACA533-F8AE-41D7-9A47-6B232D0F48F1}"/>
    <cellStyle name="20% - Accent2 3 7 2 3 2" xfId="21187" xr:uid="{9F39A655-1772-4FC0-B0AB-16B28262E180}"/>
    <cellStyle name="20% - Accent2 3 7 2 4" xfId="865" xr:uid="{8D0D2BC6-CF92-4D6B-A5DC-C68C0A06808A}"/>
    <cellStyle name="20% - Accent2 3 7 3" xfId="10967" xr:uid="{8AD53866-8053-4CBA-8C8C-2F8644F2E536}"/>
    <cellStyle name="20% - Accent2 3 7 3 2" xfId="3063" xr:uid="{EED0B046-7F76-42D7-8831-7350C2CA4D8A}"/>
    <cellStyle name="20% - Accent2 3 7 4" xfId="15358" xr:uid="{1605068E-656D-454E-87F7-D3BA71FD9D31}"/>
    <cellStyle name="20% - Accent2 3 7 4 2" xfId="25320" xr:uid="{A0FA8450-6EE6-4E9E-8C6A-C3928F4E63C2}"/>
    <cellStyle name="20% - Accent2 3 7 5" xfId="21841" xr:uid="{D2649226-D7F2-444D-8835-7E2D6E696517}"/>
    <cellStyle name="20% - Accent2 3 8" xfId="3412" xr:uid="{C41D85E7-06F4-4724-BB5B-C78EF30C5B1C}"/>
    <cellStyle name="20% - Accent2 3 8 2" xfId="19394" xr:uid="{13993103-B91E-49A5-9883-0C28A9CAA343}"/>
    <cellStyle name="20% - Accent2 3 8 2 2" xfId="11476" xr:uid="{A1458EC1-017F-4C5B-844B-A671D555671F}"/>
    <cellStyle name="20% - Accent2 3 8 3" xfId="6926" xr:uid="{AD8DFFF6-BA0C-40ED-B4B3-5170F2F79E9B}"/>
    <cellStyle name="20% - Accent2 3 8 3 2" xfId="14796" xr:uid="{04C356E8-851B-4805-A211-4DD680D0FF63}"/>
    <cellStyle name="20% - Accent2 3 8 4" xfId="17629" xr:uid="{607DA762-ADBA-4825-93D1-3B128DB0A548}"/>
    <cellStyle name="20% - Accent2 3 9" xfId="16131" xr:uid="{1D8A65AA-CCA5-4308-A234-C64DD0D7BC27}"/>
    <cellStyle name="20% - Accent2 3 9 2" xfId="18406" xr:uid="{3779DDB3-E406-4764-99E0-C46F53B65BFA}"/>
    <cellStyle name="20% - Accent2 3 9 2 2" xfId="21018" xr:uid="{F5973761-446D-40F6-9E23-4771E4018B03}"/>
    <cellStyle name="20% - Accent2 3 9 3" xfId="1731" xr:uid="{9EEB6225-1D59-49D0-9FDC-1BF0200A76E7}"/>
    <cellStyle name="20% - Accent2 3 9 3 2" xfId="9626" xr:uid="{C04CC51B-B258-43DD-B670-D460A493F042}"/>
    <cellStyle name="20% - Accent2 3 9 4" xfId="16639" xr:uid="{7D98FEDA-94EE-4016-BA94-DA3024FE120E}"/>
    <cellStyle name="20% - Accent2 4" xfId="13924" xr:uid="{D11F895D-D183-4CF9-910C-91C09E79EBDD}"/>
    <cellStyle name="20% - Accent2 4 10" xfId="16208" xr:uid="{7033DDD9-6242-41F6-AD1B-82712152D221}"/>
    <cellStyle name="20% - Accent2 4 10 2" xfId="11465" xr:uid="{9F88C2BF-D945-4087-BFFA-6B61D2FA83B8}"/>
    <cellStyle name="20% - Accent2 4 11" xfId="17428" xr:uid="{9ED04B71-1203-4B6C-94B1-EDE90BD8A9C4}"/>
    <cellStyle name="20% - Accent2 4 11 2" xfId="2147" xr:uid="{52397E55-C573-4B2A-ABBF-0EB42A7DDBFF}"/>
    <cellStyle name="20% - Accent2 4 12" xfId="15515" xr:uid="{10929FF8-DA5A-40E8-AB2C-4A719BE6F245}"/>
    <cellStyle name="20% - Accent2 4 13" xfId="25589" xr:uid="{68A82463-6F27-457C-9165-DE1124DD8262}"/>
    <cellStyle name="20% - Accent2 4 2" xfId="268" xr:uid="{141F6A1C-CB0A-4AA3-A135-D96432667886}"/>
    <cellStyle name="20% - Accent2 4 2 2" xfId="1309" xr:uid="{1C60BA9E-E929-4386-BADD-482B5E756D82}"/>
    <cellStyle name="20% - Accent2 4 2 2 2" xfId="3413" xr:uid="{0305E4AE-A393-4A6B-BB91-2636BF8F4410}"/>
    <cellStyle name="20% - Accent2 4 2 2 2 2" xfId="5595" xr:uid="{01014C7A-4970-43E9-B16F-16B9D4551515}"/>
    <cellStyle name="20% - Accent2 4 2 2 2 2 2" xfId="7871" xr:uid="{CDD2F0C2-D117-4176-8CE8-F1A233D0EE03}"/>
    <cellStyle name="20% - Accent2 4 2 2 2 2 2 2" xfId="14704" xr:uid="{E904A0E4-35DB-4404-9584-1B17C95676B9}"/>
    <cellStyle name="20% - Accent2 4 2 2 2 2 3" xfId="1732" xr:uid="{4999A1EB-305B-4083-9AD5-2C328EB06BD3}"/>
    <cellStyle name="20% - Accent2 4 2 2 2 2 3 2" xfId="22260" xr:uid="{7DAEAE26-16D1-4B8A-A9D1-BA79D9D1BB3F}"/>
    <cellStyle name="20% - Accent2 4 2 2 2 2 4" xfId="22956" xr:uid="{83E7E361-415E-48FD-93E7-DE761E6C8A5F}"/>
    <cellStyle name="20% - Accent2 4 2 2 2 3" xfId="19395" xr:uid="{BF4D0EDB-B435-4033-A2A9-C55CAD11AD6F}"/>
    <cellStyle name="20% - Accent2 4 2 2 2 3 2" xfId="5167" xr:uid="{6D8B7241-EC44-49B3-9785-254D7C88ABFB}"/>
    <cellStyle name="20% - Accent2 4 2 2 2 4" xfId="17463" xr:uid="{358A0D68-2667-4A73-BEE0-C7448945164F}"/>
    <cellStyle name="20% - Accent2 4 2 2 2 4 2" xfId="14797" xr:uid="{D5D53D8C-02F5-46A1-927A-807AFCC7292A}"/>
    <cellStyle name="20% - Accent2 4 2 2 2 5" xfId="23946" xr:uid="{4355F4AC-6A4A-41D7-B5A5-1907489B1AB7}"/>
    <cellStyle name="20% - Accent2 4 2 2 3" xfId="9727" xr:uid="{ECA5AEB8-037B-4E8E-8CA5-50626C17087A}"/>
    <cellStyle name="20% - Accent2 4 2 2 3 2" xfId="11909" xr:uid="{FD34AE57-288C-4C61-9CF0-B94C18879960}"/>
    <cellStyle name="20% - Accent2 4 2 2 3 2 2" xfId="20506" xr:uid="{6523219E-17D9-4219-BAC6-B923EA3A69DC}"/>
    <cellStyle name="20% - Accent2 4 2 2 3 2 2 2" xfId="3140" xr:uid="{3762EAC0-E948-4EC9-96AB-1CCCCE5F5E1C}"/>
    <cellStyle name="20% - Accent2 4 2 2 3 2 3" xfId="3836" xr:uid="{A27D32FF-49CE-4905-97CB-D940F7D531AB}"/>
    <cellStyle name="20% - Accent2 4 2 2 3 2 3 2" xfId="15948" xr:uid="{E29B78E4-33EA-4F30-9C6E-78BBA6F187A0}"/>
    <cellStyle name="20% - Accent2 4 2 2 3 2 4" xfId="16643" xr:uid="{370FAB39-4092-4BF1-8248-C7E114BBBDBD}"/>
    <cellStyle name="20% - Accent2 4 2 2 3 3" xfId="13081" xr:uid="{213AB322-7976-4ABD-851C-13D66E55BF8F}"/>
    <cellStyle name="20% - Accent2 4 2 2 3 3 2" xfId="11480" xr:uid="{753886B2-B6E3-4827-BD11-42BFA5B72494}"/>
    <cellStyle name="20% - Accent2 4 2 2 3 4" xfId="6930" xr:uid="{D9615418-8998-4078-B634-E25179FDA7B9}"/>
    <cellStyle name="20% - Accent2 4 2 2 3 4 2" xfId="3233" xr:uid="{889C2074-792B-40DE-B2B8-4827E59AD91B}"/>
    <cellStyle name="20% - Accent2 4 2 2 3 5" xfId="17634" xr:uid="{B99F10DE-81FE-4DC8-800B-850B307D64A3}"/>
    <cellStyle name="20% - Accent2 4 2 2 4" xfId="16129" xr:uid="{E2A9D0F1-EA1D-411F-855B-B1C1BBA467CB}"/>
    <cellStyle name="20% - Accent2 4 2 2 4 2" xfId="18404" xr:uid="{2384274A-9877-4614-9B2A-7CAA7734ECFE}"/>
    <cellStyle name="20% - Accent2 4 2 2 4 2 2" xfId="21016" xr:uid="{8B6A5994-6662-4ECF-B794-830665B215FD}"/>
    <cellStyle name="20% - Accent2 4 2 2 4 3" xfId="695" xr:uid="{7D4B04EB-1A19-481D-8719-563006658DB5}"/>
    <cellStyle name="20% - Accent2 4 2 2 4 3 2" xfId="9624" xr:uid="{04C13001-732A-45A9-BCDE-A221CF6B224D}"/>
    <cellStyle name="20% - Accent2 4 2 2 4 4" xfId="10319" xr:uid="{0304D6A1-A87C-4BA1-81FC-467F24379620}"/>
    <cellStyle name="20% - Accent2 4 2 2 5" xfId="6759" xr:uid="{29AAD8CF-D1DC-4418-94F0-EAE0D2BE8FB1}"/>
    <cellStyle name="20% - Accent2 4 2 2 5 2" xfId="15700" xr:uid="{72B201E0-1548-4814-8745-216F3A45CA68}"/>
    <cellStyle name="20% - Accent2 4 2 2 6" xfId="23775" xr:uid="{5CEECF2D-44D7-4167-B5C6-7A888850A70E}"/>
    <cellStyle name="20% - Accent2 4 2 2 6 2" xfId="21109" xr:uid="{314B2118-036B-4CE4-82C8-B512C2BDDEAE}"/>
    <cellStyle name="20% - Accent2 4 2 2 7" xfId="11309" xr:uid="{7BB0E4ED-5199-444E-81C9-D03B3B738DB2}"/>
    <cellStyle name="20% - Accent2 4 2 3" xfId="22364" xr:uid="{7D7B9E38-29D6-462C-9D94-5B98A52564CE}"/>
    <cellStyle name="20% - Accent2 4 2 3 2" xfId="16051" xr:uid="{7F0F069C-F5B4-44EF-98BF-277EDFD4DEA8}"/>
    <cellStyle name="20% - Accent2 4 2 3 2 2" xfId="18233" xr:uid="{9708D0B6-C858-4122-A7F6-E7AFD14FAAB6}"/>
    <cellStyle name="20% - Accent2 4 2 3 2 2 2" xfId="2630" xr:uid="{C7830DCA-9B30-48C9-ACCC-6005C4E2E514}"/>
    <cellStyle name="20% - Accent2 4 2 3 2 2 2 2" xfId="22089" xr:uid="{498E31AC-2975-4E9D-8D0D-A8C037295E6D}"/>
    <cellStyle name="20% - Accent2 4 2 3 2 2 3" xfId="22787" xr:uid="{6A2ED865-C571-4B98-B522-BD2F55DF2BD0}"/>
    <cellStyle name="20% - Accent2 4 2 3 2 2 3 2" xfId="11728" xr:uid="{A9DA348B-F364-49BE-A584-9262A1660C80}"/>
    <cellStyle name="20% - Accent2 4 2 3 2 2 4" xfId="12423" xr:uid="{D2F86C05-7796-40EA-B2AC-C950199BBDF6}"/>
    <cellStyle name="20% - Accent2 4 2 3 2 3" xfId="2530" xr:uid="{27B62531-16FA-41F2-BBBE-57EACBEA62DA}"/>
    <cellStyle name="20% - Accent2 4 2 3 2 3 2" xfId="17805" xr:uid="{1FB32B09-55C2-478D-B24C-60907677F442}"/>
    <cellStyle name="20% - Accent2 4 2 3 2 4" xfId="13252" xr:uid="{490D37A2-37D4-401B-9659-BEFB2408E141}"/>
    <cellStyle name="20% - Accent2 4 2 3 2 4 2" xfId="22182" xr:uid="{73832A4E-4D2A-4BFE-AE36-C5AD010529D2}"/>
    <cellStyle name="20% - Accent2 4 2 3 2 5" xfId="19737" xr:uid="{DD3D03A9-6CFB-40E0-B962-7B884D851417}"/>
    <cellStyle name="20% - Accent2 4 2 3 3" xfId="5517" xr:uid="{6F7A6435-B3EE-4B3F-AE0C-83D2BC8A7A4C}"/>
    <cellStyle name="20% - Accent2 4 2 3 3 2" xfId="7700" xr:uid="{F080A777-9158-4EE2-9563-2CB2F40C742F}"/>
    <cellStyle name="20% - Accent2 4 2 3 3 2 2" xfId="8943" xr:uid="{D06A6058-2737-4CE9-82BE-2F4A6DB02FC6}"/>
    <cellStyle name="20% - Accent2 4 2 3 3 2 2 2" xfId="15777" xr:uid="{5AC936B9-4B97-4B33-B980-1F50DBF1668D}"/>
    <cellStyle name="20% - Accent2 4 2 3 3 2 3" xfId="16474" xr:uid="{7133A5FF-E263-4266-9ECA-89953301DC5F}"/>
    <cellStyle name="20% - Accent2 4 2 3 3 2 3 2" xfId="24365" xr:uid="{17904D36-0108-41EE-A06D-EE741CCB22D6}"/>
    <cellStyle name="20% - Accent2 4 2 3 3 2 4" xfId="25060" xr:uid="{09AC9C15-C2DB-43AF-8353-715431EA0F66}"/>
    <cellStyle name="20% - Accent2 4 2 3 3 3" xfId="8843" xr:uid="{93C171B4-B04E-49E5-9DBC-F5AFA7653942}"/>
    <cellStyle name="20% - Accent2 4 2 3 3 3 2" xfId="7272" xr:uid="{E78AD113-1016-4193-8737-7BBFB926EA14}"/>
    <cellStyle name="20% - Accent2 4 2 3 3 4" xfId="612" xr:uid="{DA0F646B-DC90-4A1A-82B3-FF1F2728473E}"/>
    <cellStyle name="20% - Accent2 4 2 3 3 4 2" xfId="15870" xr:uid="{9AE0D6D1-4DD5-4444-AE21-B4C6712F9E76}"/>
    <cellStyle name="20% - Accent2 4 2 3 3 5" xfId="13423" xr:uid="{61ECD285-E4B5-411B-A89B-230AEF6E7F58}"/>
    <cellStyle name="20% - Accent2 4 2 3 4" xfId="24546" xr:uid="{A32159F3-4C9F-45EA-84A1-42ADCCC63060}"/>
    <cellStyle name="20% - Accent2 4 2 3 4 2" xfId="14194" xr:uid="{E7BB53CA-3D1E-4CE6-AF22-E68FE0EF4FEB}"/>
    <cellStyle name="20% - Accent2 4 2 3 4 2 2" xfId="9453" xr:uid="{943F4B73-61F1-4359-A819-113B7C093DD5}"/>
    <cellStyle name="20% - Accent2 4 2 3 4 3" xfId="10150" xr:uid="{633C5709-8F6E-4429-A9EA-B09F3CA50365}"/>
    <cellStyle name="20% - Accent2 4 2 3 4 3 2" xfId="5415" xr:uid="{3F0CF559-4E5B-43AF-86C8-DB9F7715E9D0}"/>
    <cellStyle name="20% - Accent2 4 2 3 4 4" xfId="6109" xr:uid="{1854EAA9-A8A6-4739-B7E6-7F2CF96A6D1B}"/>
    <cellStyle name="20% - Accent2 4 2 3 5" xfId="419" xr:uid="{2280E8F4-B3E8-4C07-84C1-2A47D2D71A6C}"/>
    <cellStyle name="20% - Accent2 4 2 3 5 2" xfId="24117" xr:uid="{492C4530-4895-469C-9408-FC368BFD3001}"/>
    <cellStyle name="20% - Accent2 4 2 3 6" xfId="19566" xr:uid="{89617B52-5E09-4DC5-9701-ED5866C94262}"/>
    <cellStyle name="20% - Accent2 4 2 3 6 2" xfId="9546" xr:uid="{96BAEFDC-0DB3-47CB-A761-FF2242204AC8}"/>
    <cellStyle name="20% - Accent2 4 2 3 7" xfId="7101" xr:uid="{29BDDF58-9021-41EA-AD43-49A55457C218}"/>
    <cellStyle name="20% - Accent2 4 2 4" xfId="11831" xr:uid="{A5A0ABBA-D042-4186-B0D0-9D3C70BF405B}"/>
    <cellStyle name="20% - Accent2 4 2 4 2" xfId="20335" xr:uid="{C2261EA1-1F6D-4FC8-A60C-15FB6319FFDD}"/>
    <cellStyle name="20% - Accent2 4 2 4 2 2" xfId="21579" xr:uid="{918B85E6-5B35-4308-B845-82ACBE698E89}"/>
    <cellStyle name="20% - Accent2 4 2 4 2 2 2" xfId="5244" xr:uid="{698E0C2D-7F82-487D-939E-12D493BE3CF3}"/>
    <cellStyle name="20% - Accent2 4 2 4 2 3" xfId="5940" xr:uid="{1652868D-EEB6-48DD-8F2E-90D687371630}"/>
    <cellStyle name="20% - Accent2 4 2 4 2 3 2" xfId="18053" xr:uid="{DBAC8155-5712-4DE5-8B41-223909728E82}"/>
    <cellStyle name="20% - Accent2 4 2 4 2 4" xfId="18747" xr:uid="{E5A79988-D707-4A8B-8B08-DE0FB8CC960F}"/>
    <cellStyle name="20% - Accent2 4 2 4 3" xfId="21479" xr:uid="{6103BD8E-86EF-4CC7-806D-0213B4BEF4E6}"/>
    <cellStyle name="20% - Accent2 4 2 4 3 2" xfId="19908" xr:uid="{F1ABA54E-41FC-48A7-821C-8F99CA384A3D}"/>
    <cellStyle name="20% - Accent2 4 2 4 4" xfId="1650" xr:uid="{EB8CFEB7-512E-4BDC-9AB5-7954A183EEF6}"/>
    <cellStyle name="20% - Accent2 4 2 4 4 2" xfId="5337" xr:uid="{67C284B7-E3D6-4B4B-9AA7-934E9F7206FB}"/>
    <cellStyle name="20% - Accent2 4 2 4 5" xfId="784" xr:uid="{047980F8-D6CE-4D87-A6E1-EF9D6A9A9EB8}"/>
    <cellStyle name="20% - Accent2 4 2 5" xfId="24468" xr:uid="{8883BCEC-C67C-420D-8280-2914C56EBDA6}"/>
    <cellStyle name="20% - Accent2 4 2 5 2" xfId="14023" xr:uid="{848F296F-21EE-42B1-BA4F-087B06A5ED06}"/>
    <cellStyle name="20% - Accent2 4 2 5 2 2" xfId="15267" xr:uid="{A1BF2058-DF3E-404E-97F7-D40404B77D5D}"/>
    <cellStyle name="20% - Accent2 4 2 5 2 2 2" xfId="11557" xr:uid="{DCA86349-FCDC-4C27-9B16-B6FA4204A833}"/>
    <cellStyle name="20% - Accent2 4 2 5 2 3" xfId="12254" xr:uid="{E549F645-DFE3-4483-A2E9-86ED2FD46765}"/>
    <cellStyle name="20% - Accent2 4 2 5 2 3 2" xfId="7520" xr:uid="{C84A0443-B57E-4ABF-9CB4-D27329A570CF}"/>
    <cellStyle name="20% - Accent2 4 2 5 2 4" xfId="8214" xr:uid="{CE85139F-64CD-4C5E-A4A9-6BB15CB1CE8D}"/>
    <cellStyle name="20% - Accent2 4 2 5 3" xfId="15167" xr:uid="{8BECE0D1-9505-49A5-804D-0C02A4B8C050}"/>
    <cellStyle name="20% - Accent2 4 2 5 3 2" xfId="13594" xr:uid="{DDD42882-630A-4F53-943E-57D45AB702EF}"/>
    <cellStyle name="20% - Accent2 4 2 5 4" xfId="3754" xr:uid="{ABB90EC9-7358-4D00-B479-062A70681D9A}"/>
    <cellStyle name="20% - Accent2 4 2 5 4 2" xfId="11650" xr:uid="{2BE449A3-E186-425A-905F-5E52EC3E756A}"/>
    <cellStyle name="20% - Accent2 4 2 5 5" xfId="1821" xr:uid="{E122FEC9-FA9E-4F79-801A-395DA55A1CBA}"/>
    <cellStyle name="20% - Accent2 4 2 6" xfId="22442" xr:uid="{90EA1038-4FFE-4586-BD1A-5B9399ECA5B1}"/>
    <cellStyle name="20% - Accent2 4 2 6 2" xfId="24717" xr:uid="{1D0B9951-5DFC-4FD8-95C4-9E9CCBF8CBF6}"/>
    <cellStyle name="20% - Accent2 4 2 6 2 2" xfId="8381" xr:uid="{D0CC26D1-AEC5-4C66-915E-EF839B92A6D7}"/>
    <cellStyle name="20% - Accent2 4 2 6 3" xfId="13334" xr:uid="{FF744697-7BA8-45BF-8E1C-AD9019709458}"/>
    <cellStyle name="20% - Accent2 4 2 6 3 2" xfId="3311" xr:uid="{FE407886-8B5D-40BE-B675-1B5D9BE63740}"/>
    <cellStyle name="20% - Accent2 4 2 6 4" xfId="4005" xr:uid="{6ADC1BA1-5F88-4F25-8040-B390B927F98A}"/>
    <cellStyle name="20% - Accent2 4 2 7" xfId="17292" xr:uid="{CE7579AC-2D39-411D-8BDA-DBD92BA039C9}"/>
    <cellStyle name="20% - Accent2 4 2 7 2" xfId="22012" xr:uid="{5F4E0A41-28B9-4549-89CA-3EE00EB9BBD2}"/>
    <cellStyle name="20% - Accent2 4 2 8" xfId="11138" xr:uid="{3EE9DAF9-CC61-49FA-A2F1-B0A67B3F5056}"/>
    <cellStyle name="20% - Accent2 4 2 8 2" xfId="8474" xr:uid="{15C45FE8-9500-4C4D-B37C-94007EC994A3}"/>
    <cellStyle name="20% - Accent2 4 2 9" xfId="4996" xr:uid="{DFCE00C1-686A-440F-BC05-368C86E3BE87}"/>
    <cellStyle name="20% - Accent2 4 3" xfId="18155" xr:uid="{088B4B2D-AD83-4105-AB6F-B2819F060BA5}"/>
    <cellStyle name="20% - Accent2 4 3 2" xfId="7622" xr:uid="{7DED7B63-D83B-4D5F-A87F-5708E621F752}"/>
    <cellStyle name="20% - Accent2 4 3 2 2" xfId="8772" xr:uid="{5D88D571-2CFC-4C0D-8692-DBEA5B02B7C2}"/>
    <cellStyle name="20% - Accent2 4 3 2 2 2" xfId="11047" xr:uid="{4B40083F-53D7-4CF5-81C6-71F90B854B34}"/>
    <cellStyle name="20% - Accent2 4 3 2 2 2 2" xfId="17882" xr:uid="{04855394-B4BB-4EC2-A23F-8027872908CC}"/>
    <cellStyle name="20% - Accent2 4 3 2 2 3" xfId="18578" xr:uid="{0F6654D5-A29F-466A-8432-C8814CC7B406}"/>
    <cellStyle name="20% - Accent2 4 3 2 2 3 2" xfId="13842" xr:uid="{A7CE079C-67A5-473F-AB7B-460FA593B2C1}"/>
    <cellStyle name="20% - Accent2 4 3 2 2 4" xfId="14537" xr:uid="{BBA5F660-5C5C-41CA-BAB1-2887F7F7BF64}"/>
    <cellStyle name="20% - Accent2 4 3 2 3" xfId="10947" xr:uid="{9EDCBBA4-3A38-4B17-8A19-0CB9FD6B7D8E}"/>
    <cellStyle name="20% - Accent2 4 3 2 3 2" xfId="1992" xr:uid="{80BCD67C-7989-44AD-9E99-ECC20FE4E06D}"/>
    <cellStyle name="20% - Accent2 4 3 2 4" xfId="22705" xr:uid="{3BC898A8-70A3-4BC3-ADB0-A8BB228E93A2}"/>
    <cellStyle name="20% - Accent2 4 3 2 4 2" xfId="17975" xr:uid="{9CAC8BBA-445B-4575-8821-EC1EE50E17C2}"/>
    <cellStyle name="20% - Accent2 4 3 2 5" xfId="10239" xr:uid="{7032A1A6-D7E9-4977-8304-6ED9E8DE08AD}"/>
    <cellStyle name="20% - Accent2 4 3 3" xfId="20257" xr:uid="{244B170D-CA5A-486C-A1A6-CFDB24DEF302}"/>
    <cellStyle name="20% - Accent2 4 3 3 2" xfId="21408" xr:uid="{FC6CC23A-1B6E-4CCB-8C77-E7CDF4ED3DED}"/>
    <cellStyle name="20% - Accent2 4 3 3 2 2" xfId="23684" xr:uid="{77EA1F3A-4AF5-4BCC-91F3-CFFA8E0DED7E}"/>
    <cellStyle name="20% - Accent2 4 3 3 2 2 2" xfId="7349" xr:uid="{4E10C723-C309-4335-BACE-3EC783279700}"/>
    <cellStyle name="20% - Accent2 4 3 3 2 3" xfId="8045" xr:uid="{65A662C4-0817-41CA-A5AA-915BE328621D}"/>
    <cellStyle name="20% - Accent2 4 3 3 2 3 2" xfId="1208" xr:uid="{1CD3CF60-2E73-43A2-AADE-991363E1DCF1}"/>
    <cellStyle name="20% - Accent2 4 3 3 2 4" xfId="2973" xr:uid="{FAFE82FE-E00D-4C72-B2B9-D212EF60A64C}"/>
    <cellStyle name="20% - Accent2 4 3 3 3" xfId="23584" xr:uid="{E173BFD9-0F06-47FF-9C27-F471D9AB7F39}"/>
    <cellStyle name="20% - Accent2 4 3 3 3 2" xfId="4096" xr:uid="{5D833CD5-F6B9-4C11-BEA4-0B95D3DCB90F}"/>
    <cellStyle name="20% - Accent2 4 3 3 4" xfId="16392" xr:uid="{9CB5EBD8-57D7-457E-8FDC-38A3CB442D6A}"/>
    <cellStyle name="20% - Accent2 4 3 3 4 2" xfId="7442" xr:uid="{D62B1005-44CE-46A3-A403-088E7167C405}"/>
    <cellStyle name="20% - Accent2 4 3 3 5" xfId="22876" xr:uid="{A3448164-B39B-49EB-AD57-640D264B9850}"/>
    <cellStyle name="20% - Accent2 4 3 4" xfId="2459" xr:uid="{76BC9F37-ABD3-4AF3-8A51-06C1B3B8FB7B}"/>
    <cellStyle name="20% - Accent2 4 3 4 2" xfId="4734" xr:uid="{01D6AF2A-B156-4356-B26D-775185F1AEEB}"/>
    <cellStyle name="20% - Accent2 4 3 4 2 2" xfId="24194" xr:uid="{22A02946-F91F-4305-8214-86F17C1F8A84}"/>
    <cellStyle name="20% - Accent2 4 3 4 3" xfId="24891" xr:uid="{8E20A221-765E-421F-BEB4-E95722B69596}"/>
    <cellStyle name="20% - Accent2 4 3 4 3 2" xfId="20156" xr:uid="{F2DDDEE7-C7AB-443C-8986-0448CB946089}"/>
    <cellStyle name="20% - Accent2 4 3 4 4" xfId="20849" xr:uid="{20CD5692-86D7-4A7C-B1E1-1D420176D931}"/>
    <cellStyle name="20% - Accent2 4 3 5" xfId="4634" xr:uid="{DA7A1B7D-0991-4A0E-8B0E-1C3830EFBC41}"/>
    <cellStyle name="20% - Accent2 4 3 5 2" xfId="956" xr:uid="{4DFF4D4A-084E-420B-A6A7-80B7C0C28BBE}"/>
    <cellStyle name="20% - Accent2 4 3 6" xfId="10068" xr:uid="{23572C28-5429-437C-9649-F5FFF35660BE}"/>
    <cellStyle name="20% - Accent2 4 3 6 2" xfId="24287" xr:uid="{6674A497-B9AD-4773-9D5A-7DCACD543B15}"/>
    <cellStyle name="20% - Accent2 4 3 7" xfId="3925" xr:uid="{F2D518EB-F593-47B0-8943-D8CC3AF8928C}"/>
    <cellStyle name="20% - Accent2 4 4" xfId="13945" xr:uid="{5A8B9B32-879F-4C4A-B71A-6E890FB03E51}"/>
    <cellStyle name="20% - Accent2 4 4 2" xfId="2381" xr:uid="{FEA07AF6-0286-4D9B-8369-E3A388EB3F34}"/>
    <cellStyle name="20% - Accent2 4 4 2 2" xfId="4563" xr:uid="{E761A172-E796-4C3E-B74F-36133907BBEC}"/>
    <cellStyle name="20% - Accent2 4 4 2 2 2" xfId="6839" xr:uid="{1D090BB2-E197-4D04-9AC1-9274324E7F17}"/>
    <cellStyle name="20% - Accent2 4 4 2 2 2 2" xfId="13671" xr:uid="{FFE21F0A-3F53-4F11-9367-A550B92978C1}"/>
    <cellStyle name="20% - Accent2 4 4 2 2 3" xfId="14368" xr:uid="{2935C2EC-A41B-447E-9A44-5220C12FD46F}"/>
    <cellStyle name="20% - Accent2 4 4 2 2 3 2" xfId="2243" xr:uid="{13DD3BC9-6619-431E-84CC-0F88489BA947}"/>
    <cellStyle name="20% - Accent2 4 4 2 2 4" xfId="21922" xr:uid="{9CA4B547-FEA4-475A-9904-CF9FD9B9F8A4}"/>
    <cellStyle name="20% - Accent2 4 4 2 3" xfId="6739" xr:uid="{27FE9AA1-734E-47E5-8915-ADFD219CBFB7}"/>
    <cellStyle name="20% - Accent2 4 4 2 3 2" xfId="23047" xr:uid="{0E1BC36A-1691-4CE9-8564-BD3514263C2B}"/>
    <cellStyle name="20% - Accent2 4 4 2 4" xfId="12172" xr:uid="{696CDA8C-417E-4056-A8B6-DA4358B5332F}"/>
    <cellStyle name="20% - Accent2 4 4 2 4 2" xfId="13764" xr:uid="{9260D71C-CC5E-48A5-940C-BD267EF5504E}"/>
    <cellStyle name="20% - Accent2 4 4 2 5" xfId="6029" xr:uid="{18F24C2C-32C1-4950-BF37-3F25803DDE58}"/>
    <cellStyle name="20% - Accent2 4 4 3" xfId="8694" xr:uid="{BE799DD3-B908-4C65-B175-17D8202EFC0B}"/>
    <cellStyle name="20% - Accent2 4 4 3 2" xfId="10876" xr:uid="{50AD4574-366F-4474-AF78-F01DA7106FC2}"/>
    <cellStyle name="20% - Accent2 4 4 3 2 2" xfId="19475" xr:uid="{4777C9DF-1FAA-4F2D-AD08-AE2E66820911}"/>
    <cellStyle name="20% - Accent2 4 4 3 2 2 2" xfId="1036" xr:uid="{27D62D23-C568-41A4-8437-E31033554F79}"/>
    <cellStyle name="20% - Accent2 4 4 3 2 3" xfId="2804" xr:uid="{8153B6E1-3249-4167-821C-90D40D09EB22}"/>
    <cellStyle name="20% - Accent2 4 4 3 2 3 2" xfId="4347" xr:uid="{A19C76F2-B06E-4ED3-B066-11947988F233}"/>
    <cellStyle name="20% - Accent2 4 4 3 2 4" xfId="15610" xr:uid="{EF6E485F-976B-43C1-ABEE-76B2E232DBF6}"/>
    <cellStyle name="20% - Accent2 4 4 3 3" xfId="19375" xr:uid="{90420878-F4D9-4500-AD4B-F4C604766208}"/>
    <cellStyle name="20% - Accent2 4 4 3 3 2" xfId="16734" xr:uid="{5C40767B-9CC8-4CFD-8831-81BA812DB6E9}"/>
    <cellStyle name="20% - Accent2 4 4 3 4" xfId="24809" xr:uid="{202E3F01-2612-42D2-8F0F-3BA5D86A5F7E}"/>
    <cellStyle name="20% - Accent2 4 4 3 4 2" xfId="2159" xr:uid="{6F5160E9-DA72-4278-8CFF-84C20BE9A0DE}"/>
    <cellStyle name="20% - Accent2 4 4 3 5" xfId="12343" xr:uid="{324E34DD-7D6A-4345-A5C9-E3A40A2CCD45}"/>
    <cellStyle name="20% - Accent2 4 4 4" xfId="15096" xr:uid="{71AFAFF6-EC67-4E6E-9ED9-5C628D05E0D2}"/>
    <cellStyle name="20% - Accent2 4 4 4 2" xfId="17372" xr:uid="{B229AB97-C01C-4D97-85EB-E5E52088CB50}"/>
    <cellStyle name="20% - Accent2 4 4 4 2 2" xfId="19985" xr:uid="{1F5E728F-E789-4508-9C49-457C5F40B47F}"/>
    <cellStyle name="20% - Accent2 4 4 4 3" xfId="20680" xr:uid="{6CCB2089-DE7F-4438-B680-E49046D96B58}"/>
    <cellStyle name="20% - Accent2 4 4 4 3 2" xfId="1209" xr:uid="{5D70117B-9A2E-4C69-8630-C3467CBE406A}"/>
    <cellStyle name="20% - Accent2 4 4 4 4" xfId="9286" xr:uid="{EB56F159-0D56-4D18-ACAF-800D6BC9A43B}"/>
    <cellStyle name="20% - Accent2 4 4 5" xfId="17272" xr:uid="{0CEB2D61-1BC0-457D-8AF1-3721391C4A77}"/>
    <cellStyle name="20% - Accent2 4 4 5 2" xfId="10410" xr:uid="{568FE66B-6790-470A-942E-0722E337B20C}"/>
    <cellStyle name="20% - Accent2 4 4 6" xfId="5858" xr:uid="{23E6CA54-7B98-45F1-9546-5372FE984327}"/>
    <cellStyle name="20% - Accent2 4 4 6 2" xfId="20078" xr:uid="{5EF0762D-16DD-4A29-AC7C-89F9EDCA5AE3}"/>
    <cellStyle name="20% - Accent2 4 4 7" xfId="16563" xr:uid="{8B334BA8-3861-495F-B38E-0E780491A740}"/>
    <cellStyle name="20% - Accent2 4 5" xfId="21330" xr:uid="{85AAFBA0-3C1A-4109-A9F2-1769950CC5BD}"/>
    <cellStyle name="20% - Accent2 4 5 2" xfId="15018" xr:uid="{CC604F59-29C3-44AE-AB2D-746A82BF040B}"/>
    <cellStyle name="20% - Accent2 4 5 2 2" xfId="17201" xr:uid="{2CF84458-AFA3-4DE8-B706-CB063955558E}"/>
    <cellStyle name="20% - Accent2 4 5 2 2 2" xfId="522" xr:uid="{9C54B8A8-5D86-4DC3-863E-FED7D08FA4E0}"/>
    <cellStyle name="20% - Accent2 4 5 2 2 2 2" xfId="4175" xr:uid="{935E4334-38B5-4EA4-9E79-4F930B9F889B}"/>
    <cellStyle name="20% - Accent2 4 5 2 2 3" xfId="21753" xr:uid="{25374168-FF47-4EDD-9FF5-4CCC6C2E97C8}"/>
    <cellStyle name="20% - Accent2 4 5 2 2 3 2" xfId="23298" xr:uid="{59C11BCF-F0E0-433D-BCF1-0C8FB7AC7345}"/>
    <cellStyle name="20% - Accent2 4 5 2 2 4" xfId="11390" xr:uid="{7418744D-7661-4B81-B832-8623E29DD05A}"/>
    <cellStyle name="20% - Accent2 4 5 2 3" xfId="1458" xr:uid="{DC3E67C9-EC4D-4F25-88B5-F62D10024FEC}"/>
    <cellStyle name="20% - Accent2 4 5 2 3 2" xfId="12514" xr:uid="{A54991D8-DF07-4D31-AF53-99C6134DF8ED}"/>
    <cellStyle name="20% - Accent2 4 5 2 4" xfId="7963" xr:uid="{9D0930D9-C41B-4884-830C-0D41E55ECF77}"/>
    <cellStyle name="20% - Accent2 4 5 2 4 2" xfId="10577" xr:uid="{40FA48A4-E2A6-40F2-8664-8058E2CB4231}"/>
    <cellStyle name="20% - Accent2 4 5 2 5" xfId="18667" xr:uid="{ECA043FB-ECCF-4EC4-BBAC-39420D360B7E}"/>
    <cellStyle name="20% - Accent2 4 5 3" xfId="4485" xr:uid="{A67586D3-712F-4C0A-B165-6949B22BC680}"/>
    <cellStyle name="20% - Accent2 4 5 3 2" xfId="6668" xr:uid="{D7C006F1-8EF7-49BB-8733-3A648A637D99}"/>
    <cellStyle name="20% - Accent2 4 5 3 2 2" xfId="523" xr:uid="{546AF99C-E7D5-4880-8436-FBAD0F0C0448}"/>
    <cellStyle name="20% - Accent2 4 5 3 2 2 2" xfId="10489" xr:uid="{E83A59D5-05CC-4CD3-9026-09A3DD2B4C21}"/>
    <cellStyle name="20% - Accent2 4 5 3 2 3" xfId="15441" xr:uid="{E450128A-362F-4C5D-9657-428A613C1E90}"/>
    <cellStyle name="20% - Accent2 4 5 3 2 3 2" xfId="16985" xr:uid="{049BE2A1-AD05-4A5F-B412-9AEF39260626}"/>
    <cellStyle name="20% - Accent2 4 5 3 2 4" xfId="24027" xr:uid="{31A86C18-4531-488B-8F66-D4C2118344DF}"/>
    <cellStyle name="20% - Accent2 4 5 3 3" xfId="3562" xr:uid="{721DD777-4199-4B16-873A-2B6B43DF422D}"/>
    <cellStyle name="20% - Accent2 4 5 3 3 2" xfId="25151" xr:uid="{83A2FE96-CC8B-41AB-BAEE-A9270FC07D56}"/>
    <cellStyle name="20% - Accent2 4 5 3 4" xfId="20598" xr:uid="{51AE497D-B99C-4582-9E16-1736B7BB3A1D}"/>
    <cellStyle name="20% - Accent2 4 5 3 4 2" xfId="23214" xr:uid="{70D87DB8-126F-4B69-8B6C-94297C368AEE}"/>
    <cellStyle name="20% - Accent2 4 5 3 5" xfId="8134" xr:uid="{D46B68CF-146D-4D7D-92A3-775F4C60654D}"/>
    <cellStyle name="20% - Accent2 4 5 4" xfId="23513" xr:uid="{CD63D948-8CFE-4994-9CFC-60805D4C1670}"/>
    <cellStyle name="20% - Accent2 4 5 4 2" xfId="13161" xr:uid="{150729E2-29BF-44EC-96BB-631C9310C36C}"/>
    <cellStyle name="20% - Accent2 4 5 4 2 2" xfId="2071" xr:uid="{C16121AB-A223-423F-A9FF-EE9D2F35D2B3}"/>
    <cellStyle name="20% - Accent2 4 5 4 3" xfId="9117" xr:uid="{F433B762-A3EF-495B-99FB-B30A38E517C8}"/>
    <cellStyle name="20% - Accent2 4 5 4 3 2" xfId="10661" xr:uid="{980F2907-9196-40BC-8DDB-F252762B854F}"/>
    <cellStyle name="20% - Accent2 4 5 4 4" xfId="5077" xr:uid="{24249596-F25C-438D-8DBC-1E389AEEC698}"/>
    <cellStyle name="20% - Accent2 4 5 5" xfId="13061" xr:uid="{C06D70A9-93AD-4B6A-A744-47E8371B683C}"/>
    <cellStyle name="20% - Accent2 4 5 5 2" xfId="6200" xr:uid="{A75C8986-8EE1-4B1B-8848-0C676927B4D2}"/>
    <cellStyle name="20% - Accent2 4 5 6" xfId="18496" xr:uid="{5B6DFB21-4D6A-4A04-B00F-AEA729D71068}"/>
    <cellStyle name="20% - Accent2 4 5 6 2" xfId="4263" xr:uid="{A9309A72-E565-4388-9BE3-36B1E3A4ABE4}"/>
    <cellStyle name="20% - Accent2 4 5 7" xfId="24980" xr:uid="{C795ED96-8F6E-402D-B5C2-0CFB9998F8F2}"/>
    <cellStyle name="20% - Accent2 4 6" xfId="10798" xr:uid="{3A89DFAD-F364-482D-8587-0B9F4C7265DA}"/>
    <cellStyle name="20% - Accent2 4 6 2" xfId="19304" xr:uid="{8C8F77E3-C5C2-4D95-82AE-D58289E3C4E5}"/>
    <cellStyle name="20% - Accent2 4 6 2 2" xfId="1562" xr:uid="{CC4BC966-8C4F-4273-B8E5-1A2B73C46BA4}"/>
    <cellStyle name="20% - Accent2 4 6 2 2 2" xfId="23126" xr:uid="{18844269-253A-471A-A07E-153CB8FEEE5C}"/>
    <cellStyle name="20% - Accent2 4 6 2 3" xfId="4908" xr:uid="{555D9B77-1725-4868-981E-A730CB72677D}"/>
    <cellStyle name="20% - Accent2 4 6 2 3 2" xfId="6451" xr:uid="{1F1BE754-68B5-4699-AC9D-FC3521CDC95B}"/>
    <cellStyle name="20% - Accent2 4 6 2 4" xfId="17715" xr:uid="{32B2ABC8-5279-48E7-94D0-D3C65CF858DB}"/>
    <cellStyle name="20% - Accent2 4 6 3" xfId="9876" xr:uid="{2852F3C4-115C-4277-BF61-A9CC334FA953}"/>
    <cellStyle name="20% - Accent2 4 6 3 2" xfId="18838" xr:uid="{26EC51F7-E14C-40B4-9A63-900D9D86CA37}"/>
    <cellStyle name="20% - Accent2 4 6 4" xfId="14286" xr:uid="{E797C409-DDD7-46BE-9CBB-EA8DA69DABC6}"/>
    <cellStyle name="20% - Accent2 4 6 4 2" xfId="16901" xr:uid="{8E5C2FD6-154B-4D95-A613-D03D97300D1B}"/>
    <cellStyle name="20% - Accent2 4 6 5" xfId="20769" xr:uid="{63E169DD-22FF-489D-B81F-E9877D8E788E}"/>
    <cellStyle name="20% - Accent2 4 7" xfId="23435" xr:uid="{E498E63C-DC2D-425E-820C-320166653DD4}"/>
    <cellStyle name="20% - Accent2 4 7 2" xfId="12990" xr:uid="{DD220EA8-34F2-47B3-965B-F9DDB7451DD4}"/>
    <cellStyle name="20% - Accent2 4 7 2 2" xfId="3666" xr:uid="{D5350530-87B4-482E-BA43-D8BEE14D0460}"/>
    <cellStyle name="20% - Accent2 4 7 2 2 2" xfId="16813" xr:uid="{F75E117D-F1F0-47D9-A7EB-1FA1A7EB2D77}"/>
    <cellStyle name="20% - Accent2 4 7 2 3" xfId="11221" xr:uid="{748D459C-1A38-4CB8-B81E-116D2413FC6C}"/>
    <cellStyle name="20% - Accent2 4 7 2 3 2" xfId="12765" xr:uid="{AF021ACA-1BC2-4A23-B24B-F64AD557C6B4}"/>
    <cellStyle name="20% - Accent2 4 7 2 4" xfId="7182" xr:uid="{12E7FF42-9704-4451-89AF-C391C90EDC38}"/>
    <cellStyle name="20% - Accent2 4 7 3" xfId="22513" xr:uid="{6927F5A1-9675-4BDE-96EF-EF1D418B97E5}"/>
    <cellStyle name="20% - Accent2 4 7 3 2" xfId="8305" xr:uid="{E38CA396-8F13-4331-932E-8C60F2A360ED}"/>
    <cellStyle name="20% - Accent2 4 7 4" xfId="2722" xr:uid="{C651FFC1-DC4D-4132-88E0-FCDB9F52DD2E}"/>
    <cellStyle name="20% - Accent2 4 7 4 2" xfId="6367" xr:uid="{A1530E15-7B5C-4EB5-BC6E-61F0A21903A8}"/>
    <cellStyle name="20% - Accent2 4 7 5" xfId="14457" xr:uid="{55C0EF6D-F173-4C92-83E9-28EDE7A1C217}"/>
    <cellStyle name="20% - Accent2 4 8" xfId="12911" xr:uid="{6183F37C-D440-4631-B4B9-6B82515FD5BA}"/>
    <cellStyle name="20% - Accent2 4 8 2" xfId="23604" xr:uid="{C1D85D2F-09A4-4714-A21E-EA94764506E5}"/>
    <cellStyle name="20% - Accent2 4 8 2 2" xfId="9376" xr:uid="{11E0AEB9-34AB-4B8E-99DA-14476B665D86}"/>
    <cellStyle name="20% - Accent2 4 8 3" xfId="4825" xr:uid="{1AF48A4C-34F4-4ED8-AC2B-0B25FAB813AA}"/>
    <cellStyle name="20% - Accent2 4 8 3 2" xfId="19007" xr:uid="{CEA6A99E-31C6-429D-909C-1F0481C203DD}"/>
    <cellStyle name="20% - Accent2 4 8 4" xfId="15529" xr:uid="{DD0A5E91-D1EF-4A9B-A15E-B522E8A236A8}"/>
    <cellStyle name="20% - Accent2 4 9" xfId="9805" xr:uid="{E7D1D6BD-3AE9-4DDB-9668-7D16278FD7DE}"/>
    <cellStyle name="20% - Accent2 4 9 2" xfId="12080" xr:uid="{4ACB1F20-2756-4357-ADCA-F26BE85F86D6}"/>
    <cellStyle name="20% - Accent2 4 9 2 2" xfId="18914" xr:uid="{C2B8783D-30AD-4001-9FEF-E236E5BAD51F}"/>
    <cellStyle name="20% - Accent2 4 9 3" xfId="19648" xr:uid="{0949B7D1-E162-4B83-8A9B-50DF5FEFA966}"/>
    <cellStyle name="20% - Accent2 4 9 3 2" xfId="14875" xr:uid="{BB52454C-FAE5-4D69-A790-630B8AD6398F}"/>
    <cellStyle name="20% - Accent2 4 9 4" xfId="1901" xr:uid="{D37DD575-6254-4C21-94FB-A5EDE8E16B76}"/>
    <cellStyle name="20% - Accent2 5" xfId="253" xr:uid="{5DE85173-3AEB-4FDF-AF09-69B3FA347682}"/>
    <cellStyle name="20% - Accent2 5 10" xfId="430" xr:uid="{DDADCD94-16C6-45A3-B832-FDC4ECB9F31B}"/>
    <cellStyle name="20% - Accent2 5 10 2" xfId="11470" xr:uid="{8AE8FEB5-07C6-4B73-9A5F-669629A45ADA}"/>
    <cellStyle name="20% - Accent2 5 11" xfId="6920" xr:uid="{CE4E5500-C0DB-4BCB-B431-3180487EB10A}"/>
    <cellStyle name="20% - Accent2 5 11 2" xfId="16892" xr:uid="{3CB8D975-FDF5-42BF-86C0-D23326CBB0B7}"/>
    <cellStyle name="20% - Accent2 5 12" xfId="17623" xr:uid="{C7CDB491-6207-42CC-A6EC-DB4F63F99E54}"/>
    <cellStyle name="20% - Accent2 5 2" xfId="6590" xr:uid="{CAFEEFDB-3EA4-4AB7-AF0C-499B97F4C880}"/>
    <cellStyle name="20% - Accent2 5 2 2" xfId="19226" xr:uid="{E48AB513-2EB7-4814-B472-3D255EB5344E}"/>
    <cellStyle name="20% - Accent2 5 2 2 2" xfId="12912" xr:uid="{BB3CB29D-97B1-4CA6-B28D-E4E53FA745D8}"/>
    <cellStyle name="20% - Accent2 5 2 2 2 2" xfId="3495" xr:uid="{72AE1CF1-49DD-4A4F-9A50-43497661E3FC}"/>
    <cellStyle name="20% - Accent2 5 2 2 2 2 2" xfId="5770" xr:uid="{E553210D-7E91-4A7A-AA04-1B2F24DEFE3B}"/>
    <cellStyle name="20% - Accent2 5 2 2 2 2 2 2" xfId="18917" xr:uid="{FBC28C23-EC69-4701-9332-41CED3D3A518}"/>
    <cellStyle name="20% - Accent2 5 2 2 2 2 3" xfId="19649" xr:uid="{57F519F4-C2BE-4B1D-9833-1B4EB0E224B7}"/>
    <cellStyle name="20% - Accent2 5 2 2 2 2 3 2" xfId="21191" xr:uid="{45CFB584-1134-4D8B-8217-130C325EB6E9}"/>
    <cellStyle name="20% - Accent2 5 2 2 2 2 4" xfId="1902" xr:uid="{3B9679E6-2BED-4A55-9B82-A2DF5117A70E}"/>
    <cellStyle name="20% - Accent2 5 2 2 2 3" xfId="24617" xr:uid="{ACC908A5-42C4-48F5-B677-1D653EB50EEA}"/>
    <cellStyle name="20% - Accent2 5 2 2 2 3 2" xfId="9377" xr:uid="{99DC718C-A21C-47D4-83D4-5EB76F2E9DCB}"/>
    <cellStyle name="20% - Accent2 5 2 2 2 4" xfId="4826" xr:uid="{A9ED4B6C-B464-41D1-9F79-F0043F91123D}"/>
    <cellStyle name="20% - Accent2 5 2 2 2 4 2" xfId="8472" xr:uid="{9E12FFF7-6A3E-4F78-A110-BCB944AB4551}"/>
    <cellStyle name="20% - Accent2 5 2 2 2 5" xfId="15530" xr:uid="{BF7E82EE-228E-45F3-862A-B20718EF7DA0}"/>
    <cellStyle name="20% - Accent2 5 2 2 3" xfId="1307" xr:uid="{C68C24CA-8AB5-4449-BFB4-4A0E60EAFE25}"/>
    <cellStyle name="20% - Accent2 5 2 2 3 2" xfId="9809" xr:uid="{12A13603-A5E1-4E9D-91CC-8D6425CBFD30}"/>
    <cellStyle name="20% - Accent2 5 2 2 3 2 2" xfId="12084" xr:uid="{E77C8D2F-564D-4A67-997C-1EF4A75D78FE}"/>
    <cellStyle name="20% - Accent2 5 2 2 3 2 2 2" xfId="8384" xr:uid="{2C421F1D-854A-4827-9732-9346D4BAAF9E}"/>
    <cellStyle name="20% - Accent2 5 2 2 3 2 3" xfId="13335" xr:uid="{7B636E2B-408D-45A2-A222-7C76A45DD4BF}"/>
    <cellStyle name="20% - Accent2 5 2 2 3 2 3 2" xfId="14879" xr:uid="{A817E411-FFE9-4E16-8DB4-431AEB91754F}"/>
    <cellStyle name="20% - Accent2 5 2 2 3 2 4" xfId="4006" xr:uid="{E5319F97-9ECC-4EA2-ACD4-6073C20A49C6}"/>
    <cellStyle name="20% - Accent2 5 2 2 3 3" xfId="18304" xr:uid="{1BF4C8A8-23A8-4667-8C01-D5D99CBF3733}"/>
    <cellStyle name="20% - Accent2 5 2 2 3 3 2" xfId="22013" xr:uid="{82BE4861-D62C-4E1E-B092-1AC8DD2CC303}"/>
    <cellStyle name="20% - Accent2 5 2 2 3 4" xfId="11139" xr:uid="{E08F66DA-F2A4-4CEA-93C3-F33F93E000C1}"/>
    <cellStyle name="20% - Accent2 5 2 2 3 4 2" xfId="21107" xr:uid="{BFDB0A5C-DF95-4AE7-ABED-ABCEF5616F20}"/>
    <cellStyle name="20% - Accent2 5 2 2 3 5" xfId="4997" xr:uid="{9047D3AA-A3FC-4A39-B5BE-5F1FFA37E104}"/>
    <cellStyle name="20% - Accent2 5 2 2 4" xfId="1391" xr:uid="{65A3DFB1-6241-4B6D-B6EF-749BD7AB8380}"/>
    <cellStyle name="20% - Accent2 5 2 2 4 2" xfId="16304" xr:uid="{D21080CB-92C2-43BC-9170-D12FFD0545C0}"/>
    <cellStyle name="20% - Accent2 5 2 2 4 2 2" xfId="25230" xr:uid="{E22ADEFA-53B2-48B4-AD95-A986A9835149}"/>
    <cellStyle name="20% - Accent2 5 2 2 4 3" xfId="7013" xr:uid="{507E7CC3-0524-4526-B971-24D1C545F5D4}"/>
    <cellStyle name="20% - Accent2 5 2 2 4 3 2" xfId="8556" xr:uid="{0DA0A547-6686-4A96-A5D3-65DDB6955E9C}"/>
    <cellStyle name="20% - Accent2 5 2 2 4 4" xfId="866" xr:uid="{A853DFFD-FB60-4F6B-BA35-B078F3E025F9}"/>
    <cellStyle name="20% - Accent2 5 2 2 5" xfId="11980" xr:uid="{E2392203-B850-49A6-A792-B415B208F99D}"/>
    <cellStyle name="20% - Accent2 5 2 2 5 2" xfId="3064" xr:uid="{F3E99149-606A-4A92-BA33-33B20A233D2C}"/>
    <cellStyle name="20% - Accent2 5 2 2 6" xfId="15359" xr:uid="{7DA27132-BD50-4C67-BF73-BBAE9FB6D9E9}"/>
    <cellStyle name="20% - Accent2 5 2 2 6 2" xfId="19005" xr:uid="{71E49343-6744-4049-A518-9249EEBE48A0}"/>
    <cellStyle name="20% - Accent2 5 2 2 7" xfId="21842" xr:uid="{63C6FD16-6075-4B72-A105-5EDFB5277536}"/>
    <cellStyle name="20% - Accent2 5 2 3" xfId="3411" xr:uid="{171DEA16-BB80-4381-9000-F9229D4C97F7}"/>
    <cellStyle name="20% - Accent2 5 2 3 2" xfId="9725" xr:uid="{646F1DAD-6C8D-4141-9ED5-387870BF2C8B}"/>
    <cellStyle name="20% - Accent2 5 2 3 2 2" xfId="16133" xr:uid="{722838DD-84C0-457B-9830-867CE9BF7F82}"/>
    <cellStyle name="20% - Accent2 5 2 3 2 2 2" xfId="18408" xr:uid="{BD75CBFA-1103-4A08-8EB4-93885DBFAE83}"/>
    <cellStyle name="20% - Accent2 5 2 3 2 2 2 2" xfId="14707" xr:uid="{5619ACAA-3725-4149-95B2-EF5C95CB01F0}"/>
    <cellStyle name="20% - Accent2 5 2 3 2 2 3" xfId="3834" xr:uid="{3B586DFF-73CB-4C60-A187-45867C9C70F6}"/>
    <cellStyle name="20% - Accent2 5 2 3 2 2 3 2" xfId="9628" xr:uid="{9C3A2C9C-2C07-417B-9B9E-B34851945728}"/>
    <cellStyle name="20% - Accent2 5 2 3 2 2 4" xfId="22957" xr:uid="{D48F0562-418A-47DD-B272-2D6AC22C34F4}"/>
    <cellStyle name="20% - Accent2 5 2 3 2 3" xfId="20406" xr:uid="{38FC4B85-F122-4987-A0AC-17C5365CF453}"/>
    <cellStyle name="20% - Accent2 5 2 3 2 3 2" xfId="5168" xr:uid="{CE1D2946-19E4-4EE3-A003-A8688E88AAC1}"/>
    <cellStyle name="20% - Accent2 5 2 3 2 4" xfId="17464" xr:uid="{97B19A97-2E2F-45C1-AF98-B2962B3576F5}"/>
    <cellStyle name="20% - Accent2 5 2 3 2 4 2" xfId="3231" xr:uid="{487AC7FA-04BD-42D0-A6E5-323740C281EB}"/>
    <cellStyle name="20% - Accent2 5 2 3 2 5" xfId="23947" xr:uid="{769B65BD-95AB-42D7-9FDC-8A4E66A62E2A}"/>
    <cellStyle name="20% - Accent2 5 2 3 3" xfId="22362" xr:uid="{DDF796FB-ED00-4FB6-8353-EC8690F15BFE}"/>
    <cellStyle name="20% - Accent2 5 2 3 3 2" xfId="5599" xr:uid="{8A0707DC-21D4-46B4-9D50-FCDCE3B5EAA2}"/>
    <cellStyle name="20% - Accent2 5 2 3 3 2 2" xfId="7875" xr:uid="{0A47EA06-0417-4E88-87FE-2E8A3B621286}"/>
    <cellStyle name="20% - Accent2 5 2 3 3 2 2 2" xfId="3143" xr:uid="{DB8341D3-EB8F-441E-A673-7C5D9337B143}"/>
    <cellStyle name="20% - Accent2 5 2 3 3 2 3" xfId="10148" xr:uid="{7995A7A2-A9A4-4749-92D1-031DF5960F8D}"/>
    <cellStyle name="20% - Accent2 5 2 3 3 2 3 2" xfId="22264" xr:uid="{3B2FB30E-3281-4DF9-BC84-3F8F91201D8C}"/>
    <cellStyle name="20% - Accent2 5 2 3 3 2 4" xfId="16644" xr:uid="{A0DC280D-EE68-410E-B7AD-4BA0994CA09A}"/>
    <cellStyle name="20% - Accent2 5 2 3 3 3" xfId="14094" xr:uid="{C4A55549-4B74-4CEE-8C84-4FCC3F4EFF83}"/>
    <cellStyle name="20% - Accent2 5 2 3 3 3 2" xfId="11481" xr:uid="{2F3A809C-C4F1-4905-B52D-317D8A5ADDEF}"/>
    <cellStyle name="20% - Accent2 5 2 3 3 4" xfId="6931" xr:uid="{67663AB3-A690-409D-A07E-3394B87B60F1}"/>
    <cellStyle name="20% - Accent2 5 2 3 3 4 2" xfId="9544" xr:uid="{43BD9B23-EF8F-4C0B-81E2-6354B4CC64BA}"/>
    <cellStyle name="20% - Accent2 5 2 3 3 5" xfId="17635" xr:uid="{A7E6EEC0-09FB-43B0-908E-57C800956A8A}"/>
    <cellStyle name="20% - Accent2 5 2 3 4" xfId="22446" xr:uid="{6B9723DD-BC54-4560-AEF4-567103C0380C}"/>
    <cellStyle name="20% - Accent2 5 2 3 4 2" xfId="24721" xr:uid="{5A5DE9DE-C7C2-4921-8F06-2608E47252F1}"/>
    <cellStyle name="20% - Accent2 5 2 3 4 2 2" xfId="21019" xr:uid="{21FA83AB-E975-47FB-9CC1-FF699B48D982}"/>
    <cellStyle name="20% - Accent2 5 2 3 4 3" xfId="1730" xr:uid="{F0962821-CB50-4FEF-986E-7FA7FEDFDC7C}"/>
    <cellStyle name="20% - Accent2 5 2 3 4 3 2" xfId="3315" xr:uid="{2D5DEC05-1485-4B7C-8F02-6AEC44C14820}"/>
    <cellStyle name="20% - Accent2 5 2 3 4 4" xfId="10320" xr:uid="{BF2E5A2B-8A08-4BB8-ACBB-BA3B72F081FA}"/>
    <cellStyle name="20% - Accent2 5 2 3 5" xfId="7771" xr:uid="{0B184A5A-3D9D-44FF-ADA2-25AA34100260}"/>
    <cellStyle name="20% - Accent2 5 2 3 5 2" xfId="15701" xr:uid="{93E3EAC0-56A7-4273-8793-BF7B71767087}"/>
    <cellStyle name="20% - Accent2 5 2 3 6" xfId="23776" xr:uid="{BA6FA862-3728-4A84-927C-1D4343DDC95E}"/>
    <cellStyle name="20% - Accent2 5 2 3 6 2" xfId="14795" xr:uid="{036A8EE6-639D-4AAE-A6D3-B32908FC51A9}"/>
    <cellStyle name="20% - Accent2 5 2 3 7" xfId="11310" xr:uid="{A5D76829-259E-4423-8610-78BC4867492F}"/>
    <cellStyle name="20% - Accent2 5 2 4" xfId="16049" xr:uid="{67974C35-2CD8-455A-890C-4D823BA89F3C}"/>
    <cellStyle name="20% - Accent2 5 2 4 2" xfId="11913" xr:uid="{ABDBCD43-3C08-416D-A369-5E27D1CC638F}"/>
    <cellStyle name="20% - Accent2 5 2 4 2 2" xfId="20510" xr:uid="{D350789E-DFF4-499C-A9E0-3BFC134E484E}"/>
    <cellStyle name="20% - Accent2 5 2 4 2 2 2" xfId="9456" xr:uid="{9CC9A3E3-B7AE-4837-9F0F-AF081C2453EB}"/>
    <cellStyle name="20% - Accent2 5 2 4 2 3" xfId="22785" xr:uid="{EFD3D30D-E59F-419D-9AB6-5433D4240B44}"/>
    <cellStyle name="20% - Accent2 5 2 4 2 3 2" xfId="15952" xr:uid="{4999240A-E077-4EF5-9D6C-36F8B0227DDE}"/>
    <cellStyle name="20% - Accent2 5 2 4 2 4" xfId="6110" xr:uid="{F42A1679-16BF-4CE2-A06D-D49520D2E8EF}"/>
    <cellStyle name="20% - Accent2 5 2 4 3" xfId="219" xr:uid="{0D09590E-512C-4489-95E3-F9625FA1DEA8}"/>
    <cellStyle name="20% - Accent2 5 2 4 3 2" xfId="24118" xr:uid="{8DC2128F-B745-47E7-A75E-042F065931F6}"/>
    <cellStyle name="20% - Accent2 5 2 4 4" xfId="19567" xr:uid="{3A2EB935-DF80-4A2C-832A-AE85DF3FA2E1}"/>
    <cellStyle name="20% - Accent2 5 2 4 4 2" xfId="22180" xr:uid="{A5A6210E-5600-44B7-B1F5-F9B957AFF87E}"/>
    <cellStyle name="20% - Accent2 5 2 4 5" xfId="7102" xr:uid="{99DBF107-9B88-43F9-95EE-432A2C997683}"/>
    <cellStyle name="20% - Accent2 5 2 5" xfId="5515" xr:uid="{56A3BED8-03E5-4FF6-9181-C1012EBB7DDF}"/>
    <cellStyle name="20% - Accent2 5 2 5 2" xfId="24550" xr:uid="{50204A5C-D8FA-45BA-84AD-9FB17776B0C7}"/>
    <cellStyle name="20% - Accent2 5 2 5 2 2" xfId="14198" xr:uid="{93E774BA-7B00-400C-94EE-F44A7B2C4B52}"/>
    <cellStyle name="20% - Accent2 5 2 5 2 2 2" xfId="22092" xr:uid="{E4CF59A0-E321-438F-BF33-214CF20F686D}"/>
    <cellStyle name="20% - Accent2 5 2 5 2 3" xfId="16472" xr:uid="{576C6D0B-B15E-4CB2-91A1-C9627BF1090F}"/>
    <cellStyle name="20% - Accent2 5 2 5 2 3 2" xfId="5419" xr:uid="{0E71F2E1-0B98-445B-AB95-EBC38D3949F7}"/>
    <cellStyle name="20% - Accent2 5 2 5 2 4" xfId="12424" xr:uid="{C837AAC8-44F8-4848-A934-3EAD2FED8A4B}"/>
    <cellStyle name="20% - Accent2 5 2 5 3" xfId="2332" xr:uid="{06CB3362-A977-4657-9924-3DC1B3F8F300}"/>
    <cellStyle name="20% - Accent2 5 2 5 3 2" xfId="17806" xr:uid="{8F3469F7-FDC1-487F-82FF-7B03A0B0143F}"/>
    <cellStyle name="20% - Accent2 5 2 5 4" xfId="13253" xr:uid="{F8DCFC45-71C0-4E87-980B-64A99451A425}"/>
    <cellStyle name="20% - Accent2 5 2 5 4 2" xfId="15868" xr:uid="{9D31181D-83DE-431C-843E-462E5A18D549}"/>
    <cellStyle name="20% - Accent2 5 2 5 5" xfId="19738" xr:uid="{C2CDBEFA-9064-45C5-AE76-BB0F03A19A55}"/>
    <cellStyle name="20% - Accent2 5 2 6" xfId="351" xr:uid="{DF7DC854-9FB7-45D0-860C-907A00E0E835}"/>
    <cellStyle name="20% - Accent2 5 2 6 2" xfId="22617" xr:uid="{61D3061B-39F1-4384-8356-0CCC762A7457}"/>
    <cellStyle name="20% - Accent2 5 2 6 2 2" xfId="12593" xr:uid="{36BF5C47-C4FD-4532-942F-52BD09CA1527}"/>
    <cellStyle name="20% - Accent2 5 2 6 3" xfId="17546" xr:uid="{89DCA37D-A7FA-4ACE-AC8C-75409D4DAB4B}"/>
    <cellStyle name="20% - Accent2 5 2 6 3 2" xfId="19089" xr:uid="{6F9F7A24-3C96-49D4-8A16-689AE0D78FC2}"/>
    <cellStyle name="20% - Accent2 5 2 6 4" xfId="13504" xr:uid="{3E4A763E-2456-4584-9E8F-3601CC3FB69B}"/>
    <cellStyle name="20% - Accent2 5 2 7" xfId="5666" xr:uid="{E77319B0-A8F1-4D20-A574-FBFB8095377F}"/>
    <cellStyle name="20% - Accent2 5 2 7 2" xfId="14628" xr:uid="{A536E327-B806-45C5-9AD8-9E2F59EF92F2}"/>
    <cellStyle name="20% - Accent2 5 2 8" xfId="21671" xr:uid="{78208C33-36BB-4B80-81AD-08B15751E0B4}"/>
    <cellStyle name="20% - Accent2 5 2 8 2" xfId="25318" xr:uid="{385E160B-91D2-4D5E-84EE-97CCD1E10E5B}"/>
    <cellStyle name="20% - Accent2 5 2 9" xfId="9206" xr:uid="{EF67757B-92AD-403C-988C-4FC7E25F124E}"/>
    <cellStyle name="20% - Accent2 5 3" xfId="11829" xr:uid="{2BAA9761-9E68-4134-A306-8A8A0CEDB111}"/>
    <cellStyle name="20% - Accent2 5 3 2" xfId="24466" xr:uid="{32CBC2FF-2C22-4F10-934D-600DA58032A9}"/>
    <cellStyle name="20% - Accent2 5 3 2 2" xfId="7704" xr:uid="{4F7BC284-4A58-47D7-8ABF-5A5895009FE4}"/>
    <cellStyle name="20% - Accent2 5 3 2 2 2" xfId="8947" xr:uid="{07BADE64-0C80-4CBF-B9F9-0B82CC66BE6E}"/>
    <cellStyle name="20% - Accent2 5 3 2 2 2 2" xfId="5247" xr:uid="{12CE40D2-70FA-47F8-8BDB-E6D87FC2026B}"/>
    <cellStyle name="20% - Accent2 5 3 2 2 3" xfId="12252" xr:uid="{98EFB280-928F-4CE8-B4EA-F2BEC602FDAE}"/>
    <cellStyle name="20% - Accent2 5 3 2 2 3 2" xfId="24369" xr:uid="{45092165-0F7E-48DB-A8B7-546335485185}"/>
    <cellStyle name="20% - Accent2 5 3 2 2 4" xfId="18748" xr:uid="{D077D8D0-FD47-4E63-BDA5-15502C6F199B}"/>
    <cellStyle name="20% - Accent2 5 3 2 3" xfId="21280" xr:uid="{90EA4634-0A7E-4EB4-8E69-564B5AF6021E}"/>
    <cellStyle name="20% - Accent2 5 3 2 3 2" xfId="19909" xr:uid="{91375563-CDA6-4E5A-9706-93348595DAB5}"/>
    <cellStyle name="20% - Accent2 5 3 2 4" xfId="3752" xr:uid="{A42077AD-403A-45A1-8A03-9A260B188445}"/>
    <cellStyle name="20% - Accent2 5 3 2 4 2" xfId="11648" xr:uid="{CE92ABDF-CA0B-477B-A785-F954114A471C}"/>
    <cellStyle name="20% - Accent2 5 3 2 5" xfId="1819" xr:uid="{EAB4AF88-1656-4F13-A274-A3FCEE67EFCF}"/>
    <cellStyle name="20% - Accent2 5 3 3" xfId="18153" xr:uid="{0A543901-8090-4B4B-9BA9-526A191F9FCE}"/>
    <cellStyle name="20% - Accent2 5 3 3 2" xfId="20339" xr:uid="{1FC6E975-CD82-45E8-AA4D-99CBF6DC1C3A}"/>
    <cellStyle name="20% - Accent2 5 3 3 2 2" xfId="21583" xr:uid="{DBA6734D-1543-4663-9C7B-1BF28EC33F34}"/>
    <cellStyle name="20% - Accent2 5 3 3 2 2 2" xfId="11560" xr:uid="{8DD6F197-8FCC-488E-B64A-58DE1A3FBA31}"/>
    <cellStyle name="20% - Accent2 5 3 3 2 3" xfId="24889" xr:uid="{8D2E98B9-E2C3-45BA-9941-A59932B4CFE5}"/>
    <cellStyle name="20% - Accent2 5 3 3 2 3 2" xfId="18057" xr:uid="{79B56836-9968-445D-AF86-834D34CD5EC9}"/>
    <cellStyle name="20% - Accent2 5 3 3 2 4" xfId="8215" xr:uid="{267C82CD-128A-4162-8029-FEF6DB534E17}"/>
    <cellStyle name="20% - Accent2 5 3 3 3" xfId="14968" xr:uid="{C5369E09-CB6B-4A7F-9FE0-9FDB325BA885}"/>
    <cellStyle name="20% - Accent2 5 3 3 3 2" xfId="13595" xr:uid="{02CAE108-6AEF-45B8-BEB6-2F6F1BAC70B8}"/>
    <cellStyle name="20% - Accent2 5 3 3 4" xfId="10066" xr:uid="{3BA425DD-8FEB-45E9-B25C-ABCF47FD6684}"/>
    <cellStyle name="20% - Accent2 5 3 3 4 2" xfId="24285" xr:uid="{8D7118BC-F018-4374-A921-155E27FD907E}"/>
    <cellStyle name="20% - Accent2 5 3 3 5" xfId="3923" xr:uid="{1535276A-B48C-463A-A913-F145DAF6AB80}"/>
    <cellStyle name="20% - Accent2 5 3 4" xfId="18237" xr:uid="{3203BCEE-8E86-4EEC-9CAD-92F7E4681C46}"/>
    <cellStyle name="20% - Accent2 5 3 4 2" xfId="2634" xr:uid="{F1590177-E5AE-487B-8805-980F21A52FED}"/>
    <cellStyle name="20% - Accent2 5 3 4 2 2" xfId="15780" xr:uid="{0D0A1D6A-ED50-4D89-9CFD-878AE0B99956}"/>
    <cellStyle name="20% - Accent2 5 3 4 3" xfId="5938" xr:uid="{0D59F60B-1213-4289-A262-1597E2B594A2}"/>
    <cellStyle name="20% - Accent2 5 3 4 3 2" xfId="11732" xr:uid="{D1C063C7-7A5D-435C-84AB-C4CA6A07C062}"/>
    <cellStyle name="20% - Accent2 5 3 4 4" xfId="25061" xr:uid="{A9A27A51-F420-42DC-B830-9E2EFB3B6BD8}"/>
    <cellStyle name="20% - Accent2 5 3 5" xfId="8645" xr:uid="{661C26C4-4886-4D18-92D2-D51BE89E490E}"/>
    <cellStyle name="20% - Accent2 5 3 5 2" xfId="7273" xr:uid="{9433C955-5B2D-4CA7-872D-6959825E2377}"/>
    <cellStyle name="20% - Accent2 5 3 6" xfId="1648" xr:uid="{7B774FD4-9A0F-4885-84CA-B5024B6CE8EC}"/>
    <cellStyle name="20% - Accent2 5 3 6 2" xfId="5335" xr:uid="{C3A038F3-60EE-4DDE-B36C-7BF0B9505965}"/>
    <cellStyle name="20% - Accent2 5 3 7" xfId="13424" xr:uid="{DBCEE586-A847-45E5-8267-F4A276F09AEA}"/>
    <cellStyle name="20% - Accent2 5 4" xfId="7620" xr:uid="{FA79868C-70F0-497A-8C17-01CC20F3293F}"/>
    <cellStyle name="20% - Accent2 5 4 2" xfId="20255" xr:uid="{B9981CB4-CA5A-4FC7-BD67-794DD3571B69}"/>
    <cellStyle name="20% - Accent2 5 4 2 2" xfId="2463" xr:uid="{4CF96CB4-C3B9-4E27-9E3E-70A622D1EA35}"/>
    <cellStyle name="20% - Accent2 5 4 2 2 2" xfId="4738" xr:uid="{2AAD033B-428B-4EFC-8447-C191B11C473B}"/>
    <cellStyle name="20% - Accent2 5 4 2 2 2 2" xfId="17885" xr:uid="{DF6EAC4D-1869-49BB-B80D-8C07AA98FBAB}"/>
    <cellStyle name="20% - Accent2 5 4 2 2 3" xfId="8043" xr:uid="{3115FC0F-D80B-4AC4-9FC3-574D6AE84814}"/>
    <cellStyle name="20% - Accent2 5 4 2 2 3 2" xfId="20160" xr:uid="{FB006BDD-9EEA-45C0-9AA4-D3CDCE16964F}"/>
    <cellStyle name="20% - Accent2 5 4 2 2 4" xfId="14538" xr:uid="{B3330567-4894-44A1-AAD2-9615E630D13C}"/>
    <cellStyle name="20% - Accent2 5 4 2 3" xfId="10750" xr:uid="{866EA23E-480B-4EBB-9182-5DB01CC2866C}"/>
    <cellStyle name="20% - Accent2 5 4 2 3 2" xfId="4094" xr:uid="{BC49C7B4-9ABD-4B05-9E4B-97A81BADD1C4}"/>
    <cellStyle name="20% - Accent2 5 4 2 4" xfId="16390" xr:uid="{FF430F1C-D29D-4FA6-AF4A-CA42CEE2FB00}"/>
    <cellStyle name="20% - Accent2 5 4 2 4 2" xfId="7440" xr:uid="{DD7806BD-0948-4108-B6D9-5F7ED4318039}"/>
    <cellStyle name="20% - Accent2 5 4 2 5" xfId="22874" xr:uid="{E9FE7EBE-DFAA-47B6-BFFF-08CD66041AF1}"/>
    <cellStyle name="20% - Accent2 5 4 3" xfId="13943" xr:uid="{EEB775BD-5D6D-494A-8F92-D9E7EC57B610}"/>
    <cellStyle name="20% - Accent2 5 4 3 2" xfId="8776" xr:uid="{DF1FC64A-BC69-4174-AFC3-7026CD17F993}"/>
    <cellStyle name="20% - Accent2 5 4 3 2 2" xfId="11051" xr:uid="{2FE75348-026D-4544-BACF-772CF6D09948}"/>
    <cellStyle name="20% - Accent2 5 4 3 2 2 2" xfId="7352" xr:uid="{82D3407B-727D-4689-9DAA-53438D35CFE4}"/>
    <cellStyle name="20% - Accent2 5 4 3 2 3" xfId="20678" xr:uid="{4308BD8E-B023-42BE-952A-4DD4FCB00CC8}"/>
    <cellStyle name="20% - Accent2 5 4 3 2 3 2" xfId="13846" xr:uid="{69B47B37-D8B9-45F0-8582-2A8960FB1A09}"/>
    <cellStyle name="20% - Accent2 5 4 3 2 4" xfId="2974" xr:uid="{ABB2506D-A936-462A-9F24-6D6E21527AB9}"/>
    <cellStyle name="20% - Accent2 5 4 3 3" xfId="23386" xr:uid="{7F2403B4-854C-413D-B384-CEBECBC00D17}"/>
    <cellStyle name="20% - Accent2 5 4 3 3 2" xfId="10408" xr:uid="{9D94FC6A-FAA7-4028-BA98-DAF3B530BC87}"/>
    <cellStyle name="20% - Accent2 5 4 3 4" xfId="5856" xr:uid="{AA1424AF-AD5F-4512-B2D6-F0016629E32C}"/>
    <cellStyle name="20% - Accent2 5 4 3 4 2" xfId="20076" xr:uid="{4C0DBCAB-AE45-4C56-8388-1CE82501741A}"/>
    <cellStyle name="20% - Accent2 5 4 3 5" xfId="16561" xr:uid="{E2E998C6-BBEC-4047-9344-1DED49574D29}"/>
    <cellStyle name="20% - Accent2 5 4 4" xfId="14027" xr:uid="{4CE00425-0C65-4C69-9DAB-A670C1E65268}"/>
    <cellStyle name="20% - Accent2 5 4 4 2" xfId="15271" xr:uid="{C9DCED44-8D1B-4583-8F38-260419C7C3C3}"/>
    <cellStyle name="20% - Accent2 5 4 4 2 2" xfId="24197" xr:uid="{47C034AC-0061-4751-9D11-581E44E636D3}"/>
    <cellStyle name="20% - Accent2 5 4 4 3" xfId="18576" xr:uid="{7AAA6865-DB48-4B49-B3B5-0B23DD53B822}"/>
    <cellStyle name="20% - Accent2 5 4 4 3 2" xfId="7524" xr:uid="{1ACF35C7-E0B9-46B6-B566-DB231D1B67B1}"/>
    <cellStyle name="20% - Accent2 5 4 4 4" xfId="20850" xr:uid="{2BC936D8-B488-4217-848C-80E444D10FBF}"/>
    <cellStyle name="20% - Accent2 5 4 5" xfId="4436" xr:uid="{D752ED7D-8E6A-4B79-9828-6F1D6B9010DA}"/>
    <cellStyle name="20% - Accent2 5 4 5 2" xfId="1990" xr:uid="{D10AC9B7-8C9C-47BD-9A5F-F4110CB1E534}"/>
    <cellStyle name="20% - Accent2 5 4 6" xfId="22703" xr:uid="{9490E970-A544-4024-B22D-2238DA4CE937}"/>
    <cellStyle name="20% - Accent2 5 4 6 2" xfId="17973" xr:uid="{CCBF4F2A-5991-4F26-AF80-6AA9FF445310}"/>
    <cellStyle name="20% - Accent2 5 4 7" xfId="10237" xr:uid="{4AC0D157-1905-4558-B7F3-70448EBC7AF8}"/>
    <cellStyle name="20% - Accent2 5 5" xfId="2379" xr:uid="{65F1F88F-DB20-4B15-B437-CDA077DCEAC2}"/>
    <cellStyle name="20% - Accent2 5 5 2" xfId="8692" xr:uid="{143A0037-DD2A-4A88-BE5A-0641AF4F005B}"/>
    <cellStyle name="20% - Accent2 5 5 2 2" xfId="15100" xr:uid="{D3A4541D-C420-4F9B-A79E-8C46F67578C9}"/>
    <cellStyle name="20% - Accent2 5 5 2 2 2" xfId="17376" xr:uid="{7C75A1BA-6B4B-4429-A2BB-2C6CD24D8D95}"/>
    <cellStyle name="20% - Accent2 5 5 2 2 2 2" xfId="13674" xr:uid="{3A17154E-A4B2-469D-B757-2940487D8A34}"/>
    <cellStyle name="20% - Accent2 5 5 2 2 3" xfId="2802" xr:uid="{0E224156-8763-4F9E-8954-39C3F0D08EB7}"/>
    <cellStyle name="20% - Accent2 5 5 2 2 3 2" xfId="2244" xr:uid="{BDDC85D8-21F9-4EFD-9A00-F607ADFC66BC}"/>
    <cellStyle name="20% - Accent2 5 5 2 2 4" xfId="21923" xr:uid="{38CC130F-589B-47B5-AACB-08E81B639CAB}"/>
    <cellStyle name="20% - Accent2 5 5 2 3" xfId="6540" xr:uid="{6EB7D26D-4572-4111-B5A6-81124E5F1D86}"/>
    <cellStyle name="20% - Accent2 5 5 2 3 2" xfId="16732" xr:uid="{1F7AE960-3D07-4B31-8DDE-3900B67D1C46}"/>
    <cellStyle name="20% - Accent2 5 5 2 4" xfId="24807" xr:uid="{66CD8F35-D64D-4EEE-9167-540B98A875FB}"/>
    <cellStyle name="20% - Accent2 5 5 2 4 2" xfId="1128" xr:uid="{11FB9301-FB66-4869-B0B5-D71232DDAD30}"/>
    <cellStyle name="20% - Accent2 5 5 2 5" xfId="12341" xr:uid="{8B81D429-A2A1-4753-81FE-BFC4341B43E9}"/>
    <cellStyle name="20% - Accent2 5 5 3" xfId="21328" xr:uid="{72A63F46-49CF-4790-988F-9AD04E9E156D}"/>
    <cellStyle name="20% - Accent2 5 5 3 2" xfId="4567" xr:uid="{C3DDD2B7-79B6-4AEE-B739-F8CEF68D553C}"/>
    <cellStyle name="20% - Accent2 5 5 3 2 2" xfId="6843" xr:uid="{4E29C740-D12D-4E79-A41F-0B8F7ED82E4D}"/>
    <cellStyle name="20% - Accent2 5 5 3 2 2 2" xfId="1037" xr:uid="{9D0503B0-A388-4446-83E2-809F295AFF56}"/>
    <cellStyle name="20% - Accent2 5 5 3 2 3" xfId="9115" xr:uid="{8B102790-2A65-4DFD-B0FA-F9F9B50FADD8}"/>
    <cellStyle name="20% - Accent2 5 5 3 2 3 2" xfId="4348" xr:uid="{B7525159-CABF-4CE0-8C87-DB76AE6E6872}"/>
    <cellStyle name="20% - Accent2 5 5 3 2 4" xfId="15611" xr:uid="{3DC7451C-F9A8-47E9-8667-C96F64D8D557}"/>
    <cellStyle name="20% - Accent2 5 5 3 3" xfId="19178" xr:uid="{642E693E-63AA-441C-A322-8C8351DBE07A}"/>
    <cellStyle name="20% - Accent2 5 5 3 3 2" xfId="6198" xr:uid="{AAC54C6A-089C-4000-82D7-925569BA48E2}"/>
    <cellStyle name="20% - Accent2 5 5 3 4" xfId="18494" xr:uid="{367B7B96-5C22-4B2F-8C88-BCDDE48E7D46}"/>
    <cellStyle name="20% - Accent2 5 5 3 4 2" xfId="2162" xr:uid="{0096BFFE-91A8-4E32-A972-E85A3BDAD7A7}"/>
    <cellStyle name="20% - Accent2 5 5 3 5" xfId="24978" xr:uid="{FFFA1507-3BDD-46A3-A2B7-651281EF22C7}"/>
    <cellStyle name="20% - Accent2 5 5 4" xfId="21412" xr:uid="{31ACD0E0-813D-4834-BDB9-8C92E1D98F78}"/>
    <cellStyle name="20% - Accent2 5 5 4 2" xfId="23688" xr:uid="{9EAD6CDD-72E9-4DFD-93D7-0CF28249A2E8}"/>
    <cellStyle name="20% - Accent2 5 5 4 2 2" xfId="19988" xr:uid="{5216EF7E-E6B4-4ADE-BE94-6E499ED1063A}"/>
    <cellStyle name="20% - Accent2 5 5 4 3" xfId="14366" xr:uid="{4DC458B6-60AF-4AA1-8112-E4771977756D}"/>
    <cellStyle name="20% - Accent2 5 5 4 3 2" xfId="1210" xr:uid="{52AA7F8D-465A-4B8D-BBB0-475AA8153F45}"/>
    <cellStyle name="20% - Accent2 5 5 4 4" xfId="9287" xr:uid="{2A3057E2-EC81-403D-911F-D139A33BC558}"/>
    <cellStyle name="20% - Accent2 5 5 5" xfId="17074" xr:uid="{BCA0B015-711A-415E-ABB8-88D2D625F81D}"/>
    <cellStyle name="20% - Accent2 5 5 5 2" xfId="23045" xr:uid="{472C3D22-EA22-425E-B329-5153A3E31DE1}"/>
    <cellStyle name="20% - Accent2 5 5 6" xfId="12170" xr:uid="{F757BF37-7BE2-4889-9CB4-59445EBB7D27}"/>
    <cellStyle name="20% - Accent2 5 5 6 2" xfId="13762" xr:uid="{2F905751-A8E6-441E-93F1-19CA696CB0D8}"/>
    <cellStyle name="20% - Accent2 5 5 7" xfId="6027" xr:uid="{4AB5D960-0819-4B12-9013-22D3DF6F9A0D}"/>
    <cellStyle name="20% - Accent2 5 6" xfId="15016" xr:uid="{1E724F8F-DB19-4149-8328-05B752708839}"/>
    <cellStyle name="20% - Accent2 5 6 2" xfId="10880" xr:uid="{786AB094-1B13-43A4-B25B-4192BE495AB7}"/>
    <cellStyle name="20% - Accent2 5 6 2 2" xfId="19479" xr:uid="{8CCF9C4D-B7DC-4CC6-A619-C81D48EFE518}"/>
    <cellStyle name="20% - Accent2 5 6 2 2 2" xfId="2072" xr:uid="{FFB00944-7159-440C-BFF4-8F8CA05C6E4F}"/>
    <cellStyle name="20% - Accent2 5 6 2 3" xfId="21751" xr:uid="{0EB0B4FB-67DA-46DA-A4CB-5E6E8DC7F365}"/>
    <cellStyle name="20% - Accent2 5 6 2 3 2" xfId="10662" xr:uid="{3061DB88-C439-4600-8B0F-BE2A67184D26}"/>
    <cellStyle name="20% - Accent2 5 6 2 4" xfId="5078" xr:uid="{05A37D85-6C85-4AF9-9378-41BE7F0368F9}"/>
    <cellStyle name="20% - Accent2 5 6 3" xfId="12862" xr:uid="{10D12C2F-A212-42C0-AD0D-B97585D94C78}"/>
    <cellStyle name="20% - Accent2 5 6 3 2" xfId="12512" xr:uid="{FB0EE061-D9B1-4A86-9B6E-C06364F5D739}"/>
    <cellStyle name="20% - Accent2 5 6 4" xfId="7961" xr:uid="{4E0A7993-195B-4DE1-819D-BC0CF6283690}"/>
    <cellStyle name="20% - Accent2 5 6 4 2" xfId="4266" xr:uid="{A52B24EB-C35C-46C3-BE7F-5AEEB690BD9A}"/>
    <cellStyle name="20% - Accent2 5 6 5" xfId="18665" xr:uid="{D2830F3A-BBD0-4953-96F7-17EAD207496D}"/>
    <cellStyle name="20% - Accent2 5 7" xfId="4483" xr:uid="{5B9ED573-F065-43EE-8F54-7A2B385C479C}"/>
    <cellStyle name="20% - Accent2 5 7 2" xfId="23517" xr:uid="{C59A21F8-7378-4500-92D1-7C2FB8F39A99}"/>
    <cellStyle name="20% - Accent2 5 7 2 2" xfId="13165" xr:uid="{4EA1BC5E-D102-4D81-B865-5F15BC3E75C3}"/>
    <cellStyle name="20% - Accent2 5 7 2 2 2" xfId="4176" xr:uid="{839B6B77-9258-4B3D-98C1-242F27C2AFB9}"/>
    <cellStyle name="20% - Accent2 5 7 2 3" xfId="15439" xr:uid="{F9428F4B-054F-42E0-B590-3883565AB2F4}"/>
    <cellStyle name="20% - Accent2 5 7 2 3 2" xfId="23299" xr:uid="{FE548D59-9E9B-4B3E-926C-0D2150E8A4B1}"/>
    <cellStyle name="20% - Accent2 5 7 2 4" xfId="11391" xr:uid="{880D6698-1A90-49A1-8FED-2CA49F5D89FE}"/>
    <cellStyle name="20% - Accent2 5 7 3" xfId="441" xr:uid="{6FA105FF-D9D1-473B-89B7-166E561E777D}"/>
    <cellStyle name="20% - Accent2 5 7 3 2" xfId="25149" xr:uid="{2C205C6A-26C3-4078-AF56-23A7AB856B2E}"/>
    <cellStyle name="20% - Accent2 5 7 4" xfId="20596" xr:uid="{2CA835DE-2444-4536-8BB9-D6564F4B494A}"/>
    <cellStyle name="20% - Accent2 5 7 4 2" xfId="10580" xr:uid="{D0B387B5-7E57-4928-B825-6A67BB5CE23A}"/>
    <cellStyle name="20% - Accent2 5 7 5" xfId="8132" xr:uid="{CAC1414F-1F08-41BA-9908-1E4AA30B0729}"/>
    <cellStyle name="20% - Accent2 5 8" xfId="17123" xr:uid="{8EB9CFA7-1350-4127-8505-AB340C5B5A11}"/>
    <cellStyle name="20% - Accent2 5 8 2" xfId="16200" xr:uid="{DABA54A2-38FD-4559-B11F-FF30E36AE711}"/>
    <cellStyle name="20% - Accent2 5 8 2 2" xfId="20940" xr:uid="{A798E7DC-29EC-4448-8202-D29A2268A536}"/>
    <cellStyle name="20% - Accent2 5 8 3" xfId="9035" xr:uid="{E9D2C3DF-E9B0-4A4A-8CFE-32B93F8881A4}"/>
    <cellStyle name="20% - Accent2 5 8 3 2" xfId="12681" xr:uid="{23321093-A27D-4BEB-82B3-5E55D56FA0C3}"/>
    <cellStyle name="20% - Accent2 5 8 4" xfId="2893" xr:uid="{7AAF027E-5700-4BF8-BE0C-45FF7880303E}"/>
    <cellStyle name="20% - Accent2 5 9" xfId="350" xr:uid="{D6311032-0DE6-427B-A106-93201245660D}"/>
    <cellStyle name="20% - Accent2 5 9 2" xfId="9980" xr:uid="{6506AB5E-AC64-42A0-9EEC-D21F020814B7}"/>
    <cellStyle name="20% - Accent2 5 9 2 2" xfId="6279" xr:uid="{167EBCAE-D8D8-4C17-968B-6D6AB3A20C17}"/>
    <cellStyle name="20% - Accent2 5 9 3" xfId="23858" xr:uid="{E8CB665E-9655-45F6-8F63-870C9B781AA9}"/>
    <cellStyle name="20% - Accent2 5 9 3 2" xfId="25402" xr:uid="{A9EAC3F4-254A-4174-B736-226C67ADDC4B}"/>
    <cellStyle name="20% - Accent2 5 9 4" xfId="19818" xr:uid="{14310E83-DA19-4B0E-B5B1-BA60D1026E65}"/>
    <cellStyle name="20% - Accent2 6" xfId="10796" xr:uid="{4B9A3964-E38B-422C-9658-12744FF3A42E}"/>
    <cellStyle name="20% - Accent2 6 10" xfId="20767" xr:uid="{49DAC599-BB0B-4E48-81AB-AA32A5A56CB2}"/>
    <cellStyle name="20% - Accent2 6 2" xfId="23433" xr:uid="{F4B48228-2C9A-459A-8C17-CDD1B6CC2863}"/>
    <cellStyle name="20% - Accent2 6 2 2" xfId="17121" xr:uid="{1261DAD7-C0D4-4272-8114-40AA846FE4A0}"/>
    <cellStyle name="20% - Accent2 6 2 2 2" xfId="19308" xr:uid="{A64481CC-2D39-462F-ABCD-159A78260D02}"/>
    <cellStyle name="20% - Accent2 6 2 2 2 2" xfId="3667" xr:uid="{C875F11D-8B88-4E8B-B408-5BFDB02AC53D}"/>
    <cellStyle name="20% - Accent2 6 2 2 2 2 2" xfId="16814" xr:uid="{1B780B93-5154-4F4B-AB23-FC8E5B9474C7}"/>
    <cellStyle name="20% - Accent2 6 2 2 2 3" xfId="23856" xr:uid="{0151A794-F032-441F-9818-48FFB42A7609}"/>
    <cellStyle name="20% - Accent2 6 2 2 2 3 2" xfId="12766" xr:uid="{8E84564D-F2B6-44F8-A5F1-7E8B3D80771B}"/>
    <cellStyle name="20% - Accent2 6 2 2 2 4" xfId="7183" xr:uid="{9DD8BB26-83D7-455F-BAC5-2ED4186B85E8}"/>
    <cellStyle name="20% - Accent2 6 2 2 3" xfId="443" xr:uid="{F454A4A0-FBE3-4759-B3BD-9D52BDCB828E}"/>
    <cellStyle name="20% - Accent2 6 2 2 3 2" xfId="20938" xr:uid="{387B2606-2801-4B67-B22F-0DDAF67AF5FB}"/>
    <cellStyle name="20% - Accent2 6 2 2 4" xfId="9033" xr:uid="{13C39125-5E62-4841-BB4F-0337041A7481}"/>
    <cellStyle name="20% - Accent2 6 2 2 4 2" xfId="6370" xr:uid="{A1C4CDE7-BA7A-4625-B22E-7E3028224ED6}"/>
    <cellStyle name="20% - Accent2 6 2 2 5" xfId="2891" xr:uid="{8F597DDB-F65D-420F-B1BA-6C42E387E044}"/>
    <cellStyle name="20% - Accent2 6 2 3" xfId="6588" xr:uid="{4B226B43-B6F6-4FFD-8856-6F20D5F66F1E}"/>
    <cellStyle name="20% - Accent2 6 2 3 2" xfId="12994" xr:uid="{3F662E0C-F2D2-48BB-8764-8397486A4207}"/>
    <cellStyle name="20% - Accent2 6 2 3 2 2" xfId="9981" xr:uid="{4367152A-EBFB-459C-B1DF-697053C86B2B}"/>
    <cellStyle name="20% - Accent2 6 2 3 2 2 2" xfId="6280" xr:uid="{53655232-BDC1-457A-9758-A4DEC0A38807}"/>
    <cellStyle name="20% - Accent2 6 2 3 2 3" xfId="17544" xr:uid="{16B126C4-80FC-49E0-95F8-8648AD6481D0}"/>
    <cellStyle name="20% - Accent2 6 2 3 2 3 2" xfId="25403" xr:uid="{2AA0AE24-A3B3-4295-A4AE-4E90DE91A7EF}"/>
    <cellStyle name="20% - Accent2 6 2 3 2 4" xfId="19819" xr:uid="{5B6DE05B-6938-409C-B134-8D2F7CE0B1C9}"/>
    <cellStyle name="20% - Accent2 6 2 3 3" xfId="1482" xr:uid="{D770A1DB-4590-48D5-90D3-FA28D236E592}"/>
    <cellStyle name="20% - Accent2 6 2 3 3 2" xfId="14626" xr:uid="{822D0F2F-F894-421E-82C2-1B603DC6474E}"/>
    <cellStyle name="20% - Accent2 6 2 3 4" xfId="21669" xr:uid="{46817D21-3337-4237-9AEB-94747F7B93C6}"/>
    <cellStyle name="20% - Accent2 6 2 3 4 2" xfId="12684" xr:uid="{4C30B86D-C5DC-4C16-AC44-C7DEA84C4042}"/>
    <cellStyle name="20% - Accent2 6 2 3 5" xfId="9204" xr:uid="{7FAD4730-0A8C-4935-89A3-588B4D183D63}"/>
    <cellStyle name="20% - Accent2 6 2 4" xfId="6672" xr:uid="{36FCD70C-E49B-4883-98DC-5CBC9FA05E43}"/>
    <cellStyle name="20% - Accent2 6 2 4 2" xfId="1563" xr:uid="{563D89F5-BAA1-44F5-B7D1-9C8BC6E97BBA}"/>
    <cellStyle name="20% - Accent2 6 2 4 2 2" xfId="23127" xr:uid="{43E541BC-1119-460A-BED5-A649356AAB4C}"/>
    <cellStyle name="20% - Accent2 6 2 4 3" xfId="11219" xr:uid="{5C5ED088-D21E-425F-B379-EAA719563EF2}"/>
    <cellStyle name="20% - Accent2 6 2 4 3 2" xfId="6452" xr:uid="{FE872EB5-67C6-46EC-BF6A-5DB3DD72828C}"/>
    <cellStyle name="20% - Accent2 6 2 4 4" xfId="17716" xr:uid="{BC41F85F-5BFF-479F-A556-08E28078CF32}"/>
    <cellStyle name="20% - Accent2 6 2 5" xfId="442" xr:uid="{3BA9C319-F91C-4396-8C70-A2CDD87C37BF}"/>
    <cellStyle name="20% - Accent2 6 2 5 2" xfId="8303" xr:uid="{06413394-C6B4-445E-A02C-C6299E980242}"/>
    <cellStyle name="20% - Accent2 6 2 6" xfId="2720" xr:uid="{4431BB99-5BF6-431D-8C09-84C2AB284F95}"/>
    <cellStyle name="20% - Accent2 6 2 6 2" xfId="16904" xr:uid="{5249197B-E309-40DD-B231-6A2AEE5B3F11}"/>
    <cellStyle name="20% - Accent2 6 2 7" xfId="14455" xr:uid="{C952F440-7E33-46B5-B2A7-13F4A1E78DC1}"/>
    <cellStyle name="20% - Accent2 6 3" xfId="19224" xr:uid="{D312D837-FE25-43BA-ADC2-782FE09A501C}"/>
    <cellStyle name="20% - Accent2 6 3 2" xfId="12910" xr:uid="{CDD5FF79-A64D-4D64-B5A7-8E4F8EAFBBD8}"/>
    <cellStyle name="20% - Accent2 6 3 2 2" xfId="1392" xr:uid="{FF1F1EE9-CBF3-4C43-B6E8-3E1B3B04710A}"/>
    <cellStyle name="20% - Accent2 6 3 2 2 2" xfId="16305" xr:uid="{58CCFD11-18E4-451C-B862-5AAC742513FF}"/>
    <cellStyle name="20% - Accent2 6 3 2 2 2 2" xfId="25231" xr:uid="{6D9C19DB-B08A-489F-BB1B-5348B20AC722}"/>
    <cellStyle name="20% - Accent2 6 3 2 2 3" xfId="19647" xr:uid="{66F9D0E7-EE68-4C3B-A714-46216ADCAD7F}"/>
    <cellStyle name="20% - Accent2 6 3 2 2 3 2" xfId="8557" xr:uid="{FF52D67A-1D91-4940-9855-659DAE8E3652}"/>
    <cellStyle name="20% - Accent2 6 3 2 2 4" xfId="1900" xr:uid="{3D8297DF-82FD-4C00-BC84-A72CA50E31E3}"/>
    <cellStyle name="20% - Accent2 6 3 2 3" xfId="9900" xr:uid="{334FAB65-B01E-447A-837D-3A5F12507FEE}"/>
    <cellStyle name="20% - Accent2 6 3 2 3 2" xfId="9375" xr:uid="{E3A3B7D7-5740-4FF5-BD87-828BF6F0E907}"/>
    <cellStyle name="20% - Accent2 6 3 2 4" xfId="4824" xr:uid="{436717FF-5033-43D2-A41C-43F0A692BC73}"/>
    <cellStyle name="20% - Accent2 6 3 2 4 2" xfId="19008" xr:uid="{287C92C8-4CA7-4A0E-B898-9C661FCBE8F9}"/>
    <cellStyle name="20% - Accent2 6 3 2 5" xfId="15528" xr:uid="{EBFAF87B-7B8A-4D5E-A42D-8964B309391A}"/>
    <cellStyle name="20% - Accent2 6 3 3" xfId="269" xr:uid="{3C8A2C66-0923-4E83-B16B-E919F484FD3D}"/>
    <cellStyle name="20% - Accent2 6 3 3 2" xfId="3496" xr:uid="{7FD4D08E-3A7F-4E0B-AC02-A0469AFF82B7}"/>
    <cellStyle name="20% - Accent2 6 3 3 2 2" xfId="5771" xr:uid="{02067E44-BF3F-4FDA-9F9A-9A3C9758CB30}"/>
    <cellStyle name="20% - Accent2 6 3 3 2 2 2" xfId="18918" xr:uid="{5E57258D-6D31-4668-9D85-2E6955816E16}"/>
    <cellStyle name="20% - Accent2 6 3 3 2 3" xfId="13333" xr:uid="{7B8A8222-BA72-4E2A-BEBA-C96D13DC291F}"/>
    <cellStyle name="20% - Accent2 6 3 3 2 3 2" xfId="21192" xr:uid="{90C94718-05E0-4E7D-B57F-15405331BC47}"/>
    <cellStyle name="20% - Accent2 6 3 3 2 4" xfId="4004" xr:uid="{369A7397-1FCC-496A-82A3-92CE91C5E02A}"/>
    <cellStyle name="20% - Accent2 6 3 3 3" xfId="22537" xr:uid="{E05E2F0A-A01A-4DD0-ACBE-69E37FDCE677}"/>
    <cellStyle name="20% - Accent2 6 3 3 3 2" xfId="22011" xr:uid="{727F904F-9193-4EDA-AD6A-7B60A9B1C9E8}"/>
    <cellStyle name="20% - Accent2 6 3 3 4" xfId="11137" xr:uid="{6FFF003F-A420-4E00-B82C-631104A513D4}"/>
    <cellStyle name="20% - Accent2 6 3 3 4 2" xfId="8475" xr:uid="{FB6186F2-4721-46AD-A174-5EF2535C368B}"/>
    <cellStyle name="20% - Accent2 6 3 3 5" xfId="4995" xr:uid="{2BF5E79C-00A5-4B65-A3B2-49EB3D319604}"/>
    <cellStyle name="20% - Accent2 6 3 4" xfId="352" xr:uid="{4BA15AD9-0A41-4485-9825-380567FE4444}"/>
    <cellStyle name="20% - Accent2 6 3 4 2" xfId="22618" xr:uid="{4C4DD359-4588-4793-AECD-788ABA3DAEBE}"/>
    <cellStyle name="20% - Accent2 6 3 4 2 2" xfId="12594" xr:uid="{D05B3032-F707-4DD1-8A3E-5B39BD4B6211}"/>
    <cellStyle name="20% - Accent2 6 3 4 3" xfId="7011" xr:uid="{2F67B078-2F17-4680-9231-0C9D215DD05A}"/>
    <cellStyle name="20% - Accent2 6 3 4 3 2" xfId="19090" xr:uid="{0340BFF6-DFB3-4A09-B2B4-99D065C2FC1C}"/>
    <cellStyle name="20% - Accent2 6 3 4 4" xfId="13505" xr:uid="{2545C3E4-C6EC-4497-B372-0D8647699759}"/>
    <cellStyle name="20% - Accent2 6 3 5" xfId="3586" xr:uid="{68125A61-69EA-4A5E-854C-3EDF3251FE5A}"/>
    <cellStyle name="20% - Accent2 6 3 5 2" xfId="3062" xr:uid="{A4154FCA-56EA-408E-933F-7D090E0FA88A}"/>
    <cellStyle name="20% - Accent2 6 3 6" xfId="15357" xr:uid="{D66C0AF2-8F68-4CA9-A191-253425906969}"/>
    <cellStyle name="20% - Accent2 6 3 6 2" xfId="25321" xr:uid="{D76A8B13-A800-497A-89A3-8B2EE25E7B0B}"/>
    <cellStyle name="20% - Accent2 6 3 7" xfId="21840" xr:uid="{FC16D022-5143-4093-94A5-AE4B8856D18F}"/>
    <cellStyle name="20% - Accent2 6 4" xfId="1310" xr:uid="{A7E8C215-06FF-46AD-86CC-BEA03DC27ECC}"/>
    <cellStyle name="20% - Accent2 6 4 2" xfId="3414" xr:uid="{449BC98C-8F4D-4008-BCFA-3D076E4B625D}"/>
    <cellStyle name="20% - Accent2 6 4 2 2" xfId="22447" xr:uid="{F1A3A9F2-6741-4B71-8EB7-BAF122CF1843}"/>
    <cellStyle name="20% - Accent2 6 4 2 2 2" xfId="24722" xr:uid="{D94BE869-475E-46AA-945C-8DCF8B603286}"/>
    <cellStyle name="20% - Accent2 6 4 2 2 2 2" xfId="21020" xr:uid="{B85A3101-F7EA-4541-B027-4B7A128CEFA6}"/>
    <cellStyle name="20% - Accent2 6 4 2 2 3" xfId="697" xr:uid="{0019E634-C6C5-42CB-8B49-E3307289165E}"/>
    <cellStyle name="20% - Accent2 6 4 2 2 3 2" xfId="3316" xr:uid="{C60B425C-EAAD-46E0-8990-41F7DE5788B5}"/>
    <cellStyle name="20% - Accent2 6 4 2 2 4" xfId="22955" xr:uid="{577E9426-A643-4F81-857D-144BB339825E}"/>
    <cellStyle name="20% - Accent2 6 4 2 3" xfId="5690" xr:uid="{50B47264-DD75-496B-A7FD-0AB06FC6100E}"/>
    <cellStyle name="20% - Accent2 6 4 2 3 2" xfId="5166" xr:uid="{8441D7C8-A5A8-40B5-91EC-ED1C8224C22E}"/>
    <cellStyle name="20% - Accent2 6 4 2 4" xfId="17462" xr:uid="{4768DD9E-E0AE-436B-9F09-F117BB7DCE52}"/>
    <cellStyle name="20% - Accent2 6 4 2 4 2" xfId="14798" xr:uid="{BC1044C6-98FE-4A4D-AF87-A7C7B405FA8A}"/>
    <cellStyle name="20% - Accent2 6 4 2 5" xfId="23945" xr:uid="{4DA2DD66-8E4D-473F-9663-5B89AE2354F9}"/>
    <cellStyle name="20% - Accent2 6 4 3" xfId="9728" xr:uid="{5E410DB6-2E08-41F6-B2EC-38909C7B54F3}"/>
    <cellStyle name="20% - Accent2 6 4 3 2" xfId="16134" xr:uid="{0DF136BB-76FD-45DB-A267-52313F56FB5B}"/>
    <cellStyle name="20% - Accent2 6 4 3 2 2" xfId="18409" xr:uid="{7C634013-434F-4321-90AC-86CC90D2050F}"/>
    <cellStyle name="20% - Accent2 6 4 3 2 2 2" xfId="14708" xr:uid="{AC166479-4E9B-40D2-943C-58936A75FF0E}"/>
    <cellStyle name="20% - Accent2 6 4 3 2 3" xfId="1734" xr:uid="{280E3A64-A790-4B82-B63F-88A67E92734C}"/>
    <cellStyle name="20% - Accent2 6 4 3 2 3 2" xfId="9629" xr:uid="{85FC0403-129E-4BE4-BC90-23432E06429B}"/>
    <cellStyle name="20% - Accent2 6 4 3 2 4" xfId="16642" xr:uid="{E583087D-8959-4239-9DF6-E70572238744}"/>
    <cellStyle name="20% - Accent2 6 4 3 3" xfId="12004" xr:uid="{926BC686-7664-4FA9-BAE3-6A347547485A}"/>
    <cellStyle name="20% - Accent2 6 4 3 3 2" xfId="11479" xr:uid="{FD8FFA68-8F44-41E3-B248-04BE5F82BD0E}"/>
    <cellStyle name="20% - Accent2 6 4 3 4" xfId="6929" xr:uid="{87C15359-AC16-45F4-B294-756AEA44BECE}"/>
    <cellStyle name="20% - Accent2 6 4 3 4 2" xfId="3234" xr:uid="{34A476B0-8054-41A8-B5E5-65BF7E1FC40A}"/>
    <cellStyle name="20% - Accent2 6 4 3 5" xfId="17633" xr:uid="{CC37EDA3-0AB1-436A-992C-8884C562B19D}"/>
    <cellStyle name="20% - Accent2 6 4 4" xfId="9810" xr:uid="{D231D353-5E2A-4DFE-8856-5DA3B323994A}"/>
    <cellStyle name="20% - Accent2 6 4 4 2" xfId="12085" xr:uid="{8D8AD304-1704-407D-BD6E-CB3FBED4E0DF}"/>
    <cellStyle name="20% - Accent2 6 4 4 2 2" xfId="8385" xr:uid="{84797A20-581F-4580-912E-269A81AC9FE7}"/>
    <cellStyle name="20% - Accent2 6 4 4 3" xfId="696" xr:uid="{2578E9D2-BBCD-4CF3-912B-85F34B1C9CB8}"/>
    <cellStyle name="20% - Accent2 6 4 4 3 2" xfId="14880" xr:uid="{9B3D4A28-830A-48E0-8E83-8A8E5C36D428}"/>
    <cellStyle name="20% - Accent2 6 4 4 4" xfId="10318" xr:uid="{A2EB8752-FE5B-4465-975D-0E7CA84883B0}"/>
    <cellStyle name="20% - Accent2 6 4 5" xfId="16224" xr:uid="{4327B049-DD54-4229-AB44-50A9D4C95660}"/>
    <cellStyle name="20% - Accent2 6 4 5 2" xfId="15699" xr:uid="{1E8F782A-ED9B-4D88-BBDF-4A81F0364EAD}"/>
    <cellStyle name="20% - Accent2 6 4 6" xfId="23774" xr:uid="{D2B25F61-F6A4-4C38-B6FE-9D4D9B584997}"/>
    <cellStyle name="20% - Accent2 6 4 6 2" xfId="21110" xr:uid="{E726B9F5-A708-41FF-A3E4-A7C8127B0884}"/>
    <cellStyle name="20% - Accent2 6 4 7" xfId="11308" xr:uid="{89B4BF61-AB18-49AD-8F3A-D549C58178F3}"/>
    <cellStyle name="20% - Accent2 6 5" xfId="22365" xr:uid="{CB48465A-C66E-42D1-8648-B93E1D812441}"/>
    <cellStyle name="20% - Accent2 6 5 2" xfId="5600" xr:uid="{61787D68-203F-4108-996C-54B13185A243}"/>
    <cellStyle name="20% - Accent2 6 5 2 2" xfId="7876" xr:uid="{679BFC90-8016-4D89-A736-F74D9720C160}"/>
    <cellStyle name="20% - Accent2 6 5 2 2 2" xfId="3144" xr:uid="{C1CBED53-551B-4467-B2DA-325ED4775DD0}"/>
    <cellStyle name="20% - Accent2 6 5 2 3" xfId="3838" xr:uid="{C98542CA-558C-4AD0-9682-50FE319A5A33}"/>
    <cellStyle name="20% - Accent2 6 5 2 3 2" xfId="22265" xr:uid="{C1441DB9-9B9E-4EDD-802B-377272D6B4E8}"/>
    <cellStyle name="20% - Accent2 6 5 2 4" xfId="6108" xr:uid="{31C3F933-A335-42E4-9BF5-17F37D3BFAF6}"/>
    <cellStyle name="20% - Accent2 6 5 3" xfId="24641" xr:uid="{C20572FE-5099-43E8-8565-3704C8B0847B}"/>
    <cellStyle name="20% - Accent2 6 5 3 2" xfId="24116" xr:uid="{D3365BF6-4357-47A9-9CD2-C72F1CEBB9CD}"/>
    <cellStyle name="20% - Accent2 6 5 4" xfId="19565" xr:uid="{4A70E6A2-DED8-4AB1-89BB-D4241D1FEAC0}"/>
    <cellStyle name="20% - Accent2 6 5 4 2" xfId="9547" xr:uid="{FD688CE4-51F2-4298-9014-E3C0CA0FD1C1}"/>
    <cellStyle name="20% - Accent2 6 5 5" xfId="7100" xr:uid="{0A44BDB5-7C75-480F-BFC9-4F38BDC0A39B}"/>
    <cellStyle name="20% - Accent2 6 6" xfId="16052" xr:uid="{E4F8490E-84BD-44CE-B3EE-4BC6F60B7D64}"/>
    <cellStyle name="20% - Accent2 6 6 2" xfId="11914" xr:uid="{0D49A4DA-D713-4B44-B169-58B0272B680A}"/>
    <cellStyle name="20% - Accent2 6 6 2 2" xfId="20511" xr:uid="{AA46BF74-AAF4-4768-9FE6-150FC5CDCC15}"/>
    <cellStyle name="20% - Accent2 6 6 2 2 2" xfId="9457" xr:uid="{F9EF99A6-3742-402F-B493-7C97AE36A7BA}"/>
    <cellStyle name="20% - Accent2 6 6 2 3" xfId="10152" xr:uid="{2CDF0DFE-B1F5-4E5C-852F-239BE4723680}"/>
    <cellStyle name="20% - Accent2 6 6 2 3 2" xfId="15953" xr:uid="{285B7472-2E1B-43B3-8122-CCEFEC6CE844}"/>
    <cellStyle name="20% - Accent2 6 6 2 4" xfId="12422" xr:uid="{8BD53252-9A3B-4FF9-AE50-41D2FB0DEB0C}"/>
    <cellStyle name="20% - Accent2 6 6 3" xfId="18328" xr:uid="{3C23F2E9-C560-4892-9C30-7AC16D256C63}"/>
    <cellStyle name="20% - Accent2 6 6 3 2" xfId="17804" xr:uid="{C15B1750-AA08-40B6-9E09-459AFC948530}"/>
    <cellStyle name="20% - Accent2 6 6 4" xfId="13251" xr:uid="{476CF7BE-AB90-471F-9A05-0B83A15175F4}"/>
    <cellStyle name="20% - Accent2 6 6 4 2" xfId="22183" xr:uid="{54049BD8-12A4-47D3-9DAD-C86E14A98C70}"/>
    <cellStyle name="20% - Accent2 6 6 5" xfId="19736" xr:uid="{978C42EF-D65F-4F47-AEA1-44AF34531272}"/>
    <cellStyle name="20% - Accent2 6 7" xfId="17205" xr:uid="{8EB15F3C-4332-4882-B0AA-B2F0BAD834E5}"/>
    <cellStyle name="20% - Accent2 6 7 2" xfId="524" xr:uid="{82A24229-C411-4D9C-9845-23E3C8E6A025}"/>
    <cellStyle name="20% - Accent2 6 7 2 2" xfId="10490" xr:uid="{0E987AA1-E78A-4D36-934D-1D49CB3AACCC}"/>
    <cellStyle name="20% - Accent2 6 7 3" xfId="4906" xr:uid="{9142919C-F1B3-4FEE-A108-62356B688B77}"/>
    <cellStyle name="20% - Accent2 6 7 3 2" xfId="16986" xr:uid="{A712AF1F-5F97-4CE2-93C0-161DEB1528E6}"/>
    <cellStyle name="20% - Accent2 6 7 4" xfId="24028" xr:uid="{298CCC68-8888-46E0-8CC8-88CD0B627D28}"/>
    <cellStyle name="20% - Accent2 6 8" xfId="13083" xr:uid="{95310DA2-1A46-44D1-8801-FD1E0668EBD2}"/>
    <cellStyle name="20% - Accent2 6 8 2" xfId="18836" xr:uid="{064B1DB2-5C33-45D3-A672-13A4B7A1B5B9}"/>
    <cellStyle name="20% - Accent2 6 9" xfId="14284" xr:uid="{99D89610-79BC-4887-A1A2-CB41917BED23}"/>
    <cellStyle name="20% - Accent2 6 9 2" xfId="23217" xr:uid="{B8E6EC4E-CF5E-4A8E-992E-53613F9EF5C8}"/>
    <cellStyle name="20% - Accent2 7" xfId="5518" xr:uid="{9A52C8AD-09EB-4D8C-ADF0-4B18C76EC73A}"/>
    <cellStyle name="20% - Accent2 7 2" xfId="11832" xr:uid="{A49C471B-4499-436C-B512-8B7D37B915AB}"/>
    <cellStyle name="20% - Accent2 7 2 2" xfId="24469" xr:uid="{7048E324-2B14-45DF-AE98-606E054A0B8D}"/>
    <cellStyle name="20% - Accent2 7 2 2 2" xfId="7705" xr:uid="{4CB35AFA-455C-49C3-9362-CE235C5E5841}"/>
    <cellStyle name="20% - Accent2 7 2 2 2 2" xfId="8948" xr:uid="{CDBE8101-8734-40CE-8734-01C22A309579}"/>
    <cellStyle name="20% - Accent2 7 2 2 2 2 2" xfId="5248" xr:uid="{CE5019A0-9C4F-4CC2-922F-24429B4DB5A0}"/>
    <cellStyle name="20% - Accent2 7 2 2 2 3" xfId="5942" xr:uid="{64B98501-3CB2-4A10-98D1-6886CC20F5D9}"/>
    <cellStyle name="20% - Accent2 7 2 2 2 3 2" xfId="24370" xr:uid="{79AC8A3C-B661-4093-B861-E21FF6708D79}"/>
    <cellStyle name="20% - Accent2 7 2 2 2 4" xfId="8213" xr:uid="{6E3C494F-1389-470E-8440-76FED96F8740}"/>
    <cellStyle name="20% - Accent2 7 2 2 3" xfId="14118" xr:uid="{C956A34B-E11D-430A-92E5-8C72400B898D}"/>
    <cellStyle name="20% - Accent2 7 2 2 3 2" xfId="13593" xr:uid="{368EEE52-3B74-4F49-AF78-CA7834157A1C}"/>
    <cellStyle name="20% - Accent2 7 2 2 4" xfId="1652" xr:uid="{70339C54-7567-4033-869B-BDF26FF03130}"/>
    <cellStyle name="20% - Accent2 7 2 2 4 2" xfId="11651" xr:uid="{15FEDF22-020C-453E-BD8C-FC6569DC2DB2}"/>
    <cellStyle name="20% - Accent2 7 2 2 5" xfId="786" xr:uid="{35C685CB-7422-431E-8F85-336CC05E19A0}"/>
    <cellStyle name="20% - Accent2 7 2 3" xfId="18156" xr:uid="{14EBA6A7-4C66-4ACF-9B3B-97F8CB65A7C4}"/>
    <cellStyle name="20% - Accent2 7 2 3 2" xfId="20340" xr:uid="{ECFDA6EF-688C-477A-BE97-B3CEF7E2321D}"/>
    <cellStyle name="20% - Accent2 7 2 3 2 2" xfId="21584" xr:uid="{30D0BA17-82EC-4EF7-A4FC-3502D13C100C}"/>
    <cellStyle name="20% - Accent2 7 2 3 2 2 2" xfId="11561" xr:uid="{4DCC2274-0BDC-49A2-8302-1CF4E3AE27BB}"/>
    <cellStyle name="20% - Accent2 7 2 3 2 3" xfId="12256" xr:uid="{B7E203AA-9E9F-42F4-B063-2AF84451C7D3}"/>
    <cellStyle name="20% - Accent2 7 2 3 2 3 2" xfId="18058" xr:uid="{4B65D31D-83CD-4415-B2B4-79A02437A11A}"/>
    <cellStyle name="20% - Accent2 7 2 3 2 4" xfId="20848" xr:uid="{EAEDB922-EFB5-40A2-BF40-5FFA884B53B6}"/>
    <cellStyle name="20% - Accent2 7 2 3 3" xfId="2554" xr:uid="{67696B50-BE78-4828-854D-B8DB2BC934E6}"/>
    <cellStyle name="20% - Accent2 7 2 3 3 2" xfId="957" xr:uid="{57900B05-17FB-4859-AE37-30C85CBC91F5}"/>
    <cellStyle name="20% - Accent2 7 2 3 4" xfId="3756" xr:uid="{64933F0F-D340-469A-86FA-49DAE799E367}"/>
    <cellStyle name="20% - Accent2 7 2 3 4 2" xfId="24288" xr:uid="{072487CB-8C75-4C65-B69F-72574921936B}"/>
    <cellStyle name="20% - Accent2 7 2 3 5" xfId="1823" xr:uid="{23798D7E-2BC9-4956-B426-A424161D2828}"/>
    <cellStyle name="20% - Accent2 7 2 4" xfId="18238" xr:uid="{7875C63A-FC08-4ED7-885F-1C7AA86D9022}"/>
    <cellStyle name="20% - Accent2 7 2 4 2" xfId="2635" xr:uid="{64EA21BB-C782-417B-87FA-41662A0ECBE1}"/>
    <cellStyle name="20% - Accent2 7 2 4 2 2" xfId="15781" xr:uid="{AC7AD53C-41BE-4954-BA4F-35FBFA8DED06}"/>
    <cellStyle name="20% - Accent2 7 2 4 3" xfId="16476" xr:uid="{F9B69BDB-B9EC-4949-AEC2-4EA79DC5C2DD}"/>
    <cellStyle name="20% - Accent2 7 2 4 3 2" xfId="11733" xr:uid="{D8A0439D-6498-4398-80C2-2D783E305522}"/>
    <cellStyle name="20% - Accent2 7 2 4 4" xfId="18746" xr:uid="{96E97094-1273-46C7-9D31-5DA8C09FB5EB}"/>
    <cellStyle name="20% - Accent2 7 2 5" xfId="20430" xr:uid="{22415232-D015-41B9-8A30-0982BDC15D81}"/>
    <cellStyle name="20% - Accent2 7 2 5 2" xfId="19907" xr:uid="{BFA8708E-4DAD-4072-80A6-6BB355D29176}"/>
    <cellStyle name="20% - Accent2 7 2 6" xfId="614" xr:uid="{E45905CC-E74F-4C1E-923E-45E4EF78CF1D}"/>
    <cellStyle name="20% - Accent2 7 2 6 2" xfId="5338" xr:uid="{0A40F4F2-BF55-4EF6-9FA5-7BE5F2470799}"/>
    <cellStyle name="20% - Accent2 7 2 7" xfId="785" xr:uid="{7C06EB19-5B12-4FC2-BCB4-78B6413F935E}"/>
    <cellStyle name="20% - Accent2 7 3" xfId="7623" xr:uid="{9ADC36FC-1BDA-485A-93AD-D766AA3816DB}"/>
    <cellStyle name="20% - Accent2 7 3 2" xfId="20258" xr:uid="{12487108-D551-4A03-B747-2A4E87DAA81F}"/>
    <cellStyle name="20% - Accent2 7 3 2 2" xfId="2464" xr:uid="{9BD7C67C-F3A6-4945-9CC1-A4B7969FCBF8}"/>
    <cellStyle name="20% - Accent2 7 3 2 2 2" xfId="4739" xr:uid="{44B5CC9F-5C8C-468D-882A-D21FB731872B}"/>
    <cellStyle name="20% - Accent2 7 3 2 2 2 2" xfId="17886" xr:uid="{790FA4C9-1292-4D3C-B0C5-642EE94E9EFF}"/>
    <cellStyle name="20% - Accent2 7 3 2 2 3" xfId="18580" xr:uid="{A75A2985-77B8-4028-9A14-0D08E9DA6ECB}"/>
    <cellStyle name="20% - Accent2 7 3 2 2 3 2" xfId="20161" xr:uid="{9D41C31C-1D0D-4A51-A749-1790B4499CC1}"/>
    <cellStyle name="20% - Accent2 7 3 2 2 4" xfId="2972" xr:uid="{BEE5C08A-E582-4EC7-A505-E7C1CF95C60F}"/>
    <cellStyle name="20% - Accent2 7 3 2 3" xfId="21503" xr:uid="{45BC1BB3-71E4-4FAB-9FE7-97B1DC6311D8}"/>
    <cellStyle name="20% - Accent2 7 3 2 3 2" xfId="1994" xr:uid="{BA8B810B-2B7A-4EBD-8E90-BD599545BAA8}"/>
    <cellStyle name="20% - Accent2 7 3 2 4" xfId="22707" xr:uid="{30650338-A287-47E7-85C5-18FE4661570D}"/>
    <cellStyle name="20% - Accent2 7 3 2 4 2" xfId="7443" xr:uid="{D39E1264-2805-4D96-AFB5-F0E6DEE0DB73}"/>
    <cellStyle name="20% - Accent2 7 3 2 5" xfId="10241" xr:uid="{F741904F-1C2A-43A2-B29A-0DDBE4754D5E}"/>
    <cellStyle name="20% - Accent2 7 3 3" xfId="13946" xr:uid="{98AEA8BE-746C-4B1A-867C-00265D7E718F}"/>
    <cellStyle name="20% - Accent2 7 3 3 2" xfId="8777" xr:uid="{F7C4FB12-42C8-4202-9E3B-D684B7397FF1}"/>
    <cellStyle name="20% - Accent2 7 3 3 2 2" xfId="11052" xr:uid="{F875B6FB-933D-4AA5-9DCB-AAC7D9CAB17C}"/>
    <cellStyle name="20% - Accent2 7 3 3 2 2 2" xfId="7353" xr:uid="{35DFB398-6ABC-4B59-8FF4-FCB6B4E17937}"/>
    <cellStyle name="20% - Accent2 7 3 3 2 3" xfId="8047" xr:uid="{31B04C28-1DB1-42D3-9500-0A56C99016BA}"/>
    <cellStyle name="20% - Accent2 7 3 3 2 3 2" xfId="13847" xr:uid="{9C3FCA63-EE28-42F5-8283-F5ADE98D4E8B}"/>
    <cellStyle name="20% - Accent2 7 3 3 2 4" xfId="9285" xr:uid="{538C0DD4-ADBA-4F3C-8BCB-9FA260EC9288}"/>
    <cellStyle name="20% - Accent2 7 3 3 3" xfId="15191" xr:uid="{B874344C-8FDD-4A84-85B0-A7B270AD8458}"/>
    <cellStyle name="20% - Accent2 7 3 3 3 2" xfId="4098" xr:uid="{A0CD1429-E03D-476C-83B9-F8A9F7FED3CE}"/>
    <cellStyle name="20% - Accent2 7 3 3 4" xfId="16394" xr:uid="{60E9A1CC-A710-4CB2-8F50-48644E0DA9CF}"/>
    <cellStyle name="20% - Accent2 7 3 3 4 2" xfId="20079" xr:uid="{ED09DCD2-A429-4CCF-A09B-E1B5AA36FE9C}"/>
    <cellStyle name="20% - Accent2 7 3 3 5" xfId="22878" xr:uid="{0D7384D8-4656-407C-9E0C-09FD9B90D8FF}"/>
    <cellStyle name="20% - Accent2 7 3 4" xfId="14028" xr:uid="{717F84CE-F9C9-404C-82A9-34BD27F16341}"/>
    <cellStyle name="20% - Accent2 7 3 4 2" xfId="15272" xr:uid="{1C91A196-F016-42B6-AC4D-E6181DCBFC0D}"/>
    <cellStyle name="20% - Accent2 7 3 4 2 2" xfId="24198" xr:uid="{D6AC36EF-EDE8-494D-B2C6-F529E56CA466}"/>
    <cellStyle name="20% - Accent2 7 3 4 3" xfId="24893" xr:uid="{B06CCDA6-5AD9-49B5-91FD-B74D5AD1151B}"/>
    <cellStyle name="20% - Accent2 7 3 4 3 2" xfId="7525" xr:uid="{063E8645-62B8-45AD-9534-9569092F3A31}"/>
    <cellStyle name="20% - Accent2 7 3 4 4" xfId="14536" xr:uid="{BDE52378-A1F6-4501-8B9A-79202E4ACA68}"/>
    <cellStyle name="20% - Accent2 7 3 5" xfId="8867" xr:uid="{7397E349-FD30-4122-B230-644459DEE323}"/>
    <cellStyle name="20% - Accent2 7 3 5 2" xfId="958" xr:uid="{5AF39836-33CA-497E-AF7A-688587601EA4}"/>
    <cellStyle name="20% - Accent2 7 3 6" xfId="10070" xr:uid="{8A5FDE1C-8787-4CD8-BEB8-A33DA2C9B51E}"/>
    <cellStyle name="20% - Accent2 7 3 6 2" xfId="17976" xr:uid="{3284574C-87BE-4D97-9524-173DEEC214D3}"/>
    <cellStyle name="20% - Accent2 7 3 7" xfId="3927" xr:uid="{24818658-8E48-424F-A565-C79DDDB17247}"/>
    <cellStyle name="20% - Accent2 7 4" xfId="2382" xr:uid="{987311EC-8DD0-4E31-84BA-93E633C9B942}"/>
    <cellStyle name="20% - Accent2 7 4 2" xfId="21413" xr:uid="{CD2DA1B4-BBE0-4783-94A2-7C6071D433CB}"/>
    <cellStyle name="20% - Accent2 7 4 2 2" xfId="23689" xr:uid="{21A53FA2-7AAE-46F2-9333-E972301BAE90}"/>
    <cellStyle name="20% - Accent2 7 4 2 2 2" xfId="19989" xr:uid="{323D3D3A-331B-4E8E-97AE-0175BAFA3B82}"/>
    <cellStyle name="20% - Accent2 7 4 2 3" xfId="20682" xr:uid="{4185B8C9-331C-4B83-9D9A-C57BFF4A0E56}"/>
    <cellStyle name="20% - Accent2 7 4 2 3 2" xfId="2242" xr:uid="{E30A2A9A-D970-4DD1-8260-6CB832424056}"/>
    <cellStyle name="20% - Accent2 7 4 2 4" xfId="21921" xr:uid="{5577E35B-45DA-4D63-9AD0-3CBD6F319E7B}"/>
    <cellStyle name="20% - Accent2 7 4 3" xfId="4658" xr:uid="{0E897836-EC33-4D48-8FA4-EFFE444B6D92}"/>
    <cellStyle name="20% - Accent2 7 4 3 2" xfId="10412" xr:uid="{4193D003-3F20-41F9-AB0C-F22D203D8B5B}"/>
    <cellStyle name="20% - Accent2 7 4 4" xfId="5860" xr:uid="{CF5FB04E-9F73-4CE9-8E53-25172B2C217A}"/>
    <cellStyle name="20% - Accent2 7 4 4 2" xfId="13765" xr:uid="{F7B8E2D7-401F-4B1A-8ECF-1860F23DD41B}"/>
    <cellStyle name="20% - Accent2 7 4 5" xfId="16565" xr:uid="{B1766A76-D3CA-4FE8-A4E1-BA5976CAB0C3}"/>
    <cellStyle name="20% - Accent2 7 5" xfId="8695" xr:uid="{D7EE3769-04C8-4072-BB2D-5133A7A96521}"/>
    <cellStyle name="20% - Accent2 7 5 2" xfId="15101" xr:uid="{88414075-F190-4633-9558-501743F107D6}"/>
    <cellStyle name="20% - Accent2 7 5 2 2" xfId="17377" xr:uid="{18AFAB4D-1BA9-4DDA-9605-24B1A4207918}"/>
    <cellStyle name="20% - Accent2 7 5 2 2 2" xfId="13675" xr:uid="{D84BE37C-9548-4A16-A3FE-6BF5B3112C85}"/>
    <cellStyle name="20% - Accent2 7 5 2 3" xfId="14370" xr:uid="{7C494BD1-4CE5-4537-BE19-DEAAD04E903C}"/>
    <cellStyle name="20% - Accent2 7 5 2 3 2" xfId="4346" xr:uid="{169ACF70-580E-433A-90CC-5F745D9393E2}"/>
    <cellStyle name="20% - Accent2 7 5 2 4" xfId="15609" xr:uid="{2F10BDA5-FC77-409E-9E62-08912514B45C}"/>
    <cellStyle name="20% - Accent2 7 5 3" xfId="10971" xr:uid="{36EDF2C4-19F2-4E4D-B2AC-D0876AFAA0ED}"/>
    <cellStyle name="20% - Accent2 7 5 3 2" xfId="23049" xr:uid="{93127C2B-283F-4817-8E91-FC25421672B4}"/>
    <cellStyle name="20% - Accent2 7 5 4" xfId="12174" xr:uid="{5B02E76C-5054-4463-A5A8-DE96F52DB80A}"/>
    <cellStyle name="20% - Accent2 7 5 4 2" xfId="1129" xr:uid="{BF7E663F-1B1D-49E2-A4AD-F19FC7A6AD16}"/>
    <cellStyle name="20% - Accent2 7 5 5" xfId="6031" xr:uid="{D44FFAAF-7785-472E-8C1A-CE92DAAC0A4E}"/>
    <cellStyle name="20% - Accent2 7 6" xfId="24551" xr:uid="{1F408C7B-C63D-4A82-9FF5-0EF6D0D2FE5D}"/>
    <cellStyle name="20% - Accent2 7 6 2" xfId="14199" xr:uid="{F32E45BB-D3C2-4836-82E4-AB7E4C9D5830}"/>
    <cellStyle name="20% - Accent2 7 6 2 2" xfId="22093" xr:uid="{AD92B24C-45C4-47AD-98E8-69A13FFD03DD}"/>
    <cellStyle name="20% - Accent2 7 6 3" xfId="22789" xr:uid="{08E1DA74-65BB-43BC-AAB3-A8FC04F5B47D}"/>
    <cellStyle name="20% - Accent2 7 6 3 2" xfId="5420" xr:uid="{67835DBC-9B19-4676-8918-3CD518575B74}"/>
    <cellStyle name="20% - Accent2 7 6 4" xfId="25059" xr:uid="{C8FDD983-5CA2-4D8A-B388-6EE3F0F971A3}"/>
    <cellStyle name="20% - Accent2 7 7" xfId="7795" xr:uid="{BA70307A-C294-4DF1-9F18-36B74582C2C6}"/>
    <cellStyle name="20% - Accent2 7 7 2" xfId="7271" xr:uid="{E89C9E6A-A72B-47EA-9333-083526DB615B}"/>
    <cellStyle name="20% - Accent2 7 8" xfId="613" xr:uid="{8CC41ACF-EC7D-4B27-B328-04685AF5136C}"/>
    <cellStyle name="20% - Accent2 7 8 2" xfId="15871" xr:uid="{48AF283C-E108-46F8-8BB4-9646D15E9832}"/>
    <cellStyle name="20% - Accent2 7 9" xfId="13422" xr:uid="{58112CEA-95B3-4E0D-A8D0-23BBF0BDB875}"/>
    <cellStyle name="20% - Accent2 8" xfId="21331" xr:uid="{7EFF2E47-0526-4E3C-AB19-5F9B2F6911D6}"/>
    <cellStyle name="20% - Accent2 8 2" xfId="15019" xr:uid="{337ACF5C-B935-48C6-88FC-49F09947EC1A}"/>
    <cellStyle name="20% - Accent2 8 2 2" xfId="10881" xr:uid="{7475158B-B28A-4FFA-9E17-31FB3225CCA2}"/>
    <cellStyle name="20% - Accent2 8 2 2 2" xfId="19480" xr:uid="{3F99E906-A8FD-4196-AA31-DF0CCF3EB8F4}"/>
    <cellStyle name="20% - Accent2 8 2 2 2 2" xfId="4165" xr:uid="{5EB3A5E6-621A-4C4B-85DC-E8297812B38F}"/>
    <cellStyle name="20% - Accent2 8 2 2 3" xfId="9119" xr:uid="{D71518A1-5CBD-4354-9B65-3773AF5F3B12}"/>
    <cellStyle name="20% - Accent2 8 2 2 3 2" xfId="23297" xr:uid="{BF02CC91-845B-4776-8BF6-96C43C70D311}"/>
    <cellStyle name="20% - Accent2 8 2 2 4" xfId="11389" xr:uid="{122A091F-2439-48AF-B6A3-F708B7F018DB}"/>
    <cellStyle name="20% - Accent2 8 2 3" xfId="17296" xr:uid="{5ED4611C-03BD-4DFE-A7B1-FE935B34DFFC}"/>
    <cellStyle name="20% - Accent2 8 2 3 2" xfId="6202" xr:uid="{DF63EE4F-BCEA-42D5-8197-65EC0F7D0C38}"/>
    <cellStyle name="20% - Accent2 8 2 4" xfId="18498" xr:uid="{7447B339-72D0-48EB-A662-B44B315FDA73}"/>
    <cellStyle name="20% - Accent2 8 2 4 2" xfId="4267" xr:uid="{FE2E9900-0C1E-46BF-B439-E8C6196D9586}"/>
    <cellStyle name="20% - Accent2 8 2 5" xfId="24982" xr:uid="{6D6094E9-7F19-4A36-ABB7-43EC9E02D37C}"/>
    <cellStyle name="20% - Accent2 8 3" xfId="4486" xr:uid="{BCAC5B99-F5D7-445B-8EFD-EA27D9EEC803}"/>
    <cellStyle name="20% - Accent2 8 3 2" xfId="23518" xr:uid="{CE3470A7-7BFC-41BB-A411-CC8E75E46BF0}"/>
    <cellStyle name="20% - Accent2 8 3 2 2" xfId="13166" xr:uid="{FD6C124E-B303-44DF-BECF-3C51F59BB090}"/>
    <cellStyle name="20% - Accent2 8 3 2 2 2" xfId="10479" xr:uid="{56E15F31-1C2B-4E74-8D65-23A41D058ADD}"/>
    <cellStyle name="20% - Accent2 8 3 2 3" xfId="21755" xr:uid="{9BBA4B43-A2B3-4596-B284-AB71C384A252}"/>
    <cellStyle name="20% - Accent2 8 3 2 3 2" xfId="16984" xr:uid="{9E38E8C8-68F3-40B1-BC09-0EF02879C3FB}"/>
    <cellStyle name="20% - Accent2 8 3 2 4" xfId="24026" xr:uid="{16F2ED22-9E7C-41A7-B3CC-C73D5E28C719}"/>
    <cellStyle name="20% - Accent2 8 3 3" xfId="6763" xr:uid="{39872FC1-4CB2-443E-914C-1F9346C9BD6A}"/>
    <cellStyle name="20% - Accent2 8 3 3 2" xfId="12516" xr:uid="{86DCD746-353F-4D44-AC05-8969E60B737E}"/>
    <cellStyle name="20% - Accent2 8 3 4" xfId="7965" xr:uid="{FCEC7A41-00E4-46FB-A6DF-130192052384}"/>
    <cellStyle name="20% - Accent2 8 3 4 2" xfId="10581" xr:uid="{156FB6BE-AE98-4C62-AEB1-97B17715E9E1}"/>
    <cellStyle name="20% - Accent2 8 3 5" xfId="18669" xr:uid="{A65187ED-7F45-4101-9611-413B861DBDAE}"/>
    <cellStyle name="20% - Accent2 8 4" xfId="4568" xr:uid="{D75C19C4-3961-4E0F-8F1A-E4E095FCE391}"/>
    <cellStyle name="20% - Accent2 8 4 2" xfId="6844" xr:uid="{F4728E1C-0C9E-4377-B4A4-96E11DF9C594}"/>
    <cellStyle name="20% - Accent2 8 4 2 2" xfId="2061" xr:uid="{84FE934D-43BF-4E69-B2AC-2575A040D625}"/>
    <cellStyle name="20% - Accent2 8 4 3" xfId="2806" xr:uid="{DDC8A48B-60B1-4EE8-A3B4-8BCC71B00902}"/>
    <cellStyle name="20% - Accent2 8 4 3 2" xfId="10660" xr:uid="{B527801A-7CA8-4F49-B6FE-676C25D74B9B}"/>
    <cellStyle name="20% - Accent2 8 4 4" xfId="5076" xr:uid="{686D6EC0-35CC-44B6-A617-6B642FDB04BB}"/>
    <cellStyle name="20% - Accent2 8 5" xfId="23608" xr:uid="{45D28A6C-47F4-4A72-9841-649B7048620E}"/>
    <cellStyle name="20% - Accent2 8 5 2" xfId="16736" xr:uid="{B3BBE638-5378-4DB0-A139-28408500B91E}"/>
    <cellStyle name="20% - Accent2 8 6" xfId="24811" xr:uid="{4C99F226-FE03-4460-A3D4-E1E9156BDFBD}"/>
    <cellStyle name="20% - Accent2 8 6 2" xfId="2163" xr:uid="{7633F88E-AC64-47A3-87B6-53C20E7D0E71}"/>
    <cellStyle name="20% - Accent2 8 7" xfId="12345" xr:uid="{FA38057C-4F89-4AED-BF2F-307B976B6808}"/>
    <cellStyle name="20% - Accent2 9" xfId="10799" xr:uid="{0B34D5FC-BA50-4594-BB1A-E7EFDBAB7017}"/>
    <cellStyle name="20% - Accent2 9 2" xfId="23436" xr:uid="{E2F69359-5224-4D12-AB37-954E5EBB063E}"/>
    <cellStyle name="20% - Accent2 9 2 2" xfId="6673" xr:uid="{3F6C9675-3393-46B2-8D5C-30D3EB25F683}"/>
    <cellStyle name="20% - Accent2 9 2 2 2" xfId="3665" xr:uid="{F04AC6E2-6D9F-4188-93CD-B35B40873FAF}"/>
    <cellStyle name="20% - Accent2 9 2 2 2 2" xfId="16803" xr:uid="{4757DCD0-E57D-46CA-9D2E-92FC53A4B305}"/>
    <cellStyle name="20% - Accent2 9 2 2 3" xfId="4910" xr:uid="{DC029FB2-ACA6-4669-B637-4DD84E4EB597}"/>
    <cellStyle name="20% - Accent2 9 2 2 3 2" xfId="12764" xr:uid="{93F0E1FA-307D-4453-9C65-5AC7D857D1C5}"/>
    <cellStyle name="20% - Accent2 9 2 2 4" xfId="7181" xr:uid="{76B183AF-C77F-4242-9A8D-F2A4A64E3164}"/>
    <cellStyle name="20% - Accent2 9 2 3" xfId="13085" xr:uid="{114D599A-D3DF-4742-BD20-EC20ECADA4B0}"/>
    <cellStyle name="20% - Accent2 9 2 3 2" xfId="18840" xr:uid="{F7268FD1-0822-44BA-AD8F-AA86B1A18508}"/>
    <cellStyle name="20% - Accent2 9 2 4" xfId="14288" xr:uid="{336C8D84-AADD-4500-B331-9918E83E9A30}"/>
    <cellStyle name="20% - Accent2 9 2 4 2" xfId="16905" xr:uid="{1C61231A-3FEE-4F2E-8928-8B59D69C62E3}"/>
    <cellStyle name="20% - Accent2 9 2 5" xfId="20771" xr:uid="{808DBF6B-3693-424D-BB75-1DA258675B25}"/>
    <cellStyle name="20% - Accent2 9 3" xfId="17124" xr:uid="{9D9E49B1-B336-456C-AEAF-12166CE7A5BD}"/>
    <cellStyle name="20% - Accent2 9 3 2" xfId="19309" xr:uid="{CEA53450-F340-4DFA-B59E-5AD0CB2DBC27}"/>
    <cellStyle name="20% - Accent2 9 3 2 2" xfId="9979" xr:uid="{1B010857-751E-4AB6-9A86-B86555243F8F}"/>
    <cellStyle name="20% - Accent2 9 3 2 2 2" xfId="6269" xr:uid="{D96668DF-C353-4A31-8A71-E86D036E03AE}"/>
    <cellStyle name="20% - Accent2 9 3 2 3" xfId="11223" xr:uid="{ADF69124-C555-4EB1-9A91-80B2EE6D2255}"/>
    <cellStyle name="20% - Accent2 9 3 2 3 2" xfId="25401" xr:uid="{BE8E6B4A-8717-46EF-AEAF-0D7426B14F9C}"/>
    <cellStyle name="20% - Accent2 9 3 2 4" xfId="19817" xr:uid="{29FFFFF3-4AA9-4498-A244-51E801876E29}"/>
    <cellStyle name="20% - Accent2 9 3 3" xfId="444" xr:uid="{BF9A7154-9DC7-462D-8B2B-C5612E8EB541}"/>
    <cellStyle name="20% - Accent2 9 3 3 2" xfId="8307" xr:uid="{B5EC2957-24B0-4631-9FD2-BDAA6D2FD35C}"/>
    <cellStyle name="20% - Accent2 9 3 4" xfId="2724" xr:uid="{CFF23BCD-2521-44D0-8D1F-47B7A3B22A79}"/>
    <cellStyle name="20% - Accent2 9 3 4 2" xfId="6371" xr:uid="{B8E0F489-6FC5-4744-A197-0167DF40A5C2}"/>
    <cellStyle name="20% - Accent2 9 3 5" xfId="14459" xr:uid="{C4A02514-CC6D-436C-8DA2-3EB43C58E62A}"/>
    <cellStyle name="20% - Accent2 9 4" xfId="17206" xr:uid="{AD0B32FB-762A-4AC6-A0E7-239F31F74D57}"/>
    <cellStyle name="20% - Accent2 9 4 2" xfId="1561" xr:uid="{3E9F3751-67F2-4F82-8E08-44F5986DD986}"/>
    <cellStyle name="20% - Accent2 9 4 2 2" xfId="23116" xr:uid="{60CE1D18-4684-40AA-8D1C-76489C28B2C7}"/>
    <cellStyle name="20% - Accent2 9 4 3" xfId="15443" xr:uid="{06A80701-4B7C-489D-A9D5-47063001FC7B}"/>
    <cellStyle name="20% - Accent2 9 4 3 2" xfId="6450" xr:uid="{79988919-A4C7-4115-8CF5-E38324BEDF92}"/>
    <cellStyle name="20% - Accent2 9 4 4" xfId="17714" xr:uid="{AE3027D1-A1C7-40F8-A40B-5B0DF2CA1236}"/>
    <cellStyle name="20% - Accent2 9 5" xfId="19399" xr:uid="{60C5BF36-8F15-4DE7-924E-59975F61910C}"/>
    <cellStyle name="20% - Accent2 9 5 2" xfId="25153" xr:uid="{CED9959A-1073-4078-91D4-7133F2F25F86}"/>
    <cellStyle name="20% - Accent2 9 6" xfId="20600" xr:uid="{3858BB7A-FF77-47A3-9C9D-9B2D9F950645}"/>
    <cellStyle name="20% - Accent2 9 6 2" xfId="23218" xr:uid="{6CF3AB5B-D997-4504-BF14-A035FFBDEC7C}"/>
    <cellStyle name="20% - Accent2 9 7" xfId="8136" xr:uid="{2474D075-1458-4634-90BF-4AD084F22540}"/>
    <cellStyle name="20% - Accent3" xfId="26" builtinId="38" customBuiltin="1"/>
    <cellStyle name="20% - Accent3 10" xfId="19227" xr:uid="{E28A4DB2-B5F4-4BAC-AAE4-719E9AC76ADF}"/>
    <cellStyle name="20% - Accent3 10 2" xfId="12913" xr:uid="{9EBD44E6-D9C2-45E9-8276-3BE17F137A21}"/>
    <cellStyle name="20% - Accent3 10 2 2" xfId="3494" xr:uid="{0C89463B-4DAC-4839-B7F1-21E952DBF062}"/>
    <cellStyle name="20% - Accent3 10 2 2 2" xfId="5769" xr:uid="{2171C2C1-E30E-4456-8384-610419896D37}"/>
    <cellStyle name="20% - Accent3 10 2 2 2 2" xfId="18907" xr:uid="{9D5BFFEF-25B8-4F77-90CB-17DE2CBE07D8}"/>
    <cellStyle name="20% - Accent3 10 2 2 3" xfId="7015" xr:uid="{714BD1D2-59D6-4D2C-83D2-695F1BB02587}"/>
    <cellStyle name="20% - Accent3 10 2 2 3 2" xfId="21190" xr:uid="{D7EECFCA-4F55-4A25-B037-EC6424CC749F}"/>
    <cellStyle name="20% - Accent3 10 2 2 4" xfId="1903" xr:uid="{1F3D5322-B3A2-4F29-BDC9-AD245618D888}"/>
    <cellStyle name="20% - Accent3 10 2 3" xfId="9901" xr:uid="{7D9A6FA1-7352-47F3-9CD3-E77C2D9B4ECA}"/>
    <cellStyle name="20% - Accent3 10 2 3 2" xfId="3066" xr:uid="{AAAF7CB3-820A-46E2-A65A-8FD21471ACE4}"/>
    <cellStyle name="20% - Accent3 10 2 4" xfId="15361" xr:uid="{88B93499-7729-434E-A2D1-D07625619546}"/>
    <cellStyle name="20% - Accent3 10 2 4 2" xfId="19009" xr:uid="{1B5C7888-8A07-4C3A-86FE-97D8B1799D12}"/>
    <cellStyle name="20% - Accent3 10 2 5" xfId="21844" xr:uid="{4BC7991B-A44E-49C1-BDF9-872D0C9E3931}"/>
    <cellStyle name="20% - Accent3 10 3" xfId="270" xr:uid="{EE4A074E-38AE-4459-BDA1-4D7FACE9BB25}"/>
    <cellStyle name="20% - Accent3 10 3 2" xfId="9808" xr:uid="{5829E75F-AC83-4740-A257-85E15F77833E}"/>
    <cellStyle name="20% - Accent3 10 3 2 2" xfId="12083" xr:uid="{ABB5DDC5-2882-461B-8F5D-74F3ABF972B6}"/>
    <cellStyle name="20% - Accent3 10 3 2 2 2" xfId="8374" xr:uid="{48FBDD76-2DCF-495F-9944-501ECEB5867F}"/>
    <cellStyle name="20% - Accent3 10 3 2 3" xfId="19651" xr:uid="{E3DD6654-E4C0-4D5D-8788-5F108F986D70}"/>
    <cellStyle name="20% - Accent3 10 3 2 3 2" xfId="14878" xr:uid="{72B55675-3945-4306-AD06-098B1424675B}"/>
    <cellStyle name="20% - Accent3 10 3 2 4" xfId="4007" xr:uid="{4180FC5E-27CC-4DAD-8FD6-52579EFC2A57}"/>
    <cellStyle name="20% - Accent3 10 3 3" xfId="22538" xr:uid="{6155B734-130D-4809-9F54-1C7B3986796A}"/>
    <cellStyle name="20% - Accent3 10 3 3 2" xfId="9379" xr:uid="{71B9E8B9-C328-43B5-961A-DF0FDB16E8EC}"/>
    <cellStyle name="20% - Accent3 10 3 4" xfId="4828" xr:uid="{9C177BAC-3EF3-4672-A6A5-9A205E87FD9F}"/>
    <cellStyle name="20% - Accent3 10 3 4 2" xfId="8476" xr:uid="{C67C8BF1-7EFF-42A9-8ECC-AF775EB754CF}"/>
    <cellStyle name="20% - Accent3 10 3 5" xfId="15532" xr:uid="{9EB3AA10-2A1D-40C3-AFE3-2245BD3EC2E5}"/>
    <cellStyle name="20% - Accent3 10 4" xfId="1390" xr:uid="{484189E4-8709-45B4-BB81-1BA9AF56797F}"/>
    <cellStyle name="20% - Accent3 10 4 2" xfId="16303" xr:uid="{69A5390A-BD3A-44B3-B6F0-91E1ECF6F7B4}"/>
    <cellStyle name="20% - Accent3 10 4 2 2" xfId="25220" xr:uid="{B533174A-DA58-483F-B73C-25EF13C43774}"/>
    <cellStyle name="20% - Accent3 10 4 3" xfId="17548" xr:uid="{D62A66E2-D750-4758-8AF8-8DBE026AA740}"/>
    <cellStyle name="20% - Accent3 10 4 3 2" xfId="8555" xr:uid="{0E2BBDFE-72E8-46C5-B44A-77C6C8AFF604}"/>
    <cellStyle name="20% - Accent3 10 4 4" xfId="867" xr:uid="{E1871199-A6D9-4CC1-A620-513E404AA311}"/>
    <cellStyle name="20% - Accent3 10 5" xfId="3587" xr:uid="{E3F47CBA-0F1F-41B8-8CF3-B91566349FAE}"/>
    <cellStyle name="20% - Accent3 10 5 2" xfId="14630" xr:uid="{8A6A46C7-F34B-40CE-93C5-B0A4CFFF0E2A}"/>
    <cellStyle name="20% - Accent3 10 6" xfId="21673" xr:uid="{44595F2D-2A8C-416A-A9B8-27123BD9D151}"/>
    <cellStyle name="20% - Accent3 10 6 2" xfId="25322" xr:uid="{DE1EDC1B-0A84-4F7E-89B3-0C01CE711EC2}"/>
    <cellStyle name="20% - Accent3 10 7" xfId="9208" xr:uid="{E6026ACC-A1B9-4E24-9A97-6525DD4A3D9B}"/>
    <cellStyle name="20% - Accent3 11" xfId="1311" xr:uid="{3FB48F63-1C28-425F-8753-43845AF2D0C9}"/>
    <cellStyle name="20% - Accent3 11 2" xfId="3415" xr:uid="{3AA47D76-EB34-4375-8ABA-20D846D94C9E}"/>
    <cellStyle name="20% - Accent3 11 2 2" xfId="16132" xr:uid="{06912B42-1278-4A8D-B4CE-792648EB48D4}"/>
    <cellStyle name="20% - Accent3 11 2 2 2" xfId="18407" xr:uid="{6AA9FBF9-ED18-4283-B2C9-7CA57D26B1D9}"/>
    <cellStyle name="20% - Accent3 11 2 2 2 2" xfId="14697" xr:uid="{CAF4DD13-AFA9-4877-83D1-77BAE02E1A8F}"/>
    <cellStyle name="20% - Accent3 11 2 2 3" xfId="698" xr:uid="{4506E6DC-9378-445E-9211-FAC5FEEC6CAA}"/>
    <cellStyle name="20% - Accent3 11 2 2 3 2" xfId="9627" xr:uid="{6213FEB1-E1AF-4F55-9B6D-E330CF9D751A}"/>
    <cellStyle name="20% - Accent3 11 2 2 4" xfId="22958" xr:uid="{7E3F9E62-07B0-48CE-9ED1-E3CB8E6266B2}"/>
    <cellStyle name="20% - Accent3 11 2 3" xfId="5691" xr:uid="{D8C52CD5-F4B5-4215-8289-F66FF94B5563}"/>
    <cellStyle name="20% - Accent3 11 2 3 2" xfId="15703" xr:uid="{B4CEA8A4-6E40-4145-943C-8F6518A335D3}"/>
    <cellStyle name="20% - Accent3 11 2 4" xfId="23778" xr:uid="{2CFA3DC2-FBC5-435D-BCBD-48E6ECF2C961}"/>
    <cellStyle name="20% - Accent3 11 2 4 2" xfId="14799" xr:uid="{6F44F433-8CB0-466B-83B9-01F1695081A1}"/>
    <cellStyle name="20% - Accent3 11 2 5" xfId="11312" xr:uid="{63EF14A8-9AEE-4329-960C-127E8D11F93E}"/>
    <cellStyle name="20% - Accent3 11 3" xfId="9729" xr:uid="{9A670571-81D6-484A-8716-CA3F61ED4225}"/>
    <cellStyle name="20% - Accent3 11 3 2" xfId="5598" xr:uid="{F52C9CC1-CB58-4CC9-91A8-229F198043F1}"/>
    <cellStyle name="20% - Accent3 11 3 2 2" xfId="7874" xr:uid="{73B54143-7EC2-495D-A728-C8CA4630FA2D}"/>
    <cellStyle name="20% - Accent3 11 3 2 2 2" xfId="3133" xr:uid="{1745A891-7C56-4BA4-9E60-259FEBACDD92}"/>
    <cellStyle name="20% - Accent3 11 3 2 3" xfId="1735" xr:uid="{8172536F-2490-4A8C-9D01-04EC24741B1E}"/>
    <cellStyle name="20% - Accent3 11 3 2 3 2" xfId="22263" xr:uid="{71477BD3-2153-4518-8E30-57FC2E01449F}"/>
    <cellStyle name="20% - Accent3 11 3 2 4" xfId="16645" xr:uid="{A74EC0F1-18BE-4BA0-90FC-9A809F2F6DCE}"/>
    <cellStyle name="20% - Accent3 11 3 3" xfId="12005" xr:uid="{BCB68F74-C698-4842-A079-4520C7EDB880}"/>
    <cellStyle name="20% - Accent3 11 3 3 2" xfId="5170" xr:uid="{DE000717-4D86-4ACB-AE88-868A96D8C25B}"/>
    <cellStyle name="20% - Accent3 11 3 4" xfId="17466" xr:uid="{1DE5CD22-F8F0-4DA3-A338-BF2A1B212FD2}"/>
    <cellStyle name="20% - Accent3 11 3 4 2" xfId="3235" xr:uid="{DCCB46FD-934E-453B-AFD9-0A900449182D}"/>
    <cellStyle name="20% - Accent3 11 3 5" xfId="23949" xr:uid="{BDED2890-AA4C-4152-99E4-9EF22C7B558D}"/>
    <cellStyle name="20% - Accent3 11 4" xfId="22445" xr:uid="{898B1F61-56E4-4B0C-A972-5E2B3C50532A}"/>
    <cellStyle name="20% - Accent3 11 4 2" xfId="24720" xr:uid="{3E1CCA1B-54EF-4760-9C7E-C9443BB9F4F5}"/>
    <cellStyle name="20% - Accent3 11 4 2 2" xfId="21009" xr:uid="{B6A68356-129C-4BB5-BE26-10EAF2DAC3A2}"/>
    <cellStyle name="20% - Accent3 11 4 3" xfId="13337" xr:uid="{7F74DE73-98CA-4CB4-9B63-01B33887EB93}"/>
    <cellStyle name="20% - Accent3 11 4 3 2" xfId="3314" xr:uid="{9FCA6C06-88C8-4051-A47C-FEFF5EF468FA}"/>
    <cellStyle name="20% - Accent3 11 4 4" xfId="10321" xr:uid="{D9243EFB-CDFA-48BF-80C6-368E385744AB}"/>
    <cellStyle name="20% - Accent3 11 5" xfId="16225" xr:uid="{7D600C3C-B6CD-4D8C-ABFC-5EBC013C9E53}"/>
    <cellStyle name="20% - Accent3 11 5 2" xfId="22015" xr:uid="{E4224C0D-AFFE-41FC-9B8F-03BAFD23B788}"/>
    <cellStyle name="20% - Accent3 11 6" xfId="11141" xr:uid="{6298C093-6071-46ED-9FCD-2A35A4936179}"/>
    <cellStyle name="20% - Accent3 11 6 2" xfId="21111" xr:uid="{D9AE76EA-5336-43F1-A9CA-86E6D8E8C6B3}"/>
    <cellStyle name="20% - Accent3 11 7" xfId="4999" xr:uid="{A656CE93-0280-4AC2-B64A-A989CAF7AD39}"/>
    <cellStyle name="20% - Accent3 12" xfId="22366" xr:uid="{D1D4583D-C8F9-44BA-A866-4CD806E862A7}"/>
    <cellStyle name="20% - Accent3 12 2" xfId="16053" xr:uid="{E80E435F-13AA-4D92-B0BE-8060D8CEF953}"/>
    <cellStyle name="20% - Accent3 12 2 2" xfId="24549" xr:uid="{23F5E660-9B4F-4867-A58A-3D7AC991F760}"/>
    <cellStyle name="20% - Accent3 12 2 2 2" xfId="14197" xr:uid="{2379A707-56F6-4053-81F6-95845192DE3E}"/>
    <cellStyle name="20% - Accent3 12 2 2 2 2" xfId="22082" xr:uid="{B3FEE435-BB06-45F2-AA0E-8D1D76429FAF}"/>
    <cellStyle name="20% - Accent3 12 2 2 3" xfId="10153" xr:uid="{D0AE3F03-7E73-4B8A-A7FD-527148332FFE}"/>
    <cellStyle name="20% - Accent3 12 2 2 3 2" xfId="5418" xr:uid="{E0E10F42-B1DC-48F7-AFA6-FFC774B671D8}"/>
    <cellStyle name="20% - Accent3 12 2 2 4" xfId="12425" xr:uid="{1DBB708B-4F38-4A74-BE47-1A628564812D}"/>
    <cellStyle name="20% - Accent3 12 2 3" xfId="18329" xr:uid="{B9354FE8-4D41-4F83-B4FE-E5BAF97B893B}"/>
    <cellStyle name="20% - Accent3 12 2 3 2" xfId="24120" xr:uid="{CDCCE0B8-06A2-4D20-9453-C64C7B3EAF92}"/>
    <cellStyle name="20% - Accent3 12 2 4" xfId="19569" xr:uid="{1EBB67DF-B0FF-4F5E-9A0F-AD590A87E3C2}"/>
    <cellStyle name="20% - Accent3 12 2 4 2" xfId="22184" xr:uid="{6CEAFD52-333C-4D21-82CD-79CD21A807B5}"/>
    <cellStyle name="20% - Accent3 12 2 5" xfId="7104" xr:uid="{7770B706-6D5E-479E-802B-9B6CA23D3DD1}"/>
    <cellStyle name="20% - Accent3 12 3" xfId="5519" xr:uid="{AD7BAF6E-E0FA-4B42-B9A9-0250BA71A5B0}"/>
    <cellStyle name="20% - Accent3 12 3 2" xfId="18236" xr:uid="{A7899A90-8E4E-417D-B7EF-DA2BC2F66F75}"/>
    <cellStyle name="20% - Accent3 12 3 2 2" xfId="2633" xr:uid="{0A4824FA-75F6-4752-A3B3-DADEADDF58B4}"/>
    <cellStyle name="20% - Accent3 12 3 2 2 2" xfId="15770" xr:uid="{FC7DE8CB-6158-4FB4-BE42-C3A3BBEB200A}"/>
    <cellStyle name="20% - Accent3 12 3 2 3" xfId="22790" xr:uid="{6B1F4B70-9D9F-4C1A-BB51-3D8E307DCA69}"/>
    <cellStyle name="20% - Accent3 12 3 2 3 2" xfId="11731" xr:uid="{29BDACA4-0DF5-41E4-B9CF-4E06DC7B8D16}"/>
    <cellStyle name="20% - Accent3 12 3 2 4" xfId="25062" xr:uid="{55C9A986-89AF-438D-B7D1-EFBAE34829C7}"/>
    <cellStyle name="20% - Accent3 12 3 3" xfId="7796" xr:uid="{45AEC012-EDD4-48C6-95C4-4E11FAA4CA95}"/>
    <cellStyle name="20% - Accent3 12 3 3 2" xfId="17808" xr:uid="{A08F0CA4-60C9-493C-9EC6-62133249C8C5}"/>
    <cellStyle name="20% - Accent3 12 3 4" xfId="13255" xr:uid="{2C84ABAD-34D0-41BC-B93E-D8DC7E25778C}"/>
    <cellStyle name="20% - Accent3 12 3 4 2" xfId="15872" xr:uid="{55A14E4F-28E5-4EE0-8C42-7014F2837FCE}"/>
    <cellStyle name="20% - Accent3 12 3 5" xfId="19740" xr:uid="{1A7035AD-EA98-4622-84DA-80F3A38DAD0E}"/>
    <cellStyle name="20% - Accent3 12 4" xfId="11912" xr:uid="{7C24C565-CB57-40DC-B075-61171FC4AF62}"/>
    <cellStyle name="20% - Accent3 12 4 2" xfId="20509" xr:uid="{2EEA63B3-3867-499F-A067-AEE167C27BA6}"/>
    <cellStyle name="20% - Accent3 12 4 2 2" xfId="9446" xr:uid="{044DCC15-237F-4565-B484-B4197AC7FE37}"/>
    <cellStyle name="20% - Accent3 12 4 3" xfId="3839" xr:uid="{93BEC918-C1F2-4387-8B1D-036C5C8EB611}"/>
    <cellStyle name="20% - Accent3 12 4 3 2" xfId="15951" xr:uid="{6308603E-76DC-419A-950B-F7788ADDCD8A}"/>
    <cellStyle name="20% - Accent3 12 4 4" xfId="6111" xr:uid="{8F0B9544-B89C-4419-A306-76BEA8205A30}"/>
    <cellStyle name="20% - Accent3 12 5" xfId="24642" xr:uid="{A6C7C66D-E166-421B-864A-1A19DF0FD343}"/>
    <cellStyle name="20% - Accent3 12 5 2" xfId="11483" xr:uid="{DBD9B8A5-3008-48D8-97B0-BF9ADC3661EB}"/>
    <cellStyle name="20% - Accent3 12 6" xfId="6933" xr:uid="{517CD98D-8F3D-4AF8-9A48-F10F7AE64322}"/>
    <cellStyle name="20% - Accent3 12 6 2" xfId="9548" xr:uid="{515C23E3-F34A-4CF7-835D-5A3F665AD1C1}"/>
    <cellStyle name="20% - Accent3 12 7" xfId="17637" xr:uid="{FB298FE0-F0C9-42C6-B93B-A343A1CC3AE7}"/>
    <cellStyle name="20% - Accent3 13" xfId="11833" xr:uid="{3CA3F9FA-FE37-4ED2-ADE9-5972B10EA223}"/>
    <cellStyle name="20% - Accent3 13 2" xfId="24470" xr:uid="{D6FEC7AE-9CEE-4E3D-8B0E-3CCAB60B4016}"/>
    <cellStyle name="20% - Accent3 13 2 2" xfId="20338" xr:uid="{A25FD20A-91B4-494C-8B46-9944A27629AB}"/>
    <cellStyle name="20% - Accent3 13 2 2 2" xfId="21582" xr:uid="{7799527D-94F0-4B68-B348-604CE2EA6FBF}"/>
    <cellStyle name="20% - Accent3 13 2 2 2 2" xfId="11550" xr:uid="{0F7B8A43-1ED7-49D4-BA43-1392C4F56DC5}"/>
    <cellStyle name="20% - Accent3 13 2 2 3" xfId="5943" xr:uid="{6E5CEA51-D717-4A14-B506-681DD1165018}"/>
    <cellStyle name="20% - Accent3 13 2 2 3 2" xfId="18056" xr:uid="{9F4491F5-154D-43B0-AC09-C143C2F3A056}"/>
    <cellStyle name="20% - Accent3 13 2 2 4" xfId="8216" xr:uid="{5B9845BB-A88B-4107-A89F-1357E3AE21F6}"/>
    <cellStyle name="20% - Accent3 13 2 3" xfId="14119" xr:uid="{FF1E1037-0FC1-4B08-800B-CD2E4EB281AF}"/>
    <cellStyle name="20% - Accent3 13 2 3 2" xfId="19911" xr:uid="{9EF219DC-5479-4329-9432-BBEB10D8FAFF}"/>
    <cellStyle name="20% - Accent3 13 2 4" xfId="1653" xr:uid="{EEF87D33-1C32-4F9D-93CD-2F63FFD01C00}"/>
    <cellStyle name="20% - Accent3 13 2 4 2" xfId="11652" xr:uid="{822D3408-86A7-465F-90A7-807D7A44E8D2}"/>
    <cellStyle name="20% - Accent3 13 2 5" xfId="787" xr:uid="{098890AC-1F24-41DA-9F04-999F9030933C}"/>
    <cellStyle name="20% - Accent3 13 3" xfId="18157" xr:uid="{BD553C06-6A1E-42F1-9790-EBE401EC188E}"/>
    <cellStyle name="20% - Accent3 13 3 2" xfId="14026" xr:uid="{0AC0D340-D9E0-4AB8-B6E1-7C3753D231D6}"/>
    <cellStyle name="20% - Accent3 13 3 2 2" xfId="15270" xr:uid="{8B51833F-19D7-4C2D-BBA2-B61EC7EF7F46}"/>
    <cellStyle name="20% - Accent3 13 3 2 2 2" xfId="24187" xr:uid="{D73A7690-64D2-43BD-9599-A447C213B75C}"/>
    <cellStyle name="20% - Accent3 13 3 2 3" xfId="12257" xr:uid="{CB9E2B6B-C0CB-47EB-BF00-FD90386B9017}"/>
    <cellStyle name="20% - Accent3 13 3 2 3 2" xfId="7523" xr:uid="{C75DA709-32B2-48E4-A5E4-63927F9645C4}"/>
    <cellStyle name="20% - Accent3 13 3 2 4" xfId="20851" xr:uid="{9EEECF82-689C-4A67-B5C0-3A6559EDA4F5}"/>
    <cellStyle name="20% - Accent3 13 3 3" xfId="2555" xr:uid="{7FBB842E-6B8C-4D54-9CFA-B03CF6C4152F}"/>
    <cellStyle name="20% - Accent3 13 3 3 2" xfId="13597" xr:uid="{D3FD10EF-762D-4B08-88E0-FE1AD9BB22C7}"/>
    <cellStyle name="20% - Accent3 13 3 4" xfId="3757" xr:uid="{0BCC29FA-30DB-4A09-B96C-37F81E8FA3A2}"/>
    <cellStyle name="20% - Accent3 13 3 4 2" xfId="24289" xr:uid="{EE341D5E-E8F2-442A-B6DB-EEF497B9EAEC}"/>
    <cellStyle name="20% - Accent3 13 3 5" xfId="1824" xr:uid="{A8F943EA-025D-430C-9D3A-8B1310434840}"/>
    <cellStyle name="20% - Accent3 13 4" xfId="7703" xr:uid="{7DF35D2F-6853-4681-ABB9-B91580F8C5FA}"/>
    <cellStyle name="20% - Accent3 13 4 2" xfId="8946" xr:uid="{6093ADD9-C086-4E18-BC9C-BE9D347E20FC}"/>
    <cellStyle name="20% - Accent3 13 4 2 2" xfId="5237" xr:uid="{8C27436F-E381-4B43-A2CF-D76A87274D97}"/>
    <cellStyle name="20% - Accent3 13 4 3" xfId="16477" xr:uid="{C6E5A25A-1442-4056-88D7-E293E7B2F42C}"/>
    <cellStyle name="20% - Accent3 13 4 3 2" xfId="24368" xr:uid="{9DD109BF-8383-4EF1-99F9-78D990A28E57}"/>
    <cellStyle name="20% - Accent3 13 4 4" xfId="18749" xr:uid="{A8F1719B-4220-4397-BEB7-E6A70ECBC099}"/>
    <cellStyle name="20% - Accent3 13 5" xfId="20431" xr:uid="{30F88E5A-466E-4D81-ACD8-9B5EBC7395AD}"/>
    <cellStyle name="20% - Accent3 13 5 2" xfId="7275" xr:uid="{476D2F58-E5F0-46A8-91E7-B41A46B3D55D}"/>
    <cellStyle name="20% - Accent3 13 6" xfId="615" xr:uid="{4219C831-5FA5-4FD8-89FD-D9433D7FBEEB}"/>
    <cellStyle name="20% - Accent3 13 6 2" xfId="5339" xr:uid="{1CB69BEC-9A12-4CED-A712-2A5DEA4825A2}"/>
    <cellStyle name="20% - Accent3 13 7" xfId="13426" xr:uid="{E78D6718-B785-4436-AD81-02BDCD82C2B5}"/>
    <cellStyle name="20% - Accent3 14" xfId="7624" xr:uid="{17AFF6E4-53C1-41B4-927A-36E7B8B34F74}"/>
    <cellStyle name="20% - Accent3 14 2" xfId="20259" xr:uid="{3B30BBAE-9D39-4E92-B91E-8D3A7A3B219E}"/>
    <cellStyle name="20% - Accent3 14 2 2" xfId="8775" xr:uid="{1027D500-F6B1-4EE5-838B-74371FC3370D}"/>
    <cellStyle name="20% - Accent3 14 2 2 2" xfId="11050" xr:uid="{803030E3-ED5A-46B8-B9DF-3AEAF0F14046}"/>
    <cellStyle name="20% - Accent3 14 2 2 2 2" xfId="1038" xr:uid="{4D4E6B90-2CE1-481D-8FD3-F915505009B8}"/>
    <cellStyle name="20% - Accent3 14 2 2 3" xfId="18581" xr:uid="{CB719EF1-1520-4D58-83B6-C33EEB2E712D}"/>
    <cellStyle name="20% - Accent3 14 2 2 3 2" xfId="13845" xr:uid="{A4F08A67-F384-4C57-8E88-B818A17B7F38}"/>
    <cellStyle name="20% - Accent3 14 2 2 4" xfId="2975" xr:uid="{20609C10-4044-4EFD-8BEF-C9068503F604}"/>
    <cellStyle name="20% - Accent3 14 2 3" xfId="21504" xr:uid="{E5135D3F-2DE1-417E-997F-6F1CB9350AE0}"/>
    <cellStyle name="20% - Accent3 14 2 3 2" xfId="1995" xr:uid="{FC9D821F-CFF8-40EE-AD7C-76CDAB8C55D9}"/>
    <cellStyle name="20% - Accent3 14 2 4" xfId="22708" xr:uid="{8B9A6866-B08D-4044-8CD7-336B856105C6}"/>
    <cellStyle name="20% - Accent3 14 2 4 2" xfId="7444" xr:uid="{ADEE8383-6EB3-4007-BB8F-ECE38AE72A0C}"/>
    <cellStyle name="20% - Accent3 14 2 5" xfId="10242" xr:uid="{C5BB636F-70C7-4D87-BC3C-0AF7FCA2E533}"/>
    <cellStyle name="20% - Accent3 14 3" xfId="13947" xr:uid="{721AC2C8-7D36-40D4-82D1-9A8F2996824B}"/>
    <cellStyle name="20% - Accent3 14 3 2" xfId="21411" xr:uid="{CE56F771-AC91-4F44-B8A6-E9B13ED8AB79}"/>
    <cellStyle name="20% - Accent3 14 3 2 2" xfId="23687" xr:uid="{633D5602-1552-4643-84B8-80F4EC0AC3CD}"/>
    <cellStyle name="20% - Accent3 14 3 2 2 2" xfId="13676" xr:uid="{89F75A6C-A046-47B3-A86F-833FE61D1B0A}"/>
    <cellStyle name="20% - Accent3 14 3 2 3" xfId="8048" xr:uid="{BEFA5EE3-4180-4746-BFBA-BACA1E487D99}"/>
    <cellStyle name="20% - Accent3 14 3 2 3 2" xfId="1211" xr:uid="{371EEE76-5338-4FF5-BDA2-DE9229588087}"/>
    <cellStyle name="20% - Accent3 14 3 2 4" xfId="9288" xr:uid="{69B04FF7-5C21-405C-941E-BACF8414CE24}"/>
    <cellStyle name="20% - Accent3 14 3 3" xfId="15192" xr:uid="{460A17DA-365F-49F2-A4F0-CFA148DA7CD4}"/>
    <cellStyle name="20% - Accent3 14 3 3 2" xfId="4099" xr:uid="{4CD2F959-F402-4DCF-9F64-E41FF688D060}"/>
    <cellStyle name="20% - Accent3 14 3 4" xfId="16395" xr:uid="{C86EBDE3-AA9E-479C-9CC7-63AE7890C1E7}"/>
    <cellStyle name="20% - Accent3 14 3 4 2" xfId="20080" xr:uid="{F95B39FD-592D-4DB9-8309-31945F5C0E5E}"/>
    <cellStyle name="20% - Accent3 14 3 5" xfId="22879" xr:uid="{C339E60F-3363-43F0-81EE-B306D07D8014}"/>
    <cellStyle name="20% - Accent3 14 4" xfId="2462" xr:uid="{FCAEB3D9-B98D-4B00-8604-9080D92E1EBC}"/>
    <cellStyle name="20% - Accent3 14 4 2" xfId="4737" xr:uid="{919F5E10-C1F1-4868-919D-FAC6FE7366B8}"/>
    <cellStyle name="20% - Accent3 14 4 2 2" xfId="17875" xr:uid="{12522280-4334-405E-A4D0-2EB69BE3E71A}"/>
    <cellStyle name="20% - Accent3 14 4 3" xfId="24894" xr:uid="{FC57DA5C-21D8-4B28-BF91-E88965E6FC17}"/>
    <cellStyle name="20% - Accent3 14 4 3 2" xfId="20159" xr:uid="{69455A61-7579-4296-9FEA-BB4946E5B2AA}"/>
    <cellStyle name="20% - Accent3 14 4 4" xfId="14539" xr:uid="{3F264C1B-EEF1-457C-B94F-524ECE63D4C0}"/>
    <cellStyle name="20% - Accent3 14 5" xfId="8868" xr:uid="{767D3910-50AF-4CEF-AB8F-C6FE7ED02477}"/>
    <cellStyle name="20% - Accent3 14 5 2" xfId="959" xr:uid="{0EE402A0-6758-4231-9354-E41A482C1E19}"/>
    <cellStyle name="20% - Accent3 14 6" xfId="10071" xr:uid="{EA3F6FBB-543D-429D-AC9B-8A25808DE803}"/>
    <cellStyle name="20% - Accent3 14 6 2" xfId="17977" xr:uid="{61F7CA53-80AC-4294-A924-E670754280F0}"/>
    <cellStyle name="20% - Accent3 14 7" xfId="3928" xr:uid="{06BFFC82-26A0-4E72-909E-03A5C0A72EC9}"/>
    <cellStyle name="20% - Accent3 15" xfId="2383" xr:uid="{24237625-A70A-456E-A6EF-84B72D1CF9DD}"/>
    <cellStyle name="20% - Accent3 15 2" xfId="8696" xr:uid="{0B697320-C760-45AF-A482-256B2AA0B441}"/>
    <cellStyle name="20% - Accent3 15 2 2" xfId="4566" xr:uid="{607F229E-2086-4372-B8B6-DB62A52DBED9}"/>
    <cellStyle name="20% - Accent3 15 2 2 2" xfId="6842" xr:uid="{B38CEFC8-7724-4DE8-A6F5-F2CC96CC971D}"/>
    <cellStyle name="20% - Accent3 15 2 2 2 2" xfId="1040" xr:uid="{604E934E-06EB-4BE6-9B62-DA988D4DE180}"/>
    <cellStyle name="20% - Accent3 15 2 2 3" xfId="14371" xr:uid="{8BB86A39-ABF4-4A6D-98DA-71731C30A2E2}"/>
    <cellStyle name="20% - Accent3 15 2 2 3 2" xfId="4349" xr:uid="{CC6AE626-9562-47A3-B6D7-565ACC3A7A85}"/>
    <cellStyle name="20% - Accent3 15 2 2 4" xfId="15612" xr:uid="{3648E995-2F70-47CE-A086-E657521555D2}"/>
    <cellStyle name="20% - Accent3 15 2 3" xfId="10972" xr:uid="{84CF7DAE-F9F4-44BE-A8F6-D583517DAD90}"/>
    <cellStyle name="20% - Accent3 15 2 3 2" xfId="23050" xr:uid="{92FB5314-D828-4506-B70C-41691D12F590}"/>
    <cellStyle name="20% - Accent3 15 2 4" xfId="12175" xr:uid="{9D8DFCEE-A83E-48DA-9420-99D22BD9B513}"/>
    <cellStyle name="20% - Accent3 15 2 4 2" xfId="2155" xr:uid="{00E16A2C-6A14-4140-B81D-CF08905F41A1}"/>
    <cellStyle name="20% - Accent3 15 2 5" xfId="6032" xr:uid="{9FD9849E-BBBC-4800-9052-8AB540A07276}"/>
    <cellStyle name="20% - Accent3 15 3" xfId="21332" xr:uid="{B46EB7E7-B0F9-4A43-A1EA-ED4D30949848}"/>
    <cellStyle name="20% - Accent3 15 3 2" xfId="10879" xr:uid="{E697F879-FBC0-45F2-917B-B3A399C2423E}"/>
    <cellStyle name="20% - Accent3 15 3 2 2" xfId="19478" xr:uid="{85ACF2AD-7D18-4A72-A7FB-8C0A7B07D511}"/>
    <cellStyle name="20% - Accent3 15 3 2 2 2" xfId="2075" xr:uid="{CAF0BFE3-1294-4956-BD4D-F5A37D369F64}"/>
    <cellStyle name="20% - Accent3 15 3 2 3" xfId="2807" xr:uid="{004047F4-81AE-4D88-90F3-357EC82DDC4D}"/>
    <cellStyle name="20% - Accent3 15 3 2 3 2" xfId="10663" xr:uid="{930617BC-71F4-4C2B-93A9-92537AAD7D70}"/>
    <cellStyle name="20% - Accent3 15 3 2 4" xfId="5079" xr:uid="{DE387331-1C01-42CC-A353-90655C9D4273}"/>
    <cellStyle name="20% - Accent3 15 3 3" xfId="23609" xr:uid="{270831DA-53BA-45D1-804F-04CF777F1A43}"/>
    <cellStyle name="20% - Accent3 15 3 3 2" xfId="16737" xr:uid="{5910D6CF-F3DC-41AF-BE41-8CB4E03F4CD7}"/>
    <cellStyle name="20% - Accent3 15 3 4" xfId="24812" xr:uid="{7100E915-3F08-4CB3-8A7A-80C44EBF2D92}"/>
    <cellStyle name="20% - Accent3 15 3 4 2" xfId="4259" xr:uid="{05796DBC-BF82-4BAE-9545-97803A6E53E1}"/>
    <cellStyle name="20% - Accent3 15 3 5" xfId="12346" xr:uid="{2F4D9328-C6C9-4AB6-92DC-87F97497713B}"/>
    <cellStyle name="20% - Accent3 15 4" xfId="15099" xr:uid="{BEFE8F63-575C-4257-81D0-F65B7B7F7924}"/>
    <cellStyle name="20% - Accent3 15 4 2" xfId="17375" xr:uid="{79E6879B-30B4-4F74-AA35-CCD9BB861727}"/>
    <cellStyle name="20% - Accent3 15 4 2 2" xfId="1039" xr:uid="{AA21A604-FBE3-4842-BFBB-9A4531F0DFEE}"/>
    <cellStyle name="20% - Accent3 15 4 3" xfId="20683" xr:uid="{54451C12-9D0F-43D8-B099-0FE8F6C8FBFD}"/>
    <cellStyle name="20% - Accent3 15 4 3 2" xfId="2245" xr:uid="{FA313B7C-8A42-456A-8B94-EC28A44BDAF6}"/>
    <cellStyle name="20% - Accent3 15 4 4" xfId="21924" xr:uid="{2D77F199-0A88-4C05-82F1-52D35877D884}"/>
    <cellStyle name="20% - Accent3 15 5" xfId="4659" xr:uid="{2F753253-A337-4B36-B8B6-A4FF0CA494AD}"/>
    <cellStyle name="20% - Accent3 15 5 2" xfId="10413" xr:uid="{A6694BE7-27F2-40CA-9C8F-3B040F0537FA}"/>
    <cellStyle name="20% - Accent3 15 6" xfId="5861" xr:uid="{7C643E8C-9B4C-4D9B-98EB-894C6D66C818}"/>
    <cellStyle name="20% - Accent3 15 6 2" xfId="13766" xr:uid="{1EA44957-0F21-4971-9BD8-BCBACFB17223}"/>
    <cellStyle name="20% - Accent3 15 7" xfId="16566" xr:uid="{ED40EC92-6C1B-46E9-9673-C142B136092B}"/>
    <cellStyle name="20% - Accent3 16" xfId="15020" xr:uid="{92287374-C922-4222-AA4C-F69614565179}"/>
    <cellStyle name="20% - Accent3 16 2" xfId="4487" xr:uid="{1B843FA8-81EC-42E3-A237-3EBA01E71456}"/>
    <cellStyle name="20% - Accent3 16 2 2" xfId="17204" xr:uid="{B76ED913-D2A2-4F2D-9E16-F0DD710CD79B}"/>
    <cellStyle name="20% - Accent3 16 2 2 2" xfId="525" xr:uid="{A98CDAE5-1587-4F67-B9B3-F138CC26C948}"/>
    <cellStyle name="20% - Accent3 16 2 2 2 2" xfId="10493" xr:uid="{1CB37E83-BBF4-474F-BCB5-56549394B512}"/>
    <cellStyle name="20% - Accent3 16 2 2 3" xfId="21756" xr:uid="{017A7F2F-EFAF-4EE4-8EAC-88555F9CE510}"/>
    <cellStyle name="20% - Accent3 16 2 2 3 2" xfId="16987" xr:uid="{1DE6CF08-7FFA-4AE7-B0BB-44E16D8E19E3}"/>
    <cellStyle name="20% - Accent3 16 2 2 4" xfId="24029" xr:uid="{FA609481-5989-46EF-9472-D2E95AFE6CEB}"/>
    <cellStyle name="20% - Accent3 16 2 3" xfId="6764" xr:uid="{6BC73ED4-638B-40D2-ACCC-E1B8309D45A8}"/>
    <cellStyle name="20% - Accent3 16 2 3 2" xfId="12517" xr:uid="{64CBCB74-4C6B-49CB-908D-AF42F1F47489}"/>
    <cellStyle name="20% - Accent3 16 2 4" xfId="7966" xr:uid="{2FAE62E0-387D-44F7-A0E9-62F00F9E5BB6}"/>
    <cellStyle name="20% - Accent3 16 2 4 2" xfId="23210" xr:uid="{F7C60A36-8231-4832-AD03-024E9FE9977D}"/>
    <cellStyle name="20% - Accent3 16 2 5" xfId="18670" xr:uid="{C4B6868C-B94F-4724-92FE-85E1D7786155}"/>
    <cellStyle name="20% - Accent3 16 3" xfId="10800" xr:uid="{5450452D-14F6-4095-9801-C92D25AF4378}"/>
    <cellStyle name="20% - Accent3 16 3 2" xfId="6671" xr:uid="{52C6868E-3305-4CE7-925F-41B5C6D76B6A}"/>
    <cellStyle name="20% - Accent3 16 3 2 2" xfId="526" xr:uid="{8FCF9D45-AEE3-46B7-B0C4-970D69A1A15D}"/>
    <cellStyle name="20% - Accent3 16 3 2 2 2" xfId="23130" xr:uid="{9F529460-53B4-440A-9FCC-EE003F1C75D7}"/>
    <cellStyle name="20% - Accent3 16 3 2 3" xfId="15444" xr:uid="{6063B3B3-14AB-4153-9EF7-CB3F991C5CE8}"/>
    <cellStyle name="20% - Accent3 16 3 2 3 2" xfId="6453" xr:uid="{8C3940F9-E993-4FAA-9B08-9D6CB45512DE}"/>
    <cellStyle name="20% - Accent3 16 3 2 4" xfId="17717" xr:uid="{9938E601-15BB-4B17-B2E6-D291354E6F2F}"/>
    <cellStyle name="20% - Accent3 16 3 3" xfId="19400" xr:uid="{BEB03C54-1B09-48AA-ACC6-4495AD3D878F}"/>
    <cellStyle name="20% - Accent3 16 3 3 2" xfId="25154" xr:uid="{4C62B4CC-EB8D-41D3-A7BD-0A30300FEA74}"/>
    <cellStyle name="20% - Accent3 16 3 4" xfId="20601" xr:uid="{A5CFABE0-E5CF-4C53-8F8C-DB99888469FA}"/>
    <cellStyle name="20% - Accent3 16 3 4 2" xfId="16897" xr:uid="{42EF99E9-2B04-40D2-B9FA-7C83ED11CED2}"/>
    <cellStyle name="20% - Accent3 16 3 5" xfId="8137" xr:uid="{47F39B0F-9D39-4026-AD3A-A52AD8118077}"/>
    <cellStyle name="20% - Accent3 16 4" xfId="23516" xr:uid="{0AB28AB6-FFE8-46AF-BA5B-CEEC4D3552B1}"/>
    <cellStyle name="20% - Accent3 16 4 2" xfId="13164" xr:uid="{434AF430-3065-49D8-A281-F8DA4A14CE41}"/>
    <cellStyle name="20% - Accent3 16 4 2 2" xfId="4179" xr:uid="{D027C705-1C9C-448C-90DE-371F856B5347}"/>
    <cellStyle name="20% - Accent3 16 4 3" xfId="9120" xr:uid="{AB4853B1-D376-4E61-BB7C-4C8BF777C63A}"/>
    <cellStyle name="20% - Accent3 16 4 3 2" xfId="23300" xr:uid="{504557E7-EA34-49CE-8CD9-C9C819A9839E}"/>
    <cellStyle name="20% - Accent3 16 4 4" xfId="11392" xr:uid="{B3B90068-7630-48F7-AACE-623647F29778}"/>
    <cellStyle name="20% - Accent3 16 5" xfId="17297" xr:uid="{90AE8DE7-BD67-441B-BE36-F46D9AC78CA2}"/>
    <cellStyle name="20% - Accent3 16 5 2" xfId="6203" xr:uid="{7F2DAAC9-9F55-4858-A9D8-E385A98DBE6C}"/>
    <cellStyle name="20% - Accent3 16 6" xfId="18499" xr:uid="{C9EB931F-DE58-4128-AAF1-CAE1910E088C}"/>
    <cellStyle name="20% - Accent3 16 6 2" xfId="10573" xr:uid="{855F1532-F15C-42CD-BCA6-523F79C19243}"/>
    <cellStyle name="20% - Accent3 16 7" xfId="24983" xr:uid="{3E3F77EB-ADCD-4937-BBD4-6BD48C06903F}"/>
    <cellStyle name="20% - Accent3 17" xfId="23437" xr:uid="{93F7F177-7DBA-4334-9897-507B85F12B5D}"/>
    <cellStyle name="20% - Accent3 17 2" xfId="19307" xr:uid="{5DB61A7B-E16B-41EF-A443-8C94F5FD295C}"/>
    <cellStyle name="20% - Accent3 17 2 2" xfId="1565" xr:uid="{2C7FC329-3E71-426D-BD21-A86EF51A51CD}"/>
    <cellStyle name="20% - Accent3 17 2 2 2" xfId="16817" xr:uid="{3F942B0A-CBD1-4FCD-B43D-93021A4DE91F}"/>
    <cellStyle name="20% - Accent3 17 2 3" xfId="4911" xr:uid="{713030F0-64F9-4FF6-B08E-196A4C398142}"/>
    <cellStyle name="20% - Accent3 17 2 3 2" xfId="12767" xr:uid="{675A4D5C-0086-4BFF-95AC-4552285306C0}"/>
    <cellStyle name="20% - Accent3 17 2 4" xfId="7184" xr:uid="{BF206D45-1B47-4B45-BD53-93C849C6840C}"/>
    <cellStyle name="20% - Accent3 17 3" xfId="13086" xr:uid="{52CAB492-989B-40FB-853D-5B361A83ACFA}"/>
    <cellStyle name="20% - Accent3 17 3 2" xfId="18841" xr:uid="{A3DFACA0-D570-4448-9F42-7FF835D57B58}"/>
    <cellStyle name="20% - Accent3 17 4" xfId="14289" xr:uid="{B8D108F4-F974-4856-8F8F-2F8C06478C86}"/>
    <cellStyle name="20% - Accent3 17 4 2" xfId="6363" xr:uid="{A8D45CA4-B0A1-48C3-BFEA-1773E0D16291}"/>
    <cellStyle name="20% - Accent3 17 5" xfId="20772" xr:uid="{E733D8C8-2EFB-4DC2-B44A-947CC493C095}"/>
    <cellStyle name="20% - Accent3 18" xfId="17125" xr:uid="{169416C2-D01D-4ED2-9DD3-E4DBF687B21E}"/>
    <cellStyle name="20% - Accent3 18 2" xfId="12993" xr:uid="{3C2F9A58-23C3-42D1-8406-11B1648D5433}"/>
    <cellStyle name="20% - Accent3 18 2 2" xfId="3669" xr:uid="{91288358-1CC7-41CF-99E2-83FB90915572}"/>
    <cellStyle name="20% - Accent3 18 2 2 2" xfId="6283" xr:uid="{FC7B16E7-1B04-4854-B419-C4A1ACCA5080}"/>
    <cellStyle name="20% - Accent3 18 2 3" xfId="11224" xr:uid="{095DF236-D7BF-4420-89BF-E36BE20AF449}"/>
    <cellStyle name="20% - Accent3 18 2 3 2" xfId="25404" xr:uid="{AC1D064E-6048-44C4-BD2D-22CA36A06EC0}"/>
    <cellStyle name="20% - Accent3 18 2 4" xfId="19820" xr:uid="{A2F1E352-D512-450B-B0D4-19920AAABB3D}"/>
    <cellStyle name="20% - Accent3 18 3" xfId="1481" xr:uid="{173ABD14-2FE4-4F45-A76B-497C85F2782B}"/>
    <cellStyle name="20% - Accent3 18 3 2" xfId="8308" xr:uid="{9FBAF705-4069-4B34-AF24-B092330C3CFC}"/>
    <cellStyle name="20% - Accent3 18 4" xfId="2725" xr:uid="{493DB0A0-1EBB-421E-86D5-1C2F1FE0D6CD}"/>
    <cellStyle name="20% - Accent3 18 4 2" xfId="12677" xr:uid="{07B1FF4C-4C5D-4C8F-9906-A46E2A5DAF92}"/>
    <cellStyle name="20% - Accent3 18 5" xfId="14460" xr:uid="{149F1083-54F3-448A-AF48-CECE12787C39}"/>
    <cellStyle name="20% - Accent3 19" xfId="6591" xr:uid="{459E6D94-2DC8-4B53-BDFE-6E5A76AA0271}"/>
    <cellStyle name="20% - Accent3 19 2" xfId="1483" xr:uid="{A066BC7B-70BA-4850-9111-1D019FBEFF00}"/>
    <cellStyle name="20% - Accent3 19 2 2" xfId="20942" xr:uid="{C811228A-D0A4-457A-98A6-90BD3DD1B9CB}"/>
    <cellStyle name="20% - Accent3 19 3" xfId="9037" xr:uid="{96771FFD-A866-4611-9335-7ABEF8213D3F}"/>
    <cellStyle name="20% - Accent3 19 3 2" xfId="12685" xr:uid="{FC62780D-039E-4D88-BADD-F7E120FF62C3}"/>
    <cellStyle name="20% - Accent3 19 4" xfId="2895" xr:uid="{E61302C2-FD3F-4F3A-B594-3123111417D7}"/>
    <cellStyle name="20% - Accent3 2" xfId="141" xr:uid="{A5F19991-7D05-4B95-968C-C2C15D78449C}"/>
    <cellStyle name="20% - Accent3 2 10" xfId="353" xr:uid="{1FE03A95-EB98-47BE-95D5-55B8375E5621}"/>
    <cellStyle name="20% - Accent3 2 10 2" xfId="9983" xr:uid="{D752A211-0B9A-4205-9855-7D3025D1AAFD}"/>
    <cellStyle name="20% - Accent3 2 10 2 2" xfId="12597" xr:uid="{5395FD17-CDFB-4ACF-BC3F-CBB34D01F1EA}"/>
    <cellStyle name="20% - Accent3 2 10 3" xfId="23861" xr:uid="{0E8C0DC1-4ADC-4F17-BBD9-E2CE0E14F320}"/>
    <cellStyle name="20% - Accent3 2 10 3 2" xfId="19091" xr:uid="{EA60E9BA-D568-4CFB-962F-D7C10178F95F}"/>
    <cellStyle name="20% - Accent3 2 10 4" xfId="13506" xr:uid="{36388D5C-8C47-4F1A-B197-08A60C727077}"/>
    <cellStyle name="20% - Accent3 2 11" xfId="14991" xr:uid="{0D454657-A5BD-4480-BCA1-2FFCE34462A2}"/>
    <cellStyle name="20% - Accent3 2 12" xfId="25541" xr:uid="{70DD8A9A-29B3-47E2-AA1A-C8D10677AE71}"/>
    <cellStyle name="20% - Accent3 2 2" xfId="19228" xr:uid="{8429A553-5996-4800-BC0F-E9E5C7BEBFD3}"/>
    <cellStyle name="20% - Accent3 2 2 2" xfId="12914" xr:uid="{49D3ACF2-C74B-4A2E-B445-7702E4795E99}"/>
    <cellStyle name="20% - Accent3 2 2 2 2" xfId="1303" xr:uid="{00DE6B67-72F3-42B0-B6CF-A18EA8971739}"/>
    <cellStyle name="20% - Accent3 2 2 2 2 2" xfId="3498" xr:uid="{0B92CF7C-B9A7-4995-9E31-0EB4B7C40CBF}"/>
    <cellStyle name="20% - Accent3 2 2 2 2 2 2" xfId="5773" xr:uid="{E21D9C6E-F077-4E8B-B4DA-7A4AF934F51B}"/>
    <cellStyle name="20% - Accent3 2 2 2 2 2 2 2" xfId="8388" xr:uid="{1F032C8D-4377-4886-9610-F47414C8C0F0}"/>
    <cellStyle name="20% - Accent3 2 2 2 2 2 3" xfId="19652" xr:uid="{C6F9AF94-943D-4197-848C-80C405E7F20D}"/>
    <cellStyle name="20% - Accent3 2 2 2 2 2 3 2" xfId="14881" xr:uid="{A916C15D-B303-4158-8771-B85BCD743DF5}"/>
    <cellStyle name="20% - Accent3 2 2 2 2 2 4" xfId="4008" xr:uid="{35EF2D9E-72EA-40DE-93FD-E47496521962}"/>
    <cellStyle name="20% - Accent3 2 2 2 2 3" xfId="16223" xr:uid="{A91B62D0-7C96-4565-B02D-3942D5DF4425}"/>
    <cellStyle name="20% - Accent3 2 2 2 2 3 2" xfId="9380" xr:uid="{6603D080-D7F7-47AF-A1DD-9D8F312759EE}"/>
    <cellStyle name="20% - Accent3 2 2 2 2 4" xfId="4829" xr:uid="{A94C36B7-DC13-4352-B351-F618C437B9B5}"/>
    <cellStyle name="20% - Accent3 2 2 2 2 4 2" xfId="21103" xr:uid="{FD4CD921-FDA7-4DF7-8615-50B232DBB9B0}"/>
    <cellStyle name="20% - Accent3 2 2 2 2 5" xfId="15533" xr:uid="{1A1F9678-C798-40AC-9185-9D2FF2EE4DCC}"/>
    <cellStyle name="20% - Accent3 2 2 2 3" xfId="3407" xr:uid="{9BCD1852-C7B4-4A82-98CA-DDB63272F0C9}"/>
    <cellStyle name="20% - Accent3 2 2 2 3 2" xfId="9812" xr:uid="{886F0F65-1D94-4A5E-9FB2-B46F510F214F}"/>
    <cellStyle name="20% - Accent3 2 2 2 3 2 2" xfId="12087" xr:uid="{058F4E5F-8E44-4374-85C4-CEF3729B2EA1}"/>
    <cellStyle name="20% - Accent3 2 2 2 3 2 2 2" xfId="21023" xr:uid="{FD26240D-BF1B-4FC3-98E6-70E8984D872C}"/>
    <cellStyle name="20% - Accent3 2 2 2 3 2 3" xfId="13338" xr:uid="{3D4ECB43-F69B-4DC4-950B-03F2F0201BB6}"/>
    <cellStyle name="20% - Accent3 2 2 2 3 2 3 2" xfId="3317" xr:uid="{F25DF701-EF2C-4263-9116-3069376AB64C}"/>
    <cellStyle name="20% - Accent3 2 2 2 3 2 4" xfId="10322" xr:uid="{B7B05196-62E2-42E2-AF92-9C63BA8B2454}"/>
    <cellStyle name="20% - Accent3 2 2 2 3 3" xfId="5689" xr:uid="{FB3534A0-6357-4F7D-A2F3-7628568725E3}"/>
    <cellStyle name="20% - Accent3 2 2 2 3 3 2" xfId="22016" xr:uid="{27C3985B-482B-41C3-99F1-4C2557992604}"/>
    <cellStyle name="20% - Accent3 2 2 2 3 4" xfId="11142" xr:uid="{1AA10630-3AD6-4521-9C59-D9ADB1D522B7}"/>
    <cellStyle name="20% - Accent3 2 2 2 3 4 2" xfId="14791" xr:uid="{601F16A6-C1A9-46B7-B0C1-3E7A66198B39}"/>
    <cellStyle name="20% - Accent3 2 2 2 3 5" xfId="5000" xr:uid="{4CC8B668-120F-4031-A53C-FD84EA29B95E}"/>
    <cellStyle name="20% - Accent3 2 2 2 4" xfId="1394" xr:uid="{FE6B1742-DA65-42C2-AE1A-1F5403CA1AC3}"/>
    <cellStyle name="20% - Accent3 2 2 2 4 2" xfId="16307" xr:uid="{C6B827F2-7845-4B9F-8704-47B570A0534C}"/>
    <cellStyle name="20% - Accent3 2 2 2 4 2 2" xfId="18921" xr:uid="{BE9BD89D-5785-4340-9CB5-F8D49FA14A22}"/>
    <cellStyle name="20% - Accent3 2 2 2 4 3" xfId="7016" xr:uid="{875EBFB4-762E-4FC1-93D0-3B586DE85245}"/>
    <cellStyle name="20% - Accent3 2 2 2 4 3 2" xfId="21193" xr:uid="{D8CABCE9-F188-4705-BD22-B2CF500AEA94}"/>
    <cellStyle name="20% - Accent3 2 2 2 4 4" xfId="1904" xr:uid="{E6F63029-7871-46FF-9212-4329A9F0A3AC}"/>
    <cellStyle name="20% - Accent3 2 2 2 5" xfId="22536" xr:uid="{52DD91E4-3EFF-4B20-A341-7C8FE0B46F25}"/>
    <cellStyle name="20% - Accent3 2 2 2 5 2" xfId="3067" xr:uid="{2DD97639-8F6B-49B3-81FB-004C1891B6D5}"/>
    <cellStyle name="20% - Accent3 2 2 2 6" xfId="15362" xr:uid="{5DF8B769-C857-4E8A-AF7D-0483B9832912}"/>
    <cellStyle name="20% - Accent3 2 2 2 6 2" xfId="8468" xr:uid="{857082A9-44A9-47C9-8C2C-3F551B4AE481}"/>
    <cellStyle name="20% - Accent3 2 2 2 7" xfId="21845" xr:uid="{6A99A2B2-2F33-4C8D-B667-D32F74C37CBB}"/>
    <cellStyle name="20% - Accent3 2 2 3" xfId="9721" xr:uid="{48FB8DA2-F9C1-418B-80FD-95EA07B40BAF}"/>
    <cellStyle name="20% - Accent3 2 2 3 2" xfId="22358" xr:uid="{4D22CB05-1E87-4ABE-BB07-3D16FCDFE6EE}"/>
    <cellStyle name="20% - Accent3 2 2 3 2 2" xfId="16136" xr:uid="{BD8A9EA4-8E02-43B8-BAAB-879F2B4A9A59}"/>
    <cellStyle name="20% - Accent3 2 2 3 2 2 2" xfId="18411" xr:uid="{A9E56A57-30F5-4685-BED1-79FCEF2ED86B}"/>
    <cellStyle name="20% - Accent3 2 2 3 2 2 2 2" xfId="3147" xr:uid="{7B1913AA-C902-4F28-8E67-CAFF42833512}"/>
    <cellStyle name="20% - Accent3 2 2 3 2 2 3" xfId="3837" xr:uid="{477218A1-9448-455F-A2D2-E299EFB40067}"/>
    <cellStyle name="20% - Accent3 2 2 3 2 2 3 2" xfId="22266" xr:uid="{6FC284A7-8C11-4D01-8760-FCD335E6FF75}"/>
    <cellStyle name="20% - Accent3 2 2 3 2 2 4" xfId="16646" xr:uid="{AABB5085-92FB-4328-ABD8-B0F4A6DC6FA6}"/>
    <cellStyle name="20% - Accent3 2 2 3 2 3" xfId="24640" xr:uid="{BD56958A-C0F6-458C-90A3-E6B22D0CE257}"/>
    <cellStyle name="20% - Accent3 2 2 3 2 3 2" xfId="5171" xr:uid="{EDAC99BA-6BB1-46AD-BC83-1D9FA9B1F381}"/>
    <cellStyle name="20% - Accent3 2 2 3 2 4" xfId="17467" xr:uid="{F11E91B6-DDA9-491A-8D59-160B4886CD1D}"/>
    <cellStyle name="20% - Accent3 2 2 3 2 4 2" xfId="9540" xr:uid="{B98D42D6-A521-43E2-A651-94A2DC471BE5}"/>
    <cellStyle name="20% - Accent3 2 2 3 2 5" xfId="23950" xr:uid="{4CF0C8E9-D1F6-4A0D-8954-C172BE2DC7C2}"/>
    <cellStyle name="20% - Accent3 2 2 3 3" xfId="16045" xr:uid="{ADD1F21B-5DDB-4143-96AA-2E576DB991DC}"/>
    <cellStyle name="20% - Accent3 2 2 3 3 2" xfId="5602" xr:uid="{D8BB5848-80E4-40FE-80FD-94CBAEAFD1F7}"/>
    <cellStyle name="20% - Accent3 2 2 3 3 2 2" xfId="7878" xr:uid="{0391373B-3EC1-45FD-85B9-D31EEE27A924}"/>
    <cellStyle name="20% - Accent3 2 2 3 3 2 2 2" xfId="9460" xr:uid="{F7F25087-FBE6-4886-B56A-5FE8357A87D9}"/>
    <cellStyle name="20% - Accent3 2 2 3 3 2 3" xfId="10151" xr:uid="{A284DF8D-5723-4DB9-A80F-CA3B970C857C}"/>
    <cellStyle name="20% - Accent3 2 2 3 3 2 3 2" xfId="15954" xr:uid="{22003021-A611-4E7B-BE53-8FFCF08F8065}"/>
    <cellStyle name="20% - Accent3 2 2 3 3 2 4" xfId="6112" xr:uid="{3ACE434A-4BEF-4F04-BF59-C5638A9F0102}"/>
    <cellStyle name="20% - Accent3 2 2 3 3 3" xfId="18327" xr:uid="{141A5256-FA93-4FAD-83D7-D0F8D4F0FDC5}"/>
    <cellStyle name="20% - Accent3 2 2 3 3 3 2" xfId="11484" xr:uid="{CE0E6759-5259-494E-B68F-F7475CA74A23}"/>
    <cellStyle name="20% - Accent3 2 2 3 3 4" xfId="6934" xr:uid="{826BA312-7A2B-4918-85AD-DF52D21D14BE}"/>
    <cellStyle name="20% - Accent3 2 2 3 3 4 2" xfId="22176" xr:uid="{C8C1CAAA-E140-4845-90D4-78EA9A671459}"/>
    <cellStyle name="20% - Accent3 2 2 3 3 5" xfId="17638" xr:uid="{99A5BC7D-04A2-463D-9860-07B0BE18F29B}"/>
    <cellStyle name="20% - Accent3 2 2 3 4" xfId="22449" xr:uid="{745250E1-01B5-4EA5-8D52-CC7DB329FDFE}"/>
    <cellStyle name="20% - Accent3 2 2 3 4 2" xfId="24724" xr:uid="{EF0E5A73-3CB5-4613-86E9-974B7A29EA3E}"/>
    <cellStyle name="20% - Accent3 2 2 3 4 2 2" xfId="14711" xr:uid="{894F4D8D-BE58-47B4-8D1A-2CEBBC53913D}"/>
    <cellStyle name="20% - Accent3 2 2 3 4 3" xfId="1733" xr:uid="{279A6477-252E-421F-9EC1-B9E306C206CE}"/>
    <cellStyle name="20% - Accent3 2 2 3 4 3 2" xfId="9630" xr:uid="{3753267C-744B-4395-9A5D-7116C004CE62}"/>
    <cellStyle name="20% - Accent3 2 2 3 4 4" xfId="22959" xr:uid="{FEA123A1-8CAC-41F6-B044-F637EDC189A3}"/>
    <cellStyle name="20% - Accent3 2 2 3 5" xfId="12003" xr:uid="{36534395-51E7-46F7-A714-70C3C46B6A90}"/>
    <cellStyle name="20% - Accent3 2 2 3 5 2" xfId="15704" xr:uid="{023DE45F-44DB-406A-BB88-67ECECC59A3A}"/>
    <cellStyle name="20% - Accent3 2 2 3 6" xfId="23779" xr:uid="{B5B9B43C-EFA9-4FCE-8F0C-2CAFA0DA1C51}"/>
    <cellStyle name="20% - Accent3 2 2 3 6 2" xfId="3227" xr:uid="{16908361-60F0-4083-AD57-E09788F12B1A}"/>
    <cellStyle name="20% - Accent3 2 2 3 7" xfId="11313" xr:uid="{8590D68C-1E09-4204-ADA8-5AA4EE05B24A}"/>
    <cellStyle name="20% - Accent3 2 2 4" xfId="5511" xr:uid="{0E179690-C273-49A5-A796-8439D70C8E67}"/>
    <cellStyle name="20% - Accent3 2 2 4 2" xfId="11916" xr:uid="{B149E47C-E893-4480-AC1F-353EE8C461C0}"/>
    <cellStyle name="20% - Accent3 2 2 4 2 2" xfId="20513" xr:uid="{2BAD8AC8-F0F7-4213-942F-130689321B8C}"/>
    <cellStyle name="20% - Accent3 2 2 4 2 2 2" xfId="22096" xr:uid="{A91CFA8D-5E8B-4495-9551-7195096577B0}"/>
    <cellStyle name="20% - Accent3 2 2 4 2 3" xfId="22788" xr:uid="{BA869CDA-B9DE-4DA9-AA6D-EE0A562A25FA}"/>
    <cellStyle name="20% - Accent3 2 2 4 2 3 2" xfId="5421" xr:uid="{8B31EF84-B5AD-447F-BCF3-66285E18D667}"/>
    <cellStyle name="20% - Accent3 2 2 4 2 4" xfId="12426" xr:uid="{8C76FA13-162E-46E5-AA72-F35C37E477BF}"/>
    <cellStyle name="20% - Accent3 2 2 4 3" xfId="7794" xr:uid="{34BF3046-5703-47DC-9C25-3479A37A862C}"/>
    <cellStyle name="20% - Accent3 2 2 4 3 2" xfId="24121" xr:uid="{E644F2DE-B6EC-4AE9-85CD-A99FC50085F8}"/>
    <cellStyle name="20% - Accent3 2 2 4 4" xfId="19570" xr:uid="{F8CA9033-5804-4847-A02F-80A30EB2E7B7}"/>
    <cellStyle name="20% - Accent3 2 2 4 4 2" xfId="15864" xr:uid="{4EE93BB6-8A5F-4268-B86F-206FE857D20E}"/>
    <cellStyle name="20% - Accent3 2 2 4 5" xfId="7105" xr:uid="{EA4CE5CB-F665-48F8-A854-A9B0FC8E113E}"/>
    <cellStyle name="20% - Accent3 2 2 5" xfId="11825" xr:uid="{A1159808-391B-49EC-B6B6-CEB970FF3055}"/>
    <cellStyle name="20% - Accent3 2 2 5 2" xfId="24553" xr:uid="{67B6E5DB-7483-4570-AE78-081422D96524}"/>
    <cellStyle name="20% - Accent3 2 2 5 2 2" xfId="14201" xr:uid="{861BED95-5E62-415B-8C64-C86D35FD5424}"/>
    <cellStyle name="20% - Accent3 2 2 5 2 2 2" xfId="15784" xr:uid="{3158A85C-929D-47A3-8BC4-38691E710470}"/>
    <cellStyle name="20% - Accent3 2 2 5 2 3" xfId="16475" xr:uid="{5415143E-A376-4E1D-94AF-ED28C0DE9EC7}"/>
    <cellStyle name="20% - Accent3 2 2 5 2 3 2" xfId="11734" xr:uid="{CFCA4367-F8B0-4B3A-84CD-7481B42D1C0D}"/>
    <cellStyle name="20% - Accent3 2 2 5 2 4" xfId="25063" xr:uid="{BD71E5EA-9D9A-4D23-9B4B-5C52B6C6A5FE}"/>
    <cellStyle name="20% - Accent3 2 2 5 3" xfId="20429" xr:uid="{E1AFBB58-A046-49DC-9F66-F7134CDA3773}"/>
    <cellStyle name="20% - Accent3 2 2 5 3 2" xfId="17809" xr:uid="{FC838A26-353B-462B-8761-43A1827C9F25}"/>
    <cellStyle name="20% - Accent3 2 2 5 4" xfId="13256" xr:uid="{EC68B3F2-E50F-4ADE-B3C2-2995275CDD9F}"/>
    <cellStyle name="20% - Accent3 2 2 5 4 2" xfId="5331" xr:uid="{66F2AFE5-1A07-4A18-A473-18D165A246A4}"/>
    <cellStyle name="20% - Accent3 2 2 5 5" xfId="19741" xr:uid="{33F571A9-FFB1-486E-B76F-BBA91887BE49}"/>
    <cellStyle name="20% - Accent3 2 2 6" xfId="354" xr:uid="{A45840B7-131C-4009-B057-6E1BCEE5C64D}"/>
    <cellStyle name="20% - Accent3 2 2 6 2" xfId="22620" xr:uid="{1EF02AB9-B014-4075-94C9-8B48FB9A8D2B}"/>
    <cellStyle name="20% - Accent3 2 2 6 2 2" xfId="25234" xr:uid="{F2227A2B-B96C-44E1-B4C3-AC5E6008B5BE}"/>
    <cellStyle name="20% - Accent3 2 2 6 3" xfId="17549" xr:uid="{B763E88D-9602-4BAB-A797-CE54146822D4}"/>
    <cellStyle name="20% - Accent3 2 2 6 3 2" xfId="8558" xr:uid="{63B361A6-581D-47C3-B63A-EECC88E6C840}"/>
    <cellStyle name="20% - Accent3 2 2 6 4" xfId="868" xr:uid="{A587E493-71EC-4EA1-8CF2-91368F1906DF}"/>
    <cellStyle name="20% - Accent3 2 2 7" xfId="9899" xr:uid="{731FAB18-1CB4-4198-B1BF-971D56E24122}"/>
    <cellStyle name="20% - Accent3 2 2 7 2" xfId="14631" xr:uid="{A0A4244C-801E-45A4-8A6F-B4C262B56693}"/>
    <cellStyle name="20% - Accent3 2 2 8" xfId="21674" xr:uid="{D881BEA5-2E4C-4F19-A3DB-2CA371B3BC98}"/>
    <cellStyle name="20% - Accent3 2 2 8 2" xfId="19001" xr:uid="{1E7E3611-7784-401C-88DC-9CC18F82BD2D}"/>
    <cellStyle name="20% - Accent3 2 2 9" xfId="9209" xr:uid="{A8F88B75-11C3-4F40-A4BB-31F0B608EDE2}"/>
    <cellStyle name="20% - Accent3 2 3" xfId="24462" xr:uid="{34B3ED4D-CA64-498F-B6C8-AB3DD0F3D7FF}"/>
    <cellStyle name="20% - Accent3 2 3 2" xfId="18149" xr:uid="{D7484F81-F05A-486E-8369-BCE5A3A89222}"/>
    <cellStyle name="20% - Accent3 2 3 2 2" xfId="7707" xr:uid="{82329B56-6C39-4713-8052-EEFC3B7869F9}"/>
    <cellStyle name="20% - Accent3 2 3 2 2 2" xfId="8950" xr:uid="{2E6649EC-D2BC-49E8-818D-06D4ECD61E8E}"/>
    <cellStyle name="20% - Accent3 2 3 2 2 2 2" xfId="11564" xr:uid="{BDB518AE-739A-4A3D-85B5-6954688E74C9}"/>
    <cellStyle name="20% - Accent3 2 3 2 2 3" xfId="12255" xr:uid="{384B111E-C2F0-4E7A-B879-C6B7E706334E}"/>
    <cellStyle name="20% - Accent3 2 3 2 2 3 2" xfId="18059" xr:uid="{6E2C22BC-F99C-4852-89E1-0E1CF3A06C2B}"/>
    <cellStyle name="20% - Accent3 2 3 2 2 4" xfId="8217" xr:uid="{EC674B45-4575-4FC9-BBD3-81F772E386FE}"/>
    <cellStyle name="20% - Accent3 2 3 2 3" xfId="2553" xr:uid="{F9CC5674-9482-4988-88A0-D99ACD4B711D}"/>
    <cellStyle name="20% - Accent3 2 3 2 3 2" xfId="19912" xr:uid="{6402C45F-5F20-465E-B7CC-82E8CC9C981D}"/>
    <cellStyle name="20% - Accent3 2 3 2 4" xfId="3755" xr:uid="{C069A286-7273-401F-A192-0FF30710C228}"/>
    <cellStyle name="20% - Accent3 2 3 2 4 2" xfId="24281" xr:uid="{384E6E0B-A9CA-4F48-9DE2-0AC2FC975C6D}"/>
    <cellStyle name="20% - Accent3 2 3 2 5" xfId="1822" xr:uid="{7FF08113-7788-46A5-A72E-9E96137B69B2}"/>
    <cellStyle name="20% - Accent3 2 3 3" xfId="7616" xr:uid="{EF7FB535-A157-409B-8B5F-AC44C4A45D4E}"/>
    <cellStyle name="20% - Accent3 2 3 3 2" xfId="20342" xr:uid="{C94FDD27-5F99-46B2-A2E0-47B7FD4AD49D}"/>
    <cellStyle name="20% - Accent3 2 3 3 2 2" xfId="21586" xr:uid="{EF34993A-AA45-49B1-AB80-7FD973A3B6E5}"/>
    <cellStyle name="20% - Accent3 2 3 3 2 2 2" xfId="24201" xr:uid="{810BC5CD-187B-4E8E-A105-E1173566E882}"/>
    <cellStyle name="20% - Accent3 2 3 3 2 3" xfId="24892" xr:uid="{9BEC8E41-AB76-42C9-A49E-8F9C945C49AA}"/>
    <cellStyle name="20% - Accent3 2 3 3 2 3 2" xfId="7526" xr:uid="{524476E2-781B-406A-9B80-C9D672FEDB4C}"/>
    <cellStyle name="20% - Accent3 2 3 3 2 4" xfId="20852" xr:uid="{0EBA03BF-419C-4529-9BF5-0AD3F989267E}"/>
    <cellStyle name="20% - Accent3 2 3 3 3" xfId="8866" xr:uid="{9EADAA43-5C4A-4E0F-A7ED-88C4BB376F14}"/>
    <cellStyle name="20% - Accent3 2 3 3 3 2" xfId="13598" xr:uid="{38A86042-0FD3-4756-86A6-29BA6FE21496}"/>
    <cellStyle name="20% - Accent3 2 3 3 4" xfId="10069" xr:uid="{79794854-7B38-4519-94AB-818431E6E996}"/>
    <cellStyle name="20% - Accent3 2 3 3 4 2" xfId="17969" xr:uid="{55A149E1-A680-44F9-B5E7-F9542E0423A4}"/>
    <cellStyle name="20% - Accent3 2 3 3 5" xfId="3926" xr:uid="{80488314-B929-4579-BF97-F6E45CD8D5E0}"/>
    <cellStyle name="20% - Accent3 2 3 4" xfId="18240" xr:uid="{E6ED1895-52E7-4812-9063-6C2FF2DC030B}"/>
    <cellStyle name="20% - Accent3 2 3 4 2" xfId="2637" xr:uid="{37ACC7FE-EB13-4E4B-B104-E937E94E8667}"/>
    <cellStyle name="20% - Accent3 2 3 4 2 2" xfId="5251" xr:uid="{00AB5009-7700-4E58-A83B-EB37699F6F33}"/>
    <cellStyle name="20% - Accent3 2 3 4 3" xfId="5941" xr:uid="{916950F3-ED88-4978-9BF6-738E151AFFB7}"/>
    <cellStyle name="20% - Accent3 2 3 4 3 2" xfId="24371" xr:uid="{60B930B2-9BB6-45C1-99C6-12B2DB624798}"/>
    <cellStyle name="20% - Accent3 2 3 4 4" xfId="18750" xr:uid="{263709E7-0F37-4390-9D80-109C493510A4}"/>
    <cellStyle name="20% - Accent3 2 3 5" xfId="14117" xr:uid="{6DC70190-4A9C-41B3-8819-5D9D1BA305B5}"/>
    <cellStyle name="20% - Accent3 2 3 5 2" xfId="7276" xr:uid="{B765946D-B8AF-4DF9-8EE5-4A0F122E6257}"/>
    <cellStyle name="20% - Accent3 2 3 6" xfId="1651" xr:uid="{6F2BD1EE-E01C-42DE-A4B4-C74669CE8CCB}"/>
    <cellStyle name="20% - Accent3 2 3 6 2" xfId="11644" xr:uid="{61A93985-5D62-4AA2-ABC3-00F3FB7AABB8}"/>
    <cellStyle name="20% - Accent3 2 3 7" xfId="13427" xr:uid="{ADDEFF29-8721-4124-B776-C07B37872E7A}"/>
    <cellStyle name="20% - Accent3 2 4" xfId="20251" xr:uid="{51CBD017-5C05-4F09-844F-B099D10ADF6D}"/>
    <cellStyle name="20% - Accent3 2 4 2" xfId="13939" xr:uid="{B8DC920F-BB1A-400C-BC7B-B6B6B2800345}"/>
    <cellStyle name="20% - Accent3 2 4 2 2" xfId="2466" xr:uid="{1DD7C58F-7A8C-4D8C-B47D-A6C6E0DB9D57}"/>
    <cellStyle name="20% - Accent3 2 4 2 2 2" xfId="4741" xr:uid="{B0A1EF49-6022-483C-8331-7C422880B1BF}"/>
    <cellStyle name="20% - Accent3 2 4 2 2 2 2" xfId="7356" xr:uid="{D20C0D88-FF38-4459-9C05-4F33460EFD88}"/>
    <cellStyle name="20% - Accent3 2 4 2 2 3" xfId="8046" xr:uid="{3E0DF757-DA38-4BEB-B472-80B16B715CC4}"/>
    <cellStyle name="20% - Accent3 2 4 2 2 3 2" xfId="13848" xr:uid="{479E8076-2CAC-4806-983B-DE2DE668D5E9}"/>
    <cellStyle name="20% - Accent3 2 4 2 2 4" xfId="2976" xr:uid="{819B28EC-1900-49BE-BE7F-150829593DF3}"/>
    <cellStyle name="20% - Accent3 2 4 2 3" xfId="15190" xr:uid="{67AD5DEE-D48F-4775-A859-43D559B8E205}"/>
    <cellStyle name="20% - Accent3 2 4 2 3 2" xfId="4097" xr:uid="{08FE48F0-0F2F-48F0-A3E2-7D8C943A9C3F}"/>
    <cellStyle name="20% - Accent3 2 4 2 4" xfId="16393" xr:uid="{5431F821-3A97-42F0-B477-4D3336CC5BE3}"/>
    <cellStyle name="20% - Accent3 2 4 2 4 2" xfId="20072" xr:uid="{7A9A9A3D-7763-4F6C-8D26-E0A9CA3CBA9D}"/>
    <cellStyle name="20% - Accent3 2 4 2 5" xfId="22877" xr:uid="{89AE6CF2-9A4C-426C-84C0-46795C124324}"/>
    <cellStyle name="20% - Accent3 2 4 3" xfId="2375" xr:uid="{4BEEF101-0441-43B0-A6BA-476ED2273994}"/>
    <cellStyle name="20% - Accent3 2 4 3 2" xfId="8779" xr:uid="{50889CF1-C039-4437-A6CB-E73C10CC33F2}"/>
    <cellStyle name="20% - Accent3 2 4 3 2 2" xfId="11054" xr:uid="{F2E5E7DD-6166-42C6-A9EE-74E9D1C4C6F1}"/>
    <cellStyle name="20% - Accent3 2 4 3 2 2 2" xfId="19992" xr:uid="{C2F7C291-A220-440D-9E58-BDCB91FB40CF}"/>
    <cellStyle name="20% - Accent3 2 4 3 2 3" xfId="20681" xr:uid="{F86071D1-37D0-46E7-A09C-E657D2B6AB95}"/>
    <cellStyle name="20% - Accent3 2 4 3 2 3 2" xfId="1212" xr:uid="{4FA45C95-FB14-4D4A-A4FE-676D7FA02067}"/>
    <cellStyle name="20% - Accent3 2 4 3 2 4" xfId="9289" xr:uid="{BC560563-3558-4EE4-B021-D7A9EA83F222}"/>
    <cellStyle name="20% - Accent3 2 4 3 3" xfId="4657" xr:uid="{4BBE4DF4-B9EA-450C-B8C8-81F839B83247}"/>
    <cellStyle name="20% - Accent3 2 4 3 3 2" xfId="10411" xr:uid="{758113DE-53D0-4322-A4A6-4ECB68E4F73A}"/>
    <cellStyle name="20% - Accent3 2 4 3 4" xfId="5859" xr:uid="{9AEA1A80-3F2D-41B1-BA1D-398B43DB5016}"/>
    <cellStyle name="20% - Accent3 2 4 3 4 2" xfId="1130" xr:uid="{0C8D3685-CB4D-4C50-B8E0-3091AFA90A39}"/>
    <cellStyle name="20% - Accent3 2 4 3 5" xfId="16564" xr:uid="{473F3FFA-00A0-4F79-AE08-A81D6E827A55}"/>
    <cellStyle name="20% - Accent3 2 4 4" xfId="14030" xr:uid="{4CF9BA23-D1E0-48EC-9233-876859E98CD5}"/>
    <cellStyle name="20% - Accent3 2 4 4 2" xfId="15274" xr:uid="{11DA55C9-2025-40C6-824C-ABB63169FC87}"/>
    <cellStyle name="20% - Accent3 2 4 4 2 2" xfId="17889" xr:uid="{1EC11B75-07DE-4750-8F13-D294935E47CD}"/>
    <cellStyle name="20% - Accent3 2 4 4 3" xfId="18579" xr:uid="{BF1B1495-5FAA-4B97-82DE-854706711B3D}"/>
    <cellStyle name="20% - Accent3 2 4 4 3 2" xfId="20162" xr:uid="{C4FA75B1-19D1-4CDE-8DEB-D0DCB18BB985}"/>
    <cellStyle name="20% - Accent3 2 4 4 4" xfId="14540" xr:uid="{565F9E76-F5D2-4778-9E5B-7E1FFDE169DB}"/>
    <cellStyle name="20% - Accent3 2 4 5" xfId="21502" xr:uid="{B19DF968-FB04-4412-B060-DC59495024D2}"/>
    <cellStyle name="20% - Accent3 2 4 5 2" xfId="1993" xr:uid="{CD42D343-A7A8-4B30-8772-85559000DDCE}"/>
    <cellStyle name="20% - Accent3 2 4 6" xfId="22706" xr:uid="{FE2B3D7B-2C74-4713-808A-74778B677495}"/>
    <cellStyle name="20% - Accent3 2 4 6 2" xfId="7436" xr:uid="{56742CDC-CB38-4145-8837-0301D52AA9DE}"/>
    <cellStyle name="20% - Accent3 2 4 7" xfId="10240" xr:uid="{6365A5D8-0F7C-4AB2-A8BE-6D04C064B698}"/>
    <cellStyle name="20% - Accent3 2 5" xfId="8688" xr:uid="{36EA5559-7192-4085-9A42-9FD01E43C4D3}"/>
    <cellStyle name="20% - Accent3 2 5 2" xfId="21324" xr:uid="{C34BAA4A-344C-4B0B-BC22-97F35FA4547D}"/>
    <cellStyle name="20% - Accent3 2 5 2 2" xfId="15103" xr:uid="{78FD72E1-D4E0-418F-941D-E9F4E3D52CF4}"/>
    <cellStyle name="20% - Accent3 2 5 2 2 2" xfId="17379" xr:uid="{A897794C-765F-4FB6-B3FA-445D31F54D46}"/>
    <cellStyle name="20% - Accent3 2 5 2 2 2 2" xfId="1041" xr:uid="{7F1DA757-2EA8-4800-B792-97DAC31173C2}"/>
    <cellStyle name="20% - Accent3 2 5 2 2 3" xfId="2805" xr:uid="{C6E2E6DC-6650-4752-B276-9646F3B39547}"/>
    <cellStyle name="20% - Accent3 2 5 2 2 3 2" xfId="4350" xr:uid="{64A9F51B-50BF-45E7-9269-B8C9EAA223C3}"/>
    <cellStyle name="20% - Accent3 2 5 2 2 4" xfId="15613" xr:uid="{9A276006-8559-4A38-AEE8-9D575933CCE9}"/>
    <cellStyle name="20% - Accent3 2 5 2 3" xfId="23607" xr:uid="{EBABBC2F-44E1-43A5-ADEA-A371CDF1EDEB}"/>
    <cellStyle name="20% - Accent3 2 5 2 3 2" xfId="16735" xr:uid="{99D17D0F-F142-4CD7-8B63-A902C908BD3F}"/>
    <cellStyle name="20% - Accent3 2 5 2 4" xfId="24810" xr:uid="{B0A3A988-9DB3-4CF6-9937-2BBEEBA8EED4}"/>
    <cellStyle name="20% - Accent3 2 5 2 4 2" xfId="2165" xr:uid="{1DC501D5-4BF0-40EE-9DF0-F2458E1E1E6B}"/>
    <cellStyle name="20% - Accent3 2 5 2 5" xfId="12344" xr:uid="{8A35A742-D15F-4C32-AC5A-4D0A10EB354E}"/>
    <cellStyle name="20% - Accent3 2 5 3" xfId="15012" xr:uid="{8D1E276F-A369-470C-845A-4428922B0EC2}"/>
    <cellStyle name="20% - Accent3 2 5 3 2" xfId="4570" xr:uid="{2BA81782-6441-4C2A-B94C-6B40F4DC840D}"/>
    <cellStyle name="20% - Accent3 2 5 3 2 2" xfId="6846" xr:uid="{BBCD22AC-E028-4DB5-A294-61837F96CD54}"/>
    <cellStyle name="20% - Accent3 2 5 3 2 2 2" xfId="2076" xr:uid="{6EB0F125-791B-45D7-99E3-45CF8DFD7E9F}"/>
    <cellStyle name="20% - Accent3 2 5 3 2 3" xfId="9118" xr:uid="{299E1EBC-95F8-49F5-82B7-8E777C9DAD1B}"/>
    <cellStyle name="20% - Accent3 2 5 3 2 3 2" xfId="10664" xr:uid="{AB485AB3-8B92-42F7-8281-9ECE23EDC94B}"/>
    <cellStyle name="20% - Accent3 2 5 3 2 4" xfId="5080" xr:uid="{7B17D8DE-81CA-43F4-A76F-3A0BF2F4CC96}"/>
    <cellStyle name="20% - Accent3 2 5 3 3" xfId="17295" xr:uid="{198233C1-C56D-4097-81DB-8A6E8ABCC177}"/>
    <cellStyle name="20% - Accent3 2 5 3 3 2" xfId="6201" xr:uid="{EF113568-CBB6-434F-9C48-B54E9EB7B5BB}"/>
    <cellStyle name="20% - Accent3 2 5 3 4" xfId="18497" xr:uid="{DA1CFF24-DEDD-4068-ABAA-CD6DEE026CBE}"/>
    <cellStyle name="20% - Accent3 2 5 3 4 2" xfId="4269" xr:uid="{804BA0D4-2813-48E3-8CF4-D1DF557E9CA2}"/>
    <cellStyle name="20% - Accent3 2 5 3 5" xfId="24981" xr:uid="{15861ADB-6C09-4D22-8268-E2E8BE4D097C}"/>
    <cellStyle name="20% - Accent3 2 5 4" xfId="21415" xr:uid="{80719170-2BBF-4438-A40A-F014C6DFF5B6}"/>
    <cellStyle name="20% - Accent3 2 5 4 2" xfId="23691" xr:uid="{F1EA43EE-A200-4E63-A8B0-9240551E1160}"/>
    <cellStyle name="20% - Accent3 2 5 4 2 2" xfId="13678" xr:uid="{A8700C27-C8E4-4390-9EDD-1F96C360B892}"/>
    <cellStyle name="20% - Accent3 2 5 4 3" xfId="14369" xr:uid="{97187020-5FE2-4D58-B9B0-C8B9A1E6FF16}"/>
    <cellStyle name="20% - Accent3 2 5 4 3 2" xfId="2246" xr:uid="{348EA61D-7074-437B-ABDB-075A13B74CA6}"/>
    <cellStyle name="20% - Accent3 2 5 4 4" xfId="21925" xr:uid="{CEC04DC3-426D-43BF-B674-33A4776E86A6}"/>
    <cellStyle name="20% - Accent3 2 5 5" xfId="10970" xr:uid="{BA92A2F6-B067-48DE-820C-FBE50634B3F5}"/>
    <cellStyle name="20% - Accent3 2 5 5 2" xfId="23048" xr:uid="{CB67336F-DD25-44AC-BB92-C2766D96EBD7}"/>
    <cellStyle name="20% - Accent3 2 5 6" xfId="12173" xr:uid="{C9ECC2FB-0AF6-4B84-BD82-E36C1A72BA75}"/>
    <cellStyle name="20% - Accent3 2 5 6 2" xfId="1131" xr:uid="{594D0AF4-31E9-4898-AD6E-7FE284516042}"/>
    <cellStyle name="20% - Accent3 2 5 7" xfId="6030" xr:uid="{ED89895E-40B8-482B-AE31-72B57027C412}"/>
    <cellStyle name="20% - Accent3 2 6" xfId="4479" xr:uid="{26D39E96-1BD9-4D89-BBAC-099406F2BEAD}"/>
    <cellStyle name="20% - Accent3 2 6 2" xfId="10883" xr:uid="{C1231707-8968-46C7-9A27-A0772CFF0133}"/>
    <cellStyle name="20% - Accent3 2 6 2 2" xfId="19482" xr:uid="{7553E2A0-7C97-4A09-A274-BB6E02C4E7DF}"/>
    <cellStyle name="20% - Accent3 2 6 2 2 2" xfId="4180" xr:uid="{1F897D5C-13AA-4CAC-AF32-630DA6A7FF12}"/>
    <cellStyle name="20% - Accent3 2 6 2 3" xfId="21754" xr:uid="{C139DC2B-8B8D-4081-859C-BD88B26ACC14}"/>
    <cellStyle name="20% - Accent3 2 6 2 3 2" xfId="23301" xr:uid="{1EF91598-CE02-4DF7-A190-BA11921C4A07}"/>
    <cellStyle name="20% - Accent3 2 6 2 4" xfId="11393" xr:uid="{80C2E53B-6F37-489B-99BF-57A3AC000D87}"/>
    <cellStyle name="20% - Accent3 2 6 3" xfId="6762" xr:uid="{999EC1AA-AF4F-48DA-BFB7-7806F81DA8AB}"/>
    <cellStyle name="20% - Accent3 2 6 3 2" xfId="12515" xr:uid="{28AA09FC-D9D1-4468-9C04-DADC8BD61D98}"/>
    <cellStyle name="20% - Accent3 2 6 4" xfId="7964" xr:uid="{83348006-D5E3-44FC-B811-493965446625}"/>
    <cellStyle name="20% - Accent3 2 6 4 2" xfId="10583" xr:uid="{64E8F1A9-E989-409A-BA81-38F0B226ACA3}"/>
    <cellStyle name="20% - Accent3 2 6 5" xfId="18668" xr:uid="{EF31DDDC-E696-4BBA-A7B7-6B4F74A1E8B2}"/>
    <cellStyle name="20% - Accent3 2 7" xfId="10792" xr:uid="{4E01B7D4-E7E6-4CF3-9536-5084F3E578ED}"/>
    <cellStyle name="20% - Accent3 2 7 2" xfId="23520" xr:uid="{0A3DFFBA-A812-4D5F-8E27-9E0A71E3FAEF}"/>
    <cellStyle name="20% - Accent3 2 7 2 2" xfId="13168" xr:uid="{BE869459-0534-481C-BD47-11C3949FAC69}"/>
    <cellStyle name="20% - Accent3 2 7 2 2 2" xfId="10494" xr:uid="{A30A678A-3511-4905-843D-4481D1FCB56A}"/>
    <cellStyle name="20% - Accent3 2 7 2 3" xfId="15442" xr:uid="{3C3BFC10-EE4D-41DF-B46A-04935048C932}"/>
    <cellStyle name="20% - Accent3 2 7 2 3 2" xfId="16988" xr:uid="{217D3ADB-4028-44A7-8CAF-9C580A1CA124}"/>
    <cellStyle name="20% - Accent3 2 7 2 4" xfId="24030" xr:uid="{54E6B8D5-749E-4109-BD0B-4E214EDA7C80}"/>
    <cellStyle name="20% - Accent3 2 7 3" xfId="19398" xr:uid="{D950E4E3-FC21-4DE8-A282-5C7ADC96B753}"/>
    <cellStyle name="20% - Accent3 2 7 3 2" xfId="25152" xr:uid="{82B20E61-B9D7-4620-9D49-9D818E1C7F6C}"/>
    <cellStyle name="20% - Accent3 2 7 4" xfId="20599" xr:uid="{6F5A4C46-4035-48E3-B4E0-F635F2CA3A53}"/>
    <cellStyle name="20% - Accent3 2 7 4 2" xfId="23220" xr:uid="{4D9BF0E8-F7EC-41FE-A073-8A16363431E7}"/>
    <cellStyle name="20% - Accent3 2 7 5" xfId="8135" xr:uid="{2AE8B85A-5DA1-40B8-A115-204988A5E061}"/>
    <cellStyle name="20% - Accent3 2 8" xfId="23429" xr:uid="{0BE405D9-ADE1-43FE-9BC9-2E47E565D9FF}"/>
    <cellStyle name="20% - Accent3 2 9" xfId="6592" xr:uid="{67D28DEE-95F0-4A33-B3C9-6B3FF9ECFF1F}"/>
    <cellStyle name="20% - Accent3 2 9 2" xfId="3585" xr:uid="{EA94C5B2-80D3-4F41-A7A9-631776A48D1B}"/>
    <cellStyle name="20% - Accent3 2 9 2 2" xfId="20943" xr:uid="{F22ACA68-1D2C-4FA2-8F93-D3F07EC04E23}"/>
    <cellStyle name="20% - Accent3 2 9 3" xfId="9038" xr:uid="{E52EBCEA-7802-42E2-A111-F805F5B6E7AE}"/>
    <cellStyle name="20% - Accent3 2 9 3 2" xfId="25314" xr:uid="{A428821B-5353-4D4C-9417-DD09B90A2218}"/>
    <cellStyle name="20% - Accent3 2 9 4" xfId="2896" xr:uid="{20F11E04-61D7-4337-AB54-F3199DCEDA1D}"/>
    <cellStyle name="20% - Accent3 20" xfId="12995" xr:uid="{0276094C-5D6F-436D-8CF4-CC7F7182ABFC}"/>
    <cellStyle name="20% - Accent3 20 2" xfId="22616" xr:uid="{121FDECA-341F-4C92-8144-860E3C124378}"/>
    <cellStyle name="20% - Accent3 20 2 2" xfId="12583" xr:uid="{4777CA98-3D30-45DB-977C-5152669C9029}"/>
    <cellStyle name="20% - Accent3 20 3" xfId="23860" xr:uid="{7520E5C6-ABDD-4F05-A988-65989CEB7E2E}"/>
    <cellStyle name="20% - Accent3 20 3 2" xfId="19088" xr:uid="{1893E296-6098-481A-AE1C-E0486EEB7F82}"/>
    <cellStyle name="20% - Accent3 20 4" xfId="13503" xr:uid="{907CDA3F-062E-4613-BF12-BC6121B4E7A2}"/>
    <cellStyle name="20% - Accent3 21" xfId="18310" xr:uid="{42E7448C-1F96-4148-B217-BB207E5A4D88}"/>
    <cellStyle name="20% - Accent3 21 2" xfId="19891" xr:uid="{585D142F-8E2D-462A-A415-98C3BD170DA7}"/>
    <cellStyle name="20% - Accent3 22" xfId="2702" xr:uid="{FD25B1F8-96C9-4D7F-A094-4104099EB9C3}"/>
    <cellStyle name="20% - Accent3 22 2" xfId="6352" xr:uid="{E7A394DF-FFCB-4228-BB55-5F8C03EC68E4}"/>
    <cellStyle name="20% - Accent3 23" xfId="17616" xr:uid="{D7AEFD06-6AC1-40DA-9E1F-81D7B754E370}"/>
    <cellStyle name="20% - Accent3 24" xfId="6518" xr:uid="{1218B072-996C-4D6C-B8B4-419D0B2589D5}"/>
    <cellStyle name="20% - Accent3 25" xfId="20231" xr:uid="{9900CDB3-802E-484C-8C1F-317CF14A3137}"/>
    <cellStyle name="20% - Accent3 26" xfId="193" xr:uid="{07282620-73BC-4D2B-A302-CAA26889B354}"/>
    <cellStyle name="20% - Accent3 27" xfId="25493" xr:uid="{09217FDB-BB5D-4D60-8D90-EFA833AFC85D}"/>
    <cellStyle name="20% - Accent3 28" xfId="25516" xr:uid="{F60D4545-D57D-4D26-90DC-F2D6C0097B0B}"/>
    <cellStyle name="20% - Accent3 3" xfId="169" xr:uid="{32A993C2-BAD1-49A7-AA07-0AB463FF9EE2}"/>
    <cellStyle name="20% - Accent3 3 10" xfId="16207" xr:uid="{7B8CDAFA-8D56-4853-A63E-EE5D8E7E895A}"/>
    <cellStyle name="20% - Accent3 3 10 2" xfId="24098" xr:uid="{0C09C70A-CDFA-4570-B638-B778AD1D55C3}"/>
    <cellStyle name="20% - Accent3 3 11" xfId="18479" xr:uid="{F71C169A-6AF8-4AE6-9314-4CFAF15ABC4D}"/>
    <cellStyle name="20% - Accent3 3 11 2" xfId="4249" xr:uid="{8A90E60F-0297-4CC5-9C5E-1E50BD7533AC}"/>
    <cellStyle name="20% - Accent3 3 12" xfId="4967" xr:uid="{838FC87D-1010-4BA8-A0A3-7A0E494C3275}"/>
    <cellStyle name="20% - Accent3 3 13" xfId="23413" xr:uid="{82884B82-DDFE-46A8-A415-53D88C296517}"/>
    <cellStyle name="20% - Accent3 3 14" xfId="25569" xr:uid="{30D5DE7F-EFCC-4094-8E8A-1F683ACD3468}"/>
    <cellStyle name="20% - Accent3 3 2" xfId="18138" xr:uid="{7947839D-E2E1-438C-8E02-092AC45707A0}"/>
    <cellStyle name="20% - Accent3 3 2 10" xfId="21825" xr:uid="{3954D81F-CF38-48B6-9AF3-2E2B1F01163D}"/>
    <cellStyle name="20% - Accent3 3 2 2" xfId="19220" xr:uid="{DCA305FE-F5C5-4B35-99C2-55AB1B349A6E}"/>
    <cellStyle name="20% - Accent3 3 2 2 2" xfId="271" xr:uid="{F4FC64E1-3351-4DEA-8A28-61915C7EBD08}"/>
    <cellStyle name="20% - Accent3 3 2 2 2 2" xfId="12997" xr:uid="{390630BD-D73A-43B7-8581-94854A9B6554}"/>
    <cellStyle name="20% - Accent3 3 2 2 2 2 2" xfId="9984" xr:uid="{49A1B4C4-E46A-4480-9EF4-D1FA996A9EF7}"/>
    <cellStyle name="20% - Accent3 3 2 2 2 2 2 2" xfId="12598" xr:uid="{EC1F50D3-8C0E-45EA-9A4F-F2EE90633EAF}"/>
    <cellStyle name="20% - Accent3 3 2 2 2 2 3" xfId="17547" xr:uid="{A14760B1-2178-4DA2-A51B-23C961EDBC90}"/>
    <cellStyle name="20% - Accent3 3 2 2 2 2 3 2" xfId="19092" xr:uid="{10D0109C-0370-4AE1-B038-400DFE26C730}"/>
    <cellStyle name="20% - Accent3 3 2 2 2 2 4" xfId="13507" xr:uid="{84CC05FC-0CD4-4082-87B6-1E0DC3F27130}"/>
    <cellStyle name="20% - Accent3 3 2 2 2 3" xfId="1485" xr:uid="{649CCE09-935F-4B69-8F0A-EC4EDCC04035}"/>
    <cellStyle name="20% - Accent3 3 2 2 2 3 2" xfId="14629" xr:uid="{3DB32D92-F5FC-40A6-8461-5E2611C63A26}"/>
    <cellStyle name="20% - Accent3 3 2 2 2 4" xfId="21672" xr:uid="{B00B54EE-D617-48FE-9C4E-670EB3B55595}"/>
    <cellStyle name="20% - Accent3 3 2 2 2 4 2" xfId="25324" xr:uid="{59B752E9-5855-4F9F-AE84-A43AF143189A}"/>
    <cellStyle name="20% - Accent3 3 2 2 2 5" xfId="9207" xr:uid="{C4CF3A16-98ED-42A2-954E-682B30682F1C}"/>
    <cellStyle name="20% - Accent3 3 2 2 3" xfId="272" xr:uid="{3CBF30EF-9923-42A0-B8E7-34AF58137DA2}"/>
    <cellStyle name="20% - Accent3 3 2 2 3 2" xfId="355" xr:uid="{01951299-43B0-4074-8333-4F4FCA7CA011}"/>
    <cellStyle name="20% - Accent3 3 2 2 3 2 2" xfId="22621" xr:uid="{E1D9CEA0-2EC2-4513-8CD5-CF8D00100E20}"/>
    <cellStyle name="20% - Accent3 3 2 2 3 2 2 2" xfId="25235" xr:uid="{531108AE-4205-419E-93F0-0FE9CD1D8864}"/>
    <cellStyle name="20% - Accent3 3 2 2 3 2 3" xfId="7014" xr:uid="{75892D75-B24D-4936-A2FB-8763957B2E55}"/>
    <cellStyle name="20% - Accent3 3 2 2 3 2 3 2" xfId="8559" xr:uid="{9693B8C7-4C4D-43D4-B331-2AAAF1400AD5}"/>
    <cellStyle name="20% - Accent3 3 2 2 3 2 4" xfId="848" xr:uid="{57F800C2-AC01-49F1-A620-03DA32E17A51}"/>
    <cellStyle name="20% - Accent3 3 2 2 3 3" xfId="3589" xr:uid="{01B6FB90-BF7E-4268-B6AF-6955B01ED4A9}"/>
    <cellStyle name="20% - Accent3 3 2 2 3 3 2" xfId="3065" xr:uid="{6574C960-C7D7-4727-B040-B693979FFC72}"/>
    <cellStyle name="20% - Accent3 3 2 2 3 4" xfId="15360" xr:uid="{6AB08A59-38A0-4412-B95C-D5CCFECE691B}"/>
    <cellStyle name="20% - Accent3 3 2 2 3 4 2" xfId="19011" xr:uid="{F0DDC428-DB12-453C-8218-27CF707C3F9A}"/>
    <cellStyle name="20% - Accent3 3 2 2 3 5" xfId="21843" xr:uid="{C3835A8F-B8E1-43C4-9D34-AB61192F62E0}"/>
    <cellStyle name="20% - Accent3 3 2 2 4" xfId="19311" xr:uid="{D5ED7BDC-6A1D-4CB0-AAC5-DA428D3F43DC}"/>
    <cellStyle name="20% - Accent3 3 2 2 4 2" xfId="3670" xr:uid="{1C689D4D-1CEE-4458-9F6E-594360B2DC89}"/>
    <cellStyle name="20% - Accent3 3 2 2 4 2 2" xfId="6284" xr:uid="{6F61C235-D052-4AC6-9B9C-F06BEDC4AD56}"/>
    <cellStyle name="20% - Accent3 3 2 2 4 3" xfId="23859" xr:uid="{02D2EC42-29E3-4603-8D66-41DE9FD5666D}"/>
    <cellStyle name="20% - Accent3 3 2 2 4 3 2" xfId="25405" xr:uid="{47E12B85-DDB2-459A-8AED-B550E4EDDCE4}"/>
    <cellStyle name="20% - Accent3 3 2 2 4 4" xfId="19821" xr:uid="{AA1BFE31-DDA3-4D2B-BA25-41B178816CE4}"/>
    <cellStyle name="20% - Accent3 3 2 2 5" xfId="446" xr:uid="{27058341-18C6-4F4E-834C-AE721E6CB78C}"/>
    <cellStyle name="20% - Accent3 3 2 2 5 2" xfId="20941" xr:uid="{1CF2705A-F293-4E47-B339-D021EF8C1945}"/>
    <cellStyle name="20% - Accent3 3 2 2 6" xfId="9036" xr:uid="{7D0BC044-6538-4C06-A47F-30EDCF440238}"/>
    <cellStyle name="20% - Accent3 3 2 2 6 2" xfId="12687" xr:uid="{B358AC61-3DEC-4EC9-AFBF-6E9D50921256}"/>
    <cellStyle name="20% - Accent3 3 2 2 7" xfId="2894" xr:uid="{C587AA6C-DD01-45B3-987B-B66F30B1ED27}"/>
    <cellStyle name="20% - Accent3 3 2 3" xfId="1313" xr:uid="{363EB502-61D3-4905-A241-A243152380DF}"/>
    <cellStyle name="20% - Accent3 3 2 3 2" xfId="3417" xr:uid="{CF6B329B-8B81-42D2-A18A-5C2F5121AD41}"/>
    <cellStyle name="20% - Accent3 3 2 3 2 2" xfId="3499" xr:uid="{5A6509B7-B817-40BA-A61B-ABA866FE39A8}"/>
    <cellStyle name="20% - Accent3 3 2 3 2 2 2" xfId="5774" xr:uid="{23C904F5-C399-49FE-AB49-BC1467FF6983}"/>
    <cellStyle name="20% - Accent3 3 2 3 2 2 2 2" xfId="8389" xr:uid="{9BEB0A8D-B572-4434-A8FA-E807562CDFCA}"/>
    <cellStyle name="20% - Accent3 3 2 3 2 2 3" xfId="13336" xr:uid="{EE4A16D3-02C3-4AA0-925B-EB1A0F131A18}"/>
    <cellStyle name="20% - Accent3 3 2 3 2 2 3 2" xfId="14882" xr:uid="{6B9B5B0E-1929-4FC2-AF7A-49E7F3974957}"/>
    <cellStyle name="20% - Accent3 3 2 3 2 2 4" xfId="9269" xr:uid="{E900E123-B877-4F8A-8072-6E60625D9935}"/>
    <cellStyle name="20% - Accent3 3 2 3 2 3" xfId="22540" xr:uid="{7AA802AC-9FA7-49CF-9363-89B6A5201B5C}"/>
    <cellStyle name="20% - Accent3 3 2 3 2 3 2" xfId="22014" xr:uid="{3583BD0B-6DC6-4084-B90B-90C434E6BF9D}"/>
    <cellStyle name="20% - Accent3 3 2 3 2 4" xfId="11140" xr:uid="{F6F0DE37-A190-4B9D-A221-F0C636A08A03}"/>
    <cellStyle name="20% - Accent3 3 2 3 2 4 2" xfId="21113" xr:uid="{9B13F867-4428-49B2-8F5C-4886524B9F27}"/>
    <cellStyle name="20% - Accent3 3 2 3 2 5" xfId="4998" xr:uid="{FBCBB5CE-8438-47AC-85F7-8224AAE91D82}"/>
    <cellStyle name="20% - Accent3 3 2 3 3" xfId="9731" xr:uid="{4CB12E78-BC82-49EA-A0D0-0FD8B30601AF}"/>
    <cellStyle name="20% - Accent3 3 2 3 3 2" xfId="9813" xr:uid="{4B1A7B29-4A97-4DF1-998C-9E14E26ECBCB}"/>
    <cellStyle name="20% - Accent3 3 2 3 3 2 2" xfId="12088" xr:uid="{D140EB31-4344-410C-92BB-FFB284141182}"/>
    <cellStyle name="20% - Accent3 3 2 3 3 2 2 2" xfId="21024" xr:uid="{712E9FC1-C27B-4A75-A236-C0B742A41076}"/>
    <cellStyle name="20% - Accent3 3 2 3 3 2 3" xfId="699" xr:uid="{42AFD43D-03A3-4495-89A0-343B6BF37AB2}"/>
    <cellStyle name="20% - Accent3 3 2 3 3 2 3 2" xfId="3318" xr:uid="{C102631D-E62F-494B-9138-CABB3869B9AD}"/>
    <cellStyle name="20% - Accent3 3 2 3 3 2 4" xfId="21905" xr:uid="{F6A4BC07-B553-41B1-838C-1DA5A167DDAE}"/>
    <cellStyle name="20% - Accent3 3 2 3 3 3" xfId="16227" xr:uid="{8D84DCA2-890C-43B5-96AE-DD3C85715C70}"/>
    <cellStyle name="20% - Accent3 3 2 3 3 3 2" xfId="15702" xr:uid="{59C2A154-AFCA-443C-A3D2-CEE323E265DA}"/>
    <cellStyle name="20% - Accent3 3 2 3 3 4" xfId="23777" xr:uid="{A1428A03-DB66-447F-BBFA-E3C4DAEC7B8E}"/>
    <cellStyle name="20% - Accent3 3 2 3 3 4 2" xfId="14801" xr:uid="{7C521618-DF12-42F0-8741-EC80BB5688BC}"/>
    <cellStyle name="20% - Accent3 3 2 3 3 5" xfId="11311" xr:uid="{2CDE33FA-6618-4064-AAE7-2056C9FFF2F9}"/>
    <cellStyle name="20% - Accent3 3 2 3 4" xfId="1395" xr:uid="{7D3F08A8-23DD-4A52-B725-3E883305193D}"/>
    <cellStyle name="20% - Accent3 3 2 3 4 2" xfId="16308" xr:uid="{B6409DF8-660C-4611-BACD-B56C7E2C79C5}"/>
    <cellStyle name="20% - Accent3 3 2 3 4 2 2" xfId="18922" xr:uid="{788B3A45-67E6-447A-A579-238AC4DEF3DE}"/>
    <cellStyle name="20% - Accent3 3 2 3 4 3" xfId="19650" xr:uid="{E37B4FA9-6EFF-4023-95E3-063E8D5EC94A}"/>
    <cellStyle name="20% - Accent3 3 2 3 4 3 2" xfId="21194" xr:uid="{7BBFD34D-B1D6-485B-ABD9-E8002FE580F9}"/>
    <cellStyle name="20% - Accent3 3 2 3 4 4" xfId="2956" xr:uid="{66057C04-7642-4E68-844A-0B02874805B0}"/>
    <cellStyle name="20% - Accent3 3 2 3 5" xfId="9903" xr:uid="{82453480-F89E-4F1B-BEFC-5B99AA5ADAA0}"/>
    <cellStyle name="20% - Accent3 3 2 3 5 2" xfId="9378" xr:uid="{237AE68F-7183-4BFF-91BB-0C1DB5FB5427}"/>
    <cellStyle name="20% - Accent3 3 2 3 6" xfId="4827" xr:uid="{6D7261DC-A18E-44F9-B4F8-25C7ED3B82D8}"/>
    <cellStyle name="20% - Accent3 3 2 3 6 2" xfId="8478" xr:uid="{C47850AA-F00B-43B6-A656-F07616715300}"/>
    <cellStyle name="20% - Accent3 3 2 3 7" xfId="15531" xr:uid="{FFEBCB8F-4E4D-4940-94C0-405693EE2451}"/>
    <cellStyle name="20% - Accent3 3 2 4" xfId="22368" xr:uid="{A75184DD-3A03-4421-9B74-BCBF64CE9F29}"/>
    <cellStyle name="20% - Accent3 3 2 4 2" xfId="22450" xr:uid="{1F65566B-1035-4F43-B61C-ED92F8D18E8A}"/>
    <cellStyle name="20% - Accent3 3 2 4 2 2" xfId="24725" xr:uid="{E0F4CCD1-B9E0-47EC-8C92-216CDA11D2AF}"/>
    <cellStyle name="20% - Accent3 3 2 4 2 2 2" xfId="14712" xr:uid="{DF52CFEE-4257-47DC-97FE-CCE29F0B0735}"/>
    <cellStyle name="20% - Accent3 3 2 4 2 3" xfId="1736" xr:uid="{1164BCDC-2473-4E3F-96B1-697E383E0F47}"/>
    <cellStyle name="20% - Accent3 3 2 4 2 3 2" xfId="9631" xr:uid="{1BAC34ED-B8AC-4BC0-93C9-1E6DD14E4486}"/>
    <cellStyle name="20% - Accent3 3 2 4 2 4" xfId="15593" xr:uid="{692E83D6-24FB-4A7A-8882-FB3EA6510302}"/>
    <cellStyle name="20% - Accent3 3 2 4 3" xfId="5693" xr:uid="{474F8A96-8CDA-4801-9FFF-7862613419AC}"/>
    <cellStyle name="20% - Accent3 3 2 4 3 2" xfId="5169" xr:uid="{EFAADAE0-6173-4104-9AB4-405BEE2D927A}"/>
    <cellStyle name="20% - Accent3 3 2 4 4" xfId="17465" xr:uid="{5FF874A5-99B7-49B7-B377-73D2AE58F154}"/>
    <cellStyle name="20% - Accent3 3 2 4 4 2" xfId="3237" xr:uid="{0DCAF47F-6F4B-4223-918B-7A2AA2D82EAD}"/>
    <cellStyle name="20% - Accent3 3 2 4 5" xfId="23948" xr:uid="{9C763967-4740-45C8-9583-6A20B56A7B5F}"/>
    <cellStyle name="20% - Accent3 3 2 5" xfId="16055" xr:uid="{D1E03C8B-2109-40E2-A666-53E2B1165C29}"/>
    <cellStyle name="20% - Accent3 3 2 5 2" xfId="16137" xr:uid="{E8F3B70A-F4D2-40C5-9B46-ECE8D6E141B0}"/>
    <cellStyle name="20% - Accent3 3 2 5 2 2" xfId="18412" xr:uid="{33F0AFCD-A56A-4CCD-A0AF-42BBC6EF6BC5}"/>
    <cellStyle name="20% - Accent3 3 2 5 2 2 2" xfId="3148" xr:uid="{7BA56A54-BD20-4921-A3B9-64AABA71ED58}"/>
    <cellStyle name="20% - Accent3 3 2 5 2 3" xfId="3840" xr:uid="{4A025261-85CB-401E-B1B0-318F2F127012}"/>
    <cellStyle name="20% - Accent3 3 2 5 2 3 2" xfId="22267" xr:uid="{40FFABDE-DA6F-494A-80FE-33FA13048541}"/>
    <cellStyle name="20% - Accent3 3 2 5 2 4" xfId="5060" xr:uid="{237A9C37-AA70-4FFF-81CF-298FFFEF6A0E}"/>
    <cellStyle name="20% - Accent3 3 2 5 3" xfId="12007" xr:uid="{EE2C03A0-EC2D-4998-AE7E-326BDA7D7361}"/>
    <cellStyle name="20% - Accent3 3 2 5 3 2" xfId="11482" xr:uid="{5107F24B-5E0D-4660-865B-54B44E6DD060}"/>
    <cellStyle name="20% - Accent3 3 2 5 4" xfId="6932" xr:uid="{9A70EABE-705C-4196-BF06-26EAD4B9FDA3}"/>
    <cellStyle name="20% - Accent3 3 2 5 4 2" xfId="9550" xr:uid="{44498751-9DD2-46DE-8322-F9BD2416BC97}"/>
    <cellStyle name="20% - Accent3 3 2 5 5" xfId="17636" xr:uid="{29E4545F-64D8-4068-A6CB-3353382CE5E5}"/>
    <cellStyle name="20% - Accent3 3 2 6" xfId="6584" xr:uid="{759B5A0E-85E9-4209-B86D-259F0359CBF5}"/>
    <cellStyle name="20% - Accent3 3 2 6 2" xfId="445" xr:uid="{A0C5A55D-6868-4612-A889-EF1F28D9BF60}"/>
    <cellStyle name="20% - Accent3 3 2 6 2 2" xfId="8306" xr:uid="{5C80AD17-E1C9-48B1-B218-1864FF968595}"/>
    <cellStyle name="20% - Accent3 3 2 6 3" xfId="2723" xr:uid="{B74D2D38-43A8-4D3F-BDC7-F1738686937F}"/>
    <cellStyle name="20% - Accent3 3 2 6 3 2" xfId="6373" xr:uid="{440D5B57-8E1A-4EF7-B33D-871A7ABCE9B1}"/>
    <cellStyle name="20% - Accent3 3 2 6 4" xfId="14458" xr:uid="{275FE8AD-CE41-4D55-B708-626631214916}"/>
    <cellStyle name="20% - Accent3 3 2 7" xfId="6675" xr:uid="{9D1E304D-78C8-4DB9-85BF-7D3DC506D431}"/>
    <cellStyle name="20% - Accent3 3 2 7 2" xfId="1566" xr:uid="{E0EB6149-74A5-4082-9BA0-AE0DEBB67579}"/>
    <cellStyle name="20% - Accent3 3 2 7 2 2" xfId="16818" xr:uid="{092C28C6-89AA-47F6-9AFE-EE561A3E8139}"/>
    <cellStyle name="20% - Accent3 3 2 7 3" xfId="11222" xr:uid="{26CC4C10-027E-4684-A8CA-F0874587CB62}"/>
    <cellStyle name="20% - Accent3 3 2 7 3 2" xfId="12768" xr:uid="{7C86114E-FC12-4DB5-B196-165A8EFE25EC}"/>
    <cellStyle name="20% - Accent3 3 2 7 4" xfId="7185" xr:uid="{94DC5D69-3499-484C-B725-59150C4A24ED}"/>
    <cellStyle name="20% - Accent3 3 2 8" xfId="9885" xr:uid="{40A210E4-FC4D-4035-B3AB-0D5A00A11084}"/>
    <cellStyle name="20% - Accent3 3 2 8 2" xfId="23032" xr:uid="{0D08539C-07B6-4C63-BEA7-91E4423DD271}"/>
    <cellStyle name="20% - Accent3 3 2 9" xfId="10766" xr:uid="{00C0FDBA-5907-47E3-A638-B8520FB4C3CE}"/>
    <cellStyle name="20% - Accent3 3 2 9 2" xfId="13750" xr:uid="{C77A0462-53C9-47D6-AD19-1203B7A7C35E}"/>
    <cellStyle name="20% - Accent3 3 3" xfId="5521" xr:uid="{3278BB3C-2DC9-4DD5-A658-5DC55C2F57FD}"/>
    <cellStyle name="20% - Accent3 3 3 2" xfId="11835" xr:uid="{B7D734B0-658E-4902-89A0-F937F8892143}"/>
    <cellStyle name="20% - Accent3 3 3 2 2" xfId="11917" xr:uid="{DBBA4ACC-87DE-4056-AC5C-FD8E03F46D42}"/>
    <cellStyle name="20% - Accent3 3 3 2 2 2" xfId="20514" xr:uid="{46EE87B0-807F-42F5-9FDC-809914085B7D}"/>
    <cellStyle name="20% - Accent3 3 3 2 2 2 2" xfId="22097" xr:uid="{37FDA8C8-0D72-4C42-84CE-3389E5FDE614}"/>
    <cellStyle name="20% - Accent3 3 3 2 2 3" xfId="22791" xr:uid="{22B12BC0-BB95-4E8F-94DA-A9F23620243C}"/>
    <cellStyle name="20% - Accent3 3 3 2 2 3 2" xfId="5422" xr:uid="{095078C2-C420-494F-99CF-FB8823B66393}"/>
    <cellStyle name="20% - Accent3 3 3 2 2 4" xfId="24010" xr:uid="{4A82A5AF-5A74-4D43-8A9D-F43F26461FB6}"/>
    <cellStyle name="20% - Accent3 3 3 2 3" xfId="18331" xr:uid="{3B1DDA18-6EAB-4FD3-8497-6D57A524D7FA}"/>
    <cellStyle name="20% - Accent3 3 3 2 3 2" xfId="17807" xr:uid="{678C328F-5690-4889-B5C5-C0459FE42EEB}"/>
    <cellStyle name="20% - Accent3 3 3 2 4" xfId="13254" xr:uid="{27396C22-43D3-499C-9388-9A6528C0A4AB}"/>
    <cellStyle name="20% - Accent3 3 3 2 4 2" xfId="15874" xr:uid="{E03B5D47-4CE5-4F54-9A55-C27EAEFCA654}"/>
    <cellStyle name="20% - Accent3 3 3 2 5" xfId="19739" xr:uid="{73107D2D-D1E2-48B2-9066-4F4EDEE7A1EE}"/>
    <cellStyle name="20% - Accent3 3 3 3" xfId="24472" xr:uid="{28364E85-D663-4ABA-913A-C5AA2E606416}"/>
    <cellStyle name="20% - Accent3 3 3 3 2" xfId="24554" xr:uid="{3F7D24B7-712A-467B-B7F6-4AE580BD5805}"/>
    <cellStyle name="20% - Accent3 3 3 3 2 2" xfId="14202" xr:uid="{CB039D86-4499-41B2-8A9C-1675B7B9390C}"/>
    <cellStyle name="20% - Accent3 3 3 3 2 2 2" xfId="15785" xr:uid="{E710A885-AF4D-4366-BCAD-99F2613A38CB}"/>
    <cellStyle name="20% - Accent3 3 3 3 2 3" xfId="16478" xr:uid="{21215D80-287B-4AF1-9308-E561F43AD169}"/>
    <cellStyle name="20% - Accent3 3 3 3 2 3 2" xfId="11735" xr:uid="{488410C8-38E3-4F64-8697-C4E1D9CA66AE}"/>
    <cellStyle name="20% - Accent3 3 3 3 2 4" xfId="17698" xr:uid="{E51A77A1-6654-469C-B72A-E5A85F341728}"/>
    <cellStyle name="20% - Accent3 3 3 3 3" xfId="7798" xr:uid="{F752E01A-EEEC-4E23-970B-349A7E0BD209}"/>
    <cellStyle name="20% - Accent3 3 3 3 3 2" xfId="7274" xr:uid="{69DF7F80-5C7F-4FA6-BC31-F38F75EEAFCB}"/>
    <cellStyle name="20% - Accent3 3 3 3 4" xfId="616" xr:uid="{6F8A7671-DC52-4B89-AAD8-FC94DE6B0272}"/>
    <cellStyle name="20% - Accent3 3 3 3 4 2" xfId="5341" xr:uid="{62244A2A-CA8E-4A50-A8E3-C968417A7BB5}"/>
    <cellStyle name="20% - Accent3 3 3 3 5" xfId="13425" xr:uid="{C02F4BD2-0D13-453B-B65D-3828F89AB443}"/>
    <cellStyle name="20% - Accent3 3 3 4" xfId="5603" xr:uid="{64462AD1-396B-46A8-9049-44236250E393}"/>
    <cellStyle name="20% - Accent3 3 3 4 2" xfId="7879" xr:uid="{F8A8B23B-3327-4D0B-9230-61CEC51B2915}"/>
    <cellStyle name="20% - Accent3 3 3 4 2 2" xfId="9461" xr:uid="{BB693BDA-CAAD-4777-A43F-6C12CC5956C0}"/>
    <cellStyle name="20% - Accent3 3 3 4 3" xfId="10154" xr:uid="{7207E9DD-9367-404D-A77B-6D9D632FD566}"/>
    <cellStyle name="20% - Accent3 3 3 4 3 2" xfId="15955" xr:uid="{8D6F46FC-A497-456C-9987-147E846CF196}"/>
    <cellStyle name="20% - Accent3 3 3 4 4" xfId="11373" xr:uid="{57967C1F-6CD5-4BF9-8038-6ED755962E29}"/>
    <cellStyle name="20% - Accent3 3 3 5" xfId="24644" xr:uid="{60905095-D937-42FA-B979-036A536AE642}"/>
    <cellStyle name="20% - Accent3 3 3 5 2" xfId="24119" xr:uid="{4BA17D60-45F2-4F2C-8A2F-AC65285DD8F8}"/>
    <cellStyle name="20% - Accent3 3 3 6" xfId="19568" xr:uid="{CB4D3E6F-6BBF-45ED-B02A-B7CAA61BF09D}"/>
    <cellStyle name="20% - Accent3 3 3 6 2" xfId="22186" xr:uid="{6B4748E4-D654-448B-B470-45A629E5196E}"/>
    <cellStyle name="20% - Accent3 3 3 7" xfId="7103" xr:uid="{FE14AE75-3F8C-4BC7-9D70-F63785E4524E}"/>
    <cellStyle name="20% - Accent3 3 4" xfId="18159" xr:uid="{CDD96267-584B-462D-986E-C825B9C49A78}"/>
    <cellStyle name="20% - Accent3 3 4 2" xfId="7626" xr:uid="{FE0F45A4-E00D-49CE-B42B-7FF8B4BBEC6A}"/>
    <cellStyle name="20% - Accent3 3 4 2 2" xfId="7708" xr:uid="{F232435A-6EB4-4262-B1A7-3A1021D5BED6}"/>
    <cellStyle name="20% - Accent3 3 4 2 2 2" xfId="8951" xr:uid="{B51BDD99-403A-45E1-B768-0593561B83D0}"/>
    <cellStyle name="20% - Accent3 3 4 2 2 2 2" xfId="11565" xr:uid="{6AA074C6-0431-49E1-946B-F3654A741A21}"/>
    <cellStyle name="20% - Accent3 3 4 2 2 3" xfId="12258" xr:uid="{57A5A883-475E-48CC-B955-0596EC7D4562}"/>
    <cellStyle name="20% - Accent3 3 4 2 2 3 2" xfId="18060" xr:uid="{254D78FF-35B6-4682-8611-E34F43A6F617}"/>
    <cellStyle name="20% - Accent3 3 4 2 2 4" xfId="19801" xr:uid="{27706914-B2D2-41FC-8C4E-F9A45FF0A162}"/>
    <cellStyle name="20% - Accent3 3 4 2 3" xfId="14121" xr:uid="{16B37718-49F0-46A6-BB79-83EFA00B874A}"/>
    <cellStyle name="20% - Accent3 3 4 2 3 2" xfId="13596" xr:uid="{EAA4F025-94A6-41AA-AC2B-48B0D267397F}"/>
    <cellStyle name="20% - Accent3 3 4 2 4" xfId="3758" xr:uid="{58F4E1B4-723F-44EA-A7EB-A383729C61FD}"/>
    <cellStyle name="20% - Accent3 3 4 2 4 2" xfId="24291" xr:uid="{051371AF-A333-4935-A9B5-C4CDCC730650}"/>
    <cellStyle name="20% - Accent3 3 4 2 5" xfId="789" xr:uid="{D987F213-53F3-4416-9816-F8779FE56355}"/>
    <cellStyle name="20% - Accent3 3 4 3" xfId="20261" xr:uid="{0FAEA61C-87F9-48E3-A7EF-E4F8F3E58868}"/>
    <cellStyle name="20% - Accent3 3 4 3 2" xfId="20343" xr:uid="{9B56D9EB-739F-4748-9D85-D686C06C2F76}"/>
    <cellStyle name="20% - Accent3 3 4 3 2 2" xfId="21587" xr:uid="{ED991D41-440F-49C5-B582-87FFA7D7EBC6}"/>
    <cellStyle name="20% - Accent3 3 4 3 2 2 2" xfId="24202" xr:uid="{BA0591C4-2B6E-49C6-8B1A-3F5E0DF53E2B}"/>
    <cellStyle name="20% - Accent3 3 4 3 2 3" xfId="24895" xr:uid="{5E26C9BB-A276-4684-9BF2-7F310F98E4BC}"/>
    <cellStyle name="20% - Accent3 3 4 3 2 3 2" xfId="7527" xr:uid="{A64624AC-FAFB-4DFD-9B32-980213C1EA2E}"/>
    <cellStyle name="20% - Accent3 3 4 3 2 4" xfId="13487" xr:uid="{A32BF416-26E4-425D-BE1A-DDD40EF47DB1}"/>
    <cellStyle name="20% - Accent3 3 4 3 3" xfId="2557" xr:uid="{0FE9A3A6-6EFE-4C77-AD46-1EBA93595ACC}"/>
    <cellStyle name="20% - Accent3 3 4 3 3 2" xfId="960" xr:uid="{3810C623-4D30-4E96-B729-7F990B303D7F}"/>
    <cellStyle name="20% - Accent3 3 4 3 4" xfId="10072" xr:uid="{A13EA14A-AF4A-4F9D-90A5-CCB4E5D4C471}"/>
    <cellStyle name="20% - Accent3 3 4 3 4 2" xfId="17979" xr:uid="{20633331-B58C-4C79-8F0F-86C85B85EA76}"/>
    <cellStyle name="20% - Accent3 3 4 3 5" xfId="1826" xr:uid="{57757134-5718-458F-A26D-CA01CAC10FB9}"/>
    <cellStyle name="20% - Accent3 3 4 4" xfId="18241" xr:uid="{97396600-4E9C-4B0E-9FFF-9348EDBE1F04}"/>
    <cellStyle name="20% - Accent3 3 4 4 2" xfId="2638" xr:uid="{3FFC69F4-784A-4B2C-89F4-8A5C984A0258}"/>
    <cellStyle name="20% - Accent3 3 4 4 2 2" xfId="5252" xr:uid="{F8AE5D57-C1A1-40FF-9BFD-33BC29A66DBA}"/>
    <cellStyle name="20% - Accent3 3 4 4 3" xfId="5944" xr:uid="{07042EDF-84A9-4A07-8F5C-04B73E6F0716}"/>
    <cellStyle name="20% - Accent3 3 4 4 3 2" xfId="24372" xr:uid="{2BD9B7C5-05E5-4418-8999-993FAD245EEC}"/>
    <cellStyle name="20% - Accent3 3 4 4 4" xfId="7165" xr:uid="{5D985CDF-8A09-46C4-9686-A945D6C23499}"/>
    <cellStyle name="20% - Accent3 3 4 5" xfId="20433" xr:uid="{9CB18C88-500A-47EC-A783-CD8AD545F565}"/>
    <cellStyle name="20% - Accent3 3 4 5 2" xfId="19910" xr:uid="{1D5A3CB5-93E4-469F-8783-CC9511B3712C}"/>
    <cellStyle name="20% - Accent3 3 4 6" xfId="1654" xr:uid="{6B3ED726-71BF-47B9-B578-E0C64B2A276D}"/>
    <cellStyle name="20% - Accent3 3 4 6 2" xfId="11654" xr:uid="{AA65BBB7-E874-4476-8733-26FABAA66890}"/>
    <cellStyle name="20% - Accent3 3 4 7" xfId="788" xr:uid="{3056483D-194A-4D9E-896C-15BBFE165158}"/>
    <cellStyle name="20% - Accent3 3 5" xfId="13949" xr:uid="{9731F0B3-4A95-41C9-B462-785A6108943B}"/>
    <cellStyle name="20% - Accent3 3 5 2" xfId="2385" xr:uid="{4C908858-459F-44FB-BE24-BE3F8E4EA36B}"/>
    <cellStyle name="20% - Accent3 3 5 2 2" xfId="2467" xr:uid="{32968034-3B81-4971-BB1D-D81E9B576F14}"/>
    <cellStyle name="20% - Accent3 3 5 2 2 2" xfId="4742" xr:uid="{70BAF190-7519-4B01-B82F-46A10810506B}"/>
    <cellStyle name="20% - Accent3 3 5 2 2 2 2" xfId="7357" xr:uid="{334501E1-5778-40B3-A5C2-3572D9ED4F74}"/>
    <cellStyle name="20% - Accent3 3 5 2 2 3" xfId="8049" xr:uid="{60F3AABF-26BD-4E77-919A-E3F2ED6CDD2D}"/>
    <cellStyle name="20% - Accent3 3 5 2 2 3 2" xfId="13849" xr:uid="{AA684756-F097-4D3E-9628-9FE2C42F45AC}"/>
    <cellStyle name="20% - Accent3 3 5 2 2 4" xfId="3988" xr:uid="{365610FB-A9D3-4C6C-80FC-3483B1C1DB23}"/>
    <cellStyle name="20% - Accent3 3 5 2 3" xfId="21506" xr:uid="{5F0925BA-B2B0-47CA-86A2-A0C43E48D052}"/>
    <cellStyle name="20% - Accent3 3 5 2 3 2" xfId="4100" xr:uid="{999268FD-7C64-416B-A8E3-E6FD6B717635}"/>
    <cellStyle name="20% - Accent3 3 5 2 4" xfId="16396" xr:uid="{2B480E7E-F748-425A-8E80-DCAC06D7F039}"/>
    <cellStyle name="20% - Accent3 3 5 2 4 2" xfId="20082" xr:uid="{FA97F646-54BB-4E5E-AEAB-C6F778524C26}"/>
    <cellStyle name="20% - Accent3 3 5 2 5" xfId="10244" xr:uid="{861236C6-135C-4AC5-85E8-F81B3F33683D}"/>
    <cellStyle name="20% - Accent3 3 5 3" xfId="8698" xr:uid="{6AC258D2-1614-4BFD-AC61-E70A16ED9992}"/>
    <cellStyle name="20% - Accent3 3 5 3 2" xfId="8780" xr:uid="{5E34BEBF-E300-4D8B-A847-BB87C4CEE73F}"/>
    <cellStyle name="20% - Accent3 3 5 3 2 2" xfId="11055" xr:uid="{E07815DB-EEB2-414B-8A76-21DFB53CB48F}"/>
    <cellStyle name="20% - Accent3 3 5 3 2 2 2" xfId="19993" xr:uid="{E615BB77-32F5-413F-B12A-73073C9E13D4}"/>
    <cellStyle name="20% - Accent3 3 5 3 2 3" xfId="20684" xr:uid="{9B0CD664-3572-4C27-8DB8-9D1A9AB2FE38}"/>
    <cellStyle name="20% - Accent3 3 5 3 2 3 2" xfId="1189" xr:uid="{6172EC77-52A6-463A-BCAD-0A23249A82FE}"/>
    <cellStyle name="20% - Accent3 3 5 3 2 4" xfId="10302" xr:uid="{3E2CEF2A-710A-4802-B638-23771A3017FF}"/>
    <cellStyle name="20% - Accent3 3 5 3 3" xfId="15194" xr:uid="{DA370D13-9C00-4087-B0BC-99C18E954F29}"/>
    <cellStyle name="20% - Accent3 3 5 3 3 2" xfId="10414" xr:uid="{69F5B16F-2392-47D0-9913-0307CAF13423}"/>
    <cellStyle name="20% - Accent3 3 5 3 4" xfId="5862" xr:uid="{786EA631-F9A5-4307-B118-C7A973932AC9}"/>
    <cellStyle name="20% - Accent3 3 5 3 4 2" xfId="13768" xr:uid="{A1C71291-7AAF-4C45-8C0F-C436847D252C}"/>
    <cellStyle name="20% - Accent3 3 5 3 5" xfId="22881" xr:uid="{BC068AF8-A0B3-4189-8DEC-B4121FE93BCF}"/>
    <cellStyle name="20% - Accent3 3 5 4" xfId="14031" xr:uid="{44969E8F-B9FE-4A83-B2C1-75BD3A5CAA50}"/>
    <cellStyle name="20% - Accent3 3 5 4 2" xfId="15275" xr:uid="{46202C06-4BCE-459D-A68B-59B2EE16AD7E}"/>
    <cellStyle name="20% - Accent3 3 5 4 2 2" xfId="17890" xr:uid="{205CF246-0C49-4033-8A50-3AE1C8BFC1E8}"/>
    <cellStyle name="20% - Accent3 3 5 4 3" xfId="18582" xr:uid="{E26F0BB9-ECC2-4FAB-95DE-166A37DA6C23}"/>
    <cellStyle name="20% - Accent3 3 5 4 3 2" xfId="20163" xr:uid="{4CBE8CF1-EC97-463E-AF42-D084AE5E6E8D}"/>
    <cellStyle name="20% - Accent3 3 5 4 4" xfId="1884" xr:uid="{BC27ABFE-A6A3-4466-BC40-3DC28FA6D996}"/>
    <cellStyle name="20% - Accent3 3 5 5" xfId="8870" xr:uid="{A6D41777-0800-4BAE-90F9-510ECDF942B3}"/>
    <cellStyle name="20% - Accent3 3 5 5 2" xfId="1996" xr:uid="{E7E6362B-D61E-4B6F-95BC-41154027AB56}"/>
    <cellStyle name="20% - Accent3 3 5 6" xfId="22709" xr:uid="{A6844CA4-CFDA-47FD-BCCB-F9DC9FAF73A4}"/>
    <cellStyle name="20% - Accent3 3 5 6 2" xfId="7446" xr:uid="{E5580695-289B-49A7-8E6C-16A170A4CE20}"/>
    <cellStyle name="20% - Accent3 3 5 7" xfId="3930" xr:uid="{2397E5E2-41F2-43CB-8C03-AC1862889A4D}"/>
    <cellStyle name="20% - Accent3 3 6" xfId="21334" xr:uid="{FC2F967F-3797-4003-B140-0C12BB45232B}"/>
    <cellStyle name="20% - Accent3 3 6 2" xfId="21416" xr:uid="{2FF815C2-2433-46C9-9BDD-0F9EDA46D6EB}"/>
    <cellStyle name="20% - Accent3 3 6 2 2" xfId="23692" xr:uid="{C07991B8-05F3-421C-BB30-DB7E4580A189}"/>
    <cellStyle name="20% - Accent3 3 6 2 2 2" xfId="13679" xr:uid="{7836BAEC-58AB-49FC-9828-9D1CEE33A826}"/>
    <cellStyle name="20% - Accent3 3 6 2 3" xfId="14372" xr:uid="{51D37F64-6A57-4922-921A-0F00B0033C33}"/>
    <cellStyle name="20% - Accent3 3 6 2 3 2" xfId="3295" xr:uid="{F1AE50F5-2858-4BDB-B834-F5BE54A10CC9}"/>
    <cellStyle name="20% - Accent3 3 6 2 4" xfId="22939" xr:uid="{C048DBCE-2F37-4DD0-B2B1-4CA7BE7A44EE}"/>
    <cellStyle name="20% - Accent3 3 6 3" xfId="4661" xr:uid="{0EBF4D52-BAAB-48A5-B7E8-7CB3B06646CF}"/>
    <cellStyle name="20% - Accent3 3 6 3 2" xfId="23051" xr:uid="{12DBD20D-80AB-437D-8FC8-DBA884C91F2A}"/>
    <cellStyle name="20% - Accent3 3 6 4" xfId="12176" xr:uid="{227392D4-7ABD-44D5-B82B-00C8AF76F343}"/>
    <cellStyle name="20% - Accent3 3 6 4 2" xfId="1132" xr:uid="{232B9DDC-6DC6-4676-A3FB-FBF4AA5A41F4}"/>
    <cellStyle name="20% - Accent3 3 6 5" xfId="16568" xr:uid="{A49E76DF-B5EE-430C-83CA-19AB7446AD65}"/>
    <cellStyle name="20% - Accent3 3 7" xfId="15022" xr:uid="{6B94962B-21EA-4E8E-B06E-2ADFB8336922}"/>
    <cellStyle name="20% - Accent3 3 7 2" xfId="15104" xr:uid="{D5D9FEF3-B21F-4780-80B9-7797F798C0E1}"/>
    <cellStyle name="20% - Accent3 3 7 2 2" xfId="17380" xr:uid="{B80811AA-4A89-4E02-96AC-60C2F101127E}"/>
    <cellStyle name="20% - Accent3 3 7 2 2 2" xfId="2074" xr:uid="{B625E168-0EAA-4D36-A677-5A104ECB5823}"/>
    <cellStyle name="20% - Accent3 3 7 2 3" xfId="2808" xr:uid="{45DE8A35-0C9B-4B68-BCC3-F309AECDA856}"/>
    <cellStyle name="20% - Accent3 3 7 2 3 2" xfId="9608" xr:uid="{C50F6C27-4E3D-45C3-9BD9-C8B7B115BD06}"/>
    <cellStyle name="20% - Accent3 3 7 2 4" xfId="16626" xr:uid="{E4F48E5D-F9C6-41B9-BFEE-952DDD125D66}"/>
    <cellStyle name="20% - Accent3 3 7 3" xfId="10974" xr:uid="{563F5368-797C-4A1E-8485-1B1BE99F138D}"/>
    <cellStyle name="20% - Accent3 3 7 3 2" xfId="16738" xr:uid="{F1D31A65-C5CF-42E3-9997-6360CA53AB64}"/>
    <cellStyle name="20% - Accent3 3 7 4" xfId="24813" xr:uid="{0C69B66C-C8B1-4F89-BCC7-2B44F8E8DA52}"/>
    <cellStyle name="20% - Accent3 3 7 4 2" xfId="2166" xr:uid="{B16B14B0-083F-4C24-BD63-F7CF150AE00D}"/>
    <cellStyle name="20% - Accent3 3 7 5" xfId="6034" xr:uid="{2BB9AE8A-6810-474D-8D65-A7E95D6945CD}"/>
    <cellStyle name="20% - Accent3 3 8" xfId="17117" xr:uid="{CAA5D344-2796-4D00-AAFA-1E73F0440304}"/>
    <cellStyle name="20% - Accent3 3 8 2" xfId="13084" xr:uid="{21C2DBCA-8BEE-46F4-8520-4547D05BCC17}"/>
    <cellStyle name="20% - Accent3 3 8 2 2" xfId="18839" xr:uid="{EB8C0FC3-46F9-4DF0-BAF5-1580C15CC228}"/>
    <cellStyle name="20% - Accent3 3 8 3" xfId="14287" xr:uid="{D3C0E7CA-7E73-4A36-8235-2E0FF565BC58}"/>
    <cellStyle name="20% - Accent3 3 8 3 2" xfId="16907" xr:uid="{B96EFF15-5476-4498-90BD-3C71166E54A0}"/>
    <cellStyle name="20% - Accent3 3 8 4" xfId="20770" xr:uid="{C4BA52BD-0583-4445-A5E8-F69F0CA0C62E}"/>
    <cellStyle name="20% - Accent3 3 9" xfId="17208" xr:uid="{8A32D8A9-A1EE-452A-B085-11785F2CCFDF}"/>
    <cellStyle name="20% - Accent3 3 9 2" xfId="527" xr:uid="{49BBCD29-BDC7-4B65-9C75-5DD67C0856E9}"/>
    <cellStyle name="20% - Accent3 3 9 2 2" xfId="23131" xr:uid="{536A66D3-C4FE-4DB2-B268-370251839258}"/>
    <cellStyle name="20% - Accent3 3 9 3" xfId="4909" xr:uid="{42F0DD48-03A0-42A1-9999-39F9A0197FD3}"/>
    <cellStyle name="20% - Accent3 3 9 3 2" xfId="6454" xr:uid="{C2EB36F3-7536-470F-838F-3F03B61D6E14}"/>
    <cellStyle name="20% - Accent3 3 9 4" xfId="17718" xr:uid="{C4D299AA-30CA-4F81-A2E6-6FBBCFA4F2B4}"/>
    <cellStyle name="20% - Accent3 4" xfId="8673" xr:uid="{1859024E-45F8-46B1-8658-62BDBCC5D76D}"/>
    <cellStyle name="20% - Accent3 4 10" xfId="11988" xr:uid="{D8FA1760-1E72-46CF-BAFD-E6C10868AD14}"/>
    <cellStyle name="20% - Accent3 4 10 2" xfId="17790" xr:uid="{EB44D743-29C4-47AC-87B8-768EC7E6B8EA}"/>
    <cellStyle name="20% - Accent3 4 11" xfId="19531" xr:uid="{FCABD719-C41E-445B-A212-E2619CA0AD69}"/>
    <cellStyle name="20% - Accent3 4 11 2" xfId="10565" xr:uid="{CAD9E2F5-5111-4D4A-B125-F10EA2F2901D}"/>
    <cellStyle name="20% - Accent3 4 12" xfId="11295" xr:uid="{06753872-4C21-4800-B8A3-D52BDFC2AEFC}"/>
    <cellStyle name="20% - Accent3 4 13" xfId="25590" xr:uid="{705C60F9-79E0-4ED0-B282-C948D59C7269}"/>
    <cellStyle name="20% - Accent3 4 2" xfId="10802" xr:uid="{6E296EEC-84E6-4E9D-BD3F-EE58AB342EB1}"/>
    <cellStyle name="20% - Accent3 4 2 2" xfId="23439" xr:uid="{C79B8BB2-0325-4B7D-A314-3EC7E6321611}"/>
    <cellStyle name="20% - Accent3 4 2 2 2" xfId="17127" xr:uid="{DA482695-DCE2-4A45-A14F-B86D7BA88280}"/>
    <cellStyle name="20% - Accent3 4 2 2 2 2" xfId="17209" xr:uid="{7073454A-6761-4D57-BB62-1739B295FAF6}"/>
    <cellStyle name="20% - Accent3 4 2 2 2 2 2" xfId="1564" xr:uid="{8E396DA3-BA35-4D20-B6C5-0D1811686437}"/>
    <cellStyle name="20% - Accent3 4 2 2 2 2 2 2" xfId="16816" xr:uid="{30982580-2FD4-4D48-8327-FB80B3562681}"/>
    <cellStyle name="20% - Accent3 4 2 2 2 2 3" xfId="4912" xr:uid="{85B84E98-E4A1-419B-9864-B9A57E366DC0}"/>
    <cellStyle name="20% - Accent3 4 2 2 2 2 3 2" xfId="11712" xr:uid="{A1386AF1-53C1-4ACC-90D1-4C7E86E84F2E}"/>
    <cellStyle name="20% - Accent3 4 2 2 2 2 4" xfId="18730" xr:uid="{27782CCD-0DAE-4EC8-A2B3-61D69D63B942}"/>
    <cellStyle name="20% - Accent3 4 2 2 2 3" xfId="19402" xr:uid="{C2FAE8E0-159A-4622-B1A8-491D1DE5DF43}"/>
    <cellStyle name="20% - Accent3 4 2 2 2 3 2" xfId="18842" xr:uid="{4881A4BC-688F-4EFC-BC0D-010A99608CD9}"/>
    <cellStyle name="20% - Accent3 4 2 2 2 4" xfId="14290" xr:uid="{9294196D-9AA7-43C7-BDD3-A89B47BFDFFC}"/>
    <cellStyle name="20% - Accent3 4 2 2 2 4 2" xfId="16908" xr:uid="{82744983-1FB1-4637-B9C7-15CAE50E0EC1}"/>
    <cellStyle name="20% - Accent3 4 2 2 2 5" xfId="8139" xr:uid="{14399ED5-4769-409B-AFF1-21128FA157D6}"/>
    <cellStyle name="20% - Accent3 4 2 2 3" xfId="6594" xr:uid="{4DEFE9B8-50DD-4855-8A25-AE8FDF8BC6E3}"/>
    <cellStyle name="20% - Accent3 4 2 2 3 2" xfId="6676" xr:uid="{DE8B5B63-E6C4-4532-B12D-679852FC2DBF}"/>
    <cellStyle name="20% - Accent3 4 2 2 3 2 2" xfId="3668" xr:uid="{EE0DBD4C-23BC-46FF-9F11-1B871213CD47}"/>
    <cellStyle name="20% - Accent3 4 2 2 3 2 2 2" xfId="6282" xr:uid="{99ED5992-F2B0-44B3-A794-6A4CC01A2D2A}"/>
    <cellStyle name="20% - Accent3 4 2 2 3 2 3" xfId="11225" xr:uid="{DC1521C6-0D9B-4BD5-ABB3-9BB52887D8EC}"/>
    <cellStyle name="20% - Accent3 4 2 2 3 2 3 2" xfId="24349" xr:uid="{3BA86A3D-83F4-46E5-9D69-0A11FD69A293}"/>
    <cellStyle name="20% - Accent3 4 2 2 3 2 4" xfId="8197" xr:uid="{1C605E08-9598-447C-BF48-548E0CA4DDCD}"/>
    <cellStyle name="20% - Accent3 4 2 2 3 3" xfId="13088" xr:uid="{BAD7AD89-4094-4D8B-B044-B00EFC882F29}"/>
    <cellStyle name="20% - Accent3 4 2 2 3 3 2" xfId="8309" xr:uid="{B9086679-C3B5-4ECC-8B4B-E2BFA5A51253}"/>
    <cellStyle name="20% - Accent3 4 2 2 3 4" xfId="2726" xr:uid="{EEB86E8F-017F-4BC6-B235-7EE41C3F67C1}"/>
    <cellStyle name="20% - Accent3 4 2 2 3 4 2" xfId="6374" xr:uid="{116E23B5-C78A-42E1-A429-BAA7E9F42A06}"/>
    <cellStyle name="20% - Accent3 4 2 2 3 5" xfId="20774" xr:uid="{804F36C4-3EDB-4C59-B394-95E5B25BE60C}"/>
    <cellStyle name="20% - Accent3 4 2 2 4" xfId="23521" xr:uid="{78930186-9ED7-4317-AFDD-56EEF7AA4240}"/>
    <cellStyle name="20% - Accent3 4 2 2 4 2" xfId="13169" xr:uid="{7A208B00-648F-4BD0-A2B2-39A65DD3A189}"/>
    <cellStyle name="20% - Accent3 4 2 2 4 2 2" xfId="23129" xr:uid="{7A916DA7-4B2D-429F-B575-03484308EEBC}"/>
    <cellStyle name="20% - Accent3 4 2 2 4 3" xfId="15445" xr:uid="{0692412E-F3EB-491D-8FB2-535CE676C2F9}"/>
    <cellStyle name="20% - Accent3 4 2 2 4 3 2" xfId="5399" xr:uid="{FE2D50DD-94F5-443C-8A48-1450F853B206}"/>
    <cellStyle name="20% - Accent3 4 2 2 4 4" xfId="25043" xr:uid="{C6B27DD1-8588-495E-99BB-C4B7ADA04A84}"/>
    <cellStyle name="20% - Accent3 4 2 2 5" xfId="6766" xr:uid="{40DB0126-8CDC-487A-B73A-6D3719855228}"/>
    <cellStyle name="20% - Accent3 4 2 2 5 2" xfId="25155" xr:uid="{77153409-9B69-4F8D-927E-3365E929B3D2}"/>
    <cellStyle name="20% - Accent3 4 2 2 6" xfId="20602" xr:uid="{5C24ABFD-9682-4147-99C8-DF8FE3A7A6D2}"/>
    <cellStyle name="20% - Accent3 4 2 2 6 2" xfId="23221" xr:uid="{F5A1EDD5-F443-4027-8A0D-242DCB918B4D}"/>
    <cellStyle name="20% - Accent3 4 2 2 7" xfId="18672" xr:uid="{2B52E16C-B6A7-494C-8FEF-1D158ECCF67E}"/>
    <cellStyle name="20% - Accent3 4 2 3" xfId="19230" xr:uid="{E5D5A7C8-16F2-4B77-8991-7D07CF74DFA3}"/>
    <cellStyle name="20% - Accent3 4 2 3 2" xfId="12916" xr:uid="{E815D266-C922-4753-94FA-0B1700D73168}"/>
    <cellStyle name="20% - Accent3 4 2 3 2 2" xfId="12998" xr:uid="{911BE8F3-DB9F-42A5-AC72-588B47F13DE8}"/>
    <cellStyle name="20% - Accent3 4 2 3 2 2 2" xfId="22619" xr:uid="{86465751-9E31-4247-8D15-606DD61E94DA}"/>
    <cellStyle name="20% - Accent3 4 2 3 2 2 2 2" xfId="25233" xr:uid="{9739A002-0288-4619-90AC-1DADE581F881}"/>
    <cellStyle name="20% - Accent3 4 2 3 2 2 3" xfId="17550" xr:uid="{8FC38D11-371E-4A93-AA33-A736A1477925}"/>
    <cellStyle name="20% - Accent3 4 2 3 2 2 3 2" xfId="7504" xr:uid="{F94E52DC-3181-485D-B9AC-60F93824109A}"/>
    <cellStyle name="20% - Accent3 4 2 3 2 2 4" xfId="14520" xr:uid="{B067E706-594B-4E71-933F-6913F1EE3475}"/>
    <cellStyle name="20% - Accent3 4 2 3 2 3" xfId="1486" xr:uid="{DE03A73F-4555-4FAC-BADA-E98977871C14}"/>
    <cellStyle name="20% - Accent3 4 2 3 2 3 2" xfId="14632" xr:uid="{F0EE5F3A-2E4B-4E30-A8BA-520EFA541B0F}"/>
    <cellStyle name="20% - Accent3 4 2 3 2 4" xfId="21675" xr:uid="{C704FDE4-4794-48B0-A985-E5AC47998951}"/>
    <cellStyle name="20% - Accent3 4 2 3 2 4 2" xfId="25325" xr:uid="{395D57A8-E989-4A63-ACC4-EB7DB9091FBC}"/>
    <cellStyle name="20% - Accent3 4 2 3 2 5" xfId="2898" xr:uid="{ECAC00ED-7087-450C-998E-7BCBA5352C92}"/>
    <cellStyle name="20% - Accent3 4 2 3 3" xfId="273" xr:uid="{8246FA68-9FDE-457A-9D3A-53603F3F2B01}"/>
    <cellStyle name="20% - Accent3 4 2 3 3 2" xfId="1393" xr:uid="{091F2B21-2278-4E0B-9BE9-7887105466A8}"/>
    <cellStyle name="20% - Accent3 4 2 3 3 2 2" xfId="16306" xr:uid="{31B543E7-4DFE-4031-85DE-2DA28E5471C9}"/>
    <cellStyle name="20% - Accent3 4 2 3 3 2 2 2" xfId="18920" xr:uid="{992F21AE-4EBD-4320-8BB6-03B823C8A522}"/>
    <cellStyle name="20% - Accent3 4 2 3 3 2 3" xfId="7017" xr:uid="{C3A51E4C-405E-4033-9F25-7BBD40FCC631}"/>
    <cellStyle name="20% - Accent3 4 2 3 3 2 3 2" xfId="20140" xr:uid="{F5606516-C8ED-450B-BD55-0AEC5F427A59}"/>
    <cellStyle name="20% - Accent3 4 2 3 3 2 4" xfId="237" xr:uid="{B110DF80-9596-496F-A437-39062932938E}"/>
    <cellStyle name="20% - Accent3 4 2 3 3 3" xfId="3590" xr:uid="{C7BA7DC0-E2D1-4B7D-8E83-E4B2DB7C1F54}"/>
    <cellStyle name="20% - Accent3 4 2 3 3 3 2" xfId="3068" xr:uid="{98DA0B08-22A4-490B-BEDC-BF58C425B4D4}"/>
    <cellStyle name="20% - Accent3 4 2 3 3 4" xfId="15363" xr:uid="{FD4AD757-7398-4DE6-A1F1-F0045B6A576E}"/>
    <cellStyle name="20% - Accent3 4 2 3 3 4 2" xfId="19012" xr:uid="{6AB84B49-0B19-493A-94E1-E41A0B1FE615}"/>
    <cellStyle name="20% - Accent3 4 2 3 3 5" xfId="9211" xr:uid="{A2F5158A-105B-4744-B4CD-CAC16C110D01}"/>
    <cellStyle name="20% - Accent3 4 2 3 4" xfId="19312" xr:uid="{5EDCC91C-459F-4190-A520-72CDD389480C}"/>
    <cellStyle name="20% - Accent3 4 2 3 4 2" xfId="9982" xr:uid="{89A6D225-F9EE-44D6-B277-D1FE226E2902}"/>
    <cellStyle name="20% - Accent3 4 2 3 4 2 2" xfId="12596" xr:uid="{42E97FFF-A3F0-4704-AD07-5D3CE710859F}"/>
    <cellStyle name="20% - Accent3 4 2 3 4 3" xfId="23862" xr:uid="{2D6381B9-4765-4074-B44C-4D1256737542}"/>
    <cellStyle name="20% - Accent3 4 2 3 4 3 2" xfId="18037" xr:uid="{EDC22087-BB98-47E6-B337-7A4BDC7333A7}"/>
    <cellStyle name="20% - Accent3 4 2 3 4 4" xfId="20832" xr:uid="{7D6A63C0-85D7-4AAF-B53D-6AC7F603980D}"/>
    <cellStyle name="20% - Accent3 4 2 3 5" xfId="447" xr:uid="{2226E5B6-953B-4F6F-8C03-FE3AE8841EC8}"/>
    <cellStyle name="20% - Accent3 4 2 3 5 2" xfId="20944" xr:uid="{EB8D9069-E536-40C4-8038-292A4DDE5B7B}"/>
    <cellStyle name="20% - Accent3 4 2 3 6" xfId="9039" xr:uid="{E5AA646C-530A-4FB6-AE7D-584157F1FF09}"/>
    <cellStyle name="20% - Accent3 4 2 3 6 2" xfId="12688" xr:uid="{C3C095DA-2452-4477-95B9-8D5AC7C10F42}"/>
    <cellStyle name="20% - Accent3 4 2 3 7" xfId="14462" xr:uid="{BC980D6A-A5AD-4203-B0FB-E2EE7094C246}"/>
    <cellStyle name="20% - Accent3 4 2 4" xfId="1314" xr:uid="{86B086DC-5EA7-481A-A38A-A67D3074A572}"/>
    <cellStyle name="20% - Accent3 4 2 4 2" xfId="3497" xr:uid="{7ACB09A4-3A06-47CE-B2F5-592E989B2D14}"/>
    <cellStyle name="20% - Accent3 4 2 4 2 2" xfId="5772" xr:uid="{5A1BFA5B-AFB0-4BBB-8AB3-159D2E16E968}"/>
    <cellStyle name="20% - Accent3 4 2 4 2 2 2" xfId="8387" xr:uid="{43BD4DB1-D417-45D4-81FD-7C9F184D64C0}"/>
    <cellStyle name="20% - Accent3 4 2 4 2 3" xfId="19653" xr:uid="{54337AA6-A06D-4B01-A34A-4E894C77EB57}"/>
    <cellStyle name="20% - Accent3 4 2 4 2 3 2" xfId="13826" xr:uid="{B1F38E68-74B2-44D4-BB0E-D48AA44C3D98}"/>
    <cellStyle name="20% - Accent3 4 2 4 2 4" xfId="2350" xr:uid="{B48A46A2-8C7F-4117-97B8-1F8496B13DC7}"/>
    <cellStyle name="20% - Accent3 4 2 4 3" xfId="9904" xr:uid="{EA10DA97-15D1-4ACB-8769-BF71AD7B7B9E}"/>
    <cellStyle name="20% - Accent3 4 2 4 3 2" xfId="9381" xr:uid="{D710A854-FC72-495A-9063-9E347A5DF642}"/>
    <cellStyle name="20% - Accent3 4 2 4 4" xfId="4830" xr:uid="{450ED62A-DB51-4694-8C10-CB4B08C7EF84}"/>
    <cellStyle name="20% - Accent3 4 2 4 4 2" xfId="8479" xr:uid="{63E04F2F-3A81-4906-871F-F8744157068D}"/>
    <cellStyle name="20% - Accent3 4 2 4 5" xfId="21847" xr:uid="{ADD7E24F-93E6-447C-9643-956E4C44F4B4}"/>
    <cellStyle name="20% - Accent3 4 2 5" xfId="3418" xr:uid="{605669F5-428F-4EF9-AD45-AB33C448DF8D}"/>
    <cellStyle name="20% - Accent3 4 2 5 2" xfId="9811" xr:uid="{4F0742C9-829F-45DD-B961-5615AA6D0A6B}"/>
    <cellStyle name="20% - Accent3 4 2 5 2 2" xfId="12086" xr:uid="{A3B1AB4A-C8CB-439D-B738-9061EEAF2B53}"/>
    <cellStyle name="20% - Accent3 4 2 5 2 2 2" xfId="21022" xr:uid="{0801BFC9-7723-4D35-B311-451F1E652560}"/>
    <cellStyle name="20% - Accent3 4 2 5 2 3" xfId="13339" xr:uid="{BD54FD53-2522-43B9-9933-3C5E3E4630F9}"/>
    <cellStyle name="20% - Accent3 4 2 5 2 3 2" xfId="204" xr:uid="{D48C985B-A002-4ED9-ACEE-D95EFB490EAB}"/>
    <cellStyle name="20% - Accent3 4 2 5 2 4" xfId="8663" xr:uid="{0C22CEE9-6CE1-49ED-A266-769C485E2AC8}"/>
    <cellStyle name="20% - Accent3 4 2 5 3" xfId="22541" xr:uid="{0F270D36-2DF3-4657-85E7-6D53523A8965}"/>
    <cellStyle name="20% - Accent3 4 2 5 3 2" xfId="22017" xr:uid="{4B0CC936-E8F1-4BB3-A3BD-B84026F555A0}"/>
    <cellStyle name="20% - Accent3 4 2 5 4" xfId="11143" xr:uid="{B9D30616-90F9-4EAF-BB2D-AE19DC9FE60C}"/>
    <cellStyle name="20% - Accent3 4 2 5 4 2" xfId="21114" xr:uid="{03EABCF2-72E0-4501-8BCF-2A1CC5FE2915}"/>
    <cellStyle name="20% - Accent3 4 2 5 5" xfId="15535" xr:uid="{49F0F389-B22F-4F2B-A74A-4A6EEF92623A}"/>
    <cellStyle name="20% - Accent3 4 2 6" xfId="10884" xr:uid="{CCD08C7C-3B5B-4A27-9C6C-578A167CC87E}"/>
    <cellStyle name="20% - Accent3 4 2 6 2" xfId="19483" xr:uid="{C0D36C76-C3EA-4EAA-9A2D-27570E8FAC1E}"/>
    <cellStyle name="20% - Accent3 4 2 6 2 2" xfId="10492" xr:uid="{29C4869C-AE53-40A0-B5DC-01BEF06CF471}"/>
    <cellStyle name="20% - Accent3 4 2 6 3" xfId="21757" xr:uid="{126AEDC0-06CF-4E8D-B952-CD193691DCF7}"/>
    <cellStyle name="20% - Accent3 4 2 6 3 2" xfId="15932" xr:uid="{86730126-A726-4B9F-ADF5-B3C88C7CDFA7}"/>
    <cellStyle name="20% - Accent3 4 2 6 4" xfId="12406" xr:uid="{9B545A45-F025-47E2-B199-433FC59137DC}"/>
    <cellStyle name="20% - Accent3 4 2 7" xfId="17299" xr:uid="{785376BB-ED96-4334-8783-2C92AB3A80C1}"/>
    <cellStyle name="20% - Accent3 4 2 7 2" xfId="12518" xr:uid="{99EB4929-0D1D-4315-BF7C-8D652E9C0AA1}"/>
    <cellStyle name="20% - Accent3 4 2 8" xfId="7967" xr:uid="{F2D4B4CA-697D-49FE-93AE-E93EC3E0C7C7}"/>
    <cellStyle name="20% - Accent3 4 2 8 2" xfId="10584" xr:uid="{A5CA32DC-E8E1-4B19-ADDC-26E80DCC0532}"/>
    <cellStyle name="20% - Accent3 4 2 9" xfId="24985" xr:uid="{A23C2A2C-EC85-45BF-BD2E-AC3243834B48}"/>
    <cellStyle name="20% - Accent3 4 3" xfId="9732" xr:uid="{D143A29E-9D36-4BE4-A892-915ED95B49E2}"/>
    <cellStyle name="20% - Accent3 4 3 2" xfId="22369" xr:uid="{CAE0AAFF-3007-47B1-82E7-530248C6F473}"/>
    <cellStyle name="20% - Accent3 4 3 2 2" xfId="16135" xr:uid="{4C6A44B9-223D-49C9-A151-0B1C6343BE70}"/>
    <cellStyle name="20% - Accent3 4 3 2 2 2" xfId="18410" xr:uid="{DCE8651B-A5B7-42A3-A293-CD6509A05D83}"/>
    <cellStyle name="20% - Accent3 4 3 2 2 2 2" xfId="3146" xr:uid="{FB89619E-4ADC-491B-A558-7713D5D6951F}"/>
    <cellStyle name="20% - Accent3 4 3 2 2 3" xfId="1737" xr:uid="{47215E3E-BAEE-4B21-9DC5-E3081B14A5AC}"/>
    <cellStyle name="20% - Accent3 4 3 2 2 3 2" xfId="4351" xr:uid="{A0A483DB-0351-460E-95CC-EBDC91EF5C5A}"/>
    <cellStyle name="20% - Accent3 4 3 2 2 4" xfId="14986" xr:uid="{41FD409B-86AB-41F9-8143-92E0FF452C61}"/>
    <cellStyle name="20% - Accent3 4 3 2 3" xfId="5694" xr:uid="{7EAAD4A7-25CA-4431-8DD7-0967DDF6B407}"/>
    <cellStyle name="20% - Accent3 4 3 2 3 2" xfId="5172" xr:uid="{01DC6194-E681-419D-B908-C12A16341ADF}"/>
    <cellStyle name="20% - Accent3 4 3 2 4" xfId="17468" xr:uid="{8A53C1DF-BA84-44E9-8FFE-EC2DC4DE611D}"/>
    <cellStyle name="20% - Accent3 4 3 2 4 2" xfId="3238" xr:uid="{720975D6-9DE5-4FF4-8D18-F1899ABD1C4C}"/>
    <cellStyle name="20% - Accent3 4 3 2 5" xfId="11315" xr:uid="{A1E45A56-7CF3-4D11-8623-8D758EC5A35B}"/>
    <cellStyle name="20% - Accent3 4 3 3" xfId="16056" xr:uid="{F648A7E0-73C1-433D-9F67-268B0BC08877}"/>
    <cellStyle name="20% - Accent3 4 3 3 2" xfId="5601" xr:uid="{E13F2A57-080A-42E7-BC3C-DBC1D596564A}"/>
    <cellStyle name="20% - Accent3 4 3 3 2 2" xfId="7877" xr:uid="{AAD1F163-E18C-475F-94BC-F9482AB536CA}"/>
    <cellStyle name="20% - Accent3 4 3 3 2 2 2" xfId="9459" xr:uid="{92887BB8-80E8-4580-94B9-9732B743B9C2}"/>
    <cellStyle name="20% - Accent3 4 3 3 2 3" xfId="3841" xr:uid="{66031FB4-7A0D-47D1-843C-E059FEAE52FA}"/>
    <cellStyle name="20% - Accent3 4 3 3 2 3 2" xfId="10665" xr:uid="{498390D4-4BD7-4931-82C0-A99C157ACDA9}"/>
    <cellStyle name="20% - Accent3 4 3 3 2 4" xfId="4454" xr:uid="{18E1599D-4AFE-4914-9C99-F5D88318589D}"/>
    <cellStyle name="20% - Accent3 4 3 3 3" xfId="12008" xr:uid="{14693714-1CB0-4EE3-92F9-92C7E474EB59}"/>
    <cellStyle name="20% - Accent3 4 3 3 3 2" xfId="11485" xr:uid="{704E3D03-4BFD-4FBB-93D6-D5B15D0090AE}"/>
    <cellStyle name="20% - Accent3 4 3 3 4" xfId="6935" xr:uid="{D54D0FD4-931D-46C3-8024-2A841BE45870}"/>
    <cellStyle name="20% - Accent3 4 3 3 4 2" xfId="9551" xr:uid="{2AEC104C-1BD1-47C3-917F-1B1770831C84}"/>
    <cellStyle name="20% - Accent3 4 3 3 5" xfId="23952" xr:uid="{F703F93E-095F-49FF-AEB1-F9FD1BD4F0F9}"/>
    <cellStyle name="20% - Accent3 4 3 4" xfId="22448" xr:uid="{37F5550D-1B88-4009-85C0-57381C7A1136}"/>
    <cellStyle name="20% - Accent3 4 3 4 2" xfId="24723" xr:uid="{67441B8E-8DF5-405B-837C-DE17F58F9715}"/>
    <cellStyle name="20% - Accent3 4 3 4 2 2" xfId="14710" xr:uid="{EE0B8658-AF86-4E2C-BBD0-ED04B3AFCCAB}"/>
    <cellStyle name="20% - Accent3 4 3 4 3" xfId="700" xr:uid="{C23E1601-2D44-4FF7-9A4B-61C19EEBC1B4}"/>
    <cellStyle name="20% - Accent3 4 3 4 3 2" xfId="2247" xr:uid="{3CBE4649-844E-417C-8D14-3E78C9902224}"/>
    <cellStyle name="20% - Accent3 4 3 4 4" xfId="21298" xr:uid="{29C86E5B-26F7-45AC-A1AD-D83C79D6EA44}"/>
    <cellStyle name="20% - Accent3 4 3 5" xfId="16228" xr:uid="{13CA526A-6238-4BC5-8973-3B4D532E1084}"/>
    <cellStyle name="20% - Accent3 4 3 5 2" xfId="15705" xr:uid="{BAE23171-FB6A-417D-849C-A6F11FF677B4}"/>
    <cellStyle name="20% - Accent3 4 3 6" xfId="23780" xr:uid="{F99EA9E6-25DD-4824-8FDC-9D4B2B3C780B}"/>
    <cellStyle name="20% - Accent3 4 3 6 2" xfId="14802" xr:uid="{68889455-10F2-46EC-B32C-85145A26849F}"/>
    <cellStyle name="20% - Accent3 4 3 7" xfId="5002" xr:uid="{6C62A501-1CE2-4797-A946-5109914E0B29}"/>
    <cellStyle name="20% - Accent3 4 4" xfId="5522" xr:uid="{2B21DC2E-31BA-48F0-915A-4F9BF6893F0E}"/>
    <cellStyle name="20% - Accent3 4 4 2" xfId="11836" xr:uid="{68DDA1DC-23CD-4EC3-A838-F8B6382F689C}"/>
    <cellStyle name="20% - Accent3 4 4 2 2" xfId="24552" xr:uid="{FBB4E815-A36F-49DE-B408-2E3A96A9E149}"/>
    <cellStyle name="20% - Accent3 4 4 2 2 2" xfId="14200" xr:uid="{11F47444-6F36-49AE-86F8-372608F4480D}"/>
    <cellStyle name="20% - Accent3 4 4 2 2 2 2" xfId="15783" xr:uid="{044EFC96-BBB0-456D-8D34-67B20BD4E0B3}"/>
    <cellStyle name="20% - Accent3 4 4 2 2 3" xfId="22792" xr:uid="{CD9CBF09-6A4B-4DE9-8EB8-8A9CDB03816E}"/>
    <cellStyle name="20% - Accent3 4 4 2 2 3 2" xfId="16989" xr:uid="{AD3ED6BE-C1C5-4AF4-9702-F4E1C53FB487}"/>
    <cellStyle name="20% - Accent3 4 4 2 2 4" xfId="23404" xr:uid="{A053BC68-2100-4834-8536-8A8DF2E0A93E}"/>
    <cellStyle name="20% - Accent3 4 4 2 3" xfId="18332" xr:uid="{849ECFAE-7E8A-4DEE-A7D2-8F1BD482AC09}"/>
    <cellStyle name="20% - Accent3 4 4 2 3 2" xfId="17810" xr:uid="{BFF20877-1813-499B-A86F-83B93E36C10F}"/>
    <cellStyle name="20% - Accent3 4 4 2 4" xfId="13257" xr:uid="{16746E8F-51C8-48B8-8FDB-7650E8E10229}"/>
    <cellStyle name="20% - Accent3 4 4 2 4 2" xfId="15875" xr:uid="{62C69120-0F81-4C94-972D-0B03A507346B}"/>
    <cellStyle name="20% - Accent3 4 4 2 5" xfId="7107" xr:uid="{AE37850A-CC81-4126-BF72-B8E026A869BF}"/>
    <cellStyle name="20% - Accent3 4 4 3" xfId="24473" xr:uid="{AA5D7CD2-A306-47A6-8205-7752079FDEEE}"/>
    <cellStyle name="20% - Accent3 4 4 3 2" xfId="18239" xr:uid="{4F73E469-5B56-404E-97AC-9E9A69CADAA4}"/>
    <cellStyle name="20% - Accent3 4 4 3 2 2" xfId="2636" xr:uid="{8E1BFDDC-AB1B-418C-B635-AF4C34553ED1}"/>
    <cellStyle name="20% - Accent3 4 4 3 2 2 2" xfId="5250" xr:uid="{7C3B7D3C-8873-4916-8168-4DB1D63B7761}"/>
    <cellStyle name="20% - Accent3 4 4 3 2 3" xfId="16479" xr:uid="{3D3E70BC-31AD-4701-895F-EC8446A7D0D3}"/>
    <cellStyle name="20% - Accent3 4 4 3 2 3 2" xfId="6455" xr:uid="{E7637EDD-BED0-4707-B87D-0CA51E02EFAA}"/>
    <cellStyle name="20% - Accent3 4 4 3 2 4" xfId="17092" xr:uid="{4B144045-7993-4659-883D-DA87840EE831}"/>
    <cellStyle name="20% - Accent3 4 4 3 3" xfId="7799" xr:uid="{652BE0F1-D873-47A1-ABAB-D7839D7727F1}"/>
    <cellStyle name="20% - Accent3 4 4 3 3 2" xfId="7277" xr:uid="{F042EC55-53DA-403B-922F-3F5B44A75908}"/>
    <cellStyle name="20% - Accent3 4 4 3 4" xfId="617" xr:uid="{7F9C13C4-B386-46AA-B89F-9019FE2D1EB2}"/>
    <cellStyle name="20% - Accent3 4 4 3 4 2" xfId="5342" xr:uid="{9B7890DC-0D7B-4636-B767-8BAA325316D9}"/>
    <cellStyle name="20% - Accent3 4 4 3 5" xfId="19743" xr:uid="{475BD2DB-634C-49B2-A826-7914F1836B99}"/>
    <cellStyle name="20% - Accent3 4 4 4" xfId="11915" xr:uid="{EB334F83-ECAC-47F6-9F0D-AE117998DEB5}"/>
    <cellStyle name="20% - Accent3 4 4 4 2" xfId="20512" xr:uid="{9211FB67-3EE5-440F-80CE-6EB44025CD91}"/>
    <cellStyle name="20% - Accent3 4 4 4 2 2" xfId="22095" xr:uid="{5EE458AA-E118-42E0-BF32-6BA681465CA0}"/>
    <cellStyle name="20% - Accent3 4 4 4 3" xfId="10155" xr:uid="{7AE01BFF-76FD-4C0F-8899-5D0C9F85BFB1}"/>
    <cellStyle name="20% - Accent3 4 4 4 3 2" xfId="23302" xr:uid="{7F611399-BBBC-43A3-B436-F0DF3345E5FF}"/>
    <cellStyle name="20% - Accent3 4 4 4 4" xfId="10768" xr:uid="{A8C6C2BA-BE00-43DC-AF4F-16634AD0CDEE}"/>
    <cellStyle name="20% - Accent3 4 4 5" xfId="24645" xr:uid="{390AD9FE-C13E-4D91-8606-E5C6FC193A1D}"/>
    <cellStyle name="20% - Accent3 4 4 5 2" xfId="24122" xr:uid="{8AD8D38E-BEB7-4A8F-829F-391899D9A4BE}"/>
    <cellStyle name="20% - Accent3 4 4 6" xfId="19571" xr:uid="{5790CFCC-63E8-4545-8559-AB8155D09DE7}"/>
    <cellStyle name="20% - Accent3 4 4 6 2" xfId="22187" xr:uid="{258C35B9-AB89-4D3F-A4AA-0FE8D9185C2E}"/>
    <cellStyle name="20% - Accent3 4 4 7" xfId="17640" xr:uid="{304C5BC0-E899-4CFA-A6D0-9E02391CC06F}"/>
    <cellStyle name="20% - Accent3 4 5" xfId="18160" xr:uid="{90CB80D2-2665-44C6-82BE-2EE1090F2F6F}"/>
    <cellStyle name="20% - Accent3 4 5 2" xfId="7627" xr:uid="{8948CAD2-EB62-4754-8C0E-35E0AFD50BC2}"/>
    <cellStyle name="20% - Accent3 4 5 2 2" xfId="20341" xr:uid="{5E1F516E-639E-4943-B827-C0D8787D417F}"/>
    <cellStyle name="20% - Accent3 4 5 2 2 2" xfId="21585" xr:uid="{A4DD3124-C300-4561-A587-9B38A34B4D86}"/>
    <cellStyle name="20% - Accent3 4 5 2 2 2 2" xfId="24200" xr:uid="{5C530288-0BCE-4C87-AAFF-B4C8F1305532}"/>
    <cellStyle name="20% - Accent3 4 5 2 2 3" xfId="12259" xr:uid="{34A5C9D8-8615-4CBA-9B3B-1909B6A933BB}"/>
    <cellStyle name="20% - Accent3 4 5 2 2 3 2" xfId="25406" xr:uid="{FC530988-70F3-4417-80C1-1A9948128861}"/>
    <cellStyle name="20% - Accent3 4 5 2 2 4" xfId="19196" xr:uid="{610F84FB-861E-4019-9EAF-F8D0039FDAE6}"/>
    <cellStyle name="20% - Accent3 4 5 2 3" xfId="14122" xr:uid="{80B0A00E-D580-4E83-AC35-DD0F934A7319}"/>
    <cellStyle name="20% - Accent3 4 5 2 3 2" xfId="13599" xr:uid="{C208F415-21F5-43D6-9FCA-6F461B700D48}"/>
    <cellStyle name="20% - Accent3 4 5 2 4" xfId="3759" xr:uid="{0248DA0B-A81B-4E08-8EAE-85E843DAAA79}"/>
    <cellStyle name="20% - Accent3 4 5 2 4 2" xfId="24292" xr:uid="{6A5E6AB5-E9FA-4CD1-8681-7F14C3119BE8}"/>
    <cellStyle name="20% - Accent3 4 5 2 5" xfId="790" xr:uid="{B02F7466-B6B2-4142-B11C-8E00921FFA80}"/>
    <cellStyle name="20% - Accent3 4 5 3" xfId="20262" xr:uid="{2D1E95A7-29BB-4F74-B06B-BB881D1BC98D}"/>
    <cellStyle name="20% - Accent3 4 5 3 2" xfId="14029" xr:uid="{B2EC42DE-BF89-4A2E-92B0-1AD54462F5D8}"/>
    <cellStyle name="20% - Accent3 4 5 3 2 2" xfId="15273" xr:uid="{470E8C33-ED0C-4AE2-90E3-029DB2909F9E}"/>
    <cellStyle name="20% - Accent3 4 5 3 2 2 2" xfId="17888" xr:uid="{99712580-7A34-4F1F-B264-9AE7C4E171D3}"/>
    <cellStyle name="20% - Accent3 4 5 3 2 3" xfId="24896" xr:uid="{7EA5AB66-DD0B-496B-B8B7-6632F6BA544F}"/>
    <cellStyle name="20% - Accent3 4 5 3 2 3 2" xfId="19093" xr:uid="{603FAF89-9EF2-4AEB-803B-C53606CE3B72}"/>
    <cellStyle name="20% - Accent3 4 5 3 2 4" xfId="12880" xr:uid="{D2852BB7-38D5-4FF3-AEA1-412B26E895F5}"/>
    <cellStyle name="20% - Accent3 4 5 3 3" xfId="2558" xr:uid="{15FE05E1-9955-4147-A3E2-C8805FCF6FC3}"/>
    <cellStyle name="20% - Accent3 4 5 3 3 2" xfId="961" xr:uid="{7CC8BD62-0D4E-4943-BB12-E071DC95A634}"/>
    <cellStyle name="20% - Accent3 4 5 3 4" xfId="10073" xr:uid="{62B9D9B2-6571-436A-9946-2BCDF27275B4}"/>
    <cellStyle name="20% - Accent3 4 5 3 4 2" xfId="17980" xr:uid="{F77867F5-6E0B-4E16-AF3F-047C6A34CA1F}"/>
    <cellStyle name="20% - Accent3 4 5 3 5" xfId="1827" xr:uid="{9384FDAA-5630-4B01-9CE0-BABB5B3DA13E}"/>
    <cellStyle name="20% - Accent3 4 5 4" xfId="7706" xr:uid="{69795BFC-959B-43D3-A353-2BE4EA660E86}"/>
    <cellStyle name="20% - Accent3 4 5 4 2" xfId="8949" xr:uid="{513343D5-5009-411C-A1F5-DCF91489D3D7}"/>
    <cellStyle name="20% - Accent3 4 5 4 2 2" xfId="11563" xr:uid="{1609C86B-6785-4A61-A599-79222FE4F8CE}"/>
    <cellStyle name="20% - Accent3 4 5 4 3" xfId="5945" xr:uid="{F16187AD-385A-4BB7-A99B-DA763E7109B8}"/>
    <cellStyle name="20% - Accent3 4 5 4 3 2" xfId="12769" xr:uid="{DF763C7A-9D0E-41F7-BFA3-A846456E0C82}"/>
    <cellStyle name="20% - Accent3 4 5 4 4" xfId="6558" xr:uid="{6B6BF94E-9A8E-43A1-AC52-1EC1A233905A}"/>
    <cellStyle name="20% - Accent3 4 5 5" xfId="20434" xr:uid="{FEF541C1-0BFC-4E97-A1D4-50E84E2C4128}"/>
    <cellStyle name="20% - Accent3 4 5 5 2" xfId="19913" xr:uid="{EB995474-F657-40E7-A231-7916F511F60C}"/>
    <cellStyle name="20% - Accent3 4 5 6" xfId="1655" xr:uid="{98BD56F2-9F27-4C4F-984E-8F0898603C83}"/>
    <cellStyle name="20% - Accent3 4 5 6 2" xfId="11655" xr:uid="{222EBF94-52B4-42F9-A07D-A10B708E056B}"/>
    <cellStyle name="20% - Accent3 4 5 7" xfId="13429" xr:uid="{A63877AD-A811-4050-8002-177FD7CFCC68}"/>
    <cellStyle name="20% - Accent3 4 6" xfId="13950" xr:uid="{A8EEF970-88FE-41BA-97CA-0DE7EF5859B6}"/>
    <cellStyle name="20% - Accent3 4 6 2" xfId="2465" xr:uid="{98BA8B5A-EDCE-4A1A-A6E5-2C5347EDA59B}"/>
    <cellStyle name="20% - Accent3 4 6 2 2" xfId="4740" xr:uid="{DE102136-306F-4B23-ABD2-752E92FC89E8}"/>
    <cellStyle name="20% - Accent3 4 6 2 2 2" xfId="7355" xr:uid="{C3A26460-097C-4FA8-AA15-38796A465721}"/>
    <cellStyle name="20% - Accent3 4 6 2 3" xfId="18583" xr:uid="{1B549F4A-1CDD-493B-9A3A-BDCE55E062E2}"/>
    <cellStyle name="20% - Accent3 4 6 2 3 2" xfId="8560" xr:uid="{AFA8E7A4-6FEA-4453-BC26-0CC48D81ADF4}"/>
    <cellStyle name="20% - Accent3 4 6 2 4" xfId="870" xr:uid="{C2CE656B-941D-4213-AB3B-3DCAD7E4E136}"/>
    <cellStyle name="20% - Accent3 4 6 3" xfId="8871" xr:uid="{D86E9088-BE36-4ADD-8BC5-E3E0B31A5095}"/>
    <cellStyle name="20% - Accent3 4 6 3 2" xfId="1997" xr:uid="{16D73153-F718-477F-A4DF-2A575DB814E7}"/>
    <cellStyle name="20% - Accent3 4 6 4" xfId="22710" xr:uid="{588C22F9-CD92-43A0-B696-E42EE89182AD}"/>
    <cellStyle name="20% - Accent3 4 6 4 2" xfId="7447" xr:uid="{C3E04600-32C7-42F9-A303-636BF76AAFA3}"/>
    <cellStyle name="20% - Accent3 4 6 5" xfId="3931" xr:uid="{3D3AAD95-D55A-409C-8658-0CB7CFDD6C86}"/>
    <cellStyle name="20% - Accent3 4 7" xfId="2386" xr:uid="{1C36D2A7-EB6C-461E-833B-0C9ECF11FD63}"/>
    <cellStyle name="20% - Accent3 4 7 2" xfId="8778" xr:uid="{5135EEF0-019D-48F0-BC9E-39D8E69739E7}"/>
    <cellStyle name="20% - Accent3 4 7 2 2" xfId="11053" xr:uid="{4CFC2EE0-53B2-4BD3-8BDD-6E548C17D0F5}"/>
    <cellStyle name="20% - Accent3 4 7 2 2 2" xfId="19991" xr:uid="{F9444562-4804-45EF-B75B-0CFD4A0E7B27}"/>
    <cellStyle name="20% - Accent3 4 7 2 3" xfId="8050" xr:uid="{1BDA6F8C-B5E3-48F7-A407-CC6FFEAB7AB2}"/>
    <cellStyle name="20% - Accent3 4 7 2 3 2" xfId="21195" xr:uid="{59B71987-A10D-4CF8-B104-4DFD2642514D}"/>
    <cellStyle name="20% - Accent3 4 7 2 4" xfId="13509" xr:uid="{FD99FB49-BC85-48FA-94E5-3369521DCEE4}"/>
    <cellStyle name="20% - Accent3 4 7 3" xfId="21507" xr:uid="{28D91FA1-43C1-49BE-B4E3-1B39E98B8663}"/>
    <cellStyle name="20% - Accent3 4 7 3 2" xfId="4101" xr:uid="{802734A8-0B4B-4C04-8239-0B7161B4B31B}"/>
    <cellStyle name="20% - Accent3 4 7 4" xfId="16397" xr:uid="{33852D9C-1C32-44EA-9333-42D82D24CC7E}"/>
    <cellStyle name="20% - Accent3 4 7 4 2" xfId="20083" xr:uid="{333F119B-A0CB-44C5-A266-898FB401EBCD}"/>
    <cellStyle name="20% - Accent3 4 7 5" xfId="10245" xr:uid="{016150D2-AE33-4B73-BB2D-A3D0C584F2D3}"/>
    <cellStyle name="20% - Accent3 4 8" xfId="4489" xr:uid="{AD9354AA-7D6F-416B-89AA-665BDAC6F940}"/>
    <cellStyle name="20% - Accent3 4 8 2" xfId="23611" xr:uid="{51C050C1-9189-4863-8BEB-86E5E305B01B}"/>
    <cellStyle name="20% - Accent3 4 8 2 2" xfId="6204" xr:uid="{784DBE37-E9D8-404D-B141-1E6838B485A5}"/>
    <cellStyle name="20% - Accent3 4 8 3" xfId="18500" xr:uid="{DC2038C1-34DB-41EB-AB35-8C7157174486}"/>
    <cellStyle name="20% - Accent3 4 8 3 2" xfId="4270" xr:uid="{FB2A229C-A5A8-4BC4-94FC-7BFD0FC74740}"/>
    <cellStyle name="20% - Accent3 4 8 4" xfId="12348" xr:uid="{631A36C9-911C-4210-806E-CBDDC833F6BA}"/>
    <cellStyle name="20% - Accent3 4 9" xfId="4571" xr:uid="{88CFF756-EEEF-40B8-908D-4929994BC12A}"/>
    <cellStyle name="20% - Accent3 4 9 2" xfId="6847" xr:uid="{9A102D6B-B51C-4845-96BF-29F7017ACB28}"/>
    <cellStyle name="20% - Accent3 4 9 2 2" xfId="4178" xr:uid="{EC5ACC68-19CB-46FE-9326-CDE42B9D3AE1}"/>
    <cellStyle name="20% - Accent3 4 9 3" xfId="9121" xr:uid="{2E7CEED9-DE3F-4E3F-AC9C-5DD39EA52E8E}"/>
    <cellStyle name="20% - Accent3 4 9 3 2" xfId="22244" xr:uid="{1AA7D65E-68C3-4799-8710-E945A46C7EF1}"/>
    <cellStyle name="20% - Accent3 4 9 4" xfId="6092" xr:uid="{92BE1194-D92B-48AC-97A8-5BEDF5BA0C3B}"/>
    <cellStyle name="20% - Accent3 5" xfId="254" xr:uid="{8A5C7A7D-2A42-41CE-B8D3-C2EE0E8F5025}"/>
    <cellStyle name="20% - Accent3 5 10" xfId="1469" xr:uid="{834A073F-7040-410F-B82D-DCB38132822C}"/>
    <cellStyle name="20% - Accent3 5 10 2" xfId="24107" xr:uid="{ED454730-89AC-4F46-8308-FD54305F3C66}"/>
    <cellStyle name="20% - Accent3 5 11" xfId="19556" xr:uid="{A1D97CEA-FB0C-4E8A-BC66-CA71C2A647E9}"/>
    <cellStyle name="20% - Accent3 5 11 2" xfId="6358" xr:uid="{64EBECAC-5872-48A9-B316-F525F93D4345}"/>
    <cellStyle name="20% - Accent3 5 12" xfId="7090" xr:uid="{5F52F323-6EB6-425E-AC2F-387731F3B18A}"/>
    <cellStyle name="20% - Accent3 5 2" xfId="21335" xr:uid="{CCDFC99E-4B5D-4C05-9C1A-386EB9730992}"/>
    <cellStyle name="20% - Accent3 5 2 2" xfId="15023" xr:uid="{FC639301-B93E-4321-9D9F-4507701087C0}"/>
    <cellStyle name="20% - Accent3 5 2 2 2" xfId="4490" xr:uid="{5B6B75BB-3ADC-4E57-AAA8-15D8D4F9163D}"/>
    <cellStyle name="20% - Accent3 5 2 2 2 2" xfId="10882" xr:uid="{FB4ADE0D-020B-4A36-B5F5-BA9FB8FDA57B}"/>
    <cellStyle name="20% - Accent3 5 2 2 2 2 2" xfId="19481" xr:uid="{3E059091-DD50-49A4-A822-5AA48A216881}"/>
    <cellStyle name="20% - Accent3 5 2 2 2 2 2 2" xfId="2078" xr:uid="{BB6697B2-D0BA-469F-87B6-54FC73148480}"/>
    <cellStyle name="20% - Accent3 5 2 2 2 2 3" xfId="9122" xr:uid="{33A1D367-B77E-4A93-8389-D154383EA12A}"/>
    <cellStyle name="20% - Accent3 5 2 2 2 2 3 2" xfId="1215" xr:uid="{2C1239DB-B630-454D-A6AC-4886510ACAC9}"/>
    <cellStyle name="20% - Accent3 5 2 2 2 2 4" xfId="4012" xr:uid="{EBE0B92C-2FE2-4407-9933-0C0F95F33AAB}"/>
    <cellStyle name="20% - Accent3 5 2 2 2 3" xfId="23612" xr:uid="{2BCB28D2-F6C4-4248-AE7C-534CF7CB20E1}"/>
    <cellStyle name="20% - Accent3 5 2 2 2 3 2" xfId="6205" xr:uid="{99496A03-086E-4F44-AA40-B09225C776F4}"/>
    <cellStyle name="20% - Accent3 5 2 2 2 4" xfId="18501" xr:uid="{869F0CCB-931C-476D-9DE1-CC7AA2E6951B}"/>
    <cellStyle name="20% - Accent3 5 2 2 2 4 2" xfId="10582" xr:uid="{26DE2CC9-4AD1-45A0-99DC-38229E72A166}"/>
    <cellStyle name="20% - Accent3 5 2 2 2 5" xfId="12349" xr:uid="{540F5321-2191-4865-80A7-50880D93E751}"/>
    <cellStyle name="20% - Accent3 5 2 2 3" xfId="10803" xr:uid="{1F5734C2-A236-4C86-8D93-FC9944DDD835}"/>
    <cellStyle name="20% - Accent3 5 2 2 3 2" xfId="23519" xr:uid="{2B594FAA-4831-46AF-86B3-91253A5DB982}"/>
    <cellStyle name="20% - Accent3 5 2 2 3 2 2" xfId="13167" xr:uid="{BE981FA1-490D-4178-B981-9EC830FCAE31}"/>
    <cellStyle name="20% - Accent3 5 2 2 3 2 2 2" xfId="4182" xr:uid="{63613EE3-3C9B-4582-9BC0-54D31E9795E2}"/>
    <cellStyle name="20% - Accent3 5 2 2 3 2 3" xfId="21758" xr:uid="{EB85C8AB-0D46-4BDF-BDD7-327EFD9F8157}"/>
    <cellStyle name="20% - Accent3 5 2 2 3 2 3 2" xfId="1216" xr:uid="{634A7A0B-E059-4C39-A98C-34F90305258F}"/>
    <cellStyle name="20% - Accent3 5 2 2 3 2 4" xfId="10326" xr:uid="{B9ABAEBF-E210-45B7-A07E-A8EDCFC75E33}"/>
    <cellStyle name="20% - Accent3 5 2 2 3 3" xfId="17300" xr:uid="{DE6D2F67-018C-42B8-8F8D-3AE9477B9EEE}"/>
    <cellStyle name="20% - Accent3 5 2 2 3 3 2" xfId="12519" xr:uid="{E982E5B4-1E34-4C4E-BCC4-B57C3AC1ABC6}"/>
    <cellStyle name="20% - Accent3 5 2 2 3 4" xfId="7968" xr:uid="{EADE6462-AA4E-480A-AF1E-E57FD7F48D44}"/>
    <cellStyle name="20% - Accent3 5 2 2 3 4 2" xfId="23219" xr:uid="{6A1EE30C-84D4-4FB3-A6A6-7108BBE28517}"/>
    <cellStyle name="20% - Accent3 5 2 2 3 5" xfId="24986" xr:uid="{78C77841-AA84-415F-A6CE-9A39AFDB6693}"/>
    <cellStyle name="20% - Accent3 5 2 2 4" xfId="4569" xr:uid="{0567F40D-82CF-4D83-9E71-FFBCCA82F7C1}"/>
    <cellStyle name="20% - Accent3 5 2 2 4 2" xfId="6845" xr:uid="{F2EDECC2-42FA-40B2-A069-0DF56992466A}"/>
    <cellStyle name="20% - Accent3 5 2 2 4 2 2" xfId="1043" xr:uid="{A0AB828C-E4AD-49A5-8D5B-75757893CB99}"/>
    <cellStyle name="20% - Accent3 5 2 2 4 3" xfId="2809" xr:uid="{DA267DE9-42CD-49BC-A4C0-E4546CA21E3B}"/>
    <cellStyle name="20% - Accent3 5 2 2 4 3 2" xfId="13851" xr:uid="{E0C7123A-AFB8-4EB2-88B1-8FEA2D98E695}"/>
    <cellStyle name="20% - Accent3 5 2 2 4 4" xfId="1908" xr:uid="{88EA6E7C-6530-473E-833E-5B19759BAE4A}"/>
    <cellStyle name="20% - Accent3 5 2 2 5" xfId="10975" xr:uid="{1DECFB64-516F-4223-9F85-34867699D3AF}"/>
    <cellStyle name="20% - Accent3 5 2 2 5 2" xfId="16739" xr:uid="{789DBBC8-AAF0-4904-A8D1-99E74112465D}"/>
    <cellStyle name="20% - Accent3 5 2 2 6" xfId="24814" xr:uid="{869BBAC6-A7BE-4A51-9CBE-48423FF8DE6E}"/>
    <cellStyle name="20% - Accent3 5 2 2 6 2" xfId="4268" xr:uid="{BD05B07B-DFD7-43D5-8C86-2DD30D2B4AEA}"/>
    <cellStyle name="20% - Accent3 5 2 2 7" xfId="6035" xr:uid="{FAED0F8F-2FA9-45C3-84E7-95EC6BDE1377}"/>
    <cellStyle name="20% - Accent3 5 2 3" xfId="23440" xr:uid="{78FE9CDD-CF53-4F33-87DE-A5D2CD29D64C}"/>
    <cellStyle name="20% - Accent3 5 2 3 2" xfId="17128" xr:uid="{3E643E95-A030-470B-A26C-7217556ED037}"/>
    <cellStyle name="20% - Accent3 5 2 3 2 2" xfId="6674" xr:uid="{58CB6945-266E-4E0A-BF1A-001A98F5C699}"/>
    <cellStyle name="20% - Accent3 5 2 3 2 2 2" xfId="529" xr:uid="{EFAE881E-D1A8-4C18-BDA7-0BD738E449EF}"/>
    <cellStyle name="20% - Accent3 5 2 3 2 2 2 2" xfId="23133" xr:uid="{69DBD17A-6F67-43FD-B917-FA7371155EF3}"/>
    <cellStyle name="20% - Accent3 5 2 3 2 2 3" xfId="4913" xr:uid="{49863C6D-E481-416C-B83A-A8EB39771450}"/>
    <cellStyle name="20% - Accent3 5 2 3 2 2 3 2" xfId="4354" xr:uid="{65386FC5-4D89-47B7-88E4-A9AB78927795}"/>
    <cellStyle name="20% - Accent3 5 2 3 2 2 4" xfId="16650" xr:uid="{A3A393EC-5895-4BB0-884A-D805DFAAC99D}"/>
    <cellStyle name="20% - Accent3 5 2 3 2 3" xfId="19403" xr:uid="{836A7BC9-8D42-4268-B44D-21BDD5461A49}"/>
    <cellStyle name="20% - Accent3 5 2 3 2 3 2" xfId="18843" xr:uid="{80D33635-F2CD-4699-81A9-DC49A71CFB85}"/>
    <cellStyle name="20% - Accent3 5 2 3 2 4" xfId="14291" xr:uid="{1BF5E87F-8EDE-41F0-9526-07113FC54E30}"/>
    <cellStyle name="20% - Accent3 5 2 3 2 4 2" xfId="6372" xr:uid="{FBEA189C-348F-4FF8-9C41-704489B58EA3}"/>
    <cellStyle name="20% - Accent3 5 2 3 2 5" xfId="8140" xr:uid="{00ED6EFF-01AB-46E6-A09E-B52B55BE0D90}"/>
    <cellStyle name="20% - Accent3 5 2 3 3" xfId="6595" xr:uid="{D1AE9E8A-AFA2-404D-B45C-5D395476EF37}"/>
    <cellStyle name="20% - Accent3 5 2 3 3 2" xfId="19310" xr:uid="{E0A101C8-11DD-482E-A27C-B3DB0DC1CAE7}"/>
    <cellStyle name="20% - Accent3 5 2 3 3 2 2" xfId="1568" xr:uid="{BAB2178A-D1B0-452A-A6E7-07CAC1245F19}"/>
    <cellStyle name="20% - Accent3 5 2 3 3 2 2 2" xfId="16820" xr:uid="{BE06ACA1-010B-4492-8642-D7D8A58AD514}"/>
    <cellStyle name="20% - Accent3 5 2 3 3 2 3" xfId="11226" xr:uid="{C13230EA-69C1-4AB8-B6BF-7A2C3B169511}"/>
    <cellStyle name="20% - Accent3 5 2 3 3 2 3 2" xfId="10668" xr:uid="{D11252DA-1EEB-42BC-848C-34B664E067EA}"/>
    <cellStyle name="20% - Accent3 5 2 3 3 2 4" xfId="6116" xr:uid="{E2060702-8EC0-4441-8518-3EE55B6B5AD1}"/>
    <cellStyle name="20% - Accent3 5 2 3 3 3" xfId="13089" xr:uid="{527FCBE7-5BEF-4CF6-B0E0-6264771EB679}"/>
    <cellStyle name="20% - Accent3 5 2 3 3 3 2" xfId="8310" xr:uid="{D853BFF7-4A7D-49A9-8E01-2C842F1D52A9}"/>
    <cellStyle name="20% - Accent3 5 2 3 3 4" xfId="2727" xr:uid="{0E63FE57-6E4E-45CA-880B-FC33DFE943A1}"/>
    <cellStyle name="20% - Accent3 5 2 3 3 4 2" xfId="12686" xr:uid="{BC3C03E1-74FC-4F18-A55A-E4AE1A8FC896}"/>
    <cellStyle name="20% - Accent3 5 2 3 3 5" xfId="20775" xr:uid="{76653DF2-1497-4B9A-B39F-1209F8F7E092}"/>
    <cellStyle name="20% - Accent3 5 2 3 4" xfId="17207" xr:uid="{8C024329-FB53-4934-AED2-9CAF470106C1}"/>
    <cellStyle name="20% - Accent3 5 2 3 4 2" xfId="528" xr:uid="{661B17E5-C1FD-4DDD-9BD6-FDBBE6541238}"/>
    <cellStyle name="20% - Accent3 5 2 3 4 2 2" xfId="10496" xr:uid="{352498E2-C4A7-49BC-B0D5-C613EB2C0BFD}"/>
    <cellStyle name="20% - Accent3 5 2 3 4 3" xfId="15446" xr:uid="{5729AECE-02C8-4AA8-ADBB-53EE9837517E}"/>
    <cellStyle name="20% - Accent3 5 2 3 4 3 2" xfId="2250" xr:uid="{F83DFDE6-AE17-4499-A20D-0C7BFBFBBE18}"/>
    <cellStyle name="20% - Accent3 5 2 3 4 4" xfId="22963" xr:uid="{038266C4-CEE8-43CB-BC4B-9C5EF8DB6326}"/>
    <cellStyle name="20% - Accent3 5 2 3 5" xfId="6767" xr:uid="{42A9FF79-D677-4D53-982F-1D2F6905DCD1}"/>
    <cellStyle name="20% - Accent3 5 2 3 5 2" xfId="25156" xr:uid="{6AF173A8-78FE-436F-A23D-58B9B3F68975}"/>
    <cellStyle name="20% - Accent3 5 2 3 6" xfId="20603" xr:uid="{A2294024-D67A-425F-941F-E5FD52079A58}"/>
    <cellStyle name="20% - Accent3 5 2 3 6 2" xfId="16906" xr:uid="{312B0F0A-F212-4177-B571-6F38D2556562}"/>
    <cellStyle name="20% - Accent3 5 2 3 7" xfId="18673" xr:uid="{420B73C0-816E-4F34-A9B8-AD0923575061}"/>
    <cellStyle name="20% - Accent3 5 2 4" xfId="19231" xr:uid="{D5F16D1E-C6A6-49D9-9D5C-BE79ACB1A9DA}"/>
    <cellStyle name="20% - Accent3 5 2 4 2" xfId="12996" xr:uid="{01443725-BF4A-42A2-A9D1-C1399FC7F22F}"/>
    <cellStyle name="20% - Accent3 5 2 4 2 2" xfId="3672" xr:uid="{91C6FC93-FB78-407D-BCC4-AF9C72FD36CA}"/>
    <cellStyle name="20% - Accent3 5 2 4 2 2 2" xfId="6286" xr:uid="{801BB33F-8D32-4BB1-B66F-48C46CED8A35}"/>
    <cellStyle name="20% - Accent3 5 2 4 2 3" xfId="23863" xr:uid="{DA71D8C8-1CE7-4833-81E3-7828C67B5951}"/>
    <cellStyle name="20% - Accent3 5 2 4 2 3 2" xfId="23305" xr:uid="{24A1EB14-AB33-4680-9910-27808CD2C934}"/>
    <cellStyle name="20% - Accent3 5 2 4 2 4" xfId="12430" xr:uid="{9A8016CC-E321-4FD9-8391-A74F98CFEAB8}"/>
    <cellStyle name="20% - Accent3 5 2 4 3" xfId="1484" xr:uid="{07DF2D59-1308-41F3-AB4E-663F6250A06D}"/>
    <cellStyle name="20% - Accent3 5 2 4 3 2" xfId="20945" xr:uid="{2D874D45-7460-4930-B31F-6FACB95CCFEA}"/>
    <cellStyle name="20% - Accent3 5 2 4 4" xfId="9040" xr:uid="{CAE4E157-31C1-429A-BB89-271ECDB3CC04}"/>
    <cellStyle name="20% - Accent3 5 2 4 4 2" xfId="25323" xr:uid="{ED57087A-0CB0-4203-B837-DC8F7BA4D3B5}"/>
    <cellStyle name="20% - Accent3 5 2 4 5" xfId="14463" xr:uid="{CEA65D5E-BBFB-4D9A-B881-50838753D6FB}"/>
    <cellStyle name="20% - Accent3 5 2 5" xfId="12917" xr:uid="{5F69E8A1-BAD0-4A0D-968B-5140699A9A21}"/>
    <cellStyle name="20% - Accent3 5 2 5 2" xfId="356" xr:uid="{23BC38F8-9776-455C-B7D6-FE3BECFBA198}"/>
    <cellStyle name="20% - Accent3 5 2 5 2 2" xfId="9986" xr:uid="{924CDD4C-0513-4F7C-901A-AEB91FB88B8F}"/>
    <cellStyle name="20% - Accent3 5 2 5 2 2 2" xfId="12600" xr:uid="{B170E25E-B2D3-4BDA-8ED1-B8241F21B703}"/>
    <cellStyle name="20% - Accent3 5 2 5 2 3" xfId="17551" xr:uid="{62DBF229-61BF-4083-8858-DC5A4FC26714}"/>
    <cellStyle name="20% - Accent3 5 2 5 2 3 2" xfId="16992" xr:uid="{7F421789-A6A5-4795-ADF1-C671562DD964}"/>
    <cellStyle name="20% - Accent3 5 2 5 2 4" xfId="25067" xr:uid="{73179141-6910-4884-A424-5CFA5E4B3D34}"/>
    <cellStyle name="20% - Accent3 5 2 5 3" xfId="3588" xr:uid="{4E263D4A-FE22-41E9-AA43-461E79E68C6D}"/>
    <cellStyle name="20% - Accent3 5 2 5 3 2" xfId="14633" xr:uid="{A2404663-74EC-4A12-8A11-2B9A2015B226}"/>
    <cellStyle name="20% - Accent3 5 2 5 4" xfId="21676" xr:uid="{B8C50FB7-0F89-4203-BB79-3BA5D6B26BB2}"/>
    <cellStyle name="20% - Accent3 5 2 5 4 2" xfId="19010" xr:uid="{E50381D4-F9FD-4581-B994-BE0C8354CDBF}"/>
    <cellStyle name="20% - Accent3 5 2 5 5" xfId="2899" xr:uid="{1B368DAD-D275-46D5-AC2B-24BC84F33321}"/>
    <cellStyle name="20% - Accent3 5 2 6" xfId="15102" xr:uid="{D4DEEFC5-0C75-441C-827C-3DD4900241D1}"/>
    <cellStyle name="20% - Accent3 5 2 6 2" xfId="17378" xr:uid="{89F30ED2-52E8-4E61-BE68-77B061C1FB40}"/>
    <cellStyle name="20% - Accent3 5 2 6 2 2" xfId="1042" xr:uid="{14B9A710-75FC-4D95-9BF1-E593EC0B1B36}"/>
    <cellStyle name="20% - Accent3 5 2 6 3" xfId="14373" xr:uid="{D16F9B1E-3826-41DB-9929-D7BF8E22D815}"/>
    <cellStyle name="20% - Accent3 5 2 6 3 2" xfId="1214" xr:uid="{CCF16A9F-04EF-443F-816A-B7ED91BA208F}"/>
    <cellStyle name="20% - Accent3 5 2 6 4" xfId="872" xr:uid="{335F3DD1-D05F-4C60-8229-E0F8C4151675}"/>
    <cellStyle name="20% - Accent3 5 2 7" xfId="4662" xr:uid="{14304FD7-F6D5-4A76-BF4E-810DA66C08E1}"/>
    <cellStyle name="20% - Accent3 5 2 7 2" xfId="23052" xr:uid="{82F2E2D8-5C25-4BB1-9DB0-EA87319BAD47}"/>
    <cellStyle name="20% - Accent3 5 2 8" xfId="12177" xr:uid="{14A7DBF1-2420-47A3-BD81-59949685D3FF}"/>
    <cellStyle name="20% - Accent3 5 2 8 2" xfId="2164" xr:uid="{B67C0771-EF53-437B-B627-85ABB2340C31}"/>
    <cellStyle name="20% - Accent3 5 2 9" xfId="16569" xr:uid="{A1AD3CAB-15A9-499F-9374-33357FAD47F9}"/>
    <cellStyle name="20% - Accent3 5 3" xfId="1312" xr:uid="{C50F9349-F05F-451B-8385-41A2E73DA3AD}"/>
    <cellStyle name="20% - Accent3 5 3 2" xfId="3416" xr:uid="{A2D05345-DF8F-4B41-AC36-8245A094EB14}"/>
    <cellStyle name="20% - Accent3 5 3 2 2" xfId="3500" xr:uid="{9A5FE928-898A-42CC-9087-653A0CF0F059}"/>
    <cellStyle name="20% - Accent3 5 3 2 2 2" xfId="16310" xr:uid="{95228543-E475-4224-83C4-E96615422644}"/>
    <cellStyle name="20% - Accent3 5 3 2 2 2 2" xfId="18924" xr:uid="{5B1ECA66-CA6C-4334-A514-C1FE7AB98BDE}"/>
    <cellStyle name="20% - Accent3 5 3 2 2 3" xfId="19654" xr:uid="{CB786217-5092-46F0-954F-B4B52BD6E259}"/>
    <cellStyle name="20% - Accent3 5 3 2 2 3 2" xfId="12772" xr:uid="{19E46695-0876-4967-B9BC-CD709B92D363}"/>
    <cellStyle name="20% - Accent3 5 3 2 2 4" xfId="8221" xr:uid="{512A66AC-2339-46A6-BD1C-DBB75C4AFC11}"/>
    <cellStyle name="20% - Accent3 5 3 2 3" xfId="22539" xr:uid="{10830AEA-59F2-412D-9220-094A0BE2CCD9}"/>
    <cellStyle name="20% - Accent3 5 3 2 3 2" xfId="9382" xr:uid="{DA1F2E62-789C-4F5D-9DBC-C28884F78DF7}"/>
    <cellStyle name="20% - Accent3 5 3 2 4" xfId="4831" xr:uid="{ED4AD32D-2037-4502-BBA8-2D6C4CF0C4D7}"/>
    <cellStyle name="20% - Accent3 5 3 2 4 2" xfId="21112" xr:uid="{04F0F945-1B1F-4D26-9181-A6C950FBBAE6}"/>
    <cellStyle name="20% - Accent3 5 3 2 5" xfId="21848" xr:uid="{34D70F62-9D01-4BBF-9047-F0FBA04397F5}"/>
    <cellStyle name="20% - Accent3 5 3 3" xfId="9730" xr:uid="{BBE4BCFA-6E5F-4D01-B564-A60FF8629A27}"/>
    <cellStyle name="20% - Accent3 5 3 3 2" xfId="9814" xr:uid="{18F86EF9-764D-4F2E-AD42-79151D54441E}"/>
    <cellStyle name="20% - Accent3 5 3 3 2 2" xfId="5776" xr:uid="{477E1B18-AD39-4FBD-A02D-53F212554BA1}"/>
    <cellStyle name="20% - Accent3 5 3 3 2 2 2" xfId="8391" xr:uid="{FB1F0454-F941-4692-8B00-4F37591E806B}"/>
    <cellStyle name="20% - Accent3 5 3 3 2 3" xfId="13340" xr:uid="{6A24501C-2BBA-4BC1-931C-D37854A78A3E}"/>
    <cellStyle name="20% - Accent3 5 3 3 2 3 2" xfId="25409" xr:uid="{7DC6697B-DDC9-48B4-B375-47F5145883BB}"/>
    <cellStyle name="20% - Accent3 5 3 3 2 4" xfId="20856" xr:uid="{F0B8DF8B-8D39-4A17-A71F-3E509B6454BB}"/>
    <cellStyle name="20% - Accent3 5 3 3 3" xfId="16226" xr:uid="{AC81A0C6-2988-4B56-9C72-3DF8A7E13DB8}"/>
    <cellStyle name="20% - Accent3 5 3 3 3 2" xfId="22018" xr:uid="{E3BBF8BD-C706-45FA-B06A-DA456C90E912}"/>
    <cellStyle name="20% - Accent3 5 3 3 4" xfId="11144" xr:uid="{2BB6F8CA-6571-4D17-B361-5A757D9C8F2F}"/>
    <cellStyle name="20% - Accent3 5 3 3 4 2" xfId="14800" xr:uid="{118705F0-125E-403F-8312-BAC98B669BF4}"/>
    <cellStyle name="20% - Accent3 5 3 3 5" xfId="15536" xr:uid="{20214268-7F5E-405E-ACA9-90FD23FD1719}"/>
    <cellStyle name="20% - Accent3 5 3 4" xfId="1396" xr:uid="{119BDCED-3D1E-43F4-BC09-8C982D069C8C}"/>
    <cellStyle name="20% - Accent3 5 3 4 2" xfId="22623" xr:uid="{A5F550C3-D092-4B31-A7FD-F61CA0F09B64}"/>
    <cellStyle name="20% - Accent3 5 3 4 2 2" xfId="25237" xr:uid="{6C2A438D-A7BF-4C7F-9CAB-E5D0A54CFBC5}"/>
    <cellStyle name="20% - Accent3 5 3 4 3" xfId="7018" xr:uid="{77E4B25E-F964-41F9-8988-02F6FBE7C1E7}"/>
    <cellStyle name="20% - Accent3 5 3 4 3 2" xfId="6458" xr:uid="{A2EAD366-1EA6-4A67-99A6-ED2AED6EA44D}"/>
    <cellStyle name="20% - Accent3 5 3 4 4" xfId="18754" xr:uid="{690E38AF-D889-44FB-97BE-5E6C011EBBC2}"/>
    <cellStyle name="20% - Accent3 5 3 5" xfId="9902" xr:uid="{B2AFBED2-76E2-4C4A-A1D0-BC5C13E91465}"/>
    <cellStyle name="20% - Accent3 5 3 5 2" xfId="3069" xr:uid="{E34DD0FD-2E4B-4551-B802-D368A8FA9CC3}"/>
    <cellStyle name="20% - Accent3 5 3 6" xfId="15364" xr:uid="{24263593-DDD5-47DE-9993-A17550B96786}"/>
    <cellStyle name="20% - Accent3 5 3 6 2" xfId="8477" xr:uid="{E9EC2934-FDCC-4C49-AAA9-7B4A548ECF41}"/>
    <cellStyle name="20% - Accent3 5 3 7" xfId="9212" xr:uid="{177DA3C9-5A6E-4361-8CFE-2762393A945A}"/>
    <cellStyle name="20% - Accent3 5 4" xfId="22367" xr:uid="{7A5F80E8-3FAD-481D-A1D7-50BE993E9796}"/>
    <cellStyle name="20% - Accent3 5 4 2" xfId="16054" xr:uid="{E1430FF5-9B7E-49BA-9E57-CF104DB95869}"/>
    <cellStyle name="20% - Accent3 5 4 2 2" xfId="16138" xr:uid="{16E6A6E7-BD04-4B87-BAFB-FBCFF7FA6B7A}"/>
    <cellStyle name="20% - Accent3 5 4 2 2 2" xfId="24727" xr:uid="{6747EB00-5A82-48A0-A8B1-D0D8A2EB3AD1}"/>
    <cellStyle name="20% - Accent3 5 4 2 2 2 2" xfId="14714" xr:uid="{7910ABC3-4E2E-4717-9C87-3130B0FDF643}"/>
    <cellStyle name="20% - Accent3 5 4 2 2 3" xfId="2801" xr:uid="{064C3DD6-677B-4B70-9E97-6D151E2A1640}"/>
    <cellStyle name="20% - Accent3 5 4 2 2 3 2" xfId="8563" xr:uid="{1C7AF715-DDA9-4863-BC73-ED54DEC40E92}"/>
    <cellStyle name="20% - Accent3 5 4 2 2 4" xfId="2980" xr:uid="{36DAEE35-113A-4883-AF8F-A2193A6B6C5F}"/>
    <cellStyle name="20% - Accent3 5 4 2 3" xfId="12006" xr:uid="{7EB61E50-A916-45BB-8E81-88F59C840B64}"/>
    <cellStyle name="20% - Accent3 5 4 2 3 2" xfId="5173" xr:uid="{21D5BEEC-9820-4027-9CF4-7583E0F7A37B}"/>
    <cellStyle name="20% - Accent3 5 4 2 4" xfId="17469" xr:uid="{13A3DC36-6E9A-40D9-897E-BC6A9267F7B6}"/>
    <cellStyle name="20% - Accent3 5 4 2 4 2" xfId="9549" xr:uid="{3F6418EB-EE60-4F8D-A87C-3A6084953619}"/>
    <cellStyle name="20% - Accent3 5 4 2 5" xfId="11316" xr:uid="{5199F606-187A-45EB-9487-0C9E449042D0}"/>
    <cellStyle name="20% - Accent3 5 4 3" xfId="5520" xr:uid="{36E3D6BB-5B14-4AA7-A1B3-A9F5C53B15A9}"/>
    <cellStyle name="20% - Accent3 5 4 3 2" xfId="5604" xr:uid="{C4681D92-7B4E-4B54-916D-0E41DDCD8BC3}"/>
    <cellStyle name="20% - Accent3 5 4 3 2 2" xfId="18414" xr:uid="{A7097486-0FAD-4C7A-8C67-E3ECE6165122}"/>
    <cellStyle name="20% - Accent3 5 4 3 2 2 2" xfId="3150" xr:uid="{30F7A9EA-2F77-42AD-ACAA-9AED1A6C75F7}"/>
    <cellStyle name="20% - Accent3 5 4 3 2 3" xfId="9114" xr:uid="{8DFDACCD-D5AA-4404-B689-F39581734D0D}"/>
    <cellStyle name="20% - Accent3 5 4 3 2 3 2" xfId="21198" xr:uid="{A33FED86-287A-4B5B-9351-D46F8B113BFD}"/>
    <cellStyle name="20% - Accent3 5 4 3 2 4" xfId="9293" xr:uid="{B4E64142-F129-49BB-A363-D8F18B39D880}"/>
    <cellStyle name="20% - Accent3 5 4 3 3" xfId="24643" xr:uid="{F14498CE-E767-487A-940C-BB46BB50FB70}"/>
    <cellStyle name="20% - Accent3 5 4 3 3 2" xfId="11486" xr:uid="{A978BAA9-2FDF-45A3-9B15-F39A03AEF921}"/>
    <cellStyle name="20% - Accent3 5 4 3 4" xfId="6936" xr:uid="{6C6A37BF-BC38-472B-A643-EDEC61715245}"/>
    <cellStyle name="20% - Accent3 5 4 3 4 2" xfId="22185" xr:uid="{12AB5EF4-2ECA-403E-BC0D-BF3E018BD551}"/>
    <cellStyle name="20% - Accent3 5 4 3 5" xfId="23953" xr:uid="{71CB866B-0046-4E39-A7CD-098D22BA3928}"/>
    <cellStyle name="20% - Accent3 5 4 4" xfId="22451" xr:uid="{DD5E0A91-6C1F-44B9-9BE2-A0FF4CAF1019}"/>
    <cellStyle name="20% - Accent3 5 4 4 2" xfId="12090" xr:uid="{61690840-349E-48A0-95D9-8FC590A8DB18}"/>
    <cellStyle name="20% - Accent3 5 4 4 2 2" xfId="21026" xr:uid="{A1FD7577-2EFA-40B4-8EA3-58952CB0357E}"/>
    <cellStyle name="20% - Accent3 5 4 4 3" xfId="692" xr:uid="{16543428-5E52-4DD6-B791-236BB8380CCD}"/>
    <cellStyle name="20% - Accent3 5 4 4 3 2" xfId="19096" xr:uid="{9E7068FB-3099-461D-939E-1088C0F4E91C}"/>
    <cellStyle name="20% - Accent3 5 4 4 4" xfId="14544" xr:uid="{32490B4F-6707-4EB8-8D79-C4F61CC77E8F}"/>
    <cellStyle name="20% - Accent3 5 4 5" xfId="5692" xr:uid="{45F2D36F-1FF8-4A5A-9BFF-C1FE8CF21756}"/>
    <cellStyle name="20% - Accent3 5 4 5 2" xfId="15706" xr:uid="{7CEA9D40-E577-43B6-B862-DEEAF77085F9}"/>
    <cellStyle name="20% - Accent3 5 4 6" xfId="23781" xr:uid="{09AA5613-A50E-4E29-8CC2-20799097ED51}"/>
    <cellStyle name="20% - Accent3 5 4 6 2" xfId="3236" xr:uid="{D69C24FE-C6D9-420F-9295-15A016C8D734}"/>
    <cellStyle name="20% - Accent3 5 4 7" xfId="5003" xr:uid="{46B7087C-1EA7-4F57-B753-33BD7A6DA85B}"/>
    <cellStyle name="20% - Accent3 5 5" xfId="11834" xr:uid="{AC91761B-CF87-45B3-94F9-14B9F9C2C9E9}"/>
    <cellStyle name="20% - Accent3 5 5 2" xfId="24471" xr:uid="{CF235829-7576-41C1-B551-7454E6374AD0}"/>
    <cellStyle name="20% - Accent3 5 5 2 2" xfId="24555" xr:uid="{C1E01053-B064-4665-B5A3-60FE777B1BEF}"/>
    <cellStyle name="20% - Accent3 5 5 2 2 2" xfId="20516" xr:uid="{2B3091DF-6C02-4960-9BB1-58158D6B0642}"/>
    <cellStyle name="20% - Accent3 5 5 2 2 2 2" xfId="22099" xr:uid="{AA65B0DA-0C58-4D90-981C-B6E926706BB8}"/>
    <cellStyle name="20% - Accent3 5 5 2 2 3" xfId="15438" xr:uid="{220BFD6A-405A-4B93-B4B6-0B44B7C1D125}"/>
    <cellStyle name="20% - Accent3 5 5 2 2 3 2" xfId="3322" xr:uid="{3E138DB8-C926-4146-9352-08087FE45D36}"/>
    <cellStyle name="20% - Accent3 5 5 2 2 4" xfId="15617" xr:uid="{BC9369A8-7207-4EF7-B890-07F37551E156}"/>
    <cellStyle name="20% - Accent3 5 5 2 3" xfId="7797" xr:uid="{D6864E26-B6B2-4076-9B3E-6D0924CB5515}"/>
    <cellStyle name="20% - Accent3 5 5 2 3 2" xfId="17811" xr:uid="{83B64EF8-5246-4760-BD45-9778793EB089}"/>
    <cellStyle name="20% - Accent3 5 5 2 4" xfId="13258" xr:uid="{1DE5B041-2729-4665-9F25-D0C7F6CB5A96}"/>
    <cellStyle name="20% - Accent3 5 5 2 4 2" xfId="5340" xr:uid="{85C70593-F576-4C68-9BBA-1A070618A400}"/>
    <cellStyle name="20% - Accent3 5 5 2 5" xfId="7108" xr:uid="{D3134CB1-0409-4009-A526-8F047EA7F728}"/>
    <cellStyle name="20% - Accent3 5 5 3" xfId="18158" xr:uid="{52268772-2B45-42E2-8B9B-7CCB4C1DE8FA}"/>
    <cellStyle name="20% - Accent3 5 5 3 2" xfId="18242" xr:uid="{0900EC01-1CFA-4D71-A730-7547212AD956}"/>
    <cellStyle name="20% - Accent3 5 5 3 2 2" xfId="14204" xr:uid="{6E0E5941-35A3-4E5E-B2C5-85FEFDA18720}"/>
    <cellStyle name="20% - Accent3 5 5 3 2 2 2" xfId="15787" xr:uid="{241BD629-84CB-44A6-A762-2D75C9C1E5A4}"/>
    <cellStyle name="20% - Accent3 5 5 3 2 3" xfId="4905" xr:uid="{D5B4F2AC-EA6E-4AF7-BFE1-187E97D060C9}"/>
    <cellStyle name="20% - Accent3 5 5 3 2 3 2" xfId="9635" xr:uid="{762274CC-F042-4B24-BE4E-509177305F75}"/>
    <cellStyle name="20% - Accent3 5 5 3 2 4" xfId="5084" xr:uid="{3CB8E0B0-3138-4B17-AF8B-2EF8C21D2117}"/>
    <cellStyle name="20% - Accent3 5 5 3 3" xfId="20432" xr:uid="{DDA7D123-6864-4664-BD11-968D690CC2BF}"/>
    <cellStyle name="20% - Accent3 5 5 3 3 2" xfId="7278" xr:uid="{C1778D60-DB1C-4808-B8A1-C04C7EF4139D}"/>
    <cellStyle name="20% - Accent3 5 5 3 4" xfId="597" xr:uid="{69426D8F-DD48-46A3-987F-359CF0E728FF}"/>
    <cellStyle name="20% - Accent3 5 5 3 4 2" xfId="11653" xr:uid="{E439E1D1-24C6-44A9-A34C-263728169589}"/>
    <cellStyle name="20% - Accent3 5 5 3 5" xfId="19744" xr:uid="{1FA4E328-8029-4687-8F07-5ECCC09E9328}"/>
    <cellStyle name="20% - Accent3 5 5 4" xfId="11918" xr:uid="{788D20A7-AB1F-45EA-8DCD-6124EC2BCB4B}"/>
    <cellStyle name="20% - Accent3 5 5 4 2" xfId="7881" xr:uid="{92A1705F-270E-4C74-91AA-59701BADA9EA}"/>
    <cellStyle name="20% - Accent3 5 5 4 2 2" xfId="9463" xr:uid="{435DF0FE-5B22-43EA-A4A1-3F5142C7BD71}"/>
    <cellStyle name="20% - Accent3 5 5 4 3" xfId="21750" xr:uid="{AB33748E-8A61-48FC-B61D-3020A88C54E1}"/>
    <cellStyle name="20% - Accent3 5 5 4 3 2" xfId="14886" xr:uid="{34579FC5-0379-4B66-B519-E58503362599}"/>
    <cellStyle name="20% - Accent3 5 5 4 4" xfId="21929" xr:uid="{B9D0B4EF-60CB-4DF1-92B7-212943E90BD4}"/>
    <cellStyle name="20% - Accent3 5 5 5" xfId="18330" xr:uid="{F4443FB9-161C-4792-B60A-4D44DCF87767}"/>
    <cellStyle name="20% - Accent3 5 5 5 2" xfId="24123" xr:uid="{0BEB0CA0-02B9-49C8-AA2C-CBACEAC063FF}"/>
    <cellStyle name="20% - Accent3 5 5 6" xfId="19572" xr:uid="{05C0EFB0-6974-4787-8AEA-2665CFDBB28B}"/>
    <cellStyle name="20% - Accent3 5 5 6 2" xfId="15873" xr:uid="{D496A42B-1878-43F4-9758-1D806C634B9A}"/>
    <cellStyle name="20% - Accent3 5 5 7" xfId="17641" xr:uid="{444ED48C-5A17-4D4B-A4A6-67BF41D28E26}"/>
    <cellStyle name="20% - Accent3 5 6" xfId="7625" xr:uid="{E443ABA7-D4A5-4D0D-BFF4-2F8455AACDF6}"/>
    <cellStyle name="20% - Accent3 5 6 2" xfId="7709" xr:uid="{B6F0E846-8B47-44AD-86FF-FBEA7D8B4FF3}"/>
    <cellStyle name="20% - Accent3 5 6 2 2" xfId="2640" xr:uid="{AAA02263-37A6-4777-BBF5-B8B9BF5D284E}"/>
    <cellStyle name="20% - Accent3 5 6 2 2 2" xfId="5254" xr:uid="{9D77D980-92D3-41BD-A8C9-1BBE8693A656}"/>
    <cellStyle name="20% - Accent3 5 6 2 3" xfId="11218" xr:uid="{50AA0295-2733-48F6-87F3-DB04AA6D70B6}"/>
    <cellStyle name="20% - Accent3 5 6 2 3 2" xfId="22271" xr:uid="{E4447DC8-3FE5-4946-B090-AD96B57B36D1}"/>
    <cellStyle name="20% - Accent3 5 6 2 4" xfId="11397" xr:uid="{927882FB-5C8C-4CE9-A72A-55CB6FF6027C}"/>
    <cellStyle name="20% - Accent3 5 6 3" xfId="14120" xr:uid="{8117B515-4C6E-4807-A457-045B0B392D0A}"/>
    <cellStyle name="20% - Accent3 5 6 3 2" xfId="19914" xr:uid="{E0F65D8D-CEAB-4D1E-856D-E327F5F5184E}"/>
    <cellStyle name="20% - Accent3 5 6 4" xfId="2707" xr:uid="{86A9FE8C-AD2A-43A2-9049-520AD750F60D}"/>
    <cellStyle name="20% - Accent3 5 6 4 2" xfId="24290" xr:uid="{C012ACD1-D92C-44EE-BF38-F240F830F0E3}"/>
    <cellStyle name="20% - Accent3 5 6 5" xfId="13430" xr:uid="{BF9B6680-02B2-41BF-9E37-85A4998312BB}"/>
    <cellStyle name="20% - Accent3 5 7" xfId="20260" xr:uid="{A2929E7D-9EF9-4E38-907B-7F049BFA4A01}"/>
    <cellStyle name="20% - Accent3 5 7 2" xfId="20344" xr:uid="{0BE60931-10BF-438D-8860-8E915C33F60E}"/>
    <cellStyle name="20% - Accent3 5 7 2 2" xfId="8953" xr:uid="{20E6217F-6350-4DF5-AC3E-A9B376D784EE}"/>
    <cellStyle name="20% - Accent3 5 7 2 2 2" xfId="11567" xr:uid="{59793DF9-B006-4232-8095-194E09058668}"/>
    <cellStyle name="20% - Accent3 5 7 2 3" xfId="23855" xr:uid="{5FF672E0-DE05-422A-AFF8-AB52EDD48C50}"/>
    <cellStyle name="20% - Accent3 5 7 2 3 2" xfId="15959" xr:uid="{17373F43-9F60-426C-8CB8-8077C75BC9C7}"/>
    <cellStyle name="20% - Accent3 5 7 2 4" xfId="24034" xr:uid="{7D9F2284-6678-4CE1-801E-171FEC1FD9CD}"/>
    <cellStyle name="20% - Accent3 5 7 3" xfId="2556" xr:uid="{45B2B9A4-9573-4540-A0EF-FF6E2BFDB688}"/>
    <cellStyle name="20% - Accent3 5 7 3 2" xfId="13600" xr:uid="{FE1EBA6D-D2DC-44A7-AA9A-FFFF2EF7CB45}"/>
    <cellStyle name="20% - Accent3 5 7 4" xfId="9020" xr:uid="{C7E06509-AF43-402B-B63B-9AC15BC178AF}"/>
    <cellStyle name="20% - Accent3 5 7 4 2" xfId="17978" xr:uid="{0CBBE784-15D1-4CD3-BD6A-E7C33DB0C993}"/>
    <cellStyle name="20% - Accent3 5 7 5" xfId="1825" xr:uid="{E95AF992-37A7-4848-B082-DCAF6FEA00AD}"/>
    <cellStyle name="20% - Accent3 5 8" xfId="8699" xr:uid="{A3C8D7B8-1BF5-4BEE-B7CC-AFAC1C6363A6}"/>
    <cellStyle name="20% - Accent3 5 8 2" xfId="15195" xr:uid="{2E95025C-20AD-4481-8A90-D1C799AECF9D}"/>
    <cellStyle name="20% - Accent3 5 8 2 2" xfId="10415" xr:uid="{AB71F7E5-FB29-417C-9EE0-08E1015749AC}"/>
    <cellStyle name="20% - Accent3 5 8 3" xfId="5863" xr:uid="{73296418-6673-4B93-99D1-B19204DBF341}"/>
    <cellStyle name="20% - Accent3 5 8 3 2" xfId="13769" xr:uid="{B9391761-ED44-47AA-BD04-452C1C6C0923}"/>
    <cellStyle name="20% - Accent3 5 8 4" xfId="22882" xr:uid="{6A5D69EC-26CC-4C43-B60B-F1965CAFEBD5}"/>
    <cellStyle name="20% - Accent3 5 9" xfId="21414" xr:uid="{07814652-F149-4C9E-AEF3-15590C6F455A}"/>
    <cellStyle name="20% - Accent3 5 9 2" xfId="23690" xr:uid="{9319ED67-5231-400A-8382-75097D8AF39F}"/>
    <cellStyle name="20% - Accent3 5 9 2 2" xfId="13677" xr:uid="{9882866D-E339-4CF2-A1AC-C123660BEC03}"/>
    <cellStyle name="20% - Accent3 5 9 3" xfId="20685" xr:uid="{A4E7A0FF-796A-44C3-8A0C-A80B6C8D81BE}"/>
    <cellStyle name="20% - Accent3 5 9 3 2" xfId="14883" xr:uid="{5A31B2DD-221A-4C8B-9722-D918C888167E}"/>
    <cellStyle name="20% - Accent3 5 9 4" xfId="871" xr:uid="{383EECA7-8D2D-4A55-8DB3-42DE1F312919}"/>
    <cellStyle name="20% - Accent3 6" xfId="13948" xr:uid="{A359F989-00F0-4213-93C7-74EE22651425}"/>
    <cellStyle name="20% - Accent3 6 10" xfId="3929" xr:uid="{53551704-FE97-461D-987F-94835199F68B}"/>
    <cellStyle name="20% - Accent3 6 2" xfId="2384" xr:uid="{54FDD530-6457-4836-95AF-C676FC6255AB}"/>
    <cellStyle name="20% - Accent3 6 2 2" xfId="8697" xr:uid="{04644C0E-A676-425D-B28F-1F1127567860}"/>
    <cellStyle name="20% - Accent3 6 2 2 2" xfId="8781" xr:uid="{23992110-F9AD-4F3C-B3EC-6B7239788329}"/>
    <cellStyle name="20% - Accent3 6 2 2 2 2" xfId="4744" xr:uid="{A41AE2E9-8774-4083-B70A-E4391E0BEBD4}"/>
    <cellStyle name="20% - Accent3 6 2 2 2 2 2" xfId="7359" xr:uid="{224119D0-79C4-4766-89AE-16CA658DF986}"/>
    <cellStyle name="20% - Accent3 6 2 2 2 3" xfId="19646" xr:uid="{ED1C9163-0FA4-4ABA-A81C-CE5A47A595B2}"/>
    <cellStyle name="20% - Accent3 6 2 2 2 3 2" xfId="24376" xr:uid="{C01D3EC7-02AD-48B6-AC1A-B4F5566508AD}"/>
    <cellStyle name="20% - Accent3 6 2 2 2 4" xfId="19825" xr:uid="{80CD22E8-34DB-47E0-A56B-261B0489C00B}"/>
    <cellStyle name="20% - Accent3 6 2 2 3" xfId="15193" xr:uid="{76A6D169-005A-4004-BCC5-696EBF3B79F1}"/>
    <cellStyle name="20% - Accent3 6 2 2 3 2" xfId="3049" xr:uid="{29F6DBD0-7EE2-492A-9605-6C556EEFC7E1}"/>
    <cellStyle name="20% - Accent3 6 2 2 4" xfId="4811" xr:uid="{94807FE1-DD32-4ED4-8779-3F82D99E84C2}"/>
    <cellStyle name="20% - Accent3 6 2 2 4 2" xfId="13767" xr:uid="{FC82E8DA-8FF5-4795-9F26-AF9BC6AA41B9}"/>
    <cellStyle name="20% - Accent3 6 2 2 5" xfId="22880" xr:uid="{EA2611A9-73C0-4E2D-8988-4C38D83FB889}"/>
    <cellStyle name="20% - Accent3 6 2 3" xfId="21333" xr:uid="{1C597B92-7806-4B17-962B-F451BD3B4B2E}"/>
    <cellStyle name="20% - Accent3 6 2 3 2" xfId="21417" xr:uid="{85F9A831-1CAF-4C5B-A736-43FE83150523}"/>
    <cellStyle name="20% - Accent3 6 2 3 2 2" xfId="11057" xr:uid="{6F9B957E-71D0-4D74-B44A-7CF72B1E016B}"/>
    <cellStyle name="20% - Accent3 6 2 3 2 2 2" xfId="19995" xr:uid="{5D7BEBBD-0626-4995-9DDA-12AA1851986F}"/>
    <cellStyle name="20% - Accent3 6 2 3 2 3" xfId="13332" xr:uid="{814F4CE0-19AC-4FA7-98FD-A4E7DE775DF6}"/>
    <cellStyle name="20% - Accent3 6 2 3 2 3 2" xfId="18064" xr:uid="{42904D76-ED35-44E4-8FF3-84CEE8CCB069}"/>
    <cellStyle name="20% - Accent3 6 2 3 2 4" xfId="13511" xr:uid="{DB189908-D8E6-428B-BD68-F8412DD34760}"/>
    <cellStyle name="20% - Accent3 6 2 3 3" xfId="4660" xr:uid="{707FA3DB-7EAC-4914-A9F8-EC9FA3C2B974}"/>
    <cellStyle name="20% - Accent3 6 2 3 3 2" xfId="9362" xr:uid="{01008A3C-4B36-45CC-B518-47C9C40A902C}"/>
    <cellStyle name="20% - Accent3 6 2 3 4" xfId="11124" xr:uid="{D7C5A4EE-8387-4740-9FA7-E0BBDF08AB6F}"/>
    <cellStyle name="20% - Accent3 6 2 3 4 2" xfId="1133" xr:uid="{A0634705-03CA-401D-9E33-7761282990F8}"/>
    <cellStyle name="20% - Accent3 6 2 3 5" xfId="16567" xr:uid="{0C307588-4903-48F0-9144-3FEA1AEE44A7}"/>
    <cellStyle name="20% - Accent3 6 2 4" xfId="2468" xr:uid="{66D869B5-C053-4960-BC31-CFB476A92828}"/>
    <cellStyle name="20% - Accent3 6 2 4 2" xfId="15277" xr:uid="{6423B426-2D81-4BE9-979D-4E3A7AF2A1E9}"/>
    <cellStyle name="20% - Accent3 6 2 4 2 2" xfId="17892" xr:uid="{EEB1D7EA-0FA3-484F-8742-6A165BC6898E}"/>
    <cellStyle name="20% - Accent3 6 2 4 3" xfId="7010" xr:uid="{1C9513BF-1733-4BFF-8315-34A439411EA6}"/>
    <cellStyle name="20% - Accent3 6 2 4 3 2" xfId="11739" xr:uid="{57E8B823-583F-47FF-A4AA-8619836807F3}"/>
    <cellStyle name="20% - Accent3 6 2 4 4" xfId="7189" xr:uid="{AED46FB1-E221-4574-8330-02B406BA2FC0}"/>
    <cellStyle name="20% - Accent3 6 2 5" xfId="21505" xr:uid="{88B8D9CB-08C2-4685-8A28-1705805F5B4B}"/>
    <cellStyle name="20% - Accent3 6 2 5 2" xfId="941" xr:uid="{6070FDEB-F730-4E55-9E6A-2359A4144D01}"/>
    <cellStyle name="20% - Accent3 6 2 6" xfId="15344" xr:uid="{5FC24C01-982C-407C-8C35-F67846FA5898}"/>
    <cellStyle name="20% - Accent3 6 2 6 2" xfId="20081" xr:uid="{876906A8-FAF4-414F-855D-71587BDB462F}"/>
    <cellStyle name="20% - Accent3 6 2 7" xfId="10243" xr:uid="{B20964A2-6E2D-4733-9F72-B3BE25FAD4FD}"/>
    <cellStyle name="20% - Accent3 6 3" xfId="15021" xr:uid="{507272D8-BFBF-4E0C-B5AC-A13C7C5CCF51}"/>
    <cellStyle name="20% - Accent3 6 3 2" xfId="4488" xr:uid="{92C1F948-B8A2-4E3E-BC27-889A6C123D76}"/>
    <cellStyle name="20% - Accent3 6 3 2 2" xfId="4572" xr:uid="{48762C1A-173F-4FF5-A803-A42FB2FB160C}"/>
    <cellStyle name="20% - Accent3 6 3 2 2 2" xfId="17382" xr:uid="{0202275E-8A3A-49C9-B053-B68B4210546C}"/>
    <cellStyle name="20% - Accent3 6 3 2 2 2 2" xfId="1044" xr:uid="{01A999FD-92EA-4580-ABFB-42F5CFF81644}"/>
    <cellStyle name="20% - Accent3 6 3 2 2 3" xfId="3833" xr:uid="{D1319648-6D3F-4249-A5FB-42CD8FFB2DE5}"/>
    <cellStyle name="20% - Accent3 6 3 2 2 3 2" xfId="20167" xr:uid="{F60757F6-A45E-42AC-977E-CC7A03099C24}"/>
    <cellStyle name="20% - Accent3 6 3 2 2 4" xfId="1909" xr:uid="{41C2701E-B1CB-47E2-A46E-4526766670B8}"/>
    <cellStyle name="20% - Accent3 6 3 2 3" xfId="23610" xr:uid="{5E49E8EF-EAD7-4BA0-81FA-762F8A00FFBC}"/>
    <cellStyle name="20% - Accent3 6 3 2 3 2" xfId="15686" xr:uid="{834A18DC-78D4-44FE-A980-745632A7BDCF}"/>
    <cellStyle name="20% - Accent3 6 3 2 4" xfId="17449" xr:uid="{CBD95400-7E88-4625-BC39-CC74FBBB7F2B}"/>
    <cellStyle name="20% - Accent3 6 3 2 4 2" xfId="2168" xr:uid="{CE1AD42B-4AB3-442F-BB83-138DCC4FAD97}"/>
    <cellStyle name="20% - Accent3 6 3 2 5" xfId="12347" xr:uid="{16FEA966-B6C3-4A2D-B0D9-10C53D706D6F}"/>
    <cellStyle name="20% - Accent3 6 3 3" xfId="10801" xr:uid="{25BFF5C5-5506-4833-96A5-849AC0F4796F}"/>
    <cellStyle name="20% - Accent3 6 3 3 2" xfId="10885" xr:uid="{ED956085-692E-4453-AD82-8CBCE7C4135F}"/>
    <cellStyle name="20% - Accent3 6 3 3 2 2" xfId="6849" xr:uid="{6AED9FB0-54C0-4778-B28D-83B8236CFACF}"/>
    <cellStyle name="20% - Accent3 6 3 3 2 2 2" xfId="2079" xr:uid="{BB0015B5-F738-4B40-9090-589D629BC34D}"/>
    <cellStyle name="20% - Accent3 6 3 3 2 3" xfId="10147" xr:uid="{EFA431FB-3ED9-48B5-8139-BC4BBF32A001}"/>
    <cellStyle name="20% - Accent3 6 3 3 2 3 2" xfId="13853" xr:uid="{E937C119-73F5-4343-B972-466A750C8855}"/>
    <cellStyle name="20% - Accent3 6 3 3 2 4" xfId="4013" xr:uid="{E3E7A054-7CA7-480C-8F26-E9B6B094F13E}"/>
    <cellStyle name="20% - Accent3 6 3 3 3" xfId="17298" xr:uid="{4D499B7A-243B-4F6D-B169-AF9585CA0482}"/>
    <cellStyle name="20% - Accent3 6 3 3 3 2" xfId="5153" xr:uid="{95AC0FA2-31F2-4D63-9137-5C7286CA6047}"/>
    <cellStyle name="20% - Accent3 6 3 3 4" xfId="6916" xr:uid="{DEEE644A-A76F-4CF2-A775-96AD417248F0}"/>
    <cellStyle name="20% - Accent3 6 3 3 4 2" xfId="4272" xr:uid="{224D7A3A-C7E8-43B0-A44D-6A7279670C23}"/>
    <cellStyle name="20% - Accent3 6 3 3 5" xfId="24984" xr:uid="{7760BDE7-0604-4DF2-A458-0E1E92A68EED}"/>
    <cellStyle name="20% - Accent3 6 3 4" xfId="15105" xr:uid="{B970DCC6-F134-42CC-94D3-7D5545324458}"/>
    <cellStyle name="20% - Accent3 6 3 4 2" xfId="23694" xr:uid="{CFB81232-027E-49D6-8DB3-BD1A3F33F8B6}"/>
    <cellStyle name="20% - Accent3 6 3 4 2 2" xfId="13681" xr:uid="{769A3B1A-2CB2-4B7F-A16C-6D8AF6541824}"/>
    <cellStyle name="20% - Accent3 6 3 4 3" xfId="1729" xr:uid="{A9CFEB77-D86C-4E99-BDC0-9692D66EBD02}"/>
    <cellStyle name="20% - Accent3 6 3 4 3 2" xfId="7531" xr:uid="{22646CDE-3D11-4271-BB15-975429045FED}"/>
    <cellStyle name="20% - Accent3 6 3 4 4" xfId="873" xr:uid="{9BB90830-BDE1-43D3-88EF-3EB4119412AD}"/>
    <cellStyle name="20% - Accent3 6 3 5" xfId="10973" xr:uid="{1D063A6A-B1E1-45C8-B341-DA82E7E20979}"/>
    <cellStyle name="20% - Accent3 6 3 5 2" xfId="21998" xr:uid="{A32BE257-3E41-4DFB-9591-4B4E28F5746A}"/>
    <cellStyle name="20% - Accent3 6 3 6" xfId="23761" xr:uid="{76DCD825-F93E-4371-AB9D-EE78953B6110}"/>
    <cellStyle name="20% - Accent3 6 3 6 2" xfId="1134" xr:uid="{1F8D73B3-A926-4D74-A00D-FC24EC8377C1}"/>
    <cellStyle name="20% - Accent3 6 3 7" xfId="6033" xr:uid="{693C3E24-0C8B-439E-99F9-4161AE08E002}"/>
    <cellStyle name="20% - Accent3 6 4" xfId="23438" xr:uid="{44C892AC-FD93-4C66-8739-884D3D7D6101}"/>
    <cellStyle name="20% - Accent3 6 4 2" xfId="17126" xr:uid="{FAE2A04E-526D-462B-B9CC-232DCA7A1924}"/>
    <cellStyle name="20% - Accent3 6 4 2 2" xfId="17210" xr:uid="{D50ACE53-ECDC-4518-B6FF-F228625716B8}"/>
    <cellStyle name="20% - Accent3 6 4 2 2 2" xfId="13171" xr:uid="{8EDB711C-4AEC-461B-9036-462F19349E72}"/>
    <cellStyle name="20% - Accent3 6 4 2 2 2 2" xfId="10497" xr:uid="{3788E1FF-6182-4A64-A540-71C01EFBF860}"/>
    <cellStyle name="20% - Accent3 6 4 2 2 3" xfId="16471" xr:uid="{DCD80465-5FF4-4935-8AB2-61D9C92287F4}"/>
    <cellStyle name="20% - Accent3 6 4 2 2 3 2" xfId="2251" xr:uid="{A8E12B1E-621F-432F-9876-57711487D6A0}"/>
    <cellStyle name="20% - Accent3 6 4 2 2 4" xfId="22964" xr:uid="{1F8AE34A-314B-4EB3-83D8-E0385AFB0719}"/>
    <cellStyle name="20% - Accent3 6 4 2 3" xfId="19401" xr:uid="{5351A1BF-ABFD-40E7-B64F-583F27F8EE28}"/>
    <cellStyle name="20% - Accent3 6 4 2 3 2" xfId="24103" xr:uid="{3AA3B18B-3279-42FC-AF6D-EC5CBEAC567C}"/>
    <cellStyle name="20% - Accent3 6 4 2 4" xfId="13238" xr:uid="{7F21EED6-5A03-4E4F-83B0-D12CB7EC45C6}"/>
    <cellStyle name="20% - Accent3 6 4 2 4 2" xfId="23223" xr:uid="{3DC1C42C-E132-4076-9BA9-B1B9B5BC705D}"/>
    <cellStyle name="20% - Accent3 6 4 2 5" xfId="8138" xr:uid="{7DA9A862-B52A-4178-ACFD-C4FFF80651ED}"/>
    <cellStyle name="20% - Accent3 6 4 3" xfId="6593" xr:uid="{4CCBA249-BAA9-4902-85CF-C2044244CB8E}"/>
    <cellStyle name="20% - Accent3 6 4 3 2" xfId="6677" xr:uid="{CF80D89F-23FA-4D81-B216-5E10C8E959D0}"/>
    <cellStyle name="20% - Accent3 6 4 3 2 2" xfId="530" xr:uid="{502AD079-FE05-461D-92B6-4DF223954BA7}"/>
    <cellStyle name="20% - Accent3 6 4 3 2 2 2" xfId="23134" xr:uid="{0C1454E3-33A2-4D43-BB64-799FC6BDA146}"/>
    <cellStyle name="20% - Accent3 6 4 3 2 3" xfId="5937" xr:uid="{E009FADB-DFF5-4624-A702-0C5047CDDAEB}"/>
    <cellStyle name="20% - Accent3 6 4 3 2 3 2" xfId="4355" xr:uid="{2E93A2C7-A161-479B-B3B0-EEBE715EA8CC}"/>
    <cellStyle name="20% - Accent3 6 4 3 2 4" xfId="16651" xr:uid="{F154CE71-DB5F-4559-A484-334BB5CF5537}"/>
    <cellStyle name="20% - Accent3 6 4 3 3" xfId="13087" xr:uid="{1A9AA7C7-41A6-4C0D-ABBA-CB9BFA42A109}"/>
    <cellStyle name="20% - Accent3 6 4 3 3 2" xfId="17791" xr:uid="{74C2D1C4-3DF2-4B24-94D3-F243583D9142}"/>
    <cellStyle name="20% - Accent3 6 4 3 4" xfId="1635" xr:uid="{FCB2D7CC-2447-4876-925B-422E62EBE2F6}"/>
    <cellStyle name="20% - Accent3 6 4 3 4 2" xfId="16910" xr:uid="{7870F1E8-9F2C-4417-83EA-E2BB46BB1FC3}"/>
    <cellStyle name="20% - Accent3 6 4 3 5" xfId="20773" xr:uid="{5648427A-CFA2-4A0A-A827-C4759468F2D1}"/>
    <cellStyle name="20% - Accent3 6 4 4" xfId="23522" xr:uid="{E815F9CA-1C51-433B-82DA-ABE864DCC241}"/>
    <cellStyle name="20% - Accent3 6 4 4 2" xfId="19485" xr:uid="{6838B3B4-5B70-493E-90F2-EC8376E21D60}"/>
    <cellStyle name="20% - Accent3 6 4 4 2 2" xfId="4183" xr:uid="{D2BC21AE-CC71-437D-99AB-8755A64A8162}"/>
    <cellStyle name="20% - Accent3 6 4 4 3" xfId="22784" xr:uid="{0E6F7190-DB77-41B1-B97B-DD3A8CF04F58}"/>
    <cellStyle name="20% - Accent3 6 4 4 3 2" xfId="1217" xr:uid="{927409AF-1F60-4E79-BE5E-59FA27605818}"/>
    <cellStyle name="20% - Accent3 6 4 4 4" xfId="10327" xr:uid="{0683921A-090F-4AC9-BAD9-C070D54011A4}"/>
    <cellStyle name="20% - Accent3 6 4 5" xfId="6765" xr:uid="{5439F3CA-5A34-468F-A8AB-6E7522FA8D75}"/>
    <cellStyle name="20% - Accent3 6 4 5 2" xfId="11466" xr:uid="{1FCD843E-0FEB-4432-A177-C2C2816797DB}"/>
    <cellStyle name="20% - Accent3 6 4 6" xfId="19552" xr:uid="{943FD3C7-8497-431B-92FA-C74D3A9AB280}"/>
    <cellStyle name="20% - Accent3 6 4 6 2" xfId="10586" xr:uid="{75959174-042C-4157-BA8A-46670324C5C6}"/>
    <cellStyle name="20% - Accent3 6 4 7" xfId="18671" xr:uid="{E69BD3F5-AE6D-48F8-82F7-03C5844796F7}"/>
    <cellStyle name="20% - Accent3 6 5" xfId="19229" xr:uid="{CB35AB4F-D1A9-46C5-B182-9399FD800F47}"/>
    <cellStyle name="20% - Accent3 6 5 2" xfId="19313" xr:uid="{0244E292-8184-4667-8166-D3B6F0A45524}"/>
    <cellStyle name="20% - Accent3 6 5 2 2" xfId="1569" xr:uid="{5AE56C1B-44A8-4494-865B-19491AFA1CE6}"/>
    <cellStyle name="20% - Accent3 6 5 2 2 2" xfId="16821" xr:uid="{32A8C32D-B397-4230-B7DC-D8CD9BB3BD25}"/>
    <cellStyle name="20% - Accent3 6 5 2 3" xfId="12251" xr:uid="{529D301C-0081-453B-B098-DF61E4541257}"/>
    <cellStyle name="20% - Accent3 6 5 2 3 2" xfId="10669" xr:uid="{F7E93D50-582B-4C6C-9747-17801AA912DC}"/>
    <cellStyle name="20% - Accent3 6 5 2 4" xfId="6117" xr:uid="{1E61C9FB-D528-405C-ABC8-2BC16F8C71C1}"/>
    <cellStyle name="20% - Accent3 6 5 3" xfId="448" xr:uid="{103A3FE8-8853-42DB-9ACC-E9F985936827}"/>
    <cellStyle name="20% - Accent3 6 5 3 2" xfId="7258" xr:uid="{299C3DC1-CC59-4496-ABB4-26F10053D140}"/>
    <cellStyle name="20% - Accent3 6 5 4" xfId="3739" xr:uid="{4D581B91-B028-44D4-BB8C-908C896A2149}"/>
    <cellStyle name="20% - Accent3 6 5 4 2" xfId="6376" xr:uid="{D7E760E2-C681-4F8B-84ED-E8520B3A0637}"/>
    <cellStyle name="20% - Accent3 6 5 5" xfId="14461" xr:uid="{9E9388F2-EDF4-4C6D-9FCB-F068BA33B6A3}"/>
    <cellStyle name="20% - Accent3 6 6" xfId="12915" xr:uid="{26380249-B3E0-41CF-AF1A-811006540A60}"/>
    <cellStyle name="20% - Accent3 6 6 2" xfId="12999" xr:uid="{2399241E-61B9-4809-B792-B4CB9AE75C24}"/>
    <cellStyle name="20% - Accent3 6 6 2 2" xfId="3673" xr:uid="{B650DE57-D83D-45F5-8665-0F818C5D27B9}"/>
    <cellStyle name="20% - Accent3 6 6 2 2 2" xfId="6287" xr:uid="{B456D2E0-2470-472A-B0BD-7FB689BC5718}"/>
    <cellStyle name="20% - Accent3 6 6 2 3" xfId="24888" xr:uid="{C816B5E4-D927-4841-9171-081FDF316BB5}"/>
    <cellStyle name="20% - Accent3 6 6 2 3 2" xfId="23306" xr:uid="{50CEB456-1613-4AA9-AE14-1CB500768183}"/>
    <cellStyle name="20% - Accent3 6 6 2 4" xfId="12431" xr:uid="{D52FE0FE-CD41-4DED-A3E0-0C24D78FF424}"/>
    <cellStyle name="20% - Accent3 6 6 3" xfId="1487" xr:uid="{BD342FA7-70A4-499C-96FD-EA89BB82C8A5}"/>
    <cellStyle name="20% - Accent3 6 6 3 2" xfId="19894" xr:uid="{A56364C6-8DD6-4EC0-A9B8-13809E3352F4}"/>
    <cellStyle name="20% - Accent3 6 6 4" xfId="10053" xr:uid="{D696885A-91C0-4FE5-A6F9-34214B5A08A2}"/>
    <cellStyle name="20% - Accent3 6 6 4 2" xfId="12690" xr:uid="{1625FA6F-1081-4F7F-9CD4-9FE66E9346D4}"/>
    <cellStyle name="20% - Accent3 6 6 5" xfId="2897" xr:uid="{2479524E-6D28-40CF-93FA-FE5F1D95C5FE}"/>
    <cellStyle name="20% - Accent3 6 7" xfId="14032" xr:uid="{33443004-976C-48B2-9151-5E858F68386A}"/>
    <cellStyle name="20% - Accent3 6 7 2" xfId="21589" xr:uid="{78269FB2-4FFF-464C-A3FF-8623DA583283}"/>
    <cellStyle name="20% - Accent3 6 7 2 2" xfId="24204" xr:uid="{C4C32608-0E9F-4540-8D8D-97391A887CF4}"/>
    <cellStyle name="20% - Accent3 6 7 3" xfId="17543" xr:uid="{3D79CF6A-38E5-47D3-97FD-DC0EC53F614E}"/>
    <cellStyle name="20% - Accent3 6 7 3 2" xfId="5426" xr:uid="{A0D99313-5A23-464A-869B-4FA3B6EBBCF8}"/>
    <cellStyle name="20% - Accent3 6 7 4" xfId="17722" xr:uid="{E1E46A4D-AFFB-4B4D-8CAA-A024ABACA455}"/>
    <cellStyle name="20% - Accent3 6 8" xfId="8869" xr:uid="{01E28338-DDF0-4048-873A-25A046A74ED8}"/>
    <cellStyle name="20% - Accent3 6 8 2" xfId="962" xr:uid="{C2CEF292-58EA-4C0E-9314-429901443FE3}"/>
    <cellStyle name="20% - Accent3 6 9" xfId="21656" xr:uid="{1574C49D-CF20-4AAF-B4C4-7C932E6A5EBE}"/>
    <cellStyle name="20% - Accent3 6 9 2" xfId="7445" xr:uid="{58B12325-2AEF-4447-A94E-97290BD0004F}"/>
    <cellStyle name="20% - Accent3 7" xfId="274" xr:uid="{DD376CED-DA10-48CD-A400-269FEB36846E}"/>
    <cellStyle name="20% - Accent3 7 2" xfId="275" xr:uid="{7D79953D-D628-40AC-B0AC-9D364751A52D}"/>
    <cellStyle name="20% - Accent3 7 2 2" xfId="1316" xr:uid="{1D980D78-5E9E-4D88-8F33-CE4CF412CF4E}"/>
    <cellStyle name="20% - Accent3 7 2 2 2" xfId="3501" xr:uid="{DEAC2777-DD95-484B-A446-8B178D3A8CFF}"/>
    <cellStyle name="20% - Accent3 7 2 2 2 2" xfId="16311" xr:uid="{FC083AEF-72C9-4A0D-9B69-2A459843A797}"/>
    <cellStyle name="20% - Accent3 7 2 2 2 2 2" xfId="18925" xr:uid="{FB9C5442-1D14-49ED-BE1E-A0274E630E37}"/>
    <cellStyle name="20% - Accent3 7 2 2 2 3" xfId="20677" xr:uid="{4E9C23AB-0336-471E-AAAA-C4871876F7C8}"/>
    <cellStyle name="20% - Accent3 7 2 2 2 3 2" xfId="12773" xr:uid="{4870142A-66EE-49D4-87EC-98559B404D22}"/>
    <cellStyle name="20% - Accent3 7 2 2 2 4" xfId="8222" xr:uid="{331CFD1B-24AB-4AF6-99D2-9D5593B8A2FC}"/>
    <cellStyle name="20% - Accent3 7 2 2 3" xfId="22542" xr:uid="{FCE08BF4-812F-4841-9BFD-EF6D3AE7918D}"/>
    <cellStyle name="20% - Accent3 7 2 2 3 2" xfId="4057" xr:uid="{91129A11-4DB6-4DF8-ADF7-6C9C56292ABD}"/>
    <cellStyle name="20% - Accent3 7 2 2 4" xfId="5843" xr:uid="{5330F7F0-5615-4BE6-9809-171024D2455F}"/>
    <cellStyle name="20% - Accent3 7 2 2 4 2" xfId="8481" xr:uid="{9D83D7F3-D47B-4B02-B2CA-0B69641421ED}"/>
    <cellStyle name="20% - Accent3 7 2 2 5" xfId="15534" xr:uid="{5B558D3F-A534-4072-9850-716D9404640B}"/>
    <cellStyle name="20% - Accent3 7 2 3" xfId="3420" xr:uid="{1D499B36-89F7-4479-B169-5E29C706E033}"/>
    <cellStyle name="20% - Accent3 7 2 3 2" xfId="9815" xr:uid="{6882FF9B-D693-46A4-87F3-6426A7D1A6DF}"/>
    <cellStyle name="20% - Accent3 7 2 3 2 2" xfId="5777" xr:uid="{5D877191-3A0A-4B8D-8E0E-6A2A3B31DB9A}"/>
    <cellStyle name="20% - Accent3 7 2 3 2 2 2" xfId="8392" xr:uid="{A0FE3036-E308-4860-91C2-F315AF050E0C}"/>
    <cellStyle name="20% - Accent3 7 2 3 2 3" xfId="14365" xr:uid="{61E9A9F0-B52A-4B16-AA41-8FBB512455B0}"/>
    <cellStyle name="20% - Accent3 7 2 3 2 3 2" xfId="25410" xr:uid="{623E9682-619E-4F1C-B7FA-88C185478DAA}"/>
    <cellStyle name="20% - Accent3 7 2 3 2 4" xfId="20857" xr:uid="{989D2AE9-A3E1-4EF5-A730-7CE77957B023}"/>
    <cellStyle name="20% - Accent3 7 2 3 3" xfId="16229" xr:uid="{F6CA1507-48C0-4E91-B317-FE1B1530F30F}"/>
    <cellStyle name="20% - Accent3 7 2 3 3 2" xfId="10371" xr:uid="{3EFE7632-2834-4664-844F-92FA740C3CC5}"/>
    <cellStyle name="20% - Accent3 7 2 3 4" xfId="12157" xr:uid="{74E440A7-57F0-4B63-A00C-4DA59EDEBACA}"/>
    <cellStyle name="20% - Accent3 7 2 3 4 2" xfId="21116" xr:uid="{3C2FCD1C-2542-47FE-BF1F-429BF949F9F4}"/>
    <cellStyle name="20% - Accent3 7 2 3 5" xfId="5001" xr:uid="{32B70C22-EF26-4FCD-B691-88E27C31F98E}"/>
    <cellStyle name="20% - Accent3 7 2 4" xfId="1397" xr:uid="{9C87D14D-9749-4E5E-AC59-CCC010BC096B}"/>
    <cellStyle name="20% - Accent3 7 2 4 2" xfId="22624" xr:uid="{F97FC282-E8F9-4F14-85DC-494D878D889D}"/>
    <cellStyle name="20% - Accent3 7 2 4 2 2" xfId="25238" xr:uid="{5540046F-9B62-4511-A981-14061EAED50F}"/>
    <cellStyle name="20% - Accent3 7 2 4 3" xfId="8042" xr:uid="{02D1CF69-4F2D-4948-A18A-2A416AD80541}"/>
    <cellStyle name="20% - Accent3 7 2 4 3 2" xfId="6459" xr:uid="{4D8756B0-1F3B-4DFE-9327-C1A09F190881}"/>
    <cellStyle name="20% - Accent3 7 2 4 4" xfId="18755" xr:uid="{4A18B83D-56B3-41B8-9C33-91B2538950C1}"/>
    <cellStyle name="20% - Accent3 7 2 5" xfId="9905" xr:uid="{C14EF116-1BE7-4E47-AB94-4FDD335DA24C}"/>
    <cellStyle name="20% - Accent3 7 2 5 2" xfId="1953" xr:uid="{39716ADA-70EB-464C-9293-A2C2813F0C2A}"/>
    <cellStyle name="20% - Accent3 7 2 6" xfId="16377" xr:uid="{BDE0B189-18E4-4A27-875D-8949FA645F2C}"/>
    <cellStyle name="20% - Accent3 7 2 6 2" xfId="19014" xr:uid="{B9E1706A-3D42-4D5E-8BA9-6AE20A8147B6}"/>
    <cellStyle name="20% - Accent3 7 2 7" xfId="21846" xr:uid="{8B9A13AE-CD9F-4E0F-90FD-2E987FC5A403}"/>
    <cellStyle name="20% - Accent3 7 3" xfId="9734" xr:uid="{4DCBF947-09E4-423F-9502-8106A07A9198}"/>
    <cellStyle name="20% - Accent3 7 3 2" xfId="22371" xr:uid="{C56093AE-FFC9-48BC-A7CD-B0B81C017CAD}"/>
    <cellStyle name="20% - Accent3 7 3 2 2" xfId="16139" xr:uid="{83A581A1-0B46-4762-B7BA-119516520794}"/>
    <cellStyle name="20% - Accent3 7 3 2 2 2" xfId="24728" xr:uid="{8D73D6D2-2764-4F93-AC42-A2980EDCA672}"/>
    <cellStyle name="20% - Accent3 7 3 2 2 2 2" xfId="14715" xr:uid="{5C7682D5-E4B0-499A-A528-B0723EF0C5DF}"/>
    <cellStyle name="20% - Accent3 7 3 2 2 3" xfId="8653" xr:uid="{30C0D5C1-9508-45A0-ACA3-62843FE745F5}"/>
    <cellStyle name="20% - Accent3 7 3 2 2 3 2" xfId="8564" xr:uid="{7A898BD2-008B-49CB-A340-4D5761CFCD12}"/>
    <cellStyle name="20% - Accent3 7 3 2 2 4" xfId="2981" xr:uid="{824AFBB1-A46B-4EBA-A96C-F6065B153BC8}"/>
    <cellStyle name="20% - Accent3 7 3 2 3" xfId="12009" xr:uid="{5EE82846-0AC3-4BF9-9C0F-2AA978321ADE}"/>
    <cellStyle name="20% - Accent3 7 3 2 3 2" xfId="16695" xr:uid="{8D52F21C-4586-4399-8EF6-8B57382EB9EF}"/>
    <cellStyle name="20% - Accent3 7 3 2 4" xfId="18481" xr:uid="{41E64F90-4067-4BC1-BFA6-AA6BDF05C0E5}"/>
    <cellStyle name="20% - Accent3 7 3 2 4 2" xfId="3240" xr:uid="{675E10B9-4888-4F1A-BF70-9F65F423A46E}"/>
    <cellStyle name="20% - Accent3 7 3 2 5" xfId="23951" xr:uid="{5399D8B4-6D60-42BB-9616-6D9966B285F2}"/>
    <cellStyle name="20% - Accent3 7 3 3" xfId="16058" xr:uid="{BF9D45EC-CC5A-4F5B-B661-AF0240ABCE85}"/>
    <cellStyle name="20% - Accent3 7 3 3 2" xfId="5605" xr:uid="{653A9E7A-FF48-4B69-AAB6-38FB9F344B58}"/>
    <cellStyle name="20% - Accent3 7 3 3 2 2" xfId="18415" xr:uid="{BFEA61C1-DF17-4551-B188-5433ED4D0308}"/>
    <cellStyle name="20% - Accent3 7 3 3 2 2 2" xfId="3151" xr:uid="{127DFA4C-4515-4860-89A5-5C2A3130519A}"/>
    <cellStyle name="20% - Accent3 7 3 3 2 3" xfId="21288" xr:uid="{D27607B0-A663-4962-98E2-C1B2E80EE815}"/>
    <cellStyle name="20% - Accent3 7 3 3 2 3 2" xfId="21199" xr:uid="{F1DFF159-0D02-4F76-A65C-E7FA7FB9FC4D}"/>
    <cellStyle name="20% - Accent3 7 3 3 2 4" xfId="9294" xr:uid="{5DC5E77B-C949-4349-9151-0CE3E1BC187F}"/>
    <cellStyle name="20% - Accent3 7 3 3 3" xfId="24646" xr:uid="{7F0D72F6-EBE9-4150-8CF4-72808486041E}"/>
    <cellStyle name="20% - Accent3 7 3 3 3 2" xfId="6161" xr:uid="{E2E33FBE-FA0B-40A3-8AC7-2AB87591ECAD}"/>
    <cellStyle name="20% - Accent3 7 3 3 4" xfId="7948" xr:uid="{3AF2014E-70B9-4602-ABA1-CBC29B5F133E}"/>
    <cellStyle name="20% - Accent3 7 3 3 4 2" xfId="9553" xr:uid="{CFB15F2B-0FBC-4827-BBEA-A55A90442411}"/>
    <cellStyle name="20% - Accent3 7 3 3 5" xfId="17639" xr:uid="{0355253C-27EE-435F-A056-04C275564036}"/>
    <cellStyle name="20% - Accent3 7 3 4" xfId="22452" xr:uid="{91236A38-DB38-41D8-BE4C-3A616E27A1B6}"/>
    <cellStyle name="20% - Accent3 7 3 4 2" xfId="12091" xr:uid="{E43D8A93-C3F5-4EEF-8419-8AA011AFEB53}"/>
    <cellStyle name="20% - Accent3 7 3 4 2 2" xfId="21027" xr:uid="{DCD3228B-A85C-4A54-BE09-926CB4197D21}"/>
    <cellStyle name="20% - Accent3 7 3 4 3" xfId="2340" xr:uid="{EDC6DFB5-0C2B-45B6-B6E7-6DA52A01EAC2}"/>
    <cellStyle name="20% - Accent3 7 3 4 3 2" xfId="19097" xr:uid="{E82793AA-DA4F-49A7-B210-FCD0568357CE}"/>
    <cellStyle name="20% - Accent3 7 3 4 4" xfId="14545" xr:uid="{DEC6FCDA-CFFF-4720-BFB9-F793ACD907EB}"/>
    <cellStyle name="20% - Accent3 7 3 5" xfId="5695" xr:uid="{6A6B835F-EA7C-465F-A58C-3B9C68A50A97}"/>
    <cellStyle name="20% - Accent3 7 3 5 2" xfId="23008" xr:uid="{E39B10C2-B11F-45B6-AA03-090C913AD25C}"/>
    <cellStyle name="20% - Accent3 7 3 6" xfId="24794" xr:uid="{DB8C3281-33B5-4250-B61F-D6E101A39521}"/>
    <cellStyle name="20% - Accent3 7 3 6 2" xfId="14804" xr:uid="{4DE82EE7-9CE4-4237-A271-2C37C466A5E1}"/>
    <cellStyle name="20% - Accent3 7 3 7" xfId="11314" xr:uid="{B66F4AF9-ED3E-4A1F-8CB3-4D94D69232E1}"/>
    <cellStyle name="20% - Accent3 7 4" xfId="5524" xr:uid="{A5FF2716-196B-48B6-9E16-FCB64523A257}"/>
    <cellStyle name="20% - Accent3 7 4 2" xfId="11919" xr:uid="{DCEB1ADC-6B79-4087-957B-A1659375C9E9}"/>
    <cellStyle name="20% - Accent3 7 4 2 2" xfId="7882" xr:uid="{D526196C-FD89-428D-94FE-A842E984A808}"/>
    <cellStyle name="20% - Accent3 7 4 2 2 2" xfId="9464" xr:uid="{BDEDFA9F-5334-43C0-ABF9-03C2549FAEB4}"/>
    <cellStyle name="20% - Accent3 7 4 2 3" xfId="14976" xr:uid="{FAAF1511-21DA-41F7-A00F-4B177FCC66C9}"/>
    <cellStyle name="20% - Accent3 7 4 2 3 2" xfId="14887" xr:uid="{317D27E3-1CCE-4860-B365-61B48C3FB391}"/>
    <cellStyle name="20% - Accent3 7 4 2 4" xfId="21930" xr:uid="{1784CE8F-76C7-49E4-A285-4BAEF3E395CE}"/>
    <cellStyle name="20% - Accent3 7 4 3" xfId="18333" xr:uid="{66F8E395-C68B-4495-B31F-AA57FC00B79C}"/>
    <cellStyle name="20% - Accent3 7 4 3 2" xfId="12475" xr:uid="{00FAAE7D-CC28-4BA6-B613-F5AB7CCE2842}"/>
    <cellStyle name="20% - Accent3 7 4 4" xfId="20583" xr:uid="{0B51BC8D-C6E8-467F-BB98-C6DBE0707DFF}"/>
    <cellStyle name="20% - Accent3 7 4 4 2" xfId="22189" xr:uid="{7E1A17E5-F867-406A-94FB-0E218F15B733}"/>
    <cellStyle name="20% - Accent3 7 4 5" xfId="7106" xr:uid="{C34D00CF-F152-4BDC-A51C-AEC3F3B86218}"/>
    <cellStyle name="20% - Accent3 7 5" xfId="11838" xr:uid="{A7CE432B-5789-4A04-8EB7-55C717A210ED}"/>
    <cellStyle name="20% - Accent3 7 5 2" xfId="24556" xr:uid="{A47F0273-5CEB-44F1-86E5-678676CB765F}"/>
    <cellStyle name="20% - Accent3 7 5 2 2" xfId="20517" xr:uid="{EACF5EF8-FA49-4889-95D1-62880E37DB74}"/>
    <cellStyle name="20% - Accent3 7 5 2 2 2" xfId="22100" xr:uid="{A1796204-9362-4CE3-AA7D-BEFB2ED4AFBC}"/>
    <cellStyle name="20% - Accent3 7 5 2 3" xfId="4444" xr:uid="{C4B461BC-F737-4FE0-9D9C-C7CA0345A3A4}"/>
    <cellStyle name="20% - Accent3 7 5 2 3 2" xfId="3323" xr:uid="{6A4A4EF6-4360-4024-A84B-3B7E738959CC}"/>
    <cellStyle name="20% - Accent3 7 5 2 4" xfId="15618" xr:uid="{F9B92696-C137-4440-A312-66A8A9FFD84E}"/>
    <cellStyle name="20% - Accent3 7 5 3" xfId="7800" xr:uid="{F979872D-1BF6-40B2-9203-CD4CB0108AC0}"/>
    <cellStyle name="20% - Accent3 7 5 3 2" xfId="25112" xr:uid="{D18DF5A3-87C8-4DED-B446-41C92175F852}"/>
    <cellStyle name="20% - Accent3 7 5 4" xfId="14271" xr:uid="{DB095BD0-18DB-445D-90E8-101D14FBDBCE}"/>
    <cellStyle name="20% - Accent3 7 5 4 2" xfId="15877" xr:uid="{309DEAE7-BAFA-443D-889D-6E4557F7FEF0}"/>
    <cellStyle name="20% - Accent3 7 5 5" xfId="19742" xr:uid="{E1D77421-F41C-4D1F-88FA-96DDB706BC38}"/>
    <cellStyle name="20% - Accent3 7 6" xfId="357" xr:uid="{EFCF90C3-1221-4988-8393-13EB638CB93E}"/>
    <cellStyle name="20% - Accent3 7 6 2" xfId="9987" xr:uid="{2FFCED25-C6C7-4ED4-A6E2-046601BB0F81}"/>
    <cellStyle name="20% - Accent3 7 6 2 2" xfId="12601" xr:uid="{9775F06E-1E2E-4B3B-B116-47F1DA03B7CC}"/>
    <cellStyle name="20% - Accent3 7 6 3" xfId="18575" xr:uid="{F2293A7F-5354-41A1-9548-6199D198DD36}"/>
    <cellStyle name="20% - Accent3 7 6 3 2" xfId="16993" xr:uid="{C6B178D9-8777-4BE9-ACA4-D10CC3C824F4}"/>
    <cellStyle name="20% - Accent3 7 6 4" xfId="25068" xr:uid="{455EC0FA-F3F4-455B-8AF1-635B8C0A36EE}"/>
    <cellStyle name="20% - Accent3 7 7" xfId="3591" xr:uid="{4B90262B-E680-44B7-A8AD-95CCADB10613}"/>
    <cellStyle name="20% - Accent3 7 7 2" xfId="13580" xr:uid="{6B6A7778-7E21-4C1B-8F6E-6CC67641C56C}"/>
    <cellStyle name="20% - Accent3 7 8" xfId="22690" xr:uid="{EF9408EB-2A14-4C31-B609-48624BA7212E}"/>
    <cellStyle name="20% - Accent3 7 8 2" xfId="25327" xr:uid="{055BC544-88C0-41EF-BEB5-455999AFC2CC}"/>
    <cellStyle name="20% - Accent3 7 9" xfId="9210" xr:uid="{37703A03-E99F-420C-B6B9-04CD7C01CCDD}"/>
    <cellStyle name="20% - Accent3 8" xfId="24475" xr:uid="{FDE3153D-5F82-45CB-B9B3-68A6B2A5DD03}"/>
    <cellStyle name="20% - Accent3 8 2" xfId="18162" xr:uid="{AB68EA15-8375-44F5-A9AF-F3EA397CCD49}"/>
    <cellStyle name="20% - Accent3 8 2 2" xfId="7710" xr:uid="{38F24ECD-F4CF-4588-AE46-F9FFE9E9182D}"/>
    <cellStyle name="20% - Accent3 8 2 2 2" xfId="2641" xr:uid="{AEAC9848-416F-4FE7-9DAB-5D2C9C0C07CF}"/>
    <cellStyle name="20% - Accent3 8 2 2 2 2" xfId="5255" xr:uid="{4D4E703A-E36D-4D0C-8064-C33D2D467A97}"/>
    <cellStyle name="20% - Accent3 8 2 2 3" xfId="23394" xr:uid="{44145B09-174A-4332-8F4A-DDF4EA504D1C}"/>
    <cellStyle name="20% - Accent3 8 2 2 3 2" xfId="22272" xr:uid="{D41F08F2-6D19-448F-B8E8-8F9534483180}"/>
    <cellStyle name="20% - Accent3 8 2 2 4" xfId="11398" xr:uid="{184DF93C-F75B-4FF6-B59F-9501376A269A}"/>
    <cellStyle name="20% - Accent3 8 2 3" xfId="14123" xr:uid="{9FCC1A1E-1AC6-42C1-8740-8FDD29B5DBE9}"/>
    <cellStyle name="20% - Accent3 8 2 3 2" xfId="8266" xr:uid="{A4FAB74B-8BAF-4BF1-B1B2-3E87E8DF59AC}"/>
    <cellStyle name="20% - Accent3 8 2 4" xfId="6937" xr:uid="{CA8A3084-642D-4DD4-A908-475709617EF2}"/>
    <cellStyle name="20% - Accent3 8 2 4 2" xfId="11657" xr:uid="{E1E4A9CE-E912-4697-93A7-24A5573F88FB}"/>
    <cellStyle name="20% - Accent3 8 2 5" xfId="791" xr:uid="{FAD10C40-F6E9-44F6-BB30-399E9953FDED}"/>
    <cellStyle name="20% - Accent3 8 3" xfId="7629" xr:uid="{25DEF0BD-99EB-40CA-A037-AC8DE8B522FE}"/>
    <cellStyle name="20% - Accent3 8 3 2" xfId="20345" xr:uid="{6AFB5D57-D64C-4F45-82E5-A61C58CF8275}"/>
    <cellStyle name="20% - Accent3 8 3 2 2" xfId="8954" xr:uid="{E7FB3FDF-E844-4CD2-A9BA-784D44640F37}"/>
    <cellStyle name="20% - Accent3 8 3 2 2 2" xfId="11568" xr:uid="{E0605DE5-FB0F-426E-86AB-CFB44F8AFD30}"/>
    <cellStyle name="20% - Accent3 8 3 2 3" xfId="17082" xr:uid="{F4924A53-1E5C-4739-8C7A-2156CE08DDFA}"/>
    <cellStyle name="20% - Accent3 8 3 2 3 2" xfId="15960" xr:uid="{12002CE3-C9AE-45FC-901A-B7889C65A601}"/>
    <cellStyle name="20% - Accent3 8 3 2 4" xfId="24035" xr:uid="{5E40991E-B17D-4B46-A390-20980DFDDEB9}"/>
    <cellStyle name="20% - Accent3 8 3 3" xfId="2559" xr:uid="{ED5DB176-6668-4F13-B2C8-8D56348623BF}"/>
    <cellStyle name="20% - Accent3 8 3 3 2" xfId="20901" xr:uid="{91A5822B-FF00-447A-86D9-781E1CBC243E}"/>
    <cellStyle name="20% - Accent3 8 3 4" xfId="19573" xr:uid="{460FD0C7-FEF2-4920-BB76-58DDDAB76994}"/>
    <cellStyle name="20% - Accent3 8 3 4 2" xfId="24294" xr:uid="{09090C5A-F39E-4543-B919-E516673D111F}"/>
    <cellStyle name="20% - Accent3 8 3 5" xfId="792" xr:uid="{67CB3AB7-39F8-4B41-A7A6-B8416726F0C0}"/>
    <cellStyle name="20% - Accent3 8 4" xfId="18243" xr:uid="{0A96EC99-A267-45EB-8276-CA1D01306183}"/>
    <cellStyle name="20% - Accent3 8 4 2" xfId="14205" xr:uid="{2D98ED38-6BF5-428D-BC3F-DB54A8CA048B}"/>
    <cellStyle name="20% - Accent3 8 4 2 2" xfId="15788" xr:uid="{416F02F4-6594-49F9-97A1-24D1A41D28E2}"/>
    <cellStyle name="20% - Accent3 8 4 3" xfId="10758" xr:uid="{57D99867-B55C-45CB-AD36-A30A127FFFE9}"/>
    <cellStyle name="20% - Accent3 8 4 3 2" xfId="9636" xr:uid="{7D23E5BE-88A4-49AA-9AED-5C1B73D44C50}"/>
    <cellStyle name="20% - Accent3 8 4 4" xfId="5085" xr:uid="{9B3BE9BA-D360-4FF1-B56B-60648BC2EB7C}"/>
    <cellStyle name="20% - Accent3 8 5" xfId="20435" xr:uid="{432AECC0-6258-411F-B22F-64A76D012029}"/>
    <cellStyle name="20% - Accent3 8 5 2" xfId="18799" xr:uid="{A07C4173-A907-4DDB-82FC-A32BAD435EB7}"/>
    <cellStyle name="20% - Accent3 8 6" xfId="618" xr:uid="{D23946AE-7306-4DBD-9A75-F05395BCF413}"/>
    <cellStyle name="20% - Accent3 8 6 2" xfId="5344" xr:uid="{868358ED-494C-4443-A0D4-BF34AB4663AC}"/>
    <cellStyle name="20% - Accent3 8 7" xfId="13428" xr:uid="{63385F65-BF6B-4499-9CE7-DD7B64956B38}"/>
    <cellStyle name="20% - Accent3 9" xfId="20264" xr:uid="{BDC9C72C-694E-4B44-9CCD-188C6F240984}"/>
    <cellStyle name="20% - Accent3 9 2" xfId="13952" xr:uid="{CA910598-2093-45D2-BB97-633B695374D3}"/>
    <cellStyle name="20% - Accent3 9 2 2" xfId="2469" xr:uid="{493C38C6-4781-42DB-A296-36505A54B1F7}"/>
    <cellStyle name="20% - Accent3 9 2 2 2" xfId="15278" xr:uid="{69671713-6A53-40A8-97F4-29D34FC38EE0}"/>
    <cellStyle name="20% - Accent3 9 2 2 2 2" xfId="17893" xr:uid="{059E84E2-13A9-4E5C-A87D-B7BA2D012940}"/>
    <cellStyle name="20% - Accent3 9 2 2 3" xfId="702" xr:uid="{26F039AD-457A-4429-9481-DCB0D42D4732}"/>
    <cellStyle name="20% - Accent3 9 2 2 3 2" xfId="11740" xr:uid="{79B60B7E-5D4B-4FC7-BCCE-40B4167785C9}"/>
    <cellStyle name="20% - Accent3 9 2 2 4" xfId="7190" xr:uid="{DF331FDC-0EB0-4160-9941-C04E13244B44}"/>
    <cellStyle name="20% - Accent3 9 2 3" xfId="21508" xr:uid="{EC02D0BD-013A-44C5-B4EF-D7053A8C292C}"/>
    <cellStyle name="20% - Accent3 9 2 3 2" xfId="2321" xr:uid="{9F047603-0D6E-4D14-8B97-840B97B9CA22}"/>
    <cellStyle name="20% - Accent3 9 2 4" xfId="619" xr:uid="{5B4387B9-D1E4-46F1-8966-6869E8F8DF4F}"/>
    <cellStyle name="20% - Accent3 9 2 4 2" xfId="7449" xr:uid="{5FEF666D-0C9E-45B9-8F46-07B90DD7B60E}"/>
    <cellStyle name="20% - Accent3 9 2 5" xfId="3933" xr:uid="{529A65D8-808A-4D2D-8490-F8E2064769BA}"/>
    <cellStyle name="20% - Accent3 9 3" xfId="2388" xr:uid="{15440BB4-DAA6-4886-8FC8-C077673DAEE7}"/>
    <cellStyle name="20% - Accent3 9 3 2" xfId="8782" xr:uid="{9BFC7359-0B21-42EA-9668-4BD9A19C4AA5}"/>
    <cellStyle name="20% - Accent3 9 3 2 2" xfId="4745" xr:uid="{16623FA6-DA7A-4FAA-A3DB-132B35100C41}"/>
    <cellStyle name="20% - Accent3 9 3 2 2 2" xfId="7360" xr:uid="{15530A6E-E8F0-4866-BE41-C23263554B75}"/>
    <cellStyle name="20% - Accent3 9 3 2 3" xfId="1739" xr:uid="{BC781B17-4535-4A1F-8F64-89EFEB749F74}"/>
    <cellStyle name="20% - Accent3 9 3 2 3 2" xfId="24377" xr:uid="{24DA6EF8-6AF6-4964-97B5-405AC101F760}"/>
    <cellStyle name="20% - Accent3 9 3 2 4" xfId="19826" xr:uid="{19E99051-FBCB-4860-8EF7-1C03E211F7B9}"/>
    <cellStyle name="20% - Accent3 9 3 3" xfId="15196" xr:uid="{9DA93ED2-3AF2-4A20-9B2B-EA4EE08D6D58}"/>
    <cellStyle name="20% - Accent3 9 3 3 2" xfId="8634" xr:uid="{7716B841-D9BB-44BE-A933-BFA007B79730}"/>
    <cellStyle name="20% - Accent3 9 3 4" xfId="620" xr:uid="{7630D416-7A80-4B85-8F88-FE725B19BF72}"/>
    <cellStyle name="20% - Accent3 9 3 4 2" xfId="20085" xr:uid="{F72502AE-FCD8-4E93-8FF9-A761676F6008}"/>
    <cellStyle name="20% - Accent3 9 3 5" xfId="10247" xr:uid="{21120F0D-5C93-414A-AAA7-7543C81C30F7}"/>
    <cellStyle name="20% - Accent3 9 4" xfId="14033" xr:uid="{05D0E8ED-17AE-48BC-83E5-5C8DEBEE2357}"/>
    <cellStyle name="20% - Accent3 9 4 2" xfId="21590" xr:uid="{9A1C9114-6025-46E5-AE03-954CA6085D7C}"/>
    <cellStyle name="20% - Accent3 9 4 2 2" xfId="24205" xr:uid="{D481B8B8-F079-4C62-A7A3-0B61E4D08D15}"/>
    <cellStyle name="20% - Accent3 9 4 3" xfId="701" xr:uid="{3FAF426D-22C8-4921-B19E-3519A198026B}"/>
    <cellStyle name="20% - Accent3 9 4 3 2" xfId="5427" xr:uid="{4653F34A-43E8-4207-BBFD-3ACC9B744F3C}"/>
    <cellStyle name="20% - Accent3 9 4 4" xfId="17723" xr:uid="{60F41A89-ECB2-4DB9-AC31-9D38D095E373}"/>
    <cellStyle name="20% - Accent3 9 5" xfId="8872" xr:uid="{416F3AC3-017E-46FB-97AA-C45615AE91F2}"/>
    <cellStyle name="20% - Accent3 9 5 2" xfId="14589" xr:uid="{CA3FD65D-5482-434F-8F62-6D25380BA645}"/>
    <cellStyle name="20% - Accent3 9 6" xfId="13259" xr:uid="{A87B193E-85E8-4FF3-98E8-39D7DF10772E}"/>
    <cellStyle name="20% - Accent3 9 6 2" xfId="17982" xr:uid="{01C2DD6A-6FFC-4E11-AE87-ACC7CD964537}"/>
    <cellStyle name="20% - Accent3 9 7" xfId="1829" xr:uid="{D95BD69B-260E-45C5-9678-CDB7085A8E66}"/>
    <cellStyle name="20% - Accent4" xfId="29" builtinId="42" customBuiltin="1"/>
    <cellStyle name="20% - Accent4 10" xfId="21337" xr:uid="{18D32B42-0A21-4A57-8A8B-48475003C7E0}"/>
    <cellStyle name="20% - Accent4 10 2" xfId="15025" xr:uid="{03BC60DD-FB5D-43E9-9FC6-5D890337B9A3}"/>
    <cellStyle name="20% - Accent4 10 2 2" xfId="4573" xr:uid="{35F88A85-E425-4825-8A05-C9C5088DBE60}"/>
    <cellStyle name="20% - Accent4 10 2 2 2" xfId="17383" xr:uid="{F6C108A4-43FD-4B04-BE33-2491FABFAF15}"/>
    <cellStyle name="20% - Accent4 10 2 2 2 2" xfId="2077" xr:uid="{D8D7DAB0-7883-485F-8DAA-314B16286656}"/>
    <cellStyle name="20% - Accent4 10 2 2 3" xfId="22794" xr:uid="{622E567E-E7D5-40B4-AFBF-5F1426D2AC2C}"/>
    <cellStyle name="20% - Accent4 10 2 2 3 2" xfId="20168" xr:uid="{95BA56C2-CA68-4955-8AC8-04DAFB804162}"/>
    <cellStyle name="20% - Accent4 10 2 2 4" xfId="4011" xr:uid="{31594F84-9C2A-4D77-9A6F-AB1D150855F9}"/>
    <cellStyle name="20% - Accent4 10 2 3" xfId="23613" xr:uid="{4AA24277-84D7-4EEE-B2EB-377BDB6F5756}"/>
    <cellStyle name="20% - Accent4 10 2 3 2" xfId="4425" xr:uid="{6C3BFB17-3815-4AB3-A0A0-62048110C7F7}"/>
    <cellStyle name="20% - Accent4 10 2 4" xfId="10076" xr:uid="{1D588D5A-8DF3-4172-8BB5-6F6196363D08}"/>
    <cellStyle name="20% - Accent4 10 2 4 2" xfId="2169" xr:uid="{9C0EB732-A28E-46A8-94E4-5F0E20F8A002}"/>
    <cellStyle name="20% - Accent4 10 2 5" xfId="6037" xr:uid="{B0CF17E2-B751-4E77-B4C6-E63F7BB641C9}"/>
    <cellStyle name="20% - Accent4 10 3" xfId="4492" xr:uid="{094DAFEB-2325-4DEC-B731-F539999BE091}"/>
    <cellStyle name="20% - Accent4 10 3 2" xfId="10886" xr:uid="{F9624205-EA15-4DCA-A817-72A74C619654}"/>
    <cellStyle name="20% - Accent4 10 3 2 2" xfId="6850" xr:uid="{A3909079-3A71-4D3F-9D12-4DFAA62ADB31}"/>
    <cellStyle name="20% - Accent4 10 3 2 2 2" xfId="4181" xr:uid="{3EB119C3-A696-4B6A-9305-9AC54F4E8529}"/>
    <cellStyle name="20% - Accent4 10 3 2 3" xfId="16481" xr:uid="{CC57BDED-A32C-4542-A889-9DCF40DCA06D}"/>
    <cellStyle name="20% - Accent4 10 3 2 3 2" xfId="13854" xr:uid="{90C963C7-FE40-4435-B70D-2BE94695B546}"/>
    <cellStyle name="20% - Accent4 10 3 2 4" xfId="10325" xr:uid="{9F696ACB-FC7E-4EA3-9ADA-9855CE0EDD25}"/>
    <cellStyle name="20% - Accent4 10 3 3" xfId="17301" xr:uid="{AA5EC8A5-7127-44B4-9738-422993058FAA}"/>
    <cellStyle name="20% - Accent4 10 3 3 2" xfId="10739" xr:uid="{6F086181-F069-4FE3-BDC3-8C1F8A056973}"/>
    <cellStyle name="20% - Accent4 10 3 4" xfId="22713" xr:uid="{DB251828-54DC-4B54-9A11-07215720FC59}"/>
    <cellStyle name="20% - Accent4 10 3 4 2" xfId="4273" xr:uid="{5B22120D-72C4-4A1A-8FB3-4F11A437A1C4}"/>
    <cellStyle name="20% - Accent4 10 3 5" xfId="12351" xr:uid="{274A9884-F173-4273-960E-C382372EFFAE}"/>
    <cellStyle name="20% - Accent4 10 4" xfId="15106" xr:uid="{DC2AFAF3-DAC5-4EC7-9A58-067359EA5BF9}"/>
    <cellStyle name="20% - Accent4 10 4 2" xfId="23695" xr:uid="{F26898D8-4416-4BF6-9779-D00813D6DFA7}"/>
    <cellStyle name="20% - Accent4 10 4 2 2" xfId="13682" xr:uid="{3665F7BE-F3B9-42FD-8421-D5951FE81078}"/>
    <cellStyle name="20% - Accent4 10 4 3" xfId="10157" xr:uid="{A9FFB5D9-BBC0-4E42-B011-FF7D2C3D7B7E}"/>
    <cellStyle name="20% - Accent4 10 4 3 2" xfId="7532" xr:uid="{E406699F-BC44-46D7-96FC-CF5D1EA4B281}"/>
    <cellStyle name="20% - Accent4 10 4 4" xfId="1907" xr:uid="{CFAFCCF2-C729-4D1E-B14B-9185923D9743}"/>
    <cellStyle name="20% - Accent4 10 5" xfId="10976" xr:uid="{2D7AD6D4-6369-4300-B6DD-03BEEF7FA1E6}"/>
    <cellStyle name="20% - Accent4 10 5 2" xfId="14957" xr:uid="{1ADD3197-1244-46E5-9E3B-6968C37D5CAE}"/>
    <cellStyle name="20% - Accent4 10 6" xfId="3762" xr:uid="{9E4AA658-D764-483E-A9C9-7D221CADFB92}"/>
    <cellStyle name="20% - Accent4 10 6 2" xfId="1135" xr:uid="{B607E43B-18CB-4472-9E5F-946DC9484316}"/>
    <cellStyle name="20% - Accent4 10 7" xfId="16571" xr:uid="{D2830057-4D95-4B25-AC0E-4D9E3845F1F0}"/>
    <cellStyle name="20% - Accent4 11" xfId="10805" xr:uid="{75723A8E-3E3B-4914-A393-1F2DE16E5C10}"/>
    <cellStyle name="20% - Accent4 11 2" xfId="23442" xr:uid="{64DB811B-0822-4A29-8A1A-57B6775A43DC}"/>
    <cellStyle name="20% - Accent4 11 2 2" xfId="17211" xr:uid="{A7B11F3D-ED88-4DF8-B462-3CCD64A3815D}"/>
    <cellStyle name="20% - Accent4 11 2 2 2" xfId="13172" xr:uid="{25F32482-F4ED-427E-BC3D-2694CD8F74F7}"/>
    <cellStyle name="20% - Accent4 11 2 2 2 2" xfId="23132" xr:uid="{0D35BF69-4696-44DC-B55B-1D3FDECFDE4A}"/>
    <cellStyle name="20% - Accent4 11 2 2 3" xfId="12261" xr:uid="{15F03884-31F8-41FC-A2F5-5DA1F9B0C00E}"/>
    <cellStyle name="20% - Accent4 11 2 2 3 2" xfId="4353" xr:uid="{0FC60E17-DB6C-46B7-88BA-2AF407726B66}"/>
    <cellStyle name="20% - Accent4 11 2 2 4" xfId="16649" xr:uid="{C7986520-5465-4C3D-8596-10711515C4FC}"/>
    <cellStyle name="20% - Accent4 11 2 3" xfId="19404" xr:uid="{E36ECAC6-DFBA-4DE9-BA81-03B94701E2F0}"/>
    <cellStyle name="20% - Accent4 11 2 3 2" xfId="17063" xr:uid="{40DF7EF2-926B-4814-9841-18DA958AC128}"/>
    <cellStyle name="20% - Accent4 11 2 4" xfId="5866" xr:uid="{90831472-FB89-4605-8990-F97FBE9BFAF5}"/>
    <cellStyle name="20% - Accent4 11 2 4 2" xfId="23224" xr:uid="{F3EF1789-4B9F-4B3C-B104-D7FFCC13EA75}"/>
    <cellStyle name="20% - Accent4 11 2 5" xfId="18675" xr:uid="{D08DFCA2-DD25-4154-84AD-47700427470B}"/>
    <cellStyle name="20% - Accent4 11 3" xfId="17130" xr:uid="{44ABD2E3-24D4-4B88-BD16-57F2DF15F0D5}"/>
    <cellStyle name="20% - Accent4 11 3 2" xfId="6678" xr:uid="{6A172337-558F-4C4E-8EF0-A2C2823AC1D4}"/>
    <cellStyle name="20% - Accent4 11 3 2 2" xfId="1567" xr:uid="{363F6297-5506-4062-8EBF-1B2D0DECD1D5}"/>
    <cellStyle name="20% - Accent4 11 3 2 2 2" xfId="16819" xr:uid="{00124D9A-A51D-446B-963E-8DA918208989}"/>
    <cellStyle name="20% - Accent4 11 3 2 3" xfId="24898" xr:uid="{DA749D89-5D27-4313-8F0F-477DC1AC260E}"/>
    <cellStyle name="20% - Accent4 11 3 2 3 2" xfId="10667" xr:uid="{0408841B-6A6C-40EE-855C-D7C05B134491}"/>
    <cellStyle name="20% - Accent4 11 3 2 4" xfId="6115" xr:uid="{0EAD8FDF-8D01-42FC-877F-08D7878CE763}"/>
    <cellStyle name="20% - Accent4 11 3 3" xfId="13090" xr:uid="{47A1393D-601F-441D-9A63-8DFAB60A3810}"/>
    <cellStyle name="20% - Accent4 11 3 3 2" xfId="6529" xr:uid="{7337CA03-C1F4-4CC5-9C24-3794146C9944}"/>
    <cellStyle name="20% - Accent4 11 3 4" xfId="12180" xr:uid="{3963BAD1-1C35-4044-812B-FA4167949E28}"/>
    <cellStyle name="20% - Accent4 11 3 4 2" xfId="16911" xr:uid="{9AB877A6-406F-4FA7-BD4E-3EDBC12831D7}"/>
    <cellStyle name="20% - Accent4 11 3 5" xfId="8142" xr:uid="{58780431-CF9D-4E61-8205-65E55B2DC4A7}"/>
    <cellStyle name="20% - Accent4 11 4" xfId="23523" xr:uid="{3405BAB2-92E0-4945-AB02-2E4C898B9CEA}"/>
    <cellStyle name="20% - Accent4 11 4 2" xfId="19486" xr:uid="{622A5AAF-762A-4B02-AB84-68927EB3FF44}"/>
    <cellStyle name="20% - Accent4 11 4 2 2" xfId="10495" xr:uid="{E1D27633-3ABD-4122-B256-F374A15C6A90}"/>
    <cellStyle name="20% - Accent4 11 4 3" xfId="5947" xr:uid="{A0F50127-FBAC-408B-AC94-C75DC685AED4}"/>
    <cellStyle name="20% - Accent4 11 4 3 2" xfId="2249" xr:uid="{B3A703AE-D4A1-4909-99DE-E473D925A1D7}"/>
    <cellStyle name="20% - Accent4 11 4 4" xfId="22962" xr:uid="{906D9803-6CAD-4CF0-9973-9D155FD2A056}"/>
    <cellStyle name="20% - Accent4 11 5" xfId="6768" xr:uid="{FC6A04C5-7F0B-4D87-8326-A141DA418CEF}"/>
    <cellStyle name="20% - Accent4 11 5 2" xfId="23375" xr:uid="{9CFEE8C1-4909-4402-A973-0F1655F2E96C}"/>
    <cellStyle name="20% - Accent4 11 6" xfId="16400" xr:uid="{A3ECE5A8-6F42-44B5-BD40-F2C3053A9C3D}"/>
    <cellStyle name="20% - Accent4 11 6 2" xfId="10587" xr:uid="{A089409B-93B7-409C-8739-C288CF7D7F3F}"/>
    <cellStyle name="20% - Accent4 11 7" xfId="24988" xr:uid="{8C350A73-0A08-448C-9666-42263A216A8F}"/>
    <cellStyle name="20% - Accent4 12" xfId="6597" xr:uid="{4AC842AA-64F6-4898-9E90-D94BB139F3F2}"/>
    <cellStyle name="20% - Accent4 12 2" xfId="19233" xr:uid="{354B9525-2E5B-4A92-8817-93AD703EC234}"/>
    <cellStyle name="20% - Accent4 12 2 2" xfId="13000" xr:uid="{025D8062-DBA3-4ACA-B758-A353C3365D09}"/>
    <cellStyle name="20% - Accent4 12 2 2 2" xfId="9985" xr:uid="{BF5ACF2B-0BD0-4B0E-B70A-5ECA20E31F50}"/>
    <cellStyle name="20% - Accent4 12 2 2 2 2" xfId="12599" xr:uid="{54310F60-F6D4-445D-AB5E-078E8511F976}"/>
    <cellStyle name="20% - Accent4 12 2 2 3" xfId="8052" xr:uid="{80C6E692-A0FE-4A76-8E2E-2F9DB07A1B8D}"/>
    <cellStyle name="20% - Accent4 12 2 2 3 2" xfId="16991" xr:uid="{31FB3B17-1C96-4297-A985-4703AE8D2A6C}"/>
    <cellStyle name="20% - Accent4 12 2 2 4" xfId="25066" xr:uid="{2F571576-91F7-413A-B923-6E55B688CA94}"/>
    <cellStyle name="20% - Accent4 12 2 3" xfId="1488" xr:uid="{924D64B6-8CBE-4B20-ADA9-8FC181E80A59}"/>
    <cellStyle name="20% - Accent4 12 2 3 2" xfId="12843" xr:uid="{29BEEDC5-8307-4716-8882-70697381306F}"/>
    <cellStyle name="20% - Accent4 12 2 4" xfId="18504" xr:uid="{EBEC1F45-3551-4076-9354-07BB10B48AB5}"/>
    <cellStyle name="20% - Accent4 12 2 4 2" xfId="12691" xr:uid="{861817FF-D0D5-405B-AF2C-6D8487EE2C24}"/>
    <cellStyle name="20% - Accent4 12 2 5" xfId="14465" xr:uid="{C301A5F7-FC84-4DCC-A698-9E7EB2624E42}"/>
    <cellStyle name="20% - Accent4 12 3" xfId="12919" xr:uid="{D9A00CCE-F319-48CA-8D8D-B401B33EB622}"/>
    <cellStyle name="20% - Accent4 12 3 2" xfId="1386" xr:uid="{D5ABC57F-8C45-476D-A486-B14B5FA6D0FF}"/>
    <cellStyle name="20% - Accent4 12 3 2 2" xfId="22622" xr:uid="{66316D05-6856-4BA4-A09E-9A2A1D69DA7E}"/>
    <cellStyle name="20% - Accent4 12 3 2 2 2" xfId="25236" xr:uid="{0080A9FF-2CAD-4659-ACE6-993D10353ECA}"/>
    <cellStyle name="20% - Accent4 12 3 2 3" xfId="20687" xr:uid="{90E235CC-DE42-47E3-9E97-9623AD27E0C5}"/>
    <cellStyle name="20% - Accent4 12 3 2 3 2" xfId="6457" xr:uid="{0C8C7996-95F2-4F0D-99D4-C4DCBFAD5BB4}"/>
    <cellStyle name="20% - Accent4 12 3 2 4" xfId="18753" xr:uid="{66D7A25E-E75F-445E-95D4-5273AF2CCDA6}"/>
    <cellStyle name="20% - Accent4 12 3 3" xfId="3592" xr:uid="{B7166280-6277-4002-8C9B-F5C17035E22E}"/>
    <cellStyle name="20% - Accent4 12 3 3 2" xfId="25480" xr:uid="{9C205ABE-E79C-4B77-A7E8-596E10026B58}"/>
    <cellStyle name="20% - Accent4 12 3 4" xfId="7971" xr:uid="{5C6242DF-4789-4170-AD8B-47A0F6503430}"/>
    <cellStyle name="20% - Accent4 12 3 4 2" xfId="25328" xr:uid="{A63CAC33-BC00-4236-8E13-31E32225492F}"/>
    <cellStyle name="20% - Accent4 12 3 5" xfId="2901" xr:uid="{D723793A-4E32-4FB8-AD5B-6E3DD2EE59CD}"/>
    <cellStyle name="20% - Accent4 12 4" xfId="19314" xr:uid="{12F1AF26-856D-450B-A343-5ACE29FA4324}"/>
    <cellStyle name="20% - Accent4 12 4 2" xfId="3671" xr:uid="{7C625678-F75C-4F2E-9AE5-D42D3DB0E448}"/>
    <cellStyle name="20% - Accent4 12 4 2 2" xfId="6285" xr:uid="{5981D6B1-EC87-4F33-9E2B-DC3D0A081D32}"/>
    <cellStyle name="20% - Accent4 12 4 3" xfId="18585" xr:uid="{5F15DC4D-B4C4-4F36-9662-2499E6998318}"/>
    <cellStyle name="20% - Accent4 12 4 3 2" xfId="23304" xr:uid="{67B21D80-7E89-4D1D-83DA-92846B5ABEBE}"/>
    <cellStyle name="20% - Accent4 12 4 4" xfId="12429" xr:uid="{F92FDA62-63EE-4644-8353-74E21A715ECB}"/>
    <cellStyle name="20% - Accent4 12 5" xfId="449" xr:uid="{B3E6CB53-0FE3-420D-BD77-87DC9D683CA4}"/>
    <cellStyle name="20% - Accent4 12 5 2" xfId="19167" xr:uid="{8060B2BF-48CA-45B0-9982-1317E2BF29AF}"/>
    <cellStyle name="20% - Accent4 12 6" xfId="24817" xr:uid="{37565539-951A-426B-84E9-AE90ACF00F50}"/>
    <cellStyle name="20% - Accent4 12 6 2" xfId="6377" xr:uid="{A65892AD-E390-41B0-9C4E-12ECD4C89DF3}"/>
    <cellStyle name="20% - Accent4 12 7" xfId="20777" xr:uid="{CD4694A3-1CE5-47ED-8BFB-88A9E9C8FB1B}"/>
    <cellStyle name="20% - Accent4 13" xfId="276" xr:uid="{3DBB99A7-2FA0-44AE-8AA3-F6408FBE168C}"/>
    <cellStyle name="20% - Accent4 13 2" xfId="1317" xr:uid="{F127A011-8D12-400E-AC5F-68B9F80AF480}"/>
    <cellStyle name="20% - Accent4 13 2 2" xfId="9804" xr:uid="{4DADDBCB-1D0C-4011-99A2-C2775618B7B7}"/>
    <cellStyle name="20% - Accent4 13 2 2 2" xfId="5775" xr:uid="{ECBA0155-3CFF-498F-8FA4-7F683DE12B12}"/>
    <cellStyle name="20% - Accent4 13 2 2 2 2" xfId="8390" xr:uid="{A941D890-7B11-4F07-BF2B-5493DC3E7436}"/>
    <cellStyle name="20% - Accent4 13 2 2 3" xfId="2811" xr:uid="{E976096C-01D4-4E88-8221-DA3EB86F52CD}"/>
    <cellStyle name="20% - Accent4 13 2 2 3 2" xfId="25408" xr:uid="{3CCAC8C1-473E-4C07-A2A1-888401BE8240}"/>
    <cellStyle name="20% - Accent4 13 2 2 4" xfId="20855" xr:uid="{C561078C-998E-413C-93FD-B37510B2EB7D}"/>
    <cellStyle name="20% - Accent4 13 2 3" xfId="22543" xr:uid="{1083FDF2-3A1F-4A11-835C-54EF126B6136}"/>
    <cellStyle name="20% - Accent4 13 2 3 2" xfId="209" xr:uid="{E641969A-42E8-4B2E-8B34-6CDEA8C7ED80}"/>
    <cellStyle name="20% - Accent4 13 2 4" xfId="14294" xr:uid="{8EC668B3-8F04-4275-9D55-C06FBCCCE7AF}"/>
    <cellStyle name="20% - Accent4 13 2 4 2" xfId="8482" xr:uid="{EA7FD66F-8C01-4D1C-A2CE-411EBB2DFD55}"/>
    <cellStyle name="20% - Accent4 13 2 5" xfId="21850" xr:uid="{7E7069B2-F779-4CEA-BF37-1DCA873FD49C}"/>
    <cellStyle name="20% - Accent4 13 3" xfId="3421" xr:uid="{90272A7F-F4A1-434F-AB27-1872114E5CE9}"/>
    <cellStyle name="20% - Accent4 13 3 2" xfId="22441" xr:uid="{DC82593F-6F0C-4E48-87A4-FD4A0B651224}"/>
    <cellStyle name="20% - Accent4 13 3 2 2" xfId="12089" xr:uid="{4411843C-1935-4B76-872B-0BBD02CA006D}"/>
    <cellStyle name="20% - Accent4 13 3 2 2 2" xfId="21025" xr:uid="{3260DF09-C643-44F4-B8CB-DC5696FD98DE}"/>
    <cellStyle name="20% - Accent4 13 3 2 3" xfId="9124" xr:uid="{E3335E9A-E706-4CD3-ACC3-211ECCC94604}"/>
    <cellStyle name="20% - Accent4 13 3 2 3 2" xfId="19095" xr:uid="{9CAEF093-272F-4068-9677-3732DD8CBB75}"/>
    <cellStyle name="20% - Accent4 13 3 2 4" xfId="14543" xr:uid="{C23D9732-27C4-4784-95FA-7248A7413D05}"/>
    <cellStyle name="20% - Accent4 13 3 3" xfId="16230" xr:uid="{A9460378-8749-47F1-95D4-348298CB7E1B}"/>
    <cellStyle name="20% - Accent4 13 3 3 2" xfId="2322" xr:uid="{35E3CFF0-C338-431D-A91F-1E904153C895}"/>
    <cellStyle name="20% - Accent4 13 3 4" xfId="2730" xr:uid="{BD89E947-2FAB-4D8B-8188-24DA4606CE52}"/>
    <cellStyle name="20% - Accent4 13 3 4 2" xfId="21117" xr:uid="{69172FCB-D689-4FEF-A18D-93C01F124D4E}"/>
    <cellStyle name="20% - Accent4 13 3 5" xfId="15538" xr:uid="{D3DC5C68-E100-48AE-9156-330DD3BB103A}"/>
    <cellStyle name="20% - Accent4 13 4" xfId="3490" xr:uid="{C0A96D32-FBBC-44F8-89FC-EC950BDFBD9E}"/>
    <cellStyle name="20% - Accent4 13 4 2" xfId="16309" xr:uid="{73865A29-B1C7-4858-B807-A4D9F4BF3A08}"/>
    <cellStyle name="20% - Accent4 13 4 2 2" xfId="18923" xr:uid="{C367E6F1-3FC6-48BB-9B0E-FF2E5B978F44}"/>
    <cellStyle name="20% - Accent4 13 4 3" xfId="14375" xr:uid="{1A3928E9-542A-4845-9EB2-92751768ED8D}"/>
    <cellStyle name="20% - Accent4 13 4 3 2" xfId="12771" xr:uid="{F3E5317B-9CBB-492B-BA5D-6A1894074384}"/>
    <cellStyle name="20% - Accent4 13 4 4" xfId="8220" xr:uid="{CB344E12-DF8C-4FC9-B7EE-92D8D717E69E}"/>
    <cellStyle name="20% - Accent4 13 5" xfId="9906" xr:uid="{21F6AA91-9DF5-48B9-AEE3-2CDE890B3E35}"/>
    <cellStyle name="20% - Accent4 13 5 2" xfId="12851" xr:uid="{82483965-453D-4293-9E99-47E1C2844BFF}"/>
    <cellStyle name="20% - Accent4 13 6" xfId="20606" xr:uid="{DCD3DE32-60DC-4678-8C34-96117B981A4E}"/>
    <cellStyle name="20% - Accent4 13 6 2" xfId="19015" xr:uid="{A91436C9-4B22-4EB4-AA04-96827C2552CB}"/>
    <cellStyle name="20% - Accent4 13 7" xfId="9214" xr:uid="{99AE5E72-A802-42C7-A1C0-D3DB3A3C4E79}"/>
    <cellStyle name="20% - Accent4 14" xfId="9735" xr:uid="{6FEFCD79-A247-456C-8869-021D39959512}"/>
    <cellStyle name="20% - Accent4 14 2" xfId="22372" xr:uid="{53C2D5FF-A23C-428C-A4D6-DC98BFEF70D6}"/>
    <cellStyle name="20% - Accent4 14 2 2" xfId="5594" xr:uid="{D7360010-F779-4F52-B01D-42886B63D713}"/>
    <cellStyle name="20% - Accent4 14 2 2 2" xfId="18413" xr:uid="{ECE4B2BB-7962-475E-8408-0E0B64372B12}"/>
    <cellStyle name="20% - Accent4 14 2 2 2 2" xfId="3149" xr:uid="{00696EE5-8659-493B-86ED-B928900FA0F4}"/>
    <cellStyle name="20% - Accent4 14 2 2 3" xfId="15448" xr:uid="{6C22AAFE-B659-45C2-B4EE-AF65B7BE6751}"/>
    <cellStyle name="20% - Accent4 14 2 2 3 2" xfId="21197" xr:uid="{8BFAD35A-758E-490F-9BF0-23433AD480BA}"/>
    <cellStyle name="20% - Accent4 14 2 2 4" xfId="9292" xr:uid="{84EEAECD-D13A-4876-8C35-76A4F3BEA351}"/>
    <cellStyle name="20% - Accent4 14 2 3" xfId="12010" xr:uid="{8CAD43FB-8FFA-4112-AB85-8527A7DD774B}"/>
    <cellStyle name="20% - Accent4 14 2 3 2" xfId="21270" xr:uid="{0F129FC9-4ECC-4CF5-A306-3E1E42B877F6}"/>
    <cellStyle name="20% - Accent4 14 2 4" xfId="21679" xr:uid="{23387423-7AA3-4C68-91A4-5158FA49DC35}"/>
    <cellStyle name="20% - Accent4 14 2 4 2" xfId="3241" xr:uid="{AE1DEA4C-3AC3-42BA-9BF9-0D4EF8428EEB}"/>
    <cellStyle name="20% - Accent4 14 2 5" xfId="11318" xr:uid="{3F9CD688-F5EE-4693-AE93-3C39262F7B60}"/>
    <cellStyle name="20% - Accent4 14 3" xfId="16059" xr:uid="{31F98B4D-F27B-495E-B85F-6C57391C6297}"/>
    <cellStyle name="20% - Accent4 14 3 2" xfId="11908" xr:uid="{30E42185-53F0-4D3F-9425-9EBE9FDFE1A5}"/>
    <cellStyle name="20% - Accent4 14 3 2 2" xfId="7880" xr:uid="{1BFB7A88-3B77-4203-B63E-782C6CB4044B}"/>
    <cellStyle name="20% - Accent4 14 3 2 2 2" xfId="9462" xr:uid="{5FE69948-ECF9-426D-8E21-B9DB315073C5}"/>
    <cellStyle name="20% - Accent4 14 3 2 3" xfId="4915" xr:uid="{CE6CF005-8AD9-4130-BE1F-55813D721F78}"/>
    <cellStyle name="20% - Accent4 14 3 2 3 2" xfId="14885" xr:uid="{EAC48025-C2DF-4435-BF17-14D5D1289C39}"/>
    <cellStyle name="20% - Accent4 14 3 2 4" xfId="21928" xr:uid="{A3DCDF49-607F-495C-B939-3E11A1FAC0FD}"/>
    <cellStyle name="20% - Accent4 14 3 3" xfId="24647" xr:uid="{21C3C0D4-2ADD-4C1A-8341-452BFC443136}"/>
    <cellStyle name="20% - Accent4 14 3 3 2" xfId="14958" xr:uid="{DAF74170-8CD2-4E82-B29A-D3D84172DBD4}"/>
    <cellStyle name="20% - Accent4 14 3 4" xfId="15367" xr:uid="{9993A474-45BC-4D84-BA74-0161BFC430D1}"/>
    <cellStyle name="20% - Accent4 14 3 4 2" xfId="9554" xr:uid="{319552A5-EEF4-42CA-AD4A-7A3109CE0F4D}"/>
    <cellStyle name="20% - Accent4 14 3 5" xfId="23955" xr:uid="{CAC2347F-F68E-4DA8-9917-3B6C89C82379}"/>
    <cellStyle name="20% - Accent4 14 4" xfId="16128" xr:uid="{4AE735CC-89CD-4682-8B3E-4123984B5B20}"/>
    <cellStyle name="20% - Accent4 14 4 2" xfId="24726" xr:uid="{8B069AD3-4B47-4AFA-9850-0FF3623078DE}"/>
    <cellStyle name="20% - Accent4 14 4 2 2" xfId="14713" xr:uid="{5AB0AA7A-C0D0-4447-B4D6-339A69CC2C06}"/>
    <cellStyle name="20% - Accent4 14 4 3" xfId="21760" xr:uid="{192D3C97-15E4-45B1-A97C-10D863563C4D}"/>
    <cellStyle name="20% - Accent4 14 4 3 2" xfId="8562" xr:uid="{FDD934F9-7885-408E-9779-1D4ED80F00D7}"/>
    <cellStyle name="20% - Accent4 14 4 4" xfId="2979" xr:uid="{D8D7FED9-C7A6-4CCD-8312-431E1DFB0F07}"/>
    <cellStyle name="20% - Accent4 14 5" xfId="5696" xr:uid="{29D6E981-71BB-46BA-87D5-0E13AE8EA388}"/>
    <cellStyle name="20% - Accent4 14 5 2" xfId="8635" xr:uid="{4A2D26E5-669C-487E-A195-4D8C019AE7D1}"/>
    <cellStyle name="20% - Accent4 14 6" xfId="9043" xr:uid="{DCD72EA5-8B02-405D-9E6D-31BA7DE4EE63}"/>
    <cellStyle name="20% - Accent4 14 6 2" xfId="14805" xr:uid="{7571437B-CAAE-4EDA-8D1B-FD7707C790C8}"/>
    <cellStyle name="20% - Accent4 14 7" xfId="5005" xr:uid="{9B13DA82-19DC-4EFB-83F1-9E775AF23814}"/>
    <cellStyle name="20% - Accent4 15" xfId="5525" xr:uid="{76E7C1C3-F279-48AB-8F0A-DE66F6573F96}"/>
    <cellStyle name="20% - Accent4 15 2" xfId="11839" xr:uid="{4CF6486C-7609-4EB5-B78D-F674F37BEFAE}"/>
    <cellStyle name="20% - Accent4 15 2 2" xfId="18232" xr:uid="{A0694FA4-DF1C-4BB4-8BB9-2EBD00507417}"/>
    <cellStyle name="20% - Accent4 15 2 2 2" xfId="14203" xr:uid="{AE1BF4F6-AFD7-4483-B979-EAAC2CFFD167}"/>
    <cellStyle name="20% - Accent4 15 2 2 2 2" xfId="15786" xr:uid="{FEF7384C-3829-4134-BD9E-69D0E2E384C1}"/>
    <cellStyle name="20% - Accent4 15 2 2 3" xfId="23865" xr:uid="{F928F505-0252-4DF8-8C1F-5DE3DEFAA14E}"/>
    <cellStyle name="20% - Accent4 15 2 2 3 2" xfId="9634" xr:uid="{9F0C83EC-D069-478A-BD37-9A8F56545396}"/>
    <cellStyle name="20% - Accent4 15 2 2 4" xfId="5083" xr:uid="{DC8B7740-1609-412C-A3A7-7D72DED7AF52}"/>
    <cellStyle name="20% - Accent4 15 2 3" xfId="7801" xr:uid="{5C58F669-DD9C-46B1-9FC1-70E9D079E043}"/>
    <cellStyle name="20% - Accent4 15 2 3 2" xfId="10740" xr:uid="{B98DC057-D775-44E4-87BF-9910C9267F80}"/>
    <cellStyle name="20% - Accent4 15 2 4" xfId="11147" xr:uid="{DC95756B-D757-4365-953A-2A7D8DFB7F95}"/>
    <cellStyle name="20% - Accent4 15 2 4 2" xfId="15878" xr:uid="{9CD62ECD-2D12-4BE3-8088-FF5B76B941CE}"/>
    <cellStyle name="20% - Accent4 15 2 5" xfId="7110" xr:uid="{C46929F1-6A29-4F08-9B2A-91AB32C8F30C}"/>
    <cellStyle name="20% - Accent4 15 3" xfId="24476" xr:uid="{0CF02C6D-CDFF-4972-9651-93F32033A6BF}"/>
    <cellStyle name="20% - Accent4 15 3 2" xfId="7699" xr:uid="{595A2EBB-7C3D-44B3-A6DE-2B909980DD4D}"/>
    <cellStyle name="20% - Accent4 15 3 2 2" xfId="2639" xr:uid="{6BA4D2AF-A7C1-4616-819A-00941F88E05E}"/>
    <cellStyle name="20% - Accent4 15 3 2 2 2" xfId="5253" xr:uid="{8402819A-8EF7-40C3-812F-32E85FDF8162}"/>
    <cellStyle name="20% - Accent4 15 3 2 3" xfId="17553" xr:uid="{D0E3FC3B-8266-40F8-B47B-5882116AA1F8}"/>
    <cellStyle name="20% - Accent4 15 3 2 3 2" xfId="22270" xr:uid="{B190BB4F-1385-46CB-9F9D-21563D8264BB}"/>
    <cellStyle name="20% - Accent4 15 3 2 4" xfId="11396" xr:uid="{AF6599C6-56EE-4BC5-BBE7-B3BB1C593AF0}"/>
    <cellStyle name="20% - Accent4 15 3 3" xfId="20436" xr:uid="{72C194E9-0420-4BB0-83F2-CC2AA088DFBD}"/>
    <cellStyle name="20% - Accent4 15 3 3 2" xfId="23376" xr:uid="{D09081E4-0E12-4736-A475-06E27EEA7CA7}"/>
    <cellStyle name="20% - Accent4 15 3 4" xfId="23784" xr:uid="{D24DB905-129C-4AC3-B5BA-ECEBA0142179}"/>
    <cellStyle name="20% - Accent4 15 3 4 2" xfId="5345" xr:uid="{92BD103A-A429-4622-AB0C-B20368CFD1D4}"/>
    <cellStyle name="20% - Accent4 15 3 5" xfId="19746" xr:uid="{8B88DA28-13F7-4011-BA48-057F380876BD}"/>
    <cellStyle name="20% - Accent4 15 4" xfId="24545" xr:uid="{013438E3-41EB-486D-BB6A-5C75E194102E}"/>
    <cellStyle name="20% - Accent4 15 4 2" xfId="20515" xr:uid="{2071412F-CAD1-4670-B317-292C516F224D}"/>
    <cellStyle name="20% - Accent4 15 4 2 2" xfId="22098" xr:uid="{E75F57E2-2CB8-4E16-9D38-3629BB4BDA65}"/>
    <cellStyle name="20% - Accent4 15 4 3" xfId="11228" xr:uid="{774E358C-288C-49B8-8F06-B2D2A92EDDCD}"/>
    <cellStyle name="20% - Accent4 15 4 3 2" xfId="3321" xr:uid="{48980F4D-B5B9-404B-B6D0-7A6AE8011F48}"/>
    <cellStyle name="20% - Accent4 15 4 4" xfId="15616" xr:uid="{04C8A7DC-E105-4021-857D-5F24C4976284}"/>
    <cellStyle name="20% - Accent4 15 5" xfId="18334" xr:uid="{701F5F86-E19E-41D8-8FF1-C07F62350420}"/>
    <cellStyle name="20% - Accent4 15 5 2" xfId="4426" xr:uid="{DF628552-EA62-4E7A-8436-E7D7BF5D5D6F}"/>
    <cellStyle name="20% - Accent4 15 6" xfId="4834" xr:uid="{E72F4975-C69B-43D1-86E5-ED32831CC3A7}"/>
    <cellStyle name="20% - Accent4 15 6 2" xfId="22190" xr:uid="{6B09FA26-3D85-4363-87FF-9557256C5C90}"/>
    <cellStyle name="20% - Accent4 15 7" xfId="17643" xr:uid="{B1C1DC6E-AA30-445E-943C-CC2EA318FDCC}"/>
    <cellStyle name="20% - Accent4 16" xfId="18163" xr:uid="{8956A3A4-F769-44C3-8220-EDF13913FA06}"/>
    <cellStyle name="20% - Accent4 16 2" xfId="7630" xr:uid="{A6A966BE-E8F4-4991-A3C0-3EEEE6E5BA39}"/>
    <cellStyle name="20% - Accent4 16 2 2" xfId="14022" xr:uid="{48F98452-05B7-4920-87FF-3F636B27B026}"/>
    <cellStyle name="20% - Accent4 16 2 2 2" xfId="21588" xr:uid="{6BCF701E-3A77-4DF7-9FC3-C665770114B0}"/>
    <cellStyle name="20% - Accent4 16 2 2 2 2" xfId="24203" xr:uid="{B14362F8-F76B-424D-9696-23A896AB4D7B}"/>
    <cellStyle name="20% - Accent4 16 2 2 3" xfId="19656" xr:uid="{BE5EBC6E-8471-42E2-8BA7-6719896CB13F}"/>
    <cellStyle name="20% - Accent4 16 2 2 3 2" xfId="5425" xr:uid="{D20C6559-F836-42E1-8FBC-D930AC1D2DC5}"/>
    <cellStyle name="20% - Accent4 16 2 2 4" xfId="17721" xr:uid="{C381F2F9-1B12-4EB3-AE3F-451674AEF99E}"/>
    <cellStyle name="20% - Accent4 16 2 3" xfId="2560" xr:uid="{7B55E49C-BE9D-4BF3-95ED-AAD169900A1D}"/>
    <cellStyle name="20% - Accent4 16 2 3 2" xfId="6530" xr:uid="{E4D628F2-B59E-4ED8-AD83-BC527E338B20}"/>
    <cellStyle name="20% - Accent4 16 2 4" xfId="6939" xr:uid="{F1477AB0-DFAB-4C11-9DB0-A8F173896C6D}"/>
    <cellStyle name="20% - Accent4 16 2 4 2" xfId="24295" xr:uid="{92BF80F6-4D61-4A87-A735-409B98157683}"/>
    <cellStyle name="20% - Accent4 16 2 5" xfId="793" xr:uid="{FE11CF74-E6B3-41ED-BB01-D754AE0DF761}"/>
    <cellStyle name="20% - Accent4 16 3" xfId="20265" xr:uid="{F7FFBDB8-A014-466E-8DD3-811E0D280067}"/>
    <cellStyle name="20% - Accent4 16 3 2" xfId="2458" xr:uid="{4709ACD7-C1AD-44AE-B739-F0BADFC14567}"/>
    <cellStyle name="20% - Accent4 16 3 2 2" xfId="15276" xr:uid="{15D39731-1115-4DAB-92C3-DEC63E2C9DE1}"/>
    <cellStyle name="20% - Accent4 16 3 2 2 2" xfId="17891" xr:uid="{070DF04B-ACA8-4DAF-A1D2-E40286A17E99}"/>
    <cellStyle name="20% - Accent4 16 3 2 3" xfId="13342" xr:uid="{7C85F4A6-69DA-4492-AD9D-BE8454A8F042}"/>
    <cellStyle name="20% - Accent4 16 3 2 3 2" xfId="11738" xr:uid="{6A135BF6-5ABF-4787-A348-C0AFFEC1FA4E}"/>
    <cellStyle name="20% - Accent4 16 3 2 4" xfId="7188" xr:uid="{A45709D8-EB93-4164-A25D-B32EF02C8BDF}"/>
    <cellStyle name="20% - Accent4 16 3 3" xfId="8873" xr:uid="{EFF0E7D4-1499-41ED-B8A3-040F1B47F543}"/>
    <cellStyle name="20% - Accent4 16 3 3 2" xfId="19168" xr:uid="{9FB59BDB-08DD-4159-914D-967A9B98D3B2}"/>
    <cellStyle name="20% - Accent4 16 3 4" xfId="19575" xr:uid="{22AA2037-87ED-4643-A8B9-961BADC51131}"/>
    <cellStyle name="20% - Accent4 16 3 4 2" xfId="17983" xr:uid="{17DE787C-6E97-4A0A-9221-7BD65496B485}"/>
    <cellStyle name="20% - Accent4 16 3 5" xfId="1830" xr:uid="{D900BDCC-8D91-42C3-8B9D-5A7E8F151508}"/>
    <cellStyle name="20% - Accent4 16 4" xfId="20334" xr:uid="{6F2FAC15-8706-4989-A7B8-AF506CBAAA87}"/>
    <cellStyle name="20% - Accent4 16 4 2" xfId="8952" xr:uid="{EC9B11B6-1275-4E38-B09B-4ED760824353}"/>
    <cellStyle name="20% - Accent4 16 4 2 2" xfId="11566" xr:uid="{65A90435-FF00-49FD-81AB-F47529F7457A}"/>
    <cellStyle name="20% - Accent4 16 4 3" xfId="7020" xr:uid="{9CBBF62B-9357-46C7-8DE0-B51B9056FB28}"/>
    <cellStyle name="20% - Accent4 16 4 3 2" xfId="15958" xr:uid="{1CA4E55A-2779-4A35-816C-92C135AF0505}"/>
    <cellStyle name="20% - Accent4 16 4 4" xfId="24033" xr:uid="{C66F9D59-E028-4CCC-A44B-DCD49CC36942}"/>
    <cellStyle name="20% - Accent4 16 5" xfId="14124" xr:uid="{77848AC7-EE0B-45F4-981B-EC24958D4EEB}"/>
    <cellStyle name="20% - Accent4 16 5 2" xfId="17064" xr:uid="{958C1784-1401-4821-8399-B12C63E7CE99}"/>
    <cellStyle name="20% - Accent4 16 6" xfId="17472" xr:uid="{86A7E52D-00F6-4590-BADB-B81C494EB730}"/>
    <cellStyle name="20% - Accent4 16 6 2" xfId="11658" xr:uid="{10B54F3E-8EF6-48A3-A765-FCE6A8575DD6}"/>
    <cellStyle name="20% - Accent4 16 7" xfId="13432" xr:uid="{41E8BEC3-6C58-4BC4-B620-5F30A6E355D1}"/>
    <cellStyle name="20% - Accent4 17" xfId="13953" xr:uid="{394C1470-7853-4817-BA96-B1D4AD89AF4F}"/>
    <cellStyle name="20% - Accent4 17 2" xfId="8771" xr:uid="{075B969C-6462-4B85-BA9E-C2300316DBA7}"/>
    <cellStyle name="20% - Accent4 17 2 2" xfId="4743" xr:uid="{1DACF47B-AED7-4900-9833-D08043EF1E06}"/>
    <cellStyle name="20% - Accent4 17 2 2 2" xfId="7358" xr:uid="{2F40E5B7-6C96-4F11-B224-2CBBEA53F30E}"/>
    <cellStyle name="20% - Accent4 17 2 3" xfId="703" xr:uid="{E4E49FC7-1846-466F-92AC-6709723CF4CD}"/>
    <cellStyle name="20% - Accent4 17 2 3 2" xfId="24375" xr:uid="{6D0F7F17-F922-4B74-BF49-D632F4257F88}"/>
    <cellStyle name="20% - Accent4 17 2 4" xfId="19824" xr:uid="{A2C11FCC-3C9A-4BF1-B653-FDC50C537C10}"/>
    <cellStyle name="20% - Accent4 17 3" xfId="21509" xr:uid="{5492CCB1-530A-40A4-9B97-A8A17D0E8C84}"/>
    <cellStyle name="20% - Accent4 17 3 2" xfId="12852" xr:uid="{A017408D-D041-4AEA-BB7F-494812988C2C}"/>
    <cellStyle name="20% - Accent4 17 4" xfId="13261" xr:uid="{BBB20C95-89D8-456E-9577-A9C0415259BA}"/>
    <cellStyle name="20% - Accent4 17 4 2" xfId="7450" xr:uid="{7371126B-C98F-482F-8E19-24AEA39B71FC}"/>
    <cellStyle name="20% - Accent4 17 5" xfId="3934" xr:uid="{D398F34D-2D2C-499C-AD44-73F9984AFFF4}"/>
    <cellStyle name="20% - Accent4 18" xfId="2389" xr:uid="{1253847E-13D8-4F32-98BD-2E2E59601D90}"/>
    <cellStyle name="20% - Accent4 18 2" xfId="21407" xr:uid="{E2A9D2E0-6E18-4ADF-A35A-D64369FF5A4D}"/>
    <cellStyle name="20% - Accent4 18 2 2" xfId="11056" xr:uid="{A3CC9134-B6B8-4D0D-B54E-2C4CA1B0E850}"/>
    <cellStyle name="20% - Accent4 18 2 2 2" xfId="19994" xr:uid="{57BFA65C-61B9-46E1-B899-855C84AC34F8}"/>
    <cellStyle name="20% - Accent4 18 2 3" xfId="1740" xr:uid="{82D7743D-9943-4EDB-93E9-DF591BB958DE}"/>
    <cellStyle name="20% - Accent4 18 2 3 2" xfId="18063" xr:uid="{A0FF2358-F4E2-4EEB-B719-F24FFDB47D33}"/>
    <cellStyle name="20% - Accent4 18 2 4" xfId="13510" xr:uid="{A13E1158-09FE-46AB-9AD9-EBE474356429}"/>
    <cellStyle name="20% - Accent4 18 3" xfId="15197" xr:uid="{E810237C-77C8-44CC-A1FA-E8649440ECB6}"/>
    <cellStyle name="20% - Accent4 18 3 2" xfId="225" xr:uid="{87C794E2-AAAD-4B72-A687-3FA52B8B0B37}"/>
    <cellStyle name="20% - Accent4 18 4" xfId="621" xr:uid="{DD8F28CF-3B61-46E0-8707-F9F92D5EEBE2}"/>
    <cellStyle name="20% - Accent4 18 4 2" xfId="20086" xr:uid="{23864C8B-DFAA-4EBA-8B5F-3676A3F124AF}"/>
    <cellStyle name="20% - Accent4 18 5" xfId="10248" xr:uid="{BE7097D2-6FE0-43F0-96DA-B5968879A46D}"/>
    <cellStyle name="20% - Accent4 19" xfId="8701" xr:uid="{0F4B6380-D3B9-4A6B-AE52-D429B627C5B0}"/>
    <cellStyle name="20% - Accent4 19 2" xfId="4663" xr:uid="{8E4A0793-EB50-4473-9757-37FD9FB16A2F}"/>
    <cellStyle name="20% - Accent4 19 2 2" xfId="21269" xr:uid="{D75C6767-4EF5-49D2-A4C9-D3697B41304A}"/>
    <cellStyle name="20% - Accent4 19 3" xfId="1658" xr:uid="{E473B0AC-D858-4787-A94D-AA57FDE51000}"/>
    <cellStyle name="20% - Accent4 19 3 2" xfId="13771" xr:uid="{8FB71252-FCAE-4944-BAAB-4E14CCF02B92}"/>
    <cellStyle name="20% - Accent4 19 4" xfId="22884" xr:uid="{C20782C2-2A5F-4720-9F17-A5CCD3AD4C7C}"/>
    <cellStyle name="20% - Accent4 2" xfId="143" xr:uid="{5BEA42AD-27D0-42FE-BC11-BDA3382E88E3}"/>
    <cellStyle name="20% - Accent4 2 10" xfId="15095" xr:uid="{C678863A-2D9E-49E0-805F-7E686B8A7133}"/>
    <cellStyle name="20% - Accent4 2 10 2" xfId="23693" xr:uid="{AEE4D328-0167-4270-809B-FAECE277A8E1}"/>
    <cellStyle name="20% - Accent4 2 10 2 2" xfId="13680" xr:uid="{168B0272-2965-4D07-94B0-FF47317C6317}"/>
    <cellStyle name="20% - Accent4 2 10 3" xfId="3844" xr:uid="{E62B99B4-8CB0-44AB-ABF9-282D07731E21}"/>
    <cellStyle name="20% - Accent4 2 10 3 2" xfId="7530" xr:uid="{0C2D7626-2CCC-4CEF-B7D2-0752DFCBAFB7}"/>
    <cellStyle name="20% - Accent4 2 10 4" xfId="874" xr:uid="{6C5067E8-4CDD-404C-B719-B843140A7E19}"/>
    <cellStyle name="20% - Accent4 2 11" xfId="17097" xr:uid="{C8BC0BF7-FAEB-492A-B80F-13EFB588EE86}"/>
    <cellStyle name="20% - Accent4 2 12" xfId="25543" xr:uid="{E221DC34-56CD-4BE1-8240-94E33C32724D}"/>
    <cellStyle name="20% - Accent4 2 2" xfId="21338" xr:uid="{05A335D8-6305-46F8-A339-8C226EBF1C0E}"/>
    <cellStyle name="20% - Accent4 2 2 2" xfId="15026" xr:uid="{93C640C1-1BE1-425D-87F1-2BF395437FA3}"/>
    <cellStyle name="20% - Accent4 2 2 2 2" xfId="4493" xr:uid="{5274CBF2-B5AA-4E8B-9860-08568927713E}"/>
    <cellStyle name="20% - Accent4 2 2 2 2 2" xfId="23512" xr:uid="{B8095B3F-B1A2-4399-8A7D-C1B2180D842F}"/>
    <cellStyle name="20% - Accent4 2 2 2 2 2 2" xfId="19484" xr:uid="{C070600B-EA6B-4F13-97C7-C764717E90D2}"/>
    <cellStyle name="20% - Accent4 2 2 2 2 2 2 2" xfId="4184" xr:uid="{73C000EB-3E12-457D-ADF3-7BB9CD52627B}"/>
    <cellStyle name="20% - Accent4 2 2 2 2 2 3" xfId="16482" xr:uid="{62AB7660-C3B8-46B5-9918-B1DC68BA78BE}"/>
    <cellStyle name="20% - Accent4 2 2 2 2 2 3 2" xfId="1218" xr:uid="{5E90D302-0656-4443-8DA0-085D678929ED}"/>
    <cellStyle name="20% - Accent4 2 2 2 2 2 4" xfId="4015" xr:uid="{6F83F204-3E7B-455F-B71C-4D671A01E12E}"/>
    <cellStyle name="20% - Accent4 2 2 2 2 3" xfId="17302" xr:uid="{7AA76657-A646-42A9-BD07-30175BC1DFFB}"/>
    <cellStyle name="20% - Accent4 2 2 2 2 3 2" xfId="965" xr:uid="{A271BAEC-82D9-4A78-9EA3-B8AB38589918}"/>
    <cellStyle name="20% - Accent4 2 2 2 2 4" xfId="22714" xr:uid="{83B88886-2A0A-4328-B175-C77380CE87A4}"/>
    <cellStyle name="20% - Accent4 2 2 2 2 4 2" xfId="10585" xr:uid="{0065CA84-D40F-4545-A299-C957B6AB1C4D}"/>
    <cellStyle name="20% - Accent4 2 2 2 2 5" xfId="12352" xr:uid="{67CD9F0C-7157-467A-8466-F4A05D5A0959}"/>
    <cellStyle name="20% - Accent4 2 2 2 3" xfId="10806" xr:uid="{24CE424D-597F-48ED-AC7A-6666B2010340}"/>
    <cellStyle name="20% - Accent4 2 2 2 3 2" xfId="17200" xr:uid="{3ED85BAD-543E-4B3A-9B2F-C37EEF830088}"/>
    <cellStyle name="20% - Accent4 2 2 2 3 2 2" xfId="13170" xr:uid="{2C44E6B7-9EDD-49D8-900D-3782443BFE62}"/>
    <cellStyle name="20% - Accent4 2 2 2 3 2 2 2" xfId="10498" xr:uid="{538AC2B0-F54F-4374-B071-DEFDD1E0282E}"/>
    <cellStyle name="20% - Accent4 2 2 2 3 2 3" xfId="5948" xr:uid="{B3E78D79-68C5-4262-96AC-EA814E02D778}"/>
    <cellStyle name="20% - Accent4 2 2 2 3 2 3 2" xfId="1219" xr:uid="{1067E027-7917-4383-AE7C-49095D393101}"/>
    <cellStyle name="20% - Accent4 2 2 2 3 2 4" xfId="10329" xr:uid="{4DEB0F84-17ED-485A-A16D-E6B5D4A31903}"/>
    <cellStyle name="20% - Accent4 2 2 2 3 3" xfId="6769" xr:uid="{5D2C1042-09D4-4226-989B-26515B14BB0C}"/>
    <cellStyle name="20% - Accent4 2 2 2 3 3 2" xfId="966" xr:uid="{3FE8D8FD-61AA-4252-9C7A-37C5A623D69C}"/>
    <cellStyle name="20% - Accent4 2 2 2 3 4" xfId="16401" xr:uid="{44DEE83E-63C9-4853-A571-18AA556D54EE}"/>
    <cellStyle name="20% - Accent4 2 2 2 3 4 2" xfId="23222" xr:uid="{C599FD2D-6A2C-4373-8AD2-BA245BCDCE7A}"/>
    <cellStyle name="20% - Accent4 2 2 2 3 5" xfId="24989" xr:uid="{8089A990-85E4-4054-B82C-AB6EFD4FE3BF}"/>
    <cellStyle name="20% - Accent4 2 2 2 4" xfId="10875" xr:uid="{F1B319A2-576E-4F4A-8EA3-E9951F8486AD}"/>
    <cellStyle name="20% - Accent4 2 2 2 4 2" xfId="6848" xr:uid="{30DDF9F6-049C-402B-A01D-AB892819446F}"/>
    <cellStyle name="20% - Accent4 2 2 2 4 2 2" xfId="2080" xr:uid="{33EC1715-F643-4D5B-A973-23F9C4289377}"/>
    <cellStyle name="20% - Accent4 2 2 2 4 3" xfId="22795" xr:uid="{BDE7ABF4-1324-4D7C-BE31-CEC90E0A9EE1}"/>
    <cellStyle name="20% - Accent4 2 2 2 4 3 2" xfId="13852" xr:uid="{33F6351A-95EA-4D24-B55C-2C813436F6DC}"/>
    <cellStyle name="20% - Accent4 2 2 2 4 4" xfId="1911" xr:uid="{44D9C070-0962-43E7-9BF0-CA71FDC871A2}"/>
    <cellStyle name="20% - Accent4 2 2 2 5" xfId="23614" xr:uid="{7F2B27F4-5DBA-4BA6-BE42-0FB306DB6038}"/>
    <cellStyle name="20% - Accent4 2 2 2 5 2" xfId="12868" xr:uid="{09AC056F-6261-47BC-9500-B2DF44D8188A}"/>
    <cellStyle name="20% - Accent4 2 2 2 6" xfId="10077" xr:uid="{C34E251C-3162-44D3-B4B3-E3BCA1030E21}"/>
    <cellStyle name="20% - Accent4 2 2 2 6 2" xfId="4271" xr:uid="{D6528F4A-3DF5-4E90-9E7F-712837F14DBD}"/>
    <cellStyle name="20% - Accent4 2 2 2 7" xfId="6038" xr:uid="{7A46BC2F-03AC-4B02-9D1A-9865F5F8EE61}"/>
    <cellStyle name="20% - Accent4 2 2 3" xfId="23443" xr:uid="{F589FB6B-77F4-4395-A04C-8FD3238A1436}"/>
    <cellStyle name="20% - Accent4 2 2 3 2" xfId="17131" xr:uid="{7422CAA5-4F16-476C-8A18-275E9E81E142}"/>
    <cellStyle name="20% - Accent4 2 2 3 2 2" xfId="13001" xr:uid="{133C0353-B998-477F-B2E1-752EB2A25BAA}"/>
    <cellStyle name="20% - Accent4 2 2 3 2 2 2" xfId="1570" xr:uid="{ADDEE71B-2C38-474F-BD19-C5DE62A6F0E6}"/>
    <cellStyle name="20% - Accent4 2 2 3 2 2 2 2" xfId="16822" xr:uid="{EFEBE20D-D1BF-4584-A71F-0A830C584EE1}"/>
    <cellStyle name="20% - Accent4 2 2 3 2 2 3" xfId="24899" xr:uid="{190BE505-2CA2-44F5-9C1E-9C85C03B145A}"/>
    <cellStyle name="20% - Accent4 2 2 3 2 2 3 2" xfId="4357" xr:uid="{1BA273FD-A67F-4B2D-8824-618C99A3D272}"/>
    <cellStyle name="20% - Accent4 2 2 3 2 2 4" xfId="16653" xr:uid="{E1EA6219-CCDC-41CE-8EBF-CEA96A809E7B}"/>
    <cellStyle name="20% - Accent4 2 2 3 2 3" xfId="13091" xr:uid="{B3C6CA09-E7A4-43C9-8109-92F7631B376D}"/>
    <cellStyle name="20% - Accent4 2 2 3 2 3 2" xfId="4105" xr:uid="{862D1F6F-90E1-4CA3-911F-8878BCE84C6F}"/>
    <cellStyle name="20% - Accent4 2 2 3 2 4" xfId="12181" xr:uid="{1CDCA81A-4245-4CC5-9334-4412628A3530}"/>
    <cellStyle name="20% - Accent4 2 2 3 2 4 2" xfId="6375" xr:uid="{70DDDB6C-F695-4228-B6E1-D6FF6F507AE6}"/>
    <cellStyle name="20% - Accent4 2 2 3 2 5" xfId="8143" xr:uid="{4EEDCEEC-BD6B-4FA9-8DFF-0999A1D70930}"/>
    <cellStyle name="20% - Accent4 2 2 3 3" xfId="6598" xr:uid="{24566B77-D8DF-49BE-A09A-5252B9233F33}"/>
    <cellStyle name="20% - Accent4 2 2 3 3 2" xfId="359" xr:uid="{C01041ED-2515-4B86-BB9C-F5A7E45678FC}"/>
    <cellStyle name="20% - Accent4 2 2 3 3 2 2" xfId="3674" xr:uid="{D06C7880-62C7-41AA-BF4B-3E14055412DE}"/>
    <cellStyle name="20% - Accent4 2 2 3 3 2 2 2" xfId="6288" xr:uid="{9022C899-DBE4-49F0-A6D6-E4FFEA7FC037}"/>
    <cellStyle name="20% - Accent4 2 2 3 3 2 3" xfId="18586" xr:uid="{63FC81DD-B126-441A-8B39-A834341BC61C}"/>
    <cellStyle name="20% - Accent4 2 2 3 3 2 3 2" xfId="10671" xr:uid="{6E4ED5C7-6C01-4478-89B2-D0E7F85FEA71}"/>
    <cellStyle name="20% - Accent4 2 2 3 3 2 4" xfId="6119" xr:uid="{C4582925-08A7-4D5E-BF43-9CE51E63B42B}"/>
    <cellStyle name="20% - Accent4 2 2 3 3 3" xfId="1480" xr:uid="{6ECE4B58-4952-4895-997F-45971D240A4C}"/>
    <cellStyle name="20% - Accent4 2 2 3 3 3 2" xfId="10419" xr:uid="{4AB02DA5-4E73-4CB7-A02C-EC67E82770F6}"/>
    <cellStyle name="20% - Accent4 2 2 3 3 4" xfId="24818" xr:uid="{BCC538D4-13BD-467E-9888-64D3A2B46C7D}"/>
    <cellStyle name="20% - Accent4 2 2 3 3 4 2" xfId="12689" xr:uid="{836DB23D-0796-448E-8679-209C3A7A1A4F}"/>
    <cellStyle name="20% - Accent4 2 2 3 3 5" xfId="20778" xr:uid="{319FBCF9-3F41-4453-8582-08E2869DE19D}"/>
    <cellStyle name="20% - Accent4 2 2 3 4" xfId="358" xr:uid="{5E78782C-B453-4A8E-86B2-49971C1972C5}"/>
    <cellStyle name="20% - Accent4 2 2 3 4 2" xfId="531" xr:uid="{F4D3C083-1B26-489B-9469-A12A0530F5B3}"/>
    <cellStyle name="20% - Accent4 2 2 3 4 2 2" xfId="23135" xr:uid="{3FB5EB5C-F59C-48C0-B3A5-F096A6054AEC}"/>
    <cellStyle name="20% - Accent4 2 2 3 4 3" xfId="12262" xr:uid="{55B25885-6193-4CEB-A7A6-E0D62C15DFD9}"/>
    <cellStyle name="20% - Accent4 2 2 3 4 3 2" xfId="2253" xr:uid="{DDCFC1F7-59B0-4E14-AC6D-D76330A44745}"/>
    <cellStyle name="20% - Accent4 2 2 3 4 4" xfId="22966" xr:uid="{1AE9AE50-E76E-4A83-915C-5758B8DCE7D2}"/>
    <cellStyle name="20% - Accent4 2 2 3 5" xfId="19405" xr:uid="{DB061CD8-3544-436A-AC4D-DC70B9AE0CAA}"/>
    <cellStyle name="20% - Accent4 2 2 3 5 2" xfId="2001" xr:uid="{65863CFE-566F-4442-8464-07D68C6D5110}"/>
    <cellStyle name="20% - Accent4 2 2 3 6" xfId="5867" xr:uid="{477FF015-B7F4-4E81-A141-E5A90F94D793}"/>
    <cellStyle name="20% - Accent4 2 2 3 6 2" xfId="16909" xr:uid="{F5497164-DD31-45D8-8BAE-2962BEC53220}"/>
    <cellStyle name="20% - Accent4 2 2 3 7" xfId="18676" xr:uid="{FF011C44-0639-44FD-9EBE-F053EFB0B989}"/>
    <cellStyle name="20% - Accent4 2 2 4" xfId="19234" xr:uid="{1C4516BB-66AC-4BAE-81FA-C2EAEA472146}"/>
    <cellStyle name="20% - Accent4 2 2 4 2" xfId="360" xr:uid="{2F56F1C8-B09E-487D-8266-F44FCB27E1D3}"/>
    <cellStyle name="20% - Accent4 2 2 4 2 2" xfId="9988" xr:uid="{D4B7F863-6C4A-4D84-AC78-A7E6C1EC77C1}"/>
    <cellStyle name="20% - Accent4 2 2 4 2 2 2" xfId="12602" xr:uid="{D7280197-ED5E-4158-8763-CDFC4B03DF2B}"/>
    <cellStyle name="20% - Accent4 2 2 4 2 3" xfId="8053" xr:uid="{9F782285-B9BB-4A35-AFBC-4347E1F82595}"/>
    <cellStyle name="20% - Accent4 2 2 4 2 3 2" xfId="23308" xr:uid="{86A2EE11-C4C7-4674-B067-9C1BFD5E3891}"/>
    <cellStyle name="20% - Accent4 2 2 4 2 4" xfId="12433" xr:uid="{B1D825BD-CA08-4749-AA93-B25DE4FC9E50}"/>
    <cellStyle name="20% - Accent4 2 2 4 3" xfId="3584" xr:uid="{FA23F04E-EE85-4751-8BD3-1E48D31138C4}"/>
    <cellStyle name="20% - Accent4 2 2 4 3 2" xfId="23056" xr:uid="{9E9638BE-B158-446C-A6F5-3067D972F6C5}"/>
    <cellStyle name="20% - Accent4 2 2 4 4" xfId="18505" xr:uid="{3ACA3C48-A932-447A-ADAF-DDBA5E40B30B}"/>
    <cellStyle name="20% - Accent4 2 2 4 4 2" xfId="25326" xr:uid="{FE3DB25E-6BAF-4956-BC16-B5920B4D6E4E}"/>
    <cellStyle name="20% - Accent4 2 2 4 5" xfId="14466" xr:uid="{678666DC-5248-4E8A-979F-3FA9968307C4}"/>
    <cellStyle name="20% - Accent4 2 2 5" xfId="12920" xr:uid="{D8DCF2F5-C69F-43C3-9FDC-E8D292AF0302}"/>
    <cellStyle name="20% - Accent4 2 2 5 2" xfId="1400" xr:uid="{BAD54893-5E06-45B2-B1C1-2B94E8827B10}"/>
    <cellStyle name="20% - Accent4 2 2 5 2 2" xfId="22625" xr:uid="{38A6CADE-AF07-463D-B447-E0EB17349FCD}"/>
    <cellStyle name="20% - Accent4 2 2 5 2 2 2" xfId="25239" xr:uid="{73CC3884-AC38-4C56-A444-2879489644B8}"/>
    <cellStyle name="20% - Accent4 2 2 5 2 3" xfId="20688" xr:uid="{0383CA84-53A7-4513-A1A3-A985214CFC59}"/>
    <cellStyle name="20% - Accent4 2 2 5 2 3 2" xfId="16995" xr:uid="{5F660297-E9C4-4B9F-A462-2FDD4A7FF7AF}"/>
    <cellStyle name="20% - Accent4 2 2 5 2 4" xfId="25070" xr:uid="{93D38C01-E97D-45A3-AE68-E6364BA0C4E8}"/>
    <cellStyle name="20% - Accent4 2 2 5 3" xfId="9898" xr:uid="{A5201A48-BE36-4C5E-8BCB-237C9FB580B8}"/>
    <cellStyle name="20% - Accent4 2 2 5 3 2" xfId="16743" xr:uid="{0D3BBDB5-46A2-4E99-9A2F-14EA1A2C3E83}"/>
    <cellStyle name="20% - Accent4 2 2 5 4" xfId="7972" xr:uid="{F41C51A0-2A77-4F5E-BBB3-A2FB2C59FB98}"/>
    <cellStyle name="20% - Accent4 2 2 5 4 2" xfId="19013" xr:uid="{B42B3485-6600-4625-8258-0A2C7B949560}"/>
    <cellStyle name="20% - Accent4 2 2 5 5" xfId="2902" xr:uid="{EB17E0D1-A4A5-450D-BC0A-424D901A4241}"/>
    <cellStyle name="20% - Accent4 2 2 6" xfId="4562" xr:uid="{A13B6B70-D54B-4FBE-A97B-12F780673148}"/>
    <cellStyle name="20% - Accent4 2 2 6 2" xfId="17381" xr:uid="{41A71694-8EA7-48FE-AB10-459242266746}"/>
    <cellStyle name="20% - Accent4 2 2 6 2 2" xfId="1045" xr:uid="{5F9C4B32-5381-4808-8716-778B22FDFCAA}"/>
    <cellStyle name="20% - Accent4 2 2 6 3" xfId="10158" xr:uid="{BF41AF4D-5555-4FC8-9CA8-977CFA7BAEB3}"/>
    <cellStyle name="20% - Accent4 2 2 6 3 2" xfId="20166" xr:uid="{ABFEE1F1-7246-47A9-A28A-2EDA60714877}"/>
    <cellStyle name="20% - Accent4 2 2 6 4" xfId="875" xr:uid="{75FBAED3-768A-4572-9E12-38A1D87000F1}"/>
    <cellStyle name="20% - Accent4 2 2 7" xfId="10977" xr:uid="{ABB14DFA-B82A-48E8-845F-11D9E5945A19}"/>
    <cellStyle name="20% - Accent4 2 2 7 2" xfId="19184" xr:uid="{DA696C4E-86D5-4E6A-9F6C-11EF1073A5F5}"/>
    <cellStyle name="20% - Accent4 2 2 8" xfId="3763" xr:uid="{13CDFF00-65B4-47C1-8B55-CE3B18C435AF}"/>
    <cellStyle name="20% - Accent4 2 2 8 2" xfId="2167" xr:uid="{DF52B001-DCCD-49C3-9851-2B33E55152BD}"/>
    <cellStyle name="20% - Accent4 2 2 9" xfId="16572" xr:uid="{FDDF4AE6-D5B0-4040-97D3-F5EF03EB821C}"/>
    <cellStyle name="20% - Accent4 2 3" xfId="1315" xr:uid="{D281CC45-3780-48AA-A4E6-76701AD85EC9}"/>
    <cellStyle name="20% - Accent4 2 3 2" xfId="3419" xr:uid="{92F24942-144C-4FCA-B1BC-D41BE30F1EC1}"/>
    <cellStyle name="20% - Accent4 2 3 2 2" xfId="9818" xr:uid="{9A2C4F8B-BA7C-4739-8D89-C27B75685014}"/>
    <cellStyle name="20% - Accent4 2 3 2 2 2" xfId="5778" xr:uid="{2F14BFC7-2418-4900-8A49-D117D8322033}"/>
    <cellStyle name="20% - Accent4 2 3 2 2 2 2" xfId="8393" xr:uid="{D340376A-CE6A-4979-8DEE-6FDF81A06591}"/>
    <cellStyle name="20% - Accent4 2 3 2 2 3" xfId="2812" xr:uid="{B438DFE4-A2F2-4525-9F76-3E3F9C2D41D2}"/>
    <cellStyle name="20% - Accent4 2 3 2 2 3 2" xfId="12775" xr:uid="{682EE241-8707-490E-86FC-8DCCD49F3C33}"/>
    <cellStyle name="20% - Accent4 2 3 2 2 4" xfId="8224" xr:uid="{C4425D95-B6D2-400A-AE6E-C6DA5CC24C1F}"/>
    <cellStyle name="20% - Accent4 2 3 2 3" xfId="16222" xr:uid="{E6FA159A-FAF7-467D-ADDE-FB70596633E3}"/>
    <cellStyle name="20% - Accent4 2 3 2 3 2" xfId="12523" xr:uid="{C5976B8F-EC47-41D1-9188-1A48FB219680}"/>
    <cellStyle name="20% - Accent4 2 3 2 4" xfId="14295" xr:uid="{818A3555-81CD-46FB-B8F9-C7D102617705}"/>
    <cellStyle name="20% - Accent4 2 3 2 4 2" xfId="21115" xr:uid="{DFAC61DD-C92A-4706-A3A5-FD7B4FCE8CEA}"/>
    <cellStyle name="20% - Accent4 2 3 2 5" xfId="21851" xr:uid="{050A64B3-240D-4226-B138-67AE6972CCD0}"/>
    <cellStyle name="20% - Accent4 2 3 3" xfId="9733" xr:uid="{65C062ED-9F0D-4999-B5FE-5ACB6D6688CB}"/>
    <cellStyle name="20% - Accent4 2 3 3 2" xfId="22455" xr:uid="{B87FDE05-9BFB-4EA5-B9F8-1D541C36DDD2}"/>
    <cellStyle name="20% - Accent4 2 3 3 2 2" xfId="12092" xr:uid="{BFEDE1E4-04C4-443C-83AF-9686758EC511}"/>
    <cellStyle name="20% - Accent4 2 3 3 2 2 2" xfId="21028" xr:uid="{487BA265-E224-4E81-9B21-4556B97C4D76}"/>
    <cellStyle name="20% - Accent4 2 3 3 2 3" xfId="9125" xr:uid="{8B818159-0F7E-4D28-8F79-98FF23E70C99}"/>
    <cellStyle name="20% - Accent4 2 3 3 2 3 2" xfId="25412" xr:uid="{A6DEB5E2-079C-4628-A0D0-13B599414DED}"/>
    <cellStyle name="20% - Accent4 2 3 3 2 4" xfId="20859" xr:uid="{244815D5-3AE7-4A1E-9127-C93857008901}"/>
    <cellStyle name="20% - Accent4 2 3 3 3" xfId="5688" xr:uid="{038481EC-EAA4-4E7B-8EEE-F12DEB435E68}"/>
    <cellStyle name="20% - Accent4 2 3 3 3 2" xfId="25160" xr:uid="{007280F7-CB86-40DC-ADFD-95727CC4D3EA}"/>
    <cellStyle name="20% - Accent4 2 3 3 4" xfId="2731" xr:uid="{C3FBD77A-F274-4944-A025-342A6D04F562}"/>
    <cellStyle name="20% - Accent4 2 3 3 4 2" xfId="14803" xr:uid="{8105DBBC-BA0F-4931-A3FD-EB2055527349}"/>
    <cellStyle name="20% - Accent4 2 3 3 5" xfId="15539" xr:uid="{5DB41452-FC17-475E-ACD9-7F859C9EE373}"/>
    <cellStyle name="20% - Accent4 2 3 4" xfId="3504" xr:uid="{0C7F469E-7A1F-4D1B-906D-9F4F9EC62DEB}"/>
    <cellStyle name="20% - Accent4 2 3 4 2" xfId="16312" xr:uid="{50C79268-03D0-4802-891D-F11F189095DF}"/>
    <cellStyle name="20% - Accent4 2 3 4 2 2" xfId="18926" xr:uid="{62AEECE1-B926-4249-9916-3712301FE916}"/>
    <cellStyle name="20% - Accent4 2 3 4 3" xfId="14376" xr:uid="{748C9F51-8742-435D-BCBC-5784A6AB1930}"/>
    <cellStyle name="20% - Accent4 2 3 4 3 2" xfId="6461" xr:uid="{1A0B4CBC-904B-47BF-A4C1-891BA4E7C6B6}"/>
    <cellStyle name="20% - Accent4 2 3 4 4" xfId="18757" xr:uid="{18FDE7A7-77B7-426D-90BC-EA537D65A7C2}"/>
    <cellStyle name="20% - Accent4 2 3 5" xfId="22535" xr:uid="{B2BAE24C-0CD4-436D-978E-23C1A9F55425}"/>
    <cellStyle name="20% - Accent4 2 3 5 2" xfId="6209" xr:uid="{8DF73F0A-367B-4BDC-91CF-582AB4861E0E}"/>
    <cellStyle name="20% - Accent4 2 3 6" xfId="20607" xr:uid="{6C8F2249-78E0-470C-AD1A-A3DFEDAAA322}"/>
    <cellStyle name="20% - Accent4 2 3 6 2" xfId="8480" xr:uid="{B6A368F6-6CA2-4206-939F-353FEE792568}"/>
    <cellStyle name="20% - Accent4 2 3 7" xfId="9215" xr:uid="{AD280D41-264F-4D72-8ED2-122BC24D71AE}"/>
    <cellStyle name="20% - Accent4 2 4" xfId="22370" xr:uid="{124F3571-58E3-4C55-94B9-242025925980}"/>
    <cellStyle name="20% - Accent4 2 4 2" xfId="16057" xr:uid="{A3C9AA62-E594-46EC-8147-AD536635DE8E}"/>
    <cellStyle name="20% - Accent4 2 4 2 2" xfId="5608" xr:uid="{FE04083A-2660-4A54-9AFD-F6BC22D17A34}"/>
    <cellStyle name="20% - Accent4 2 4 2 2 2" xfId="18416" xr:uid="{B12EA9ED-7630-4BF9-978E-48D9528A595B}"/>
    <cellStyle name="20% - Accent4 2 4 2 2 2 2" xfId="3152" xr:uid="{FDE5209A-0215-4DB1-BE42-BEB94F093AF3}"/>
    <cellStyle name="20% - Accent4 2 4 2 2 3" xfId="15449" xr:uid="{D0ADC8A4-9621-4A64-84BA-2D2505B2DBD5}"/>
    <cellStyle name="20% - Accent4 2 4 2 2 3 2" xfId="8566" xr:uid="{8258226E-657E-45E0-81E8-646248C6C6CB}"/>
    <cellStyle name="20% - Accent4 2 4 2 2 4" xfId="2983" xr:uid="{D657CDA1-97B9-44B4-B936-01FA05929C7D}"/>
    <cellStyle name="20% - Accent4 2 4 2 3" xfId="24639" xr:uid="{B8FF4B3F-5969-4175-969F-A5C6D695E26A}"/>
    <cellStyle name="20% - Accent4 2 4 2 3 2" xfId="8314" xr:uid="{7EFD012B-4E64-48FB-AAB8-8A0BF9416758}"/>
    <cellStyle name="20% - Accent4 2 4 2 4" xfId="21680" xr:uid="{7EA61307-5651-49F9-901D-C65DE618A2BE}"/>
    <cellStyle name="20% - Accent4 2 4 2 4 2" xfId="9552" xr:uid="{BD6ECD81-5173-46E7-A753-6CD78292D0A7}"/>
    <cellStyle name="20% - Accent4 2 4 2 5" xfId="11319" xr:uid="{400713AB-4BFC-4EFE-9391-08F53A6C8349}"/>
    <cellStyle name="20% - Accent4 2 4 3" xfId="5523" xr:uid="{FEBB2706-7D6A-45B7-B269-A685EAF82697}"/>
    <cellStyle name="20% - Accent4 2 4 3 2" xfId="11922" xr:uid="{3ADDDD61-7898-42D8-9414-4DAE8D65EAB5}"/>
    <cellStyle name="20% - Accent4 2 4 3 2 2" xfId="7883" xr:uid="{050E805B-31C2-4721-BA73-8F66378E5D80}"/>
    <cellStyle name="20% - Accent4 2 4 3 2 2 2" xfId="9465" xr:uid="{475A347B-A57D-4F14-997C-2D5496D4101D}"/>
    <cellStyle name="20% - Accent4 2 4 3 2 3" xfId="4916" xr:uid="{CB5E9F11-3DA0-41FB-826B-07A0CE880E56}"/>
    <cellStyle name="20% - Accent4 2 4 3 2 3 2" xfId="21201" xr:uid="{EF637629-30EB-43F5-A942-128F4F87C30C}"/>
    <cellStyle name="20% - Accent4 2 4 3 2 4" xfId="9296" xr:uid="{57076A31-DA36-4FEB-AF91-2005E91882A6}"/>
    <cellStyle name="20% - Accent4 2 4 3 3" xfId="18326" xr:uid="{9D309DCC-8BF8-4934-8497-04E2AC754C24}"/>
    <cellStyle name="20% - Accent4 2 4 3 3 2" xfId="20949" xr:uid="{E17A244A-9CA2-45E7-9C33-25BCF52D0368}"/>
    <cellStyle name="20% - Accent4 2 4 3 4" xfId="15368" xr:uid="{A896BE00-4A1F-47AA-AB22-4772A6E1D097}"/>
    <cellStyle name="20% - Accent4 2 4 3 4 2" xfId="22188" xr:uid="{0DEFB5EA-CCA3-4325-8969-829D078D0EF8}"/>
    <cellStyle name="20% - Accent4 2 4 3 5" xfId="23956" xr:uid="{0F2CD6CB-ECEE-40E1-B096-EE71315851A4}"/>
    <cellStyle name="20% - Accent4 2 4 4" xfId="16142" xr:uid="{B4E07A4D-F0A7-4580-91AD-89330F5253A2}"/>
    <cellStyle name="20% - Accent4 2 4 4 2" xfId="24729" xr:uid="{3943521B-9E8C-4813-BF0D-29D7548D3C6F}"/>
    <cellStyle name="20% - Accent4 2 4 4 2 2" xfId="14716" xr:uid="{440369B4-B45A-4D28-8287-1B8DEB084F31}"/>
    <cellStyle name="20% - Accent4 2 4 4 3" xfId="21761" xr:uid="{1A11A8FA-B01D-4532-9AD4-5B09631DC971}"/>
    <cellStyle name="20% - Accent4 2 4 4 3 2" xfId="19099" xr:uid="{AD5E2ECB-DA69-4057-9B99-3F37E12DFB2D}"/>
    <cellStyle name="20% - Accent4 2 4 4 4" xfId="14547" xr:uid="{E18B1FA5-FE62-4FCC-9766-2CC44057FEEF}"/>
    <cellStyle name="20% - Accent4 2 4 5" xfId="12002" xr:uid="{979ED085-E8E7-415D-8246-3E9257004E0C}"/>
    <cellStyle name="20% - Accent4 2 4 5 2" xfId="18847" xr:uid="{2306C916-49D0-4BF0-9F92-C08F1DB0CC68}"/>
    <cellStyle name="20% - Accent4 2 4 6" xfId="9044" xr:uid="{0D232D6F-5E85-4A1A-9670-8B614833E7C7}"/>
    <cellStyle name="20% - Accent4 2 4 6 2" xfId="3239" xr:uid="{D2A54EE2-A50A-4EA5-8CFF-52B94B45DDD0}"/>
    <cellStyle name="20% - Accent4 2 4 7" xfId="5006" xr:uid="{F5D6483A-01BA-42D5-906E-178608B7E511}"/>
    <cellStyle name="20% - Accent4 2 5" xfId="11837" xr:uid="{B410A453-87FC-4007-85BE-5FA6B4DCC489}"/>
    <cellStyle name="20% - Accent4 2 5 2" xfId="24474" xr:uid="{DDF27C26-7AE5-414D-96D1-05E76836DA41}"/>
    <cellStyle name="20% - Accent4 2 5 2 2" xfId="18246" xr:uid="{8792983F-3B4C-4B1F-A806-46D930A83AE2}"/>
    <cellStyle name="20% - Accent4 2 5 2 2 2" xfId="14206" xr:uid="{F61964F5-D20E-4F9B-92CE-92D8B2CE78CA}"/>
    <cellStyle name="20% - Accent4 2 5 2 2 2 2" xfId="15789" xr:uid="{9DDE06FD-CDFB-4318-B250-65531B512431}"/>
    <cellStyle name="20% - Accent4 2 5 2 2 3" xfId="23866" xr:uid="{8B87FB90-6E8E-43C3-995E-E93DF4319805}"/>
    <cellStyle name="20% - Accent4 2 5 2 2 3 2" xfId="3325" xr:uid="{B9278EAD-95B6-4E8C-B02C-2C26BEA4E40E}"/>
    <cellStyle name="20% - Accent4 2 5 2 2 4" xfId="15620" xr:uid="{181C7987-EED6-4EC0-98F4-1727F9C7EB40}"/>
    <cellStyle name="20% - Accent4 2 5 2 3" xfId="20428" xr:uid="{1C262EFF-A353-4425-A6FF-ECB98BF25C4F}"/>
    <cellStyle name="20% - Accent4 2 5 2 3 2" xfId="3073" xr:uid="{2CFD1BCA-3A17-40E6-838E-28B893D35DDA}"/>
    <cellStyle name="20% - Accent4 2 5 2 4" xfId="11148" xr:uid="{1FA23A94-DAB7-4031-A05C-9C0911256185}"/>
    <cellStyle name="20% - Accent4 2 5 2 4 2" xfId="5343" xr:uid="{57F210A0-A299-4ED1-AD67-3B163C7EA25E}"/>
    <cellStyle name="20% - Accent4 2 5 2 5" xfId="7111" xr:uid="{F613138B-92CD-46D9-8CE0-C2E1DC424E7C}"/>
    <cellStyle name="20% - Accent4 2 5 3" xfId="18161" xr:uid="{D27A2F2F-6AF5-40BA-9BEF-4CAC341DD522}"/>
    <cellStyle name="20% - Accent4 2 5 3 2" xfId="7713" xr:uid="{AC331519-7E16-4207-A873-F3AB00C41289}"/>
    <cellStyle name="20% - Accent4 2 5 3 2 2" xfId="2642" xr:uid="{4B54FF45-CF84-402B-BAB6-406ABAB1632B}"/>
    <cellStyle name="20% - Accent4 2 5 3 2 2 2" xfId="5256" xr:uid="{EA1C6B7D-746A-42E0-A49F-3479EDFD2241}"/>
    <cellStyle name="20% - Accent4 2 5 3 2 3" xfId="17554" xr:uid="{D9825EB5-8AE0-4490-AC40-4C52AEF4CDB0}"/>
    <cellStyle name="20% - Accent4 2 5 3 2 3 2" xfId="9638" xr:uid="{1799034D-A97D-49D2-B629-2058E12CD15D}"/>
    <cellStyle name="20% - Accent4 2 5 3 2 4" xfId="5087" xr:uid="{861502D5-C71C-4638-881D-AE2D51382634}"/>
    <cellStyle name="20% - Accent4 2 5 3 3" xfId="14116" xr:uid="{0D78DB67-F39B-45E6-9E14-C37F6853A686}"/>
    <cellStyle name="20% - Accent4 2 5 3 3 2" xfId="9386" xr:uid="{A22C420F-ADF1-4A44-A8F8-689ECE0C18A0}"/>
    <cellStyle name="20% - Accent4 2 5 3 4" xfId="23785" xr:uid="{3D5D4E1A-7110-47D6-99F0-7F308960AD61}"/>
    <cellStyle name="20% - Accent4 2 5 3 4 2" xfId="11656" xr:uid="{300EBE5D-D185-435E-998A-9526EA0160B0}"/>
    <cellStyle name="20% - Accent4 2 5 3 5" xfId="19747" xr:uid="{DB691E07-2040-40F8-9967-8C4696045C98}"/>
    <cellStyle name="20% - Accent4 2 5 4" xfId="24559" xr:uid="{3CF149A8-287D-48C3-BD44-065D9CA40DF6}"/>
    <cellStyle name="20% - Accent4 2 5 4 2" xfId="20518" xr:uid="{06A3552A-14D8-46C8-B8D6-074F8CF33ABE}"/>
    <cellStyle name="20% - Accent4 2 5 4 2 2" xfId="22101" xr:uid="{B14B02F8-AED4-437A-9838-36FE5A7908B6}"/>
    <cellStyle name="20% - Accent4 2 5 4 3" xfId="11229" xr:uid="{A1E2FD0F-E4BA-4344-B78C-8C5E90288883}"/>
    <cellStyle name="20% - Accent4 2 5 4 3 2" xfId="14889" xr:uid="{C1935585-AAA6-4E27-BA3F-D99BF5343853}"/>
    <cellStyle name="20% - Accent4 2 5 4 4" xfId="21932" xr:uid="{28C3CE20-7F9B-4697-BA62-A1A2839A9134}"/>
    <cellStyle name="20% - Accent4 2 5 5" xfId="7793" xr:uid="{C2AB8B7E-3A53-49CF-9A2F-AFE46612159A}"/>
    <cellStyle name="20% - Accent4 2 5 5 2" xfId="14637" xr:uid="{65CFACE4-7866-40AE-ADE1-863156AFE874}"/>
    <cellStyle name="20% - Accent4 2 5 6" xfId="4835" xr:uid="{C1F1D7C5-9018-4F67-8D7B-11FEC3D31CB0}"/>
    <cellStyle name="20% - Accent4 2 5 6 2" xfId="15876" xr:uid="{1AA932B5-E3DE-4B52-9749-A35D10117BE8}"/>
    <cellStyle name="20% - Accent4 2 5 7" xfId="17644" xr:uid="{C256C997-1E79-4CFD-843B-699223DE7137}"/>
    <cellStyle name="20% - Accent4 2 6" xfId="7628" xr:uid="{109FC7BA-069D-40C9-9D28-1DEB6AA589A2}"/>
    <cellStyle name="20% - Accent4 2 6 2" xfId="20348" xr:uid="{C2E5FECF-11B2-4BF2-A84D-55CB90B30676}"/>
    <cellStyle name="20% - Accent4 2 6 2 2" xfId="8955" xr:uid="{87C9DE6F-7141-47DB-9537-F613F7A6D78B}"/>
    <cellStyle name="20% - Accent4 2 6 2 2 2" xfId="11569" xr:uid="{678B47A1-AF5A-4427-9DEE-31406810D7BF}"/>
    <cellStyle name="20% - Accent4 2 6 2 3" xfId="7021" xr:uid="{BB6928E1-B87D-4A88-8045-5DF2075C7007}"/>
    <cellStyle name="20% - Accent4 2 6 2 3 2" xfId="22274" xr:uid="{18EFF819-D4CD-40D1-A8E6-0D667DA3B1C0}"/>
    <cellStyle name="20% - Accent4 2 6 2 4" xfId="11400" xr:uid="{C7D58E8A-5E56-48D1-8F21-B463339957E7}"/>
    <cellStyle name="20% - Accent4 2 6 3" xfId="2552" xr:uid="{28AF221F-1AAA-49EB-B6B6-3A1046C90F30}"/>
    <cellStyle name="20% - Accent4 2 6 3 2" xfId="22022" xr:uid="{8C33140E-875C-4F9E-8D7B-C658A4A4D6F1}"/>
    <cellStyle name="20% - Accent4 2 6 4" xfId="17473" xr:uid="{8586E0E7-B27E-4DFF-B862-AEFA6D3301BD}"/>
    <cellStyle name="20% - Accent4 2 6 4 2" xfId="24293" xr:uid="{CACACF54-D13B-48CC-8EB9-D15BCA9EAF78}"/>
    <cellStyle name="20% - Accent4 2 6 5" xfId="13433" xr:uid="{F9030C81-CB88-4A9F-8E5B-3B61AD98ADDC}"/>
    <cellStyle name="20% - Accent4 2 7" xfId="20263" xr:uid="{746D6E9B-AD10-4DEA-A354-0695DD7C7EB3}"/>
    <cellStyle name="20% - Accent4 2 7 2" xfId="14036" xr:uid="{E8AB6814-971D-478C-92B7-2478597BA672}"/>
    <cellStyle name="20% - Accent4 2 7 2 2" xfId="21591" xr:uid="{0CF9577A-03ED-45ED-9F69-C2B4B03660C4}"/>
    <cellStyle name="20% - Accent4 2 7 2 2 2" xfId="24206" xr:uid="{6C4B923C-0E94-4114-B23A-CFCF1BFFB36C}"/>
    <cellStyle name="20% - Accent4 2 7 2 3" xfId="19657" xr:uid="{39FBB647-D2F5-4718-884A-FC95C640F9CE}"/>
    <cellStyle name="20% - Accent4 2 7 2 3 2" xfId="15962" xr:uid="{A717A658-0AB3-4E62-BCA2-8C8B62B6CA7A}"/>
    <cellStyle name="20% - Accent4 2 7 2 4" xfId="24037" xr:uid="{FF3BA7B5-0693-4C87-BDBA-3F7A0B83697B}"/>
    <cellStyle name="20% - Accent4 2 7 3" xfId="8865" xr:uid="{C6EDAD75-4568-4E9D-86A5-83D5C249C3FE}"/>
    <cellStyle name="20% - Accent4 2 7 3 2" xfId="15710" xr:uid="{55C53375-0EA6-492C-B4D3-BD15FF3D693B}"/>
    <cellStyle name="20% - Accent4 2 7 4" xfId="6940" xr:uid="{FB101F13-A693-4AAD-BA89-4D9E940E2893}"/>
    <cellStyle name="20% - Accent4 2 7 4 2" xfId="17981" xr:uid="{D7DB06CF-0D76-4A00-A726-3ABDE632AA61}"/>
    <cellStyle name="20% - Accent4 2 7 5" xfId="1828" xr:uid="{DEB4FEE5-7047-4B23-9B3A-ED53B6DFD857}"/>
    <cellStyle name="20% - Accent4 2 8" xfId="13951" xr:uid="{015015BF-BDFD-423B-AADE-061EF87D82B9}"/>
    <cellStyle name="20% - Accent4 2 9" xfId="8702" xr:uid="{337E9A3F-E339-4513-82BD-E0D88C13A6D4}"/>
    <cellStyle name="20% - Accent4 2 9 2" xfId="4664" xr:uid="{8BA40D6E-4231-4332-AE11-289507059AAE}"/>
    <cellStyle name="20% - Accent4 2 9 2 2" xfId="6546" xr:uid="{452C2B5D-CB5B-4AE2-9C5C-F9E19D47E927}"/>
    <cellStyle name="20% - Accent4 2 9 3" xfId="1659" xr:uid="{531667BE-43FB-4751-86EA-5640DB380C76}"/>
    <cellStyle name="20% - Accent4 2 9 3 2" xfId="13772" xr:uid="{64FECA31-B315-4615-A892-6FD2033B9E88}"/>
    <cellStyle name="20% - Accent4 2 9 4" xfId="22885" xr:uid="{6C16F0DD-C9C9-404D-A156-638CE226B8E6}"/>
    <cellStyle name="20% - Accent4 20" xfId="21418" xr:uid="{C29E8FE1-9C2C-4BE1-9D00-577203774E64}"/>
    <cellStyle name="20% - Accent4 20 2" xfId="11058" xr:uid="{640464A5-4A2D-4D59-8352-FC5E8DDDEBC3}"/>
    <cellStyle name="20% - Accent4 20 2 2" xfId="19996" xr:uid="{48632BB5-50AF-4308-BABB-FAAA7820BBEF}"/>
    <cellStyle name="20% - Accent4 20 3" xfId="3843" xr:uid="{12B8C39B-2D7B-437B-9D59-69B15C01C1C7}"/>
    <cellStyle name="20% - Accent4 20 3 2" xfId="18065" xr:uid="{29909D63-555B-486B-8B97-C07A4FEB5112}"/>
    <cellStyle name="20% - Accent4 20 4" xfId="13512" xr:uid="{9CF03A2C-9927-4328-AE05-8ECE7844097D}"/>
    <cellStyle name="20% - Accent4 21" xfId="20412" xr:uid="{0612C7C9-EA3A-4B37-B3D5-CEF1CB226D69}"/>
    <cellStyle name="20% - Accent4 21 2" xfId="1972" xr:uid="{F1186EC2-15C2-4729-A6AF-772B506C9746}"/>
    <cellStyle name="20% - Accent4 22" xfId="21651" xr:uid="{669DAB17-5F58-4C4D-BA25-C54F9EFD6DAB}"/>
    <cellStyle name="20% - Accent4 22 2" xfId="25303" xr:uid="{612DDC20-2573-44A2-BB5F-5ACA474C3BE0}"/>
    <cellStyle name="20% - Accent4 23" xfId="19719" xr:uid="{5135C991-2F4E-4737-B01E-436C26F935A5}"/>
    <cellStyle name="20% - Accent4 24" xfId="25469" xr:uid="{9E6A6B13-D273-4E55-BCFE-E5FD062AFCBB}"/>
    <cellStyle name="20% - Accent4 25" xfId="21304" xr:uid="{8B0B635A-5C2E-4297-A5F0-1307C7E26898}"/>
    <cellStyle name="20% - Accent4 26" xfId="195" xr:uid="{41F3276E-9892-4AD3-B1F5-EF7121CD4F63}"/>
    <cellStyle name="20% - Accent4 27" xfId="25496" xr:uid="{88C2D41D-2F44-4D13-82FF-3BD7EA835C05}"/>
    <cellStyle name="20% - Accent4 28" xfId="25517" xr:uid="{705A313A-D38E-482E-9F5F-AD30C9F6993F}"/>
    <cellStyle name="20% - Accent4 3" xfId="171" xr:uid="{99E84622-7696-43A4-93A5-B694DF954A7B}"/>
    <cellStyle name="20% - Accent4 3 10" xfId="22520" xr:uid="{ADA69CAA-21AC-45DE-95E4-F1ED78DB8440}"/>
    <cellStyle name="20% - Accent4 3 10 2" xfId="11461" xr:uid="{95795C88-71EF-42B7-A5DE-54FD9F4CACA3}"/>
    <cellStyle name="20% - Accent4 3 11" xfId="24792" xr:uid="{339E85C8-9FEB-4FD1-BEF1-6D7B3A628774}"/>
    <cellStyle name="20% - Accent4 3 11 2" xfId="2145" xr:uid="{D0E41C93-528C-47B4-88DE-9F4C7199C27D}"/>
    <cellStyle name="20% - Accent4 3 12" xfId="15500" xr:uid="{C39FDB57-1AC7-466E-AAAB-7A44A17F5AD5}"/>
    <cellStyle name="20% - Accent4 3 13" xfId="10776" xr:uid="{0898DAD7-A6EE-4205-B874-E9958F43C3E2}"/>
    <cellStyle name="20% - Accent4 3 14" xfId="25571" xr:uid="{027ED7FE-5899-47EF-BCA2-7397C1A15406}"/>
    <cellStyle name="20% - Accent4 3 2" xfId="24451" xr:uid="{64A6A3F5-FE65-4DC4-998E-D3E15C956A03}"/>
    <cellStyle name="20% - Accent4 3 2 10" xfId="9189" xr:uid="{F2C0EECE-F2B0-4A5B-9CC3-B11CCE1AD619}"/>
    <cellStyle name="20% - Accent4 3 2 2" xfId="21336" xr:uid="{A6143777-5C92-443E-99DB-89158CFCD9A2}"/>
    <cellStyle name="20% - Accent4 3 2 2 2" xfId="15024" xr:uid="{C6A18090-6A22-4F9B-8CB9-8B12D3C644A5}"/>
    <cellStyle name="20% - Accent4 3 2 2 2 2" xfId="15109" xr:uid="{45A88BCD-E07B-44A3-8012-679A800B7838}"/>
    <cellStyle name="20% - Accent4 3 2 2 2 2 2" xfId="23696" xr:uid="{612B4AC1-8A75-4ABC-881C-D9EE8BDBD0C9}"/>
    <cellStyle name="20% - Accent4 3 2 2 2 2 2 2" xfId="13683" xr:uid="{A35AC8B1-39B2-43C0-AC0F-C42D176A7DA9}"/>
    <cellStyle name="20% - Accent4 3 2 2 2 2 3" xfId="10156" xr:uid="{23322161-3332-4E3B-B732-2BC3312D4C1F}"/>
    <cellStyle name="20% - Accent4 3 2 2 2 2 3 2" xfId="18067" xr:uid="{D7372428-544D-4062-A2C8-E9B6EF5E5F90}"/>
    <cellStyle name="20% - Accent4 3 2 2 2 2 4" xfId="13514" xr:uid="{334EB7BE-E64B-42FF-87DA-AE13EEE560E1}"/>
    <cellStyle name="20% - Accent4 3 2 2 2 3" xfId="10969" xr:uid="{C299DEAE-49CF-4DA3-ABE0-95807BB42987}"/>
    <cellStyle name="20% - Accent4 3 2 2 2 3 2" xfId="17815" xr:uid="{260FDE08-1555-4D0E-90E1-FF6C757EF402}"/>
    <cellStyle name="20% - Accent4 3 2 2 2 4" xfId="3761" xr:uid="{30E2F7B2-C879-4D24-8557-04CF4232B2C4}"/>
    <cellStyle name="20% - Accent4 3 2 2 2 4 2" xfId="1136" xr:uid="{FB104F70-8D73-4EE1-B28F-E9C668D84B22}"/>
    <cellStyle name="20% - Accent4 3 2 2 2 5" xfId="16570" xr:uid="{33941E35-520F-41B8-B820-5E9030D89380}"/>
    <cellStyle name="20% - Accent4 3 2 2 3" xfId="4491" xr:uid="{CAFC4479-7A62-4823-9DA8-7C206841DBB5}"/>
    <cellStyle name="20% - Accent4 3 2 2 3 2" xfId="4576" xr:uid="{474BF0B7-75A5-42A1-8FAB-0B22C80E3E72}"/>
    <cellStyle name="20% - Accent4 3 2 2 3 2 2" xfId="17384" xr:uid="{65077D11-4E47-4DF1-97EB-828736CE5B69}"/>
    <cellStyle name="20% - Accent4 3 2 2 3 2 2 2" xfId="1046" xr:uid="{C59BB08D-02C1-46D1-AE90-87AD3B239C37}"/>
    <cellStyle name="20% - Accent4 3 2 2 3 2 3" xfId="22793" xr:uid="{EA22EF02-B527-424C-A0E5-1F273D5738B5}"/>
    <cellStyle name="20% - Accent4 3 2 2 3 2 3 2" xfId="7534" xr:uid="{4864F2FC-DBA6-4F4C-8C0C-5BBD0717C765}"/>
    <cellStyle name="20% - Accent4 3 2 2 3 2 4" xfId="876" xr:uid="{E7EC4F30-01FC-47E5-A9A6-196ABA746BF8}"/>
    <cellStyle name="20% - Accent4 3 2 2 3 3" xfId="23606" xr:uid="{52B105F2-AA58-4BEC-8E3E-72343ACEF47A}"/>
    <cellStyle name="20% - Accent4 3 2 2 3 3 2" xfId="7282" xr:uid="{3457E8CD-A019-4489-ADAA-E92048B5241A}"/>
    <cellStyle name="20% - Accent4 3 2 2 3 4" xfId="10075" xr:uid="{723B17F5-9BDF-4C6A-A4A4-7CAC0B5F6D4C}"/>
    <cellStyle name="20% - Accent4 3 2 2 3 4 2" xfId="1137" xr:uid="{3C39670B-5C45-401C-8A69-65A1E43BA443}"/>
    <cellStyle name="20% - Accent4 3 2 2 3 5" xfId="6036" xr:uid="{05C496C2-EBDB-41CA-9B22-9922B9FEE216}"/>
    <cellStyle name="20% - Accent4 3 2 2 4" xfId="21421" xr:uid="{B79739D2-C395-4A30-845D-9E366F14594E}"/>
    <cellStyle name="20% - Accent4 3 2 2 4 2" xfId="11059" xr:uid="{F88AE22C-C60C-49F8-AC2B-D6496BBC534C}"/>
    <cellStyle name="20% - Accent4 3 2 2 4 2 2" xfId="19997" xr:uid="{90CA5C52-E4E7-47B8-8E6C-7E2D7E8B9949}"/>
    <cellStyle name="20% - Accent4 3 2 2 4 3" xfId="3842" xr:uid="{77FCC653-B1B9-493A-99AF-EC59FB21BB9B}"/>
    <cellStyle name="20% - Accent4 3 2 2 4 3 2" xfId="24379" xr:uid="{9F6D067D-29A6-4397-93B0-C08E9B15C869}"/>
    <cellStyle name="20% - Accent4 3 2 2 4 4" xfId="19828" xr:uid="{BB411C5C-565C-4C37-BA6A-2B0170CB4EC0}"/>
    <cellStyle name="20% - Accent4 3 2 2 5" xfId="4656" xr:uid="{93760A82-691A-4DA3-B7A6-91FDBBB44AB0}"/>
    <cellStyle name="20% - Accent4 3 2 2 5 2" xfId="24127" xr:uid="{C0F40FB4-16AF-4045-B21C-4770DF8A4DD0}"/>
    <cellStyle name="20% - Accent4 3 2 2 6" xfId="1657" xr:uid="{71748846-FA6B-4720-B02D-5D64DBB7C483}"/>
    <cellStyle name="20% - Accent4 3 2 2 6 2" xfId="13770" xr:uid="{FCA4B38F-FAF4-433D-9381-033D7C7FA684}"/>
    <cellStyle name="20% - Accent4 3 2 2 7" xfId="22883" xr:uid="{1358C25A-C6C4-43F3-AF8F-03035733422D}"/>
    <cellStyle name="20% - Accent4 3 2 3" xfId="10804" xr:uid="{3DB85707-27C8-49C1-8D5E-25139F77D891}"/>
    <cellStyle name="20% - Accent4 3 2 3 2" xfId="23441" xr:uid="{32AE260D-DBE7-4293-BBF9-25BCEDAE3BA2}"/>
    <cellStyle name="20% - Accent4 3 2 3 2 2" xfId="23526" xr:uid="{88131C6F-2E1C-4453-852D-25C04E692C23}"/>
    <cellStyle name="20% - Accent4 3 2 3 2 2 2" xfId="19487" xr:uid="{945B0E3F-0788-471A-8210-33020A282AEA}"/>
    <cellStyle name="20% - Accent4 3 2 3 2 2 2 2" xfId="4185" xr:uid="{77BEA688-CDD8-4AFF-955C-7AB59759E31D}"/>
    <cellStyle name="20% - Accent4 3 2 3 2 2 3" xfId="5946" xr:uid="{E4EC008D-AD1F-4755-9EBD-416EE18FCAB6}"/>
    <cellStyle name="20% - Accent4 3 2 3 2 2 3 2" xfId="13856" xr:uid="{1B2A8D9F-AB48-4E8A-ACB3-B08701F74A7C}"/>
    <cellStyle name="20% - Accent4 3 2 3 2 2 4" xfId="4016" xr:uid="{AD125D72-D83C-47B7-9FBD-28E820917D7F}"/>
    <cellStyle name="20% - Accent4 3 2 3 2 3" xfId="6761" xr:uid="{5D2F759A-7A1F-440C-BE95-524320DDD61D}"/>
    <cellStyle name="20% - Accent4 3 2 3 2 3 2" xfId="13604" xr:uid="{EE9AE0F1-174B-4F58-9081-BF2562B69903}"/>
    <cellStyle name="20% - Accent4 3 2 3 2 4" xfId="16399" xr:uid="{7EABC2A1-51F8-477F-B025-930394805F79}"/>
    <cellStyle name="20% - Accent4 3 2 3 2 4 2" xfId="4275" xr:uid="{365ADCBA-19B6-44C4-B3A5-3143DBC2D2B1}"/>
    <cellStyle name="20% - Accent4 3 2 3 2 5" xfId="24987" xr:uid="{92F605B9-24BC-4ACA-9DE5-D887F69F1E19}"/>
    <cellStyle name="20% - Accent4 3 2 3 3" xfId="17129" xr:uid="{0B792CA5-381B-473C-B8C9-9E01E7562D04}"/>
    <cellStyle name="20% - Accent4 3 2 3 3 2" xfId="17214" xr:uid="{3745C7B4-ED9D-43A4-869F-141553EDF0B3}"/>
    <cellStyle name="20% - Accent4 3 2 3 3 2 2" xfId="13173" xr:uid="{6AB14673-AA7F-4057-9DB9-C8D1297BABA4}"/>
    <cellStyle name="20% - Accent4 3 2 3 3 2 2 2" xfId="10499" xr:uid="{D383215A-DF85-4CA4-82CD-42AA9A2E2706}"/>
    <cellStyle name="20% - Accent4 3 2 3 3 2 3" xfId="12260" xr:uid="{BAEBF1FA-94EE-4534-A565-3BDF8B798547}"/>
    <cellStyle name="20% - Accent4 3 2 3 3 2 3 2" xfId="1220" xr:uid="{0024138A-E867-4021-9412-8E2A8AF8A4B8}"/>
    <cellStyle name="20% - Accent4 3 2 3 3 2 4" xfId="10330" xr:uid="{21315E50-1BC4-4C0D-9048-FBBB3BFA70EA}"/>
    <cellStyle name="20% - Accent4 3 2 3 3 3" xfId="19397" xr:uid="{A41FA9E3-38F9-4A83-9BAC-F35D15733B94}"/>
    <cellStyle name="20% - Accent4 3 2 3 3 3 2" xfId="967" xr:uid="{66026D50-2CF2-4BA2-9D29-FE962EA8A9C0}"/>
    <cellStyle name="20% - Accent4 3 2 3 3 4" xfId="5865" xr:uid="{64EFBF2C-9E08-48CC-835D-443F77961F9C}"/>
    <cellStyle name="20% - Accent4 3 2 3 3 4 2" xfId="10589" xr:uid="{79CCF6F3-C00F-45D2-AD63-024E5B57569E}"/>
    <cellStyle name="20% - Accent4 3 2 3 3 5" xfId="18674" xr:uid="{B2184DD9-C93D-45C3-B7ED-EFE3DF18CDCC}"/>
    <cellStyle name="20% - Accent4 3 2 3 4" xfId="10889" xr:uid="{35AFF738-6456-47FB-90E3-14E484A4E68C}"/>
    <cellStyle name="20% - Accent4 3 2 3 4 2" xfId="6851" xr:uid="{AF538299-152D-4608-A9C7-1636AE6E17A9}"/>
    <cellStyle name="20% - Accent4 3 2 3 4 2 2" xfId="2081" xr:uid="{378E62A7-7362-4953-B003-5EFE36976F4C}"/>
    <cellStyle name="20% - Accent4 3 2 3 4 3" xfId="16480" xr:uid="{39666F80-299B-4D1B-8FA2-A22700D8A080}"/>
    <cellStyle name="20% - Accent4 3 2 3 4 3 2" xfId="20170" xr:uid="{B25EAD66-429F-4A56-A756-AB39B97690FB}"/>
    <cellStyle name="20% - Accent4 3 2 3 4 4" xfId="1912" xr:uid="{9F993B00-C9F9-4236-9EB3-8DD7B53E7DFD}"/>
    <cellStyle name="20% - Accent4 3 2 3 5" xfId="17294" xr:uid="{571859E6-0D4B-400A-A61A-3441EF4EFDCB}"/>
    <cellStyle name="20% - Accent4 3 2 3 5 2" xfId="19918" xr:uid="{AD896FF2-CF95-4B3F-B3FA-F41F07439EEB}"/>
    <cellStyle name="20% - Accent4 3 2 3 6" xfId="22712" xr:uid="{469CE30E-59E7-47B9-9044-53D2EDCE763F}"/>
    <cellStyle name="20% - Accent4 3 2 3 6 2" xfId="2171" xr:uid="{CC5246E9-9B7A-40A0-932D-72156ECC596F}"/>
    <cellStyle name="20% - Accent4 3 2 3 7" xfId="12350" xr:uid="{A300999F-6B3F-41AB-B70E-42877B82FD3A}"/>
    <cellStyle name="20% - Accent4 3 2 4" xfId="6596" xr:uid="{577B66BA-6D40-4219-B227-4287F98077A2}"/>
    <cellStyle name="20% - Accent4 3 2 4 2" xfId="6681" xr:uid="{84CDE4F3-1D43-4C7F-95B1-83C9D873BD3C}"/>
    <cellStyle name="20% - Accent4 3 2 4 2 2" xfId="532" xr:uid="{3F94A84D-60DD-4FB3-97AB-20800F3EC14C}"/>
    <cellStyle name="20% - Accent4 3 2 4 2 2 2" xfId="23136" xr:uid="{E4E65FCA-5F44-4564-8ED5-1AF7C5E5C6F6}"/>
    <cellStyle name="20% - Accent4 3 2 4 2 3" xfId="24897" xr:uid="{1A713DDE-8AC2-45F2-9FF2-D74C54B5BA58}"/>
    <cellStyle name="20% - Accent4 3 2 4 2 3 2" xfId="2254" xr:uid="{241C3431-63AC-45FE-97E2-7793AD87CD7A}"/>
    <cellStyle name="20% - Accent4 3 2 4 2 4" xfId="22967" xr:uid="{3133A7B8-70E0-4062-9888-6DD41E529A60}"/>
    <cellStyle name="20% - Accent4 3 2 4 3" xfId="450" xr:uid="{5C0C24F5-35DF-4152-BF9F-845FEC49FA08}"/>
    <cellStyle name="20% - Accent4 3 2 4 3 2" xfId="2002" xr:uid="{0F20F1D8-3AFA-4864-9F3C-9B93C9B6F506}"/>
    <cellStyle name="20% - Accent4 3 2 4 4" xfId="12179" xr:uid="{272BC058-3098-4C42-82E7-E3F3CF557875}"/>
    <cellStyle name="20% - Accent4 3 2 4 4 2" xfId="23226" xr:uid="{71F3469E-BB8E-4FDE-B024-11F9F6D92118}"/>
    <cellStyle name="20% - Accent4 3 2 4 5" xfId="8141" xr:uid="{ED68F0FB-05A0-47E8-B749-D5A336132FDF}"/>
    <cellStyle name="20% - Accent4 3 2 5" xfId="19232" xr:uid="{6541112A-7BBE-4088-84B6-C9A745BE68BD}"/>
    <cellStyle name="20% - Accent4 3 2 5 2" xfId="19317" xr:uid="{6518F9FB-4A3C-4561-B598-E0E3004DBA7A}"/>
    <cellStyle name="20% - Accent4 3 2 5 2 2" xfId="1571" xr:uid="{148A6242-4A17-4ADD-9F8F-75A6B3D9E457}"/>
    <cellStyle name="20% - Accent4 3 2 5 2 2 2" xfId="16823" xr:uid="{008943F1-1174-4AB1-96C8-BDC9DB60EDCE}"/>
    <cellStyle name="20% - Accent4 3 2 5 2 3" xfId="18584" xr:uid="{7FF6C01C-181A-40EA-A39B-92DB418360BF}"/>
    <cellStyle name="20% - Accent4 3 2 5 2 3 2" xfId="4358" xr:uid="{C9014E2B-2E98-4537-8215-DAA9B5B8EAB2}"/>
    <cellStyle name="20% - Accent4 3 2 5 2 4" xfId="16654" xr:uid="{E51EE4AF-E758-4505-9F9C-C09465BD0ADF}"/>
    <cellStyle name="20% - Accent4 3 2 5 3" xfId="451" xr:uid="{0B500071-03A8-4551-A368-634E295B1DD5}"/>
    <cellStyle name="20% - Accent4 3 2 5 3 2" xfId="4106" xr:uid="{9B42D50B-A432-4C26-B2D3-D90F509CFEF6}"/>
    <cellStyle name="20% - Accent4 3 2 5 4" xfId="24816" xr:uid="{938BF177-59E4-454D-8F79-99CA873D1473}"/>
    <cellStyle name="20% - Accent4 3 2 5 4 2" xfId="16913" xr:uid="{603FB61C-97B5-43EF-AA53-432A17CAC39E}"/>
    <cellStyle name="20% - Accent4 3 2 5 5" xfId="20776" xr:uid="{484BEAD4-B76E-4912-9B9C-23E1CA65F76B}"/>
    <cellStyle name="20% - Accent4 3 2 6" xfId="8700" xr:uid="{41AD6B3C-456E-43E0-82C0-5F314EFAD136}"/>
    <cellStyle name="20% - Accent4 3 2 6 2" xfId="15189" xr:uid="{CDCC611A-EC90-4FD7-A257-22EC45BFA528}"/>
    <cellStyle name="20% - Accent4 3 2 6 2 2" xfId="11490" xr:uid="{49822348-FE94-4898-8FC4-2F6173AD6028}"/>
    <cellStyle name="20% - Accent4 3 2 6 3" xfId="13262" xr:uid="{D8A7CFEE-FAB4-4881-BED7-B410740ACF9E}"/>
    <cellStyle name="20% - Accent4 3 2 6 3 2" xfId="20084" xr:uid="{B5A1B11D-EBEA-4C7F-A934-12553684B76B}"/>
    <cellStyle name="20% - Accent4 3 2 6 4" xfId="10246" xr:uid="{E4C9F655-CD66-45EA-BDC6-9623C6D44B70}"/>
    <cellStyle name="20% - Accent4 3 2 7" xfId="8785" xr:uid="{5AE92875-CA1B-40CF-A969-40BAD371F561}"/>
    <cellStyle name="20% - Accent4 3 2 7 2" xfId="4746" xr:uid="{72C562CC-29F9-4B62-B7A1-485B0F119362}"/>
    <cellStyle name="20% - Accent4 3 2 7 2 2" xfId="7361" xr:uid="{4741E380-48F5-43F9-B6C7-D200FD4451D8}"/>
    <cellStyle name="20% - Accent4 3 2 7 3" xfId="1738" xr:uid="{9C3094E8-1582-470B-ACC0-39B7E30949A5}"/>
    <cellStyle name="20% - Accent4 3 2 7 3 2" xfId="11742" xr:uid="{812633F5-C9E7-4460-BCF1-2D251F2A1196}"/>
    <cellStyle name="20% - Accent4 3 2 7 4" xfId="7192" xr:uid="{B03EC201-5540-479D-9D81-0B47C4DDD336}"/>
    <cellStyle name="20% - Accent4 3 2 8" xfId="3571" xr:uid="{10003A89-077E-4AF2-A3CD-8FC331BDD5BA}"/>
    <cellStyle name="20% - Accent4 3 2 8 2" xfId="10395" xr:uid="{DAB2BF16-EBB8-4D3F-9316-B7742C38949A}"/>
    <cellStyle name="20% - Accent4 3 2 9" xfId="4452" xr:uid="{AEFC5B0B-5723-4E72-98D1-9CDBD190C901}"/>
    <cellStyle name="20% - Accent4 3 2 9 2" xfId="20064" xr:uid="{B0F39BDE-D95A-4CA8-970A-AC439D2A8108}"/>
    <cellStyle name="20% - Accent4 3 3" xfId="12918" xr:uid="{36DAD26E-5A60-4400-B0DF-58AEB43E23C1}"/>
    <cellStyle name="20% - Accent4 3 3 2" xfId="277" xr:uid="{7B6EF984-9536-445A-86AC-281167BC716F}"/>
    <cellStyle name="20% - Accent4 3 3 2 2" xfId="361" xr:uid="{C1EEFE81-0F47-4B6D-83D8-6C91874F3601}"/>
    <cellStyle name="20% - Accent4 3 3 2 2 2" xfId="9989" xr:uid="{918F9B9F-097D-4FFA-AFF9-380BDE13E03B}"/>
    <cellStyle name="20% - Accent4 3 3 2 2 2 2" xfId="12603" xr:uid="{32B5FF0D-C10F-4A8A-AAA7-40EDD98CA8DE}"/>
    <cellStyle name="20% - Accent4 3 3 2 2 3" xfId="20686" xr:uid="{DF111EE8-2A6A-45BA-8A5C-B10A797E150F}"/>
    <cellStyle name="20% - Accent4 3 3 2 2 3 2" xfId="23309" xr:uid="{8045FC5E-6508-442D-BF56-38D741F9101B}"/>
    <cellStyle name="20% - Accent4 3 3 2 2 4" xfId="12434" xr:uid="{97269DE7-BFE9-4A3D-9361-379845F8EB33}"/>
    <cellStyle name="20% - Accent4 3 3 2 3" xfId="3594" xr:uid="{D8091515-1672-4988-A4DA-F167C20E2564}"/>
    <cellStyle name="20% - Accent4 3 3 2 3 2" xfId="23057" xr:uid="{BF8E974A-5B1B-4B56-91D8-C3FFA7748CE9}"/>
    <cellStyle name="20% - Accent4 3 3 2 4" xfId="7970" xr:uid="{20426F20-2180-4EA5-B5C7-0058AF969256}"/>
    <cellStyle name="20% - Accent4 3 3 2 4 2" xfId="12693" xr:uid="{B301515A-7E4E-47BB-9D5E-9850B8EBA339}"/>
    <cellStyle name="20% - Accent4 3 3 2 5" xfId="2900" xr:uid="{B8C51320-35CF-42AA-A7AE-3219A8543AC3}"/>
    <cellStyle name="20% - Accent4 3 3 3" xfId="278" xr:uid="{8CA1B835-8433-4678-8505-E31446527AFF}"/>
    <cellStyle name="20% - Accent4 3 3 3 2" xfId="1401" xr:uid="{41561755-1367-4389-BBF6-E5300A0650D2}"/>
    <cellStyle name="20% - Accent4 3 3 3 2 2" xfId="22626" xr:uid="{08DEA446-6998-4D41-82EF-BB182E55CD3A}"/>
    <cellStyle name="20% - Accent4 3 3 3 2 2 2" xfId="25240" xr:uid="{40DC81B8-9F28-400B-9852-604B2100CADB}"/>
    <cellStyle name="20% - Accent4 3 3 3 2 3" xfId="14374" xr:uid="{B2A3053D-071A-4E55-BB99-54AA5457FCAD}"/>
    <cellStyle name="20% - Accent4 3 3 3 2 3 2" xfId="16996" xr:uid="{6A0BB04B-9CCD-4DEA-9ADF-4D3310AB9A3F}"/>
    <cellStyle name="20% - Accent4 3 3 3 2 4" xfId="25071" xr:uid="{D38CDCC0-AC87-4038-8AB1-EC3E9D67C8BA}"/>
    <cellStyle name="20% - Accent4 3 3 3 3" xfId="9908" xr:uid="{1BCB2FC1-ADD1-49F0-93EA-E225A5235E02}"/>
    <cellStyle name="20% - Accent4 3 3 3 3 2" xfId="16744" xr:uid="{B1B75CD5-FB4F-41A8-9E08-3D2AFAE7BDCC}"/>
    <cellStyle name="20% - Accent4 3 3 3 4" xfId="20605" xr:uid="{95B5429B-2CCD-4499-A202-82F0FBC4ECE7}"/>
    <cellStyle name="20% - Accent4 3 3 3 4 2" xfId="25330" xr:uid="{7F458239-E163-4A04-BC1B-BD00DBB4F228}"/>
    <cellStyle name="20% - Accent4 3 3 3 5" xfId="9213" xr:uid="{F46EB8CB-9081-4BD3-AED7-DFAA1DC07BC3}"/>
    <cellStyle name="20% - Accent4 3 3 4" xfId="13003" xr:uid="{B41F61C7-DFB7-4CB3-BD52-2F1DF22CC81A}"/>
    <cellStyle name="20% - Accent4 3 3 4 2" xfId="3675" xr:uid="{89299952-5651-4B81-9E21-80F644DBB72F}"/>
    <cellStyle name="20% - Accent4 3 3 4 2 2" xfId="6289" xr:uid="{41A59029-EA32-42E7-881A-CA5E7DABEA98}"/>
    <cellStyle name="20% - Accent4 3 3 4 3" xfId="8051" xr:uid="{0166DDF4-7777-419E-962F-BA1A5132EEC7}"/>
    <cellStyle name="20% - Accent4 3 3 4 3 2" xfId="10672" xr:uid="{DDF40DA7-7F01-43E3-8FFA-A2C65DD680D3}"/>
    <cellStyle name="20% - Accent4 3 3 4 4" xfId="6120" xr:uid="{05C4E28B-386E-45E0-913D-D8E72434FD9D}"/>
    <cellStyle name="20% - Accent4 3 3 5" xfId="1490" xr:uid="{E1FC90BE-C993-4C06-8534-4B90E73E4825}"/>
    <cellStyle name="20% - Accent4 3 3 5 2" xfId="10420" xr:uid="{287CCAB0-B3D5-4363-8F6A-0D2ED3D5782C}"/>
    <cellStyle name="20% - Accent4 3 3 6" xfId="18503" xr:uid="{8609AE8D-C82F-4D96-80FC-30C55EFA1625}"/>
    <cellStyle name="20% - Accent4 3 3 6 2" xfId="6379" xr:uid="{1EE8CDDA-859B-4113-9F1C-FBE6D348B781}"/>
    <cellStyle name="20% - Accent4 3 3 7" xfId="14464" xr:uid="{5D76C0E8-9B26-49D5-9B82-5599C55C41A6}"/>
    <cellStyle name="20% - Accent4 3 4" xfId="1319" xr:uid="{668CDB63-0A56-4FBA-A2C2-6546F06A78FF}"/>
    <cellStyle name="20% - Accent4 3 4 2" xfId="3423" xr:uid="{E71FD9BB-F7CC-496F-BFCE-C662C2DDEF60}"/>
    <cellStyle name="20% - Accent4 3 4 2 2" xfId="9819" xr:uid="{C45BFE58-6967-44F5-BA92-C29FEFD450F5}"/>
    <cellStyle name="20% - Accent4 3 4 2 2 2" xfId="5779" xr:uid="{040DADA9-05C3-45AE-A982-B17FAEBA30DB}"/>
    <cellStyle name="20% - Accent4 3 4 2 2 2 2" xfId="8394" xr:uid="{91433597-813D-4923-B920-260CAF399191}"/>
    <cellStyle name="20% - Accent4 3 4 2 2 3" xfId="9123" xr:uid="{4738AA2C-DEC3-4105-BA88-A61D8472ED8B}"/>
    <cellStyle name="20% - Accent4 3 4 2 2 3 2" xfId="12776" xr:uid="{0B4B7CB4-A51C-4ACB-B923-750A7B9AE1BA}"/>
    <cellStyle name="20% - Accent4 3 4 2 2 4" xfId="8225" xr:uid="{71CC0F48-B5E0-4C7B-8BA3-E2B3703E957C}"/>
    <cellStyle name="20% - Accent4 3 4 2 3" xfId="16232" xr:uid="{5B09A15A-E086-44F3-B583-1B8BE2107215}"/>
    <cellStyle name="20% - Accent4 3 4 2 3 2" xfId="12524" xr:uid="{00D28119-99DD-460A-84BD-9CA46C604A3B}"/>
    <cellStyle name="20% - Accent4 3 4 2 4" xfId="2729" xr:uid="{C381D29C-9E63-43C9-99C8-596DB1F6F517}"/>
    <cellStyle name="20% - Accent4 3 4 2 4 2" xfId="8484" xr:uid="{39479547-B84E-41F1-BA65-C499F879D416}"/>
    <cellStyle name="20% - Accent4 3 4 2 5" xfId="15537" xr:uid="{A5805637-366E-41C5-9971-D0E0C09CC66A}"/>
    <cellStyle name="20% - Accent4 3 4 3" xfId="9737" xr:uid="{0293C7A1-6315-49AE-9EA5-3C7F753C2E2E}"/>
    <cellStyle name="20% - Accent4 3 4 3 2" xfId="22456" xr:uid="{FE0F6997-D253-4AC4-9DDF-D4BDECAD7775}"/>
    <cellStyle name="20% - Accent4 3 4 3 2 2" xfId="12093" xr:uid="{A20820BD-D06A-473A-88D9-C245FD351F6C}"/>
    <cellStyle name="20% - Accent4 3 4 3 2 2 2" xfId="21029" xr:uid="{922B5877-FAB7-4BEA-8F17-3EFCBC9B7B00}"/>
    <cellStyle name="20% - Accent4 3 4 3 2 3" xfId="21759" xr:uid="{201731C8-91C1-4D0F-A51C-DE3998A44696}"/>
    <cellStyle name="20% - Accent4 3 4 3 2 3 2" xfId="25413" xr:uid="{3667D943-82EE-4ED1-A577-ABE3596748E3}"/>
    <cellStyle name="20% - Accent4 3 4 3 2 4" xfId="20860" xr:uid="{1E4649BD-63A0-44B2-87CB-4EF9873D431E}"/>
    <cellStyle name="20% - Accent4 3 4 3 3" xfId="5698" xr:uid="{F43958B7-1EFB-41C6-8EF4-DAB1A5620989}"/>
    <cellStyle name="20% - Accent4 3 4 3 3 2" xfId="25161" xr:uid="{0B1A0085-FB59-4D1B-A9A2-1331E6597E17}"/>
    <cellStyle name="20% - Accent4 3 4 3 4" xfId="9042" xr:uid="{804C907F-0A54-4FA8-BFE6-433432C9F2F2}"/>
    <cellStyle name="20% - Accent4 3 4 3 4 2" xfId="21119" xr:uid="{D1DAA1A7-2676-4890-922C-920B9A49B683}"/>
    <cellStyle name="20% - Accent4 3 4 3 5" xfId="5004" xr:uid="{BCA991A2-5F41-4108-95FC-8BE22472A351}"/>
    <cellStyle name="20% - Accent4 3 4 4" xfId="3505" xr:uid="{8F07873F-CCE7-4632-B358-F830E5BAE4FE}"/>
    <cellStyle name="20% - Accent4 3 4 4 2" xfId="16313" xr:uid="{74B8C7D2-C5E9-4382-A9B5-604DF0919C98}"/>
    <cellStyle name="20% - Accent4 3 4 4 2 2" xfId="18927" xr:uid="{E632F404-41D0-41E0-B489-9B001AE18264}"/>
    <cellStyle name="20% - Accent4 3 4 4 3" xfId="2810" xr:uid="{07C77F2C-3E0C-4AB6-88C2-CA736D452AF0}"/>
    <cellStyle name="20% - Accent4 3 4 4 3 2" xfId="6462" xr:uid="{66697C57-904A-46A9-9ED2-3CBEFA1289C9}"/>
    <cellStyle name="20% - Accent4 3 4 4 4" xfId="18758" xr:uid="{90D47A89-0352-458E-911D-91E2D93D3759}"/>
    <cellStyle name="20% - Accent4 3 4 5" xfId="22545" xr:uid="{90DA7F8D-17D7-4C27-A49F-69AE581AA439}"/>
    <cellStyle name="20% - Accent4 3 4 5 2" xfId="6210" xr:uid="{8BB9869C-B260-47E0-94AF-EC555A5AF270}"/>
    <cellStyle name="20% - Accent4 3 4 6" xfId="14293" xr:uid="{BCF570A1-747B-47F3-B6EA-68CD294810CE}"/>
    <cellStyle name="20% - Accent4 3 4 6 2" xfId="19017" xr:uid="{298DD0E7-D115-4F33-B8EC-D82B5F528F07}"/>
    <cellStyle name="20% - Accent4 3 4 7" xfId="21849" xr:uid="{43194E4B-13E5-4842-B940-5B9686E763E9}"/>
    <cellStyle name="20% - Accent4 3 5" xfId="22374" xr:uid="{A9C74DA1-B186-4793-90D9-D5E19E340DE6}"/>
    <cellStyle name="20% - Accent4 3 5 2" xfId="16061" xr:uid="{96024B44-CE2F-4D46-91F4-7FAA91DF780B}"/>
    <cellStyle name="20% - Accent4 3 5 2 2" xfId="5609" xr:uid="{95804087-EA24-4EEE-891D-464F8CA5C201}"/>
    <cellStyle name="20% - Accent4 3 5 2 2 2" xfId="18417" xr:uid="{F4AEF7A9-FA42-4DDF-BCE0-1A031F9E3AC8}"/>
    <cellStyle name="20% - Accent4 3 5 2 2 2 2" xfId="3153" xr:uid="{046C1817-33C4-4250-90D8-290FC5C71BF1}"/>
    <cellStyle name="20% - Accent4 3 5 2 2 3" xfId="4914" xr:uid="{4ED32CBB-0965-44C4-8E8B-09121531612A}"/>
    <cellStyle name="20% - Accent4 3 5 2 2 3 2" xfId="8567" xr:uid="{40460F34-C7BE-4720-969B-9D9AA363B0DE}"/>
    <cellStyle name="20% - Accent4 3 5 2 2 4" xfId="2984" xr:uid="{4D90DAFF-6273-458C-8594-DE26B27D5CA5}"/>
    <cellStyle name="20% - Accent4 3 5 2 3" xfId="24649" xr:uid="{B4C00EB3-F2F5-4749-9390-397B9F57AF07}"/>
    <cellStyle name="20% - Accent4 3 5 2 3 2" xfId="8315" xr:uid="{3EFC0203-9898-47EF-8DF7-5A57181F7FE1}"/>
    <cellStyle name="20% - Accent4 3 5 2 4" xfId="15366" xr:uid="{E8168871-3C93-443D-A435-511806DADA26}"/>
    <cellStyle name="20% - Accent4 3 5 2 4 2" xfId="3243" xr:uid="{8E60719C-F77E-48D9-B5F8-418DF20B92E3}"/>
    <cellStyle name="20% - Accent4 3 5 2 5" xfId="23954" xr:uid="{20D9EB39-1DEC-425D-90B0-7CD9593D5C95}"/>
    <cellStyle name="20% - Accent4 3 5 3" xfId="5527" xr:uid="{8AEE9D7F-40AA-4691-A408-B01A37F1CD7D}"/>
    <cellStyle name="20% - Accent4 3 5 3 2" xfId="11923" xr:uid="{CD6F33C3-AE36-46DA-9E12-E5358D55D526}"/>
    <cellStyle name="20% - Accent4 3 5 3 2 2" xfId="7884" xr:uid="{163E251B-5234-4FA1-8B5E-B4DAB46964DE}"/>
    <cellStyle name="20% - Accent4 3 5 3 2 2 2" xfId="9466" xr:uid="{352BC0B1-6E62-4135-9992-642D660263FD}"/>
    <cellStyle name="20% - Accent4 3 5 3 2 3" xfId="11227" xr:uid="{1583699D-68AE-4164-AC46-89BAE9D2B90A}"/>
    <cellStyle name="20% - Accent4 3 5 3 2 3 2" xfId="21202" xr:uid="{7FD8F719-BD4B-4347-8ECD-CD2A753E5795}"/>
    <cellStyle name="20% - Accent4 3 5 3 2 4" xfId="9297" xr:uid="{6BF869F4-A1A1-40C7-9EF6-FE9FC7CA8A8D}"/>
    <cellStyle name="20% - Accent4 3 5 3 3" xfId="18336" xr:uid="{4A6387AB-781C-4115-AC17-45FB4D1185BA}"/>
    <cellStyle name="20% - Accent4 3 5 3 3 2" xfId="20950" xr:uid="{0101369C-95CC-45C0-9100-9B83038C3EC5}"/>
    <cellStyle name="20% - Accent4 3 5 3 4" xfId="4833" xr:uid="{E462A719-7449-421B-90A8-C793C6603E3E}"/>
    <cellStyle name="20% - Accent4 3 5 3 4 2" xfId="9556" xr:uid="{F4FC6285-2CBF-4F80-8C1C-3FDACC5D2C73}"/>
    <cellStyle name="20% - Accent4 3 5 3 5" xfId="17642" xr:uid="{64BEB7EA-0006-4569-A1E8-6D501069708B}"/>
    <cellStyle name="20% - Accent4 3 5 4" xfId="16143" xr:uid="{148E8A49-8F53-49E8-96EA-BE520F29E355}"/>
    <cellStyle name="20% - Accent4 3 5 4 2" xfId="24730" xr:uid="{6B5B9C3B-D509-42FB-9593-E3FF07F0CC3F}"/>
    <cellStyle name="20% - Accent4 3 5 4 2 2" xfId="14717" xr:uid="{EE4C7B11-7DC8-4D51-8E10-354F04BE3725}"/>
    <cellStyle name="20% - Accent4 3 5 4 3" xfId="15447" xr:uid="{9A118F52-DEFE-4942-BA3D-219877FE5665}"/>
    <cellStyle name="20% - Accent4 3 5 4 3 2" xfId="19100" xr:uid="{D1E1262D-9955-413D-B095-6DA8CE5305D9}"/>
    <cellStyle name="20% - Accent4 3 5 4 4" xfId="14548" xr:uid="{90E5897B-00BC-4D82-8069-7C155DA0D584}"/>
    <cellStyle name="20% - Accent4 3 5 5" xfId="12012" xr:uid="{0DAC2977-1A32-47AC-B4CC-2B2ED1F5851A}"/>
    <cellStyle name="20% - Accent4 3 5 5 2" xfId="18848" xr:uid="{C2084B60-6A2A-4020-B04B-F055CB5D8E48}"/>
    <cellStyle name="20% - Accent4 3 5 6" xfId="21678" xr:uid="{AF65CEC5-F853-4482-8F90-07A6D2A508E9}"/>
    <cellStyle name="20% - Accent4 3 5 6 2" xfId="14807" xr:uid="{8BE22DBA-0395-408A-A8F2-C8527C237D8F}"/>
    <cellStyle name="20% - Accent4 3 5 7" xfId="11317" xr:uid="{A93A5267-D6CD-44C8-8821-5BC18B481AFC}"/>
    <cellStyle name="20% - Accent4 3 6" xfId="11841" xr:uid="{D86C4883-2C5B-4664-A3EC-C5DD9F544F77}"/>
    <cellStyle name="20% - Accent4 3 6 2" xfId="24560" xr:uid="{4E13E091-B96E-46F2-808B-8EB25E6C8908}"/>
    <cellStyle name="20% - Accent4 3 6 2 2" xfId="20519" xr:uid="{843041B4-55B7-4A51-BFA0-D05D48EDF352}"/>
    <cellStyle name="20% - Accent4 3 6 2 2 2" xfId="22102" xr:uid="{E618D896-CD3C-4068-8793-D35DC2F3CCD1}"/>
    <cellStyle name="20% - Accent4 3 6 2 3" xfId="23864" xr:uid="{4ADD3153-37B9-4EB6-B98C-7ED01B8DD914}"/>
    <cellStyle name="20% - Accent4 3 6 2 3 2" xfId="14890" xr:uid="{109DE319-80AF-494F-973F-8B2C9488A32F}"/>
    <cellStyle name="20% - Accent4 3 6 2 4" xfId="21933" xr:uid="{571EBB7E-08CF-4FDF-824B-EA5C1843552E}"/>
    <cellStyle name="20% - Accent4 3 6 3" xfId="7803" xr:uid="{E7439877-7028-440F-BEA0-7BFC176E3ED2}"/>
    <cellStyle name="20% - Accent4 3 6 3 2" xfId="14638" xr:uid="{F4B2C003-5464-43B6-9AEA-1F3BEADDDA44}"/>
    <cellStyle name="20% - Accent4 3 6 4" xfId="11146" xr:uid="{30DDB8EE-8D37-4FA9-99E5-0202EDCE0EC0}"/>
    <cellStyle name="20% - Accent4 3 6 4 2" xfId="22192" xr:uid="{BAB3E770-1DFE-4C4E-9435-6BDF8338DC93}"/>
    <cellStyle name="20% - Accent4 3 6 5" xfId="7109" xr:uid="{D6363ED4-60F3-416D-B476-471D136606C3}"/>
    <cellStyle name="20% - Accent4 3 7" xfId="24478" xr:uid="{CC60E805-CE19-42DC-BE96-EC27336FE28D}"/>
    <cellStyle name="20% - Accent4 3 7 2" xfId="18247" xr:uid="{4601034C-9EDC-439A-892C-3EEC19925DC3}"/>
    <cellStyle name="20% - Accent4 3 7 2 2" xfId="14207" xr:uid="{E17E8C26-3B42-4D41-89BA-E50A15999A2F}"/>
    <cellStyle name="20% - Accent4 3 7 2 2 2" xfId="15790" xr:uid="{3D12CB88-96B1-4955-940F-A546AE9663E6}"/>
    <cellStyle name="20% - Accent4 3 7 2 3" xfId="17552" xr:uid="{66B34988-0B29-43E9-8A09-2F7D908BA618}"/>
    <cellStyle name="20% - Accent4 3 7 2 3 2" xfId="3326" xr:uid="{B54681B8-E98A-42AA-9F66-4A603374D93F}"/>
    <cellStyle name="20% - Accent4 3 7 2 4" xfId="15621" xr:uid="{9B8BF629-714C-4AF4-9FD9-8F2958FA8C2D}"/>
    <cellStyle name="20% - Accent4 3 7 3" xfId="20438" xr:uid="{34B3F2DF-7302-490B-9596-09A326B588DF}"/>
    <cellStyle name="20% - Accent4 3 7 3 2" xfId="3074" xr:uid="{5003EB0D-45E9-42FD-9BC0-5345AEDEC630}"/>
    <cellStyle name="20% - Accent4 3 7 4" xfId="23783" xr:uid="{00ED6705-0367-41FB-B9FB-E30A90D75513}"/>
    <cellStyle name="20% - Accent4 3 7 4 2" xfId="15880" xr:uid="{4A2E4F1A-B880-4EF6-911C-344D8F407CFC}"/>
    <cellStyle name="20% - Accent4 3 7 5" xfId="19745" xr:uid="{9AD5CF75-0E9A-4786-A2AE-D874FB38BE3B}"/>
    <cellStyle name="20% - Accent4 3 8" xfId="2387" xr:uid="{8BC796C3-CDD6-462F-877F-92B0D1C5179F}"/>
    <cellStyle name="20% - Accent4 3 8 2" xfId="21501" xr:uid="{2801F6C5-3384-45BB-8E46-D3DD2CD61165}"/>
    <cellStyle name="20% - Accent4 3 8 2 2" xfId="5177" xr:uid="{60EB8B4B-A0B1-42BF-BFFB-DD01DD82CBC4}"/>
    <cellStyle name="20% - Accent4 3 8 3" xfId="19576" xr:uid="{55AF6FD6-0070-4ADA-ACAB-5F31743928E7}"/>
    <cellStyle name="20% - Accent4 3 8 3 2" xfId="7448" xr:uid="{36B1FC0D-7CC3-49FE-9E35-7574EE0D9B27}"/>
    <cellStyle name="20% - Accent4 3 8 4" xfId="3932" xr:uid="{4CD9F6BF-A209-4B9D-86F5-278340A4156E}"/>
    <cellStyle name="20% - Accent4 3 9" xfId="2472" xr:uid="{F838C710-532C-41CA-8E7B-5DEA907D5DCE}"/>
    <cellStyle name="20% - Accent4 3 9 2" xfId="15279" xr:uid="{0DA8A1C9-177C-429E-A042-4287951A7F44}"/>
    <cellStyle name="20% - Accent4 3 9 2 2" xfId="17894" xr:uid="{6E77EA78-29B5-437C-810A-E08DC919D8CD}"/>
    <cellStyle name="20% - Accent4 3 9 3" xfId="13343" xr:uid="{7D15A987-9C9A-4BBA-9174-4EC5A268A53F}"/>
    <cellStyle name="20% - Accent4 3 9 3 2" xfId="5429" xr:uid="{95AEFEA0-0545-4FF9-8C67-25BA81FCB2C3}"/>
    <cellStyle name="20% - Accent4 3 9 4" xfId="17725" xr:uid="{990305C9-518C-4D1D-A079-665ACCBE7085}"/>
    <cellStyle name="20% - Accent4 4" xfId="14997" xr:uid="{CA1BE53A-B2AC-4113-B561-3A7FAE55EF66}"/>
    <cellStyle name="20% - Accent4 4 10" xfId="18312" xr:uid="{244B19F3-B608-4250-A6A6-C7CFE9B65ACD}"/>
    <cellStyle name="20% - Accent4 4 10 2" xfId="19893" xr:uid="{CCF20C99-6754-41F1-A825-3344CDF145F8}"/>
    <cellStyle name="20% - Accent4 4 11" xfId="1614" xr:uid="{40BAC5F8-1AD0-4B8F-AFF4-D1E94EA4173A}"/>
    <cellStyle name="20% - Accent4 4 11 2" xfId="16889" xr:uid="{D773675C-C4C1-4949-B756-738FE7C8F41E}"/>
    <cellStyle name="20% - Accent4 4 12" xfId="17620" xr:uid="{F1C542C7-7E14-4103-A4DE-FCE6D27D161B}"/>
    <cellStyle name="20% - Accent4 4 13" xfId="25591" xr:uid="{59E879EC-8406-45F8-ABE5-19ADC50B07E2}"/>
    <cellStyle name="20% - Accent4 4 2" xfId="7632" xr:uid="{A9BFB2BD-D296-413A-B1A7-05D98BC01D8A}"/>
    <cellStyle name="20% - Accent4 4 2 2" xfId="20267" xr:uid="{95DB23B9-D04E-4215-BE12-25234F7CA812}"/>
    <cellStyle name="20% - Accent4 4 2 2 2" xfId="13955" xr:uid="{BB72CACD-D199-4CC8-B77B-2D34BEE1F469}"/>
    <cellStyle name="20% - Accent4 4 2 2 2 2" xfId="2473" xr:uid="{2AD310F9-901B-45C3-884B-9B2948930E8E}"/>
    <cellStyle name="20% - Accent4 4 2 2 2 2 2" xfId="15280" xr:uid="{894F1B02-C993-434C-AC49-4D979EA6A0FD}"/>
    <cellStyle name="20% - Accent4 4 2 2 2 2 2 2" xfId="17895" xr:uid="{D60BB72D-CD64-47FB-A035-A2F131076549}"/>
    <cellStyle name="20% - Accent4 4 2 2 2 2 3" xfId="704" xr:uid="{5E21D1AC-CBA9-40DE-AB41-82F9D61C7E9A}"/>
    <cellStyle name="20% - Accent4 4 2 2 2 2 3 2" xfId="5430" xr:uid="{9332E657-78A5-4812-8384-5DA9E2881383}"/>
    <cellStyle name="20% - Accent4 4 2 2 2 2 4" xfId="17726" xr:uid="{1700182A-0988-4341-91B6-482F8BD7F6BF}"/>
    <cellStyle name="20% - Accent4 4 2 2 2 3" xfId="21511" xr:uid="{9839E4ED-BBF5-493C-B686-49F71DC258F5}"/>
    <cellStyle name="20% - Accent4 4 2 2 2 3 2" xfId="5178" xr:uid="{BBECE804-98AF-481C-A640-22E9285B60DA}"/>
    <cellStyle name="20% - Accent4 4 2 2 2 4" xfId="13260" xr:uid="{42719811-BC1D-4646-8BE4-47C6227BA3ED}"/>
    <cellStyle name="20% - Accent4 4 2 2 2 4 2" xfId="17985" xr:uid="{A19238CE-780D-4B83-A08E-4A464D13A059}"/>
    <cellStyle name="20% - Accent4 4 2 2 2 5" xfId="1832" xr:uid="{F0220CAA-EFA0-4503-AC17-D0B1FDD68371}"/>
    <cellStyle name="20% - Accent4 4 2 2 3" xfId="2391" xr:uid="{26B7D1ED-7C72-40B6-BFFC-0C738DF9F80D}"/>
    <cellStyle name="20% - Accent4 4 2 2 3 2" xfId="8786" xr:uid="{BC9E3F6A-3EB0-44CA-906F-7B7566A264F8}"/>
    <cellStyle name="20% - Accent4 4 2 2 3 2 2" xfId="4747" xr:uid="{3E4B5B45-E6EC-4F4B-ADE3-9865F92528CA}"/>
    <cellStyle name="20% - Accent4 4 2 2 3 2 2 2" xfId="7362" xr:uid="{C31CB874-BF34-48A0-BDF9-AA68E6D0292E}"/>
    <cellStyle name="20% - Accent4 4 2 2 3 2 3" xfId="705" xr:uid="{ED5D50AD-5147-4A30-BE29-A92D047B1F13}"/>
    <cellStyle name="20% - Accent4 4 2 2 3 2 3 2" xfId="11743" xr:uid="{BDC1D078-491E-4238-BEEC-83039BFA849F}"/>
    <cellStyle name="20% - Accent4 4 2 2 3 2 4" xfId="7193" xr:uid="{FDB57A54-9E1E-4A39-83F6-70C8C4480A94}"/>
    <cellStyle name="20% - Accent4 4 2 2 3 3" xfId="15199" xr:uid="{1D8A9967-BEBE-4EF5-AAFD-9E87A138335D}"/>
    <cellStyle name="20% - Accent4 4 2 2 3 3 2" xfId="11491" xr:uid="{CE058971-C37E-4400-97CF-94EA8B5F6A9F}"/>
    <cellStyle name="20% - Accent4 4 2 2 3 4" xfId="622" xr:uid="{D18754D6-F61F-4F7B-B195-C3DB8E1EBFBB}"/>
    <cellStyle name="20% - Accent4 4 2 2 3 4 2" xfId="7452" xr:uid="{D778B4D8-854E-4CCF-8B9C-911FFE63EB00}"/>
    <cellStyle name="20% - Accent4 4 2 2 3 5" xfId="3936" xr:uid="{47F5EB58-112E-402E-85E5-5960CE2E7091}"/>
    <cellStyle name="20% - Accent4 4 2 2 4" xfId="14037" xr:uid="{56682290-DA24-46B3-AA1F-835FD89ADD0B}"/>
    <cellStyle name="20% - Accent4 4 2 2 4 2" xfId="21592" xr:uid="{37954E79-B2C5-4A68-87E8-7F084A8C0EA3}"/>
    <cellStyle name="20% - Accent4 4 2 2 4 2 2" xfId="24207" xr:uid="{A3CA160E-34E7-4C37-BAED-0A2C0C892198}"/>
    <cellStyle name="20% - Accent4 4 2 2 4 3" xfId="13341" xr:uid="{CAA8EE17-B016-4572-BE9A-52B12198BC78}"/>
    <cellStyle name="20% - Accent4 4 2 2 4 3 2" xfId="15963" xr:uid="{CB838DF9-A455-4255-B9D3-9677E5953DAE}"/>
    <cellStyle name="20% - Accent4 4 2 2 4 4" xfId="24038" xr:uid="{07899F0A-0DEA-40AD-B66D-1BF3DB8C27DC}"/>
    <cellStyle name="20% - Accent4 4 2 2 5" xfId="8875" xr:uid="{4CA908D5-2528-47A2-881B-72902B79E613}"/>
    <cellStyle name="20% - Accent4 4 2 2 5 2" xfId="15711" xr:uid="{434051F0-58B1-4D9E-A1BE-6211A710273F}"/>
    <cellStyle name="20% - Accent4 4 2 2 6" xfId="19574" xr:uid="{207B640C-1106-4D34-9678-A0979A102C63}"/>
    <cellStyle name="20% - Accent4 4 2 2 6 2" xfId="24297" xr:uid="{3CB62369-D0E1-4DD2-8ACA-ECF02C4866EA}"/>
    <cellStyle name="20% - Accent4 4 2 2 7" xfId="795" xr:uid="{E287C7CD-C681-4303-A659-0666794E4765}"/>
    <cellStyle name="20% - Accent4 4 2 3" xfId="8704" xr:uid="{A021FAB4-F618-493F-B4C1-32662D3ED473}"/>
    <cellStyle name="20% - Accent4 4 2 3 2" xfId="21340" xr:uid="{B7CFD257-A8E0-4135-8569-33E9E6DAE068}"/>
    <cellStyle name="20% - Accent4 4 2 3 2 2" xfId="15110" xr:uid="{96DD02DE-55E9-44F7-854D-07E40F837AAA}"/>
    <cellStyle name="20% - Accent4 4 2 3 2 2 2" xfId="23697" xr:uid="{F8EE94A9-A236-4F5E-9E02-44EDCB879693}"/>
    <cellStyle name="20% - Accent4 4 2 3 2 2 2 2" xfId="13684" xr:uid="{6315ABDF-91DC-4EB2-B39C-859E82AE9F44}"/>
    <cellStyle name="20% - Accent4 4 2 3 2 2 3" xfId="3846" xr:uid="{03E1F426-3E41-4122-B2B4-28455FBB5880}"/>
    <cellStyle name="20% - Accent4 4 2 3 2 2 3 2" xfId="18068" xr:uid="{2F4AC59E-D5EF-42B8-BCED-535DEDFACFB4}"/>
    <cellStyle name="20% - Accent4 4 2 3 2 2 4" xfId="13515" xr:uid="{50853BDA-0847-4619-9E5C-B82254BEA313}"/>
    <cellStyle name="20% - Accent4 4 2 3 2 3" xfId="10979" xr:uid="{DDBBCEB8-717F-4EF7-94EE-BDDBAE82F31F}"/>
    <cellStyle name="20% - Accent4 4 2 3 2 3 2" xfId="17816" xr:uid="{E7C26BC5-3815-4836-BE9D-DD01129E8EB5}"/>
    <cellStyle name="20% - Accent4 4 2 3 2 4" xfId="1661" xr:uid="{E35573AB-2054-4118-B5EE-6002187C30DA}"/>
    <cellStyle name="20% - Accent4 4 2 3 2 4 2" xfId="13774" xr:uid="{2681109F-C12F-4006-AC4D-24FE5F59BB3D}"/>
    <cellStyle name="20% - Accent4 4 2 3 2 5" xfId="22887" xr:uid="{D4A5F905-315B-4CDD-9151-7AC7F68C45B6}"/>
    <cellStyle name="20% - Accent4 4 2 3 3" xfId="15028" xr:uid="{9399F370-03A8-4A80-888A-9876FDBDA218}"/>
    <cellStyle name="20% - Accent4 4 2 3 3 2" xfId="4577" xr:uid="{E6C876FF-0BE7-4C82-A824-62A6F2973672}"/>
    <cellStyle name="20% - Accent4 4 2 3 3 2 2" xfId="17385" xr:uid="{43DE0D48-9C14-4248-AF53-D0EADB4205FB}"/>
    <cellStyle name="20% - Accent4 4 2 3 3 2 2 2" xfId="2073" xr:uid="{4265315C-BD23-48A7-9DDA-1C905A21C8BD}"/>
    <cellStyle name="20% - Accent4 4 2 3 3 2 3" xfId="10160" xr:uid="{EA3E857C-E80F-423C-B6C6-8932378C1CCC}"/>
    <cellStyle name="20% - Accent4 4 2 3 3 2 3 2" xfId="7535" xr:uid="{57B112F5-5799-4322-92D3-93AD30BD78A3}"/>
    <cellStyle name="20% - Accent4 4 2 3 3 2 4" xfId="1910" xr:uid="{C4F4B130-430D-44AD-B996-D0D163A3F0B5}"/>
    <cellStyle name="20% - Accent4 4 2 3 3 3" xfId="23616" xr:uid="{10B0A1E8-8FAE-4D91-8B93-950EBA24EE47}"/>
    <cellStyle name="20% - Accent4 4 2 3 3 3 2" xfId="7283" xr:uid="{C1B408D7-879E-47A8-AA68-6698A2FF79E1}"/>
    <cellStyle name="20% - Accent4 4 2 3 3 4" xfId="3765" xr:uid="{F8205096-B5D8-4846-9EBF-ADAB4B29300D}"/>
    <cellStyle name="20% - Accent4 4 2 3 3 4 2" xfId="1138" xr:uid="{D5DB92FC-9F16-4924-B662-A07D96254F0D}"/>
    <cellStyle name="20% - Accent4 4 2 3 3 5" xfId="16574" xr:uid="{DD1769B8-9146-45EB-A7AC-C1EA2FEC7239}"/>
    <cellStyle name="20% - Accent4 4 2 3 4" xfId="21422" xr:uid="{3577A772-602C-4B43-A2FE-2B249C29B4A0}"/>
    <cellStyle name="20% - Accent4 4 2 3 4 2" xfId="11060" xr:uid="{74AB1B31-03CD-48D4-BEF7-4E09BBE86A42}"/>
    <cellStyle name="20% - Accent4 4 2 3 4 2 2" xfId="19998" xr:uid="{25FD68CB-0DA0-4D1D-B2B7-619DD474402B}"/>
    <cellStyle name="20% - Accent4 4 2 3 4 3" xfId="1742" xr:uid="{78F25004-25ED-4452-9D89-6B7D2CEA01A8}"/>
    <cellStyle name="20% - Accent4 4 2 3 4 3 2" xfId="24380" xr:uid="{F6D86FD4-AEE4-41E1-94EC-FBADD1769235}"/>
    <cellStyle name="20% - Accent4 4 2 3 4 4" xfId="19829" xr:uid="{21265F93-D1D1-4B13-BE31-5057934170BA}"/>
    <cellStyle name="20% - Accent4 4 2 3 5" xfId="4666" xr:uid="{88EBCCBD-AF5A-4284-9CA4-0B24CAC3EAA5}"/>
    <cellStyle name="20% - Accent4 4 2 3 5 2" xfId="24128" xr:uid="{D1FB5805-844D-48D6-B031-AE40770C4183}"/>
    <cellStyle name="20% - Accent4 4 2 3 6" xfId="623" xr:uid="{3E315700-2AE4-4D20-81BF-00D22631AE1C}"/>
    <cellStyle name="20% - Accent4 4 2 3 6 2" xfId="20088" xr:uid="{59630E19-D3F7-43B6-B067-1529066AA543}"/>
    <cellStyle name="20% - Accent4 4 2 3 7" xfId="10250" xr:uid="{44BC2EE1-E8E3-442C-ADFE-112DE404B9E0}"/>
    <cellStyle name="20% - Accent4 4 2 4" xfId="4495" xr:uid="{CC73DBA7-FA3A-4431-80C2-0CC6182D2719}"/>
    <cellStyle name="20% - Accent4 4 2 4 2" xfId="10890" xr:uid="{B2D598A1-235C-4AD8-A43C-07E5CD52F43B}"/>
    <cellStyle name="20% - Accent4 4 2 4 2 2" xfId="6852" xr:uid="{3BA5B7F7-B088-4606-A7F8-73890F926620}"/>
    <cellStyle name="20% - Accent4 4 2 4 2 2 2" xfId="4177" xr:uid="{16EB8E83-8B59-4096-B913-6A316B87A373}"/>
    <cellStyle name="20% - Accent4 4 2 4 2 3" xfId="22797" xr:uid="{3541C8CA-4B16-47D5-9C63-C4AF1B574D65}"/>
    <cellStyle name="20% - Accent4 4 2 4 2 3 2" xfId="20171" xr:uid="{9E19057F-F7E4-4F32-BE0B-DC9F7E0191FF}"/>
    <cellStyle name="20% - Accent4 4 2 4 2 4" xfId="4014" xr:uid="{80AFF4BA-FD1F-4BF0-A08B-64D04C7492B2}"/>
    <cellStyle name="20% - Accent4 4 2 4 3" xfId="17304" xr:uid="{6DBA69F4-3DF1-4749-B086-85FC50B3A8EC}"/>
    <cellStyle name="20% - Accent4 4 2 4 3 2" xfId="19919" xr:uid="{FA511786-642F-4408-8C3C-0E231E9CCDD9}"/>
    <cellStyle name="20% - Accent4 4 2 4 4" xfId="10079" xr:uid="{74B53F9F-C98F-46ED-8929-40471FD54B92}"/>
    <cellStyle name="20% - Accent4 4 2 4 4 2" xfId="2172" xr:uid="{665A2201-D935-4F34-87F5-D51AB8C91F8D}"/>
    <cellStyle name="20% - Accent4 4 2 4 5" xfId="6040" xr:uid="{D763DD07-5A9E-4550-B0D5-99F51B31F91C}"/>
    <cellStyle name="20% - Accent4 4 2 5" xfId="10808" xr:uid="{FD4E05C0-1BF4-41DE-9335-C95BB398B14E}"/>
    <cellStyle name="20% - Accent4 4 2 5 2" xfId="23527" xr:uid="{109A6424-5986-4E1C-828D-18526A0C36F9}"/>
    <cellStyle name="20% - Accent4 4 2 5 2 2" xfId="19488" xr:uid="{A3D866C9-3968-4A38-98E6-74B574E42621}"/>
    <cellStyle name="20% - Accent4 4 2 5 2 2 2" xfId="10491" xr:uid="{2DCF3FD2-EDE9-4D7C-AA72-39BDC6BBE90A}"/>
    <cellStyle name="20% - Accent4 4 2 5 2 3" xfId="16484" xr:uid="{30ECBDD6-FE22-47E1-B9E8-78C501B1A22D}"/>
    <cellStyle name="20% - Accent4 4 2 5 2 3 2" xfId="13857" xr:uid="{6CA3B896-890A-40AC-BC52-DF36A598195C}"/>
    <cellStyle name="20% - Accent4 4 2 5 2 4" xfId="10328" xr:uid="{35455BBC-D358-444A-A489-BADB624195EE}"/>
    <cellStyle name="20% - Accent4 4 2 5 3" xfId="6771" xr:uid="{58C82CE6-1831-42D4-A2D4-FF1E930C4F2C}"/>
    <cellStyle name="20% - Accent4 4 2 5 3 2" xfId="13605" xr:uid="{AFDB11E8-AAAC-47A7-8C8F-0C058770A570}"/>
    <cellStyle name="20% - Accent4 4 2 5 4" xfId="22716" xr:uid="{A0A0337E-FE89-4134-9D07-3F667F68CD73}"/>
    <cellStyle name="20% - Accent4 4 2 5 4 2" xfId="4276" xr:uid="{BA67F7CD-968B-43CB-B1FF-74CFF7BDD5D6}"/>
    <cellStyle name="20% - Accent4 4 2 5 5" xfId="12354" xr:uid="{791A0E88-A808-493D-8BAF-FA6D18AE2982}"/>
    <cellStyle name="20% - Accent4 4 2 6" xfId="20349" xr:uid="{F1A4607B-3680-43B9-8FC7-538057682C04}"/>
    <cellStyle name="20% - Accent4 4 2 6 2" xfId="8956" xr:uid="{A412E286-0B99-4F8F-B5BF-71729EBED1B5}"/>
    <cellStyle name="20% - Accent4 4 2 6 2 2" xfId="11570" xr:uid="{CE8231AD-6C7A-4203-AC45-737663721E5B}"/>
    <cellStyle name="20% - Accent4 4 2 6 3" xfId="19655" xr:uid="{8BBAE502-78B9-46AD-A8A1-E45776034969}"/>
    <cellStyle name="20% - Accent4 4 2 6 3 2" xfId="22275" xr:uid="{C24C9B5A-3227-4630-9565-AB4EB12FC279}"/>
    <cellStyle name="20% - Accent4 4 2 6 4" xfId="11401" xr:uid="{E9E1084E-A0CC-449E-B184-BFECDDCA7AC3}"/>
    <cellStyle name="20% - Accent4 4 2 7" xfId="2562" xr:uid="{EDA0766C-525A-46E0-B4CC-4CB6B1D0471F}"/>
    <cellStyle name="20% - Accent4 4 2 7 2" xfId="22023" xr:uid="{E18B5D23-4276-4A7D-B30F-A7AAD8BD67A2}"/>
    <cellStyle name="20% - Accent4 4 2 8" xfId="6938" xr:uid="{657C6969-319E-4F91-9B45-D6BCEADC588A}"/>
    <cellStyle name="20% - Accent4 4 2 8 2" xfId="11660" xr:uid="{E6CCB3C4-9CFD-4273-8118-F84BC71EBD41}"/>
    <cellStyle name="20% - Accent4 4 2 9" xfId="794" xr:uid="{AD2F4C2F-24D0-4037-9BF2-E4D174D57279}"/>
    <cellStyle name="20% - Accent4 4 3" xfId="23445" xr:uid="{7C602593-DD63-4A00-859B-B89F0930AC54}"/>
    <cellStyle name="20% - Accent4 4 3 2" xfId="17133" xr:uid="{D5E906C2-95C3-4197-807D-CEE96BE48D73}"/>
    <cellStyle name="20% - Accent4 4 3 2 2" xfId="6682" xr:uid="{FF91FA72-3610-4393-99D6-3ED81708E403}"/>
    <cellStyle name="20% - Accent4 4 3 2 2 2" xfId="509" xr:uid="{C316301C-95E4-45CF-A530-6FEE77A767B7}"/>
    <cellStyle name="20% - Accent4 4 3 2 2 2 2" xfId="16815" xr:uid="{90C9BF9E-870F-4983-BE96-17E5960C7BDB}"/>
    <cellStyle name="20% - Accent4 4 3 2 2 3" xfId="12264" xr:uid="{2AC4C98C-A4F1-41FC-B2C3-7C14B9518DB9}"/>
    <cellStyle name="20% - Accent4 4 3 2 2 3 2" xfId="4356" xr:uid="{D2766C95-2299-4F74-B2CE-A898AF0D1FB7}"/>
    <cellStyle name="20% - Accent4 4 3 2 2 4" xfId="16652" xr:uid="{CF1EAC20-5C63-4702-82C8-3621D8906F4E}"/>
    <cellStyle name="20% - Accent4 4 3 2 3" xfId="13093" xr:uid="{4BFE316D-5F37-47BC-A187-CC1D1AAE58EF}"/>
    <cellStyle name="20% - Accent4 4 3 2 3 2" xfId="4104" xr:uid="{0A084CB5-9FFD-4777-AD07-63DD3EBEFE8A}"/>
    <cellStyle name="20% - Accent4 4 3 2 4" xfId="5869" xr:uid="{158CA41C-35C0-4956-A015-A07752E3D79D}"/>
    <cellStyle name="20% - Accent4 4 3 2 4 2" xfId="23227" xr:uid="{7FF9ED5C-A35C-493F-B165-8B9659A0E47F}"/>
    <cellStyle name="20% - Accent4 4 3 2 5" xfId="18678" xr:uid="{A4431A12-E766-4E70-9F2C-3B453D346A13}"/>
    <cellStyle name="20% - Accent4 4 3 3" xfId="6600" xr:uid="{21A95A54-501F-4397-8EBD-AB4F17003434}"/>
    <cellStyle name="20% - Accent4 4 3 3 2" xfId="19318" xr:uid="{E94A23CB-BC23-4F58-8E76-69039904A496}"/>
    <cellStyle name="20% - Accent4 4 3 3 2 2" xfId="2620" xr:uid="{A5CE94BE-8F02-4A92-86E3-6A000D8DE3D7}"/>
    <cellStyle name="20% - Accent4 4 3 3 2 2 2" xfId="6281" xr:uid="{6E0E6D21-E89C-4C9B-B064-92566ECB0AF9}"/>
    <cellStyle name="20% - Accent4 4 3 3 2 3" xfId="24901" xr:uid="{4777B4C8-A817-430A-8F3A-F6ED297A42CA}"/>
    <cellStyle name="20% - Accent4 4 3 3 2 3 2" xfId="10670" xr:uid="{4E3575F9-1E71-4913-969E-625478FAA6E7}"/>
    <cellStyle name="20% - Accent4 4 3 3 2 4" xfId="6118" xr:uid="{B3698614-6A31-4485-AFE5-F65E1D6F501F}"/>
    <cellStyle name="20% - Accent4 4 3 3 3" xfId="452" xr:uid="{C6DE225E-9F8B-4911-9152-E5591B936F3B}"/>
    <cellStyle name="20% - Accent4 4 3 3 3 2" xfId="10418" xr:uid="{162F1212-A538-4DA2-A2CF-B78447AC1EBA}"/>
    <cellStyle name="20% - Accent4 4 3 3 4" xfId="12183" xr:uid="{BCC78F02-BFED-447C-B2CE-F6503F7B9233}"/>
    <cellStyle name="20% - Accent4 4 3 3 4 2" xfId="16914" xr:uid="{22E45255-CD5F-41F4-A895-6EE7E7A169A0}"/>
    <cellStyle name="20% - Accent4 4 3 3 5" xfId="8145" xr:uid="{F09E9B1E-3C76-430C-BA13-FDBC9FB5D0B7}"/>
    <cellStyle name="20% - Accent4 4 3 4" xfId="17215" xr:uid="{DEB7DC08-F281-47AC-9C7D-7372FF5BB8EC}"/>
    <cellStyle name="20% - Accent4 4 3 4 2" xfId="13174" xr:uid="{B1C9F090-6C4F-4ED2-9D7F-0F8A12887E97}"/>
    <cellStyle name="20% - Accent4 4 3 4 2 2" xfId="23128" xr:uid="{9203A7B7-6816-45A7-9FB7-DB60402208D5}"/>
    <cellStyle name="20% - Accent4 4 3 4 3" xfId="5950" xr:uid="{05D7FCC2-5A22-464B-8CD0-536F7A313194}"/>
    <cellStyle name="20% - Accent4 4 3 4 3 2" xfId="2252" xr:uid="{A0DDDED4-01DB-4CFF-8396-763B0FC13B4B}"/>
    <cellStyle name="20% - Accent4 4 3 4 4" xfId="22965" xr:uid="{4F27E909-1B5B-48FC-923E-2065E64E9081}"/>
    <cellStyle name="20% - Accent4 4 3 5" xfId="19407" xr:uid="{D3319C4B-6832-4A55-90D9-13CD00F875A4}"/>
    <cellStyle name="20% - Accent4 4 3 5 2" xfId="2000" xr:uid="{43846342-8D2E-4448-A515-66602CA71CFE}"/>
    <cellStyle name="20% - Accent4 4 3 6" xfId="16403" xr:uid="{08EA7A88-46D1-4EE5-88C7-E7FF17914B53}"/>
    <cellStyle name="20% - Accent4 4 3 6 2" xfId="10590" xr:uid="{8A47F1D2-3134-40B2-A14F-87D9F8505715}"/>
    <cellStyle name="20% - Accent4 4 3 7" xfId="24991" xr:uid="{B67C0FD8-9A9F-4AB7-8FCE-10213E6CAD48}"/>
    <cellStyle name="20% - Accent4 4 4" xfId="19236" xr:uid="{C2E4CCDC-64A3-4066-BD77-AF8C10731FF5}"/>
    <cellStyle name="20% - Accent4 4 4 2" xfId="12922" xr:uid="{3DA741AA-CE06-4F5D-BDEB-ECA1A5AF81A0}"/>
    <cellStyle name="20% - Accent4 4 4 2 2" xfId="1399" xr:uid="{C6402E29-E595-4F68-964A-6E0647630EE0}"/>
    <cellStyle name="20% - Accent4 4 4 2 2 2" xfId="21569" xr:uid="{8BBB59CC-031E-4B73-B996-E9BE2CA883C3}"/>
    <cellStyle name="20% - Accent4 4 4 2 2 2 2" xfId="25232" xr:uid="{9AD32FF5-61B4-456C-800C-AB0CC197B6D1}"/>
    <cellStyle name="20% - Accent4 4 4 2 2 3" xfId="8055" xr:uid="{311D2EA2-F715-448A-A794-22E38AE00CBC}"/>
    <cellStyle name="20% - Accent4 4 4 2 2 3 2" xfId="16994" xr:uid="{388AA439-253A-4A6E-80A8-944B604B7CC0}"/>
    <cellStyle name="20% - Accent4 4 4 2 2 4" xfId="25069" xr:uid="{979A8C54-B62B-487E-B191-E43469A0093F}"/>
    <cellStyle name="20% - Accent4 4 4 2 3" xfId="3595" xr:uid="{A7B09BA8-A99C-4DBC-BECA-616FBD52BA91}"/>
    <cellStyle name="20% - Accent4 4 4 2 3 2" xfId="16742" xr:uid="{0C08DC25-5227-4548-961E-8C26D8C69607}"/>
    <cellStyle name="20% - Accent4 4 4 2 4" xfId="18507" xr:uid="{EAA82C3C-4969-4E20-BE43-D68B20441C2A}"/>
    <cellStyle name="20% - Accent4 4 4 2 4 2" xfId="12694" xr:uid="{C2338690-917D-4EFB-A201-EBA4572F054A}"/>
    <cellStyle name="20% - Accent4 4 4 2 5" xfId="14468" xr:uid="{8C7A825E-3A48-4E4B-94C6-8E9D96220D7A}"/>
    <cellStyle name="20% - Accent4 4 4 3" xfId="279" xr:uid="{5C215F26-7ACA-42F6-B0EC-E6B5071B8FB9}"/>
    <cellStyle name="20% - Accent4 4 4 3 2" xfId="3503" xr:uid="{FB759028-51F6-4702-9E1F-A35CDF0A711D}"/>
    <cellStyle name="20% - Accent4 4 4 3 2 2" xfId="15257" xr:uid="{87AEBF9C-131C-47BE-9F34-82013654627E}"/>
    <cellStyle name="20% - Accent4 4 4 3 2 2 2" xfId="18919" xr:uid="{495AC289-2FDD-450A-9739-0B4B364DC86F}"/>
    <cellStyle name="20% - Accent4 4 4 3 2 3" xfId="20690" xr:uid="{F99B586F-F5E3-4ECE-B2E9-F75E948C980B}"/>
    <cellStyle name="20% - Accent4 4 4 3 2 3 2" xfId="6460" xr:uid="{4CC9D806-8DA3-4732-A17F-8DA25ABEDF5A}"/>
    <cellStyle name="20% - Accent4 4 4 3 2 4" xfId="18756" xr:uid="{6DC991E4-1928-4563-83DB-B0727717AB4F}"/>
    <cellStyle name="20% - Accent4 4 4 3 3" xfId="9909" xr:uid="{A3BA010B-2C72-42BF-AAE8-83BB953433E6}"/>
    <cellStyle name="20% - Accent4 4 4 3 3 2" xfId="6208" xr:uid="{E8C5C709-60AF-4B5C-8A09-16C6D0182CE7}"/>
    <cellStyle name="20% - Accent4 4 4 3 4" xfId="7974" xr:uid="{DF836427-69F6-47F3-B62E-5D362AAFCC7E}"/>
    <cellStyle name="20% - Accent4 4 4 3 4 2" xfId="25331" xr:uid="{2264E6CB-629B-4716-A673-6DDF94C41F23}"/>
    <cellStyle name="20% - Accent4 4 4 3 5" xfId="2904" xr:uid="{7C48FBFF-641B-4749-B059-6AE151A104D7}"/>
    <cellStyle name="20% - Accent4 4 4 4" xfId="13004" xr:uid="{9DBDC809-047E-4DE3-AC83-87B5EBC21B0D}"/>
    <cellStyle name="20% - Accent4 4 4 4 2" xfId="8933" xr:uid="{AFCD6E12-9D2A-42C8-A653-63BE925C4F60}"/>
    <cellStyle name="20% - Accent4 4 4 4 2 2" xfId="12595" xr:uid="{420A5E61-92C6-4C21-92AA-1030EB44826F}"/>
    <cellStyle name="20% - Accent4 4 4 4 3" xfId="18588" xr:uid="{D727A082-1F57-4108-AF34-EBC654621B2B}"/>
    <cellStyle name="20% - Accent4 4 4 4 3 2" xfId="23307" xr:uid="{CD72BBCC-1730-4FB6-9E00-8B166E1C1F0B}"/>
    <cellStyle name="20% - Accent4 4 4 4 4" xfId="12432" xr:uid="{C7A3FAA4-F6A2-4B41-9669-CF0F1392193B}"/>
    <cellStyle name="20% - Accent4 4 4 5" xfId="1491" xr:uid="{20B7D717-3900-4698-B600-493CFB920081}"/>
    <cellStyle name="20% - Accent4 4 4 5 2" xfId="23055" xr:uid="{D06FA15E-84B3-4A54-91A5-A63F59039FB9}"/>
    <cellStyle name="20% - Accent4 4 4 6" xfId="24820" xr:uid="{BA8C4207-486E-4A3E-B416-8CF27277E017}"/>
    <cellStyle name="20% - Accent4 4 4 6 2" xfId="6380" xr:uid="{5E66D4A8-7C77-4D77-AAD3-16FD7BA21BBB}"/>
    <cellStyle name="20% - Accent4 4 4 7" xfId="20780" xr:uid="{FC1AB384-AF6E-4A52-9252-4F9DB3503E51}"/>
    <cellStyle name="20% - Accent4 4 5" xfId="1320" xr:uid="{A7012A1C-102F-4142-8291-2B3F39DD9293}"/>
    <cellStyle name="20% - Accent4 4 5 2" xfId="3424" xr:uid="{85135134-479F-4E21-8A44-541DDE748D0A}"/>
    <cellStyle name="20% - Accent4 4 5 2 2" xfId="22454" xr:uid="{4B05FC03-1986-45C7-9D8A-8B893880A833}"/>
    <cellStyle name="20% - Accent4 4 5 2 2 2" xfId="11037" xr:uid="{07149574-E93C-4F56-82F3-F2DCA66DFF99}"/>
    <cellStyle name="20% - Accent4 4 5 2 2 2 2" xfId="21021" xr:uid="{5F3DD6F9-D1F9-4029-9757-96872E2DF4C3}"/>
    <cellStyle name="20% - Accent4 4 5 2 2 3" xfId="2814" xr:uid="{CD8B6807-8358-40FB-B79C-7AA5FC8EB8AE}"/>
    <cellStyle name="20% - Accent4 4 5 2 2 3 2" xfId="25411" xr:uid="{51D8F854-DB78-4CFD-8C45-240F15B2E072}"/>
    <cellStyle name="20% - Accent4 4 5 2 2 4" xfId="20858" xr:uid="{4551BAFA-F45C-47CB-9EE5-98E366220158}"/>
    <cellStyle name="20% - Accent4 4 5 2 3" xfId="16233" xr:uid="{77ACD5B8-F747-4FAB-875C-CD6A247E34CE}"/>
    <cellStyle name="20% - Accent4 4 5 2 3 2" xfId="25159" xr:uid="{49394BFC-3840-4A91-9FBD-7EA7542EF2B7}"/>
    <cellStyle name="20% - Accent4 4 5 2 4" xfId="14297" xr:uid="{B5E103DA-A47C-4AF5-9EDA-C4F9AE6E1472}"/>
    <cellStyle name="20% - Accent4 4 5 2 4 2" xfId="8485" xr:uid="{9FCC6834-E17F-4CDC-9412-5185F037F7B4}"/>
    <cellStyle name="20% - Accent4 4 5 2 5" xfId="21853" xr:uid="{2393E136-7747-4615-83BA-B70A43AAB93C}"/>
    <cellStyle name="20% - Accent4 4 5 3" xfId="9738" xr:uid="{A99C334D-54B2-46EA-8144-DB285096DEBF}"/>
    <cellStyle name="20% - Accent4 4 5 3 2" xfId="16141" xr:uid="{22CB57B2-E74B-44F7-9AB5-8D4513C26E3B}"/>
    <cellStyle name="20% - Accent4 4 5 3 2 2" xfId="23674" xr:uid="{D591D529-F107-4B39-AF73-6E0292D2F4C6}"/>
    <cellStyle name="20% - Accent4 4 5 3 2 2 2" xfId="14709" xr:uid="{40CD8CF9-3DDD-4257-9559-557EA3CC6CF6}"/>
    <cellStyle name="20% - Accent4 4 5 3 2 3" xfId="9127" xr:uid="{2BE2DED7-4338-4FDC-A283-447888ABD7C0}"/>
    <cellStyle name="20% - Accent4 4 5 3 2 3 2" xfId="19098" xr:uid="{D102A640-AECB-4C9F-AC23-3B8486540A30}"/>
    <cellStyle name="20% - Accent4 4 5 3 2 4" xfId="14546" xr:uid="{200D6A3A-DDF5-4EFA-B51F-5752BCE8E2DF}"/>
    <cellStyle name="20% - Accent4 4 5 3 3" xfId="5699" xr:uid="{EB641A44-F0C9-48D5-8545-9028FEFA0F87}"/>
    <cellStyle name="20% - Accent4 4 5 3 3 2" xfId="18846" xr:uid="{CFC66E1A-B6BA-4535-9866-C9F1FC3F6E66}"/>
    <cellStyle name="20% - Accent4 4 5 3 4" xfId="2733" xr:uid="{C7A431CD-47C9-40EA-9792-5B6DF539046D}"/>
    <cellStyle name="20% - Accent4 4 5 3 4 2" xfId="21120" xr:uid="{9C771DA9-1DFC-424A-A56A-3D8BA3DDCE75}"/>
    <cellStyle name="20% - Accent4 4 5 3 5" xfId="15541" xr:uid="{8FAAB1B4-436B-43BC-9E71-C427368AEEDB}"/>
    <cellStyle name="20% - Accent4 4 5 4" xfId="9817" xr:uid="{21CFB216-2F7A-47DB-924C-372525D57381}"/>
    <cellStyle name="20% - Accent4 4 5 4 2" xfId="4724" xr:uid="{4477589A-B0C7-491C-92E1-09347FD33F2D}"/>
    <cellStyle name="20% - Accent4 4 5 4 2 2" xfId="8386" xr:uid="{F1081538-A7E6-41B9-BA0D-5CACC296C547}"/>
    <cellStyle name="20% - Accent4 4 5 4 3" xfId="14378" xr:uid="{D782A9AC-A26B-45C8-92D1-6A63228A60F1}"/>
    <cellStyle name="20% - Accent4 4 5 4 3 2" xfId="12774" xr:uid="{942624B6-A117-40C3-956B-28D4895887D6}"/>
    <cellStyle name="20% - Accent4 4 5 4 4" xfId="8223" xr:uid="{E1B780F3-F550-4C6D-B600-938727F6E296}"/>
    <cellStyle name="20% - Accent4 4 5 5" xfId="22546" xr:uid="{DEC90766-EF8A-49CA-A3F8-CC7B982D8DF2}"/>
    <cellStyle name="20% - Accent4 4 5 5 2" xfId="12522" xr:uid="{BD999DEF-E555-4872-A2E2-41B5039A6E3F}"/>
    <cellStyle name="20% - Accent4 4 5 6" xfId="20609" xr:uid="{1C2726BA-6168-43D8-B773-46C862A245F4}"/>
    <cellStyle name="20% - Accent4 4 5 6 2" xfId="19018" xr:uid="{3B532700-EDE1-41A8-92AA-F390E97EFB24}"/>
    <cellStyle name="20% - Accent4 4 5 7" xfId="9217" xr:uid="{A0C69376-93D8-4F23-9F3F-163B0920020B}"/>
    <cellStyle name="20% - Accent4 4 6" xfId="22375" xr:uid="{4B08164E-F9B4-480B-82BA-799D5F46B5FF}"/>
    <cellStyle name="20% - Accent4 4 6 2" xfId="5607" xr:uid="{4BE52652-44DA-4A97-9400-E69BCE484487}"/>
    <cellStyle name="20% - Accent4 4 6 2 2" xfId="17362" xr:uid="{8B345EF1-78E6-4703-A52C-FE0E551DE757}"/>
    <cellStyle name="20% - Accent4 4 6 2 2 2" xfId="3145" xr:uid="{FBA2B372-D5C7-470E-8DFB-A1AC68B2CBEC}"/>
    <cellStyle name="20% - Accent4 4 6 2 3" xfId="21763" xr:uid="{50339BB7-8AE2-4C60-8662-82B8CB43E2B1}"/>
    <cellStyle name="20% - Accent4 4 6 2 3 2" xfId="8565" xr:uid="{7E6F86E3-9071-441A-8E48-4203E34BBA62}"/>
    <cellStyle name="20% - Accent4 4 6 2 4" xfId="2982" xr:uid="{5AC537D9-4083-418E-9A80-7A0DA11BD5EE}"/>
    <cellStyle name="20% - Accent4 4 6 3" xfId="12013" xr:uid="{C9D06D5E-11F2-455D-B561-024ADD396669}"/>
    <cellStyle name="20% - Accent4 4 6 3 2" xfId="8313" xr:uid="{3596DCD0-F7D2-479A-B6C2-E23A00BE0DC2}"/>
    <cellStyle name="20% - Accent4 4 6 4" xfId="9046" xr:uid="{100F61A0-6FC4-4FE6-8FEB-73E303F4AC83}"/>
    <cellStyle name="20% - Accent4 4 6 4 2" xfId="14808" xr:uid="{A5822C52-7B39-46D8-A0E3-8E31ADAA059D}"/>
    <cellStyle name="20% - Accent4 4 6 5" xfId="5008" xr:uid="{7E22E556-18D5-484A-A343-36FFE39C2C16}"/>
    <cellStyle name="20% - Accent4 4 7" xfId="16062" xr:uid="{A87135FA-63A6-4037-ACD1-7BB3A4DF382E}"/>
    <cellStyle name="20% - Accent4 4 7 2" xfId="11921" xr:uid="{60C3C419-61B8-4F78-8316-C0035D060B13}"/>
    <cellStyle name="20% - Accent4 4 7 2 2" xfId="6829" xr:uid="{9FC55A97-68FA-4F9B-9899-7ED7576BB0EB}"/>
    <cellStyle name="20% - Accent4 4 7 2 2 2" xfId="9458" xr:uid="{1185C831-D366-4D69-BF58-1187649EEB5F}"/>
    <cellStyle name="20% - Accent4 4 7 2 3" xfId="15451" xr:uid="{1F580706-BFA8-466E-9B0A-DDD2E1CC8F74}"/>
    <cellStyle name="20% - Accent4 4 7 2 3 2" xfId="21200" xr:uid="{05FDBB0B-DD4E-4E23-BAF7-CCA65637B4D5}"/>
    <cellStyle name="20% - Accent4 4 7 2 4" xfId="9295" xr:uid="{889C920C-4270-4B05-A83D-5DA76A96EE3F}"/>
    <cellStyle name="20% - Accent4 4 7 3" xfId="24650" xr:uid="{43A72688-2F5B-44C4-9741-0F1E0B97074D}"/>
    <cellStyle name="20% - Accent4 4 7 3 2" xfId="20948" xr:uid="{6E1FF8E9-7C39-4958-8B1C-8336DD3A8C7C}"/>
    <cellStyle name="20% - Accent4 4 7 4" xfId="21682" xr:uid="{EBC2DA07-D513-4FCB-BC54-C686AAAB1EF5}"/>
    <cellStyle name="20% - Accent4 4 7 4 2" xfId="3244" xr:uid="{E26B4B59-BA95-483F-A475-C26B7C7D1C6C}"/>
    <cellStyle name="20% - Accent4 4 7 5" xfId="11321" xr:uid="{EAA1B649-BB55-4D69-9C47-55AF12EF9DDF}"/>
    <cellStyle name="20% - Accent4 4 8" xfId="18165" xr:uid="{33F6D6D3-E3DC-4A72-BED1-47ADAC31E21F}"/>
    <cellStyle name="20% - Accent4 4 8 2" xfId="14126" xr:uid="{65953836-1C30-4638-BB72-1742C7897AFB}"/>
    <cellStyle name="20% - Accent4 4 8 2 2" xfId="9387" xr:uid="{D2EF8AD4-DE85-4CCE-932B-64960A939805}"/>
    <cellStyle name="20% - Accent4 4 8 3" xfId="17471" xr:uid="{BBC16BDD-76BA-489F-BB82-65918962DB80}"/>
    <cellStyle name="20% - Accent4 4 8 3 2" xfId="5347" xr:uid="{1295FC62-D637-49D9-864F-E889215768B5}"/>
    <cellStyle name="20% - Accent4 4 8 4" xfId="13431" xr:uid="{0893F2A7-4639-4628-9E10-2910FF08DC70}"/>
    <cellStyle name="20% - Accent4 4 9" xfId="7714" xr:uid="{C1E5CD1B-E34D-4219-AE0A-434822AC34D7}"/>
    <cellStyle name="20% - Accent4 4 9 2" xfId="2643" xr:uid="{7C94FAD8-2BFC-4E83-B94C-FAE476746291}"/>
    <cellStyle name="20% - Accent4 4 9 2 2" xfId="5257" xr:uid="{9060C826-9988-4DEC-9D2C-3472CEE5617B}"/>
    <cellStyle name="20% - Accent4 4 9 3" xfId="7019" xr:uid="{D6CF6F3F-AAA3-40EE-B5EB-47C16B93FCED}"/>
    <cellStyle name="20% - Accent4 4 9 3 2" xfId="9639" xr:uid="{A257268E-4F66-4D05-A83C-7ED09E79F09B}"/>
    <cellStyle name="20% - Accent4 4 9 4" xfId="5088" xr:uid="{5A3F08A1-3D1B-4777-B279-51C6F0B5AEBA}"/>
    <cellStyle name="20% - Accent4 5" xfId="1295" xr:uid="{2BD6AECF-C384-49E5-8AD6-1F78AB323410}"/>
    <cellStyle name="20% - Accent4 5 10" xfId="3573" xr:uid="{E57025C7-1846-422F-AC4B-5E7CA773ACDD}"/>
    <cellStyle name="20% - Accent4 5 10 2" xfId="17795" xr:uid="{A2256061-29ED-49E2-ADF3-41EA10019358}"/>
    <cellStyle name="20% - Accent4 5 11" xfId="13242" xr:uid="{FB334B67-3CB4-428D-8D91-57973B7A1BD7}"/>
    <cellStyle name="20% - Accent4 5 11 2" xfId="12672" xr:uid="{E5389D90-49CF-4AC3-9E13-033317D525B4}"/>
    <cellStyle name="20% - Accent4 5 12" xfId="19726" xr:uid="{7372B78D-0EC9-45B9-88E8-CADD9315CA28}"/>
    <cellStyle name="20% - Accent4 5 2" xfId="11842" xr:uid="{AA310A2B-A237-499C-B11F-A6D88AB6AABE}"/>
    <cellStyle name="20% - Accent4 5 2 2" xfId="24479" xr:uid="{35707377-01AD-49D4-9477-EDA24EECD892}"/>
    <cellStyle name="20% - Accent4 5 2 2 2" xfId="18166" xr:uid="{7AB9DF4F-D7ED-47FA-850D-73B30F265856}"/>
    <cellStyle name="20% - Accent4 5 2 2 2 2" xfId="20347" xr:uid="{98CBD01F-DF49-4ACC-98AE-B894082448E8}"/>
    <cellStyle name="20% - Accent4 5 2 2 2 2 2" xfId="1572" xr:uid="{00C9F585-8ED7-4F71-8D93-BDF0DEA6878C}"/>
    <cellStyle name="20% - Accent4 5 2 2 2 2 2 2" xfId="11562" xr:uid="{4A142D42-BC14-49C7-949A-CF467C736BAF}"/>
    <cellStyle name="20% - Accent4 5 2 2 2 2 3" xfId="17556" xr:uid="{23EE055A-DD1A-40AF-A05F-0369F5BEA7B1}"/>
    <cellStyle name="20% - Accent4 5 2 2 2 2 3 2" xfId="22273" xr:uid="{9F66BAF9-032C-4BAE-8F7A-502D9AB27531}"/>
    <cellStyle name="20% - Accent4 5 2 2 2 2 4" xfId="11399" xr:uid="{72D777B6-4634-48CD-9C0A-F789694F4294}"/>
    <cellStyle name="20% - Accent4 5 2 2 2 3" xfId="14127" xr:uid="{578B89EE-5185-45E3-82B4-8182CBD4FF4E}"/>
    <cellStyle name="20% - Accent4 5 2 2 2 3 2" xfId="22021" xr:uid="{767FA09A-3D3C-4A00-B90D-CF02A8790386}"/>
    <cellStyle name="20% - Accent4 5 2 2 2 4" xfId="23787" xr:uid="{58D01731-8B9C-46A7-9346-A45D108115FA}"/>
    <cellStyle name="20% - Accent4 5 2 2 2 4 2" xfId="5348" xr:uid="{FB02DAF8-5BD0-4D3F-B6F9-489DA84E37D5}"/>
    <cellStyle name="20% - Accent4 5 2 2 2 5" xfId="19749" xr:uid="{2047B12D-93A9-40D6-A922-96701C999152}"/>
    <cellStyle name="20% - Accent4 5 2 2 3" xfId="7633" xr:uid="{238C445A-3916-41DE-B7AB-CB1733B4E35E}"/>
    <cellStyle name="20% - Accent4 5 2 2 3 2" xfId="14035" xr:uid="{EB248AFF-415C-44BC-9EA8-B6DCAF5C11AA}"/>
    <cellStyle name="20% - Accent4 5 2 2 3 2 2" xfId="3676" xr:uid="{52675E83-4A75-4B47-9336-F01A04D6C9EA}"/>
    <cellStyle name="20% - Accent4 5 2 2 3 2 2 2" xfId="24199" xr:uid="{0B82E93C-99F0-40A6-9D8E-3AFACD84DD75}"/>
    <cellStyle name="20% - Accent4 5 2 2 3 2 3" xfId="7023" xr:uid="{0D2AD6D0-B384-4DC7-B1C2-2DFEB0895570}"/>
    <cellStyle name="20% - Accent4 5 2 2 3 2 3 2" xfId="15961" xr:uid="{106E55EE-0A5A-4A7C-A29B-6422262EBEF3}"/>
    <cellStyle name="20% - Accent4 5 2 2 3 2 4" xfId="24036" xr:uid="{2B5A8AC8-6C43-4156-8A0C-7E91901A2E65}"/>
    <cellStyle name="20% - Accent4 5 2 2 3 3" xfId="2563" xr:uid="{79D43B80-555D-4B24-A229-B9C66FC650AB}"/>
    <cellStyle name="20% - Accent4 5 2 2 3 3 2" xfId="15709" xr:uid="{B28C9AEF-6F07-4F10-963B-162A0055990A}"/>
    <cellStyle name="20% - Accent4 5 2 2 3 4" xfId="17475" xr:uid="{ECC5EA28-A588-43CA-ADF5-5AA63D6D4D73}"/>
    <cellStyle name="20% - Accent4 5 2 2 3 4 2" xfId="11661" xr:uid="{BA412BA4-5DD1-452E-B67E-7932A329D441}"/>
    <cellStyle name="20% - Accent4 5 2 2 3 5" xfId="13435" xr:uid="{6355B851-E280-49B5-89AB-5DBE8E8D95F6}"/>
    <cellStyle name="20% - Accent4 5 2 2 4" xfId="7712" xr:uid="{72B21D92-300B-414A-B057-513C6F014F35}"/>
    <cellStyle name="20% - Accent4 5 2 2 4 2" xfId="205" xr:uid="{5FFC3D1F-4AD6-41EA-B4A0-B2E02D0AD169}"/>
    <cellStyle name="20% - Accent4 5 2 2 4 2 2" xfId="5249" xr:uid="{A84F0C90-F799-4C9A-82E3-7E345D19DDCC}"/>
    <cellStyle name="20% - Accent4 5 2 2 4 3" xfId="23868" xr:uid="{69D1C8CA-B78A-4AB5-9751-8780BA9EABF7}"/>
    <cellStyle name="20% - Accent4 5 2 2 4 3 2" xfId="9637" xr:uid="{60ACFDBB-6A15-4B95-A6E1-F597473EF062}"/>
    <cellStyle name="20% - Accent4 5 2 2 4 4" xfId="5086" xr:uid="{A496D509-EE64-49FB-948F-DF46183B5D29}"/>
    <cellStyle name="20% - Accent4 5 2 2 5" xfId="20439" xr:uid="{C8348D05-FEDC-4A13-82A0-520CB244D7AE}"/>
    <cellStyle name="20% - Accent4 5 2 2 5 2" xfId="9385" xr:uid="{2E5083AC-4BFA-4728-AB75-19D962BCF27A}"/>
    <cellStyle name="20% - Accent4 5 2 2 6" xfId="11150" xr:uid="{DD04051A-940A-44A6-87CA-C53CC4FF95FD}"/>
    <cellStyle name="20% - Accent4 5 2 2 6 2" xfId="15881" xr:uid="{0041AD55-96C6-4FB5-BCAF-9BB15C606E8D}"/>
    <cellStyle name="20% - Accent4 5 2 2 7" xfId="7113" xr:uid="{16FC02E9-5765-45D1-BCB8-DA2BD09199FC}"/>
    <cellStyle name="20% - Accent4 5 2 3" xfId="20268" xr:uid="{428B5E2B-1FD4-4D74-B70B-0768E8977076}"/>
    <cellStyle name="20% - Accent4 5 2 3 2" xfId="13956" xr:uid="{C87123F6-4372-427C-AE51-1684E21427DD}"/>
    <cellStyle name="20% - Accent4 5 2 3 2 2" xfId="8784" xr:uid="{18E7930E-52F9-433A-A9B3-318754E1AA8C}"/>
    <cellStyle name="20% - Accent4 5 2 3 2 2 2" xfId="22627" xr:uid="{23484A36-165D-4932-8249-034FEBED0C1D}"/>
    <cellStyle name="20% - Accent4 5 2 3 2 2 2 2" xfId="7354" xr:uid="{23B0630F-AFC4-481E-B261-E15021E615F4}"/>
    <cellStyle name="20% - Accent4 5 2 3 2 2 3" xfId="13345" xr:uid="{ADC92DB9-81D9-469F-9A3C-859EF8F90B61}"/>
    <cellStyle name="20% - Accent4 5 2 3 2 2 3 2" xfId="11741" xr:uid="{A3B29983-2106-4D91-902F-7F486C689FCD}"/>
    <cellStyle name="20% - Accent4 5 2 3 2 2 4" xfId="7191" xr:uid="{06A24B04-DE0D-4711-97C6-C02C39DA2AEB}"/>
    <cellStyle name="20% - Accent4 5 2 3 2 3" xfId="21512" xr:uid="{DE971FB6-7AA7-436E-8847-AA763204AC1C}"/>
    <cellStyle name="20% - Accent4 5 2 3 2 3 2" xfId="11489" xr:uid="{53D1E828-8172-41E5-8422-FBE402CDA175}"/>
    <cellStyle name="20% - Accent4 5 2 3 2 4" xfId="19578" xr:uid="{FC8DFD0D-D649-42E6-A18C-574D3B7E199E}"/>
    <cellStyle name="20% - Accent4 5 2 3 2 4 2" xfId="17986" xr:uid="{2F2E97DB-FCA3-4DD0-A0C7-41059E50B9BA}"/>
    <cellStyle name="20% - Accent4 5 2 3 2 5" xfId="1833" xr:uid="{896603BF-12EA-453D-A0E8-BF0789891C8C}"/>
    <cellStyle name="20% - Accent4 5 2 3 3" xfId="2392" xr:uid="{678AD917-5047-40BB-B274-64276D39656B}"/>
    <cellStyle name="20% - Accent4 5 2 3 3 2" xfId="21420" xr:uid="{22317E47-52B1-403D-8479-A9F9FF6F5E59}"/>
    <cellStyle name="20% - Accent4 5 2 3 3 2 2" xfId="16314" xr:uid="{B4337642-F7DC-4F80-AEF0-CCD148A709CB}"/>
    <cellStyle name="20% - Accent4 5 2 3 3 2 2 2" xfId="19990" xr:uid="{0D94E48F-4D1C-4DBB-AAA0-08624426C710}"/>
    <cellStyle name="20% - Accent4 5 2 3 3 2 3" xfId="706" xr:uid="{0CBD12F7-A0B2-4CE9-80DB-650D64C34442}"/>
    <cellStyle name="20% - Accent4 5 2 3 3 2 3 2" xfId="24378" xr:uid="{851F9AAD-8846-4C32-8967-E8CEB6EE060B}"/>
    <cellStyle name="20% - Accent4 5 2 3 3 2 4" xfId="19827" xr:uid="{5B7F5538-F71D-408B-B16B-9772C99D4143}"/>
    <cellStyle name="20% - Accent4 5 2 3 3 3" xfId="15200" xr:uid="{4D040423-3583-44F6-9357-F98ADAF6FF94}"/>
    <cellStyle name="20% - Accent4 5 2 3 3 3 2" xfId="24126" xr:uid="{4D354A78-66F5-40A9-B4A6-3D39005808A2}"/>
    <cellStyle name="20% - Accent4 5 2 3 3 4" xfId="13264" xr:uid="{42919E32-F336-4DE1-9B26-62B5C4E8A708}"/>
    <cellStyle name="20% - Accent4 5 2 3 3 4 2" xfId="7453" xr:uid="{95E25524-DF77-4B8E-875F-76F62BB225D9}"/>
    <cellStyle name="20% - Accent4 5 2 3 3 5" xfId="3937" xr:uid="{3D75B5BD-B5D1-4E7E-A0E9-A17B67D363E5}"/>
    <cellStyle name="20% - Accent4 5 2 3 4" xfId="2471" xr:uid="{3D78B285-DCF7-4185-8265-F90DAA3CB482}"/>
    <cellStyle name="20% - Accent4 5 2 3 4 2" xfId="9990" xr:uid="{67A5E0E4-CA1F-493B-9662-38A8C6BEF61F}"/>
    <cellStyle name="20% - Accent4 5 2 3 4 2 2" xfId="17887" xr:uid="{91E5EDFF-5140-46D8-BB3D-5895B57828B1}"/>
    <cellStyle name="20% - Accent4 5 2 3 4 3" xfId="19659" xr:uid="{5CD0E180-C807-4AB3-BA5F-0E5050CE07A5}"/>
    <cellStyle name="20% - Accent4 5 2 3 4 3 2" xfId="5428" xr:uid="{9C540625-3EFD-4743-94BB-C01FC51ABCA2}"/>
    <cellStyle name="20% - Accent4 5 2 3 4 4" xfId="17724" xr:uid="{A30F616B-1DE9-43FC-B300-D12703D8CCCC}"/>
    <cellStyle name="20% - Accent4 5 2 3 5" xfId="8876" xr:uid="{98078D55-71B9-49FE-BFAA-74F2C9E39D80}"/>
    <cellStyle name="20% - Accent4 5 2 3 5 2" xfId="5176" xr:uid="{6C23E887-BC9E-4EE5-BE5B-596D0EA63977}"/>
    <cellStyle name="20% - Accent4 5 2 3 6" xfId="6942" xr:uid="{D9EE4309-0162-4375-BA99-7A23624C8B50}"/>
    <cellStyle name="20% - Accent4 5 2 3 6 2" xfId="24298" xr:uid="{7CD7CB99-CCDF-4387-BC97-E66E565E2630}"/>
    <cellStyle name="20% - Accent4 5 2 3 7" xfId="796" xr:uid="{1BD2E78A-C6A4-4A95-862E-2F5B3CBFF3DE}"/>
    <cellStyle name="20% - Accent4 5 2 4" xfId="8705" xr:uid="{ACE2D077-059C-4BCA-982F-FD3905AE0FC5}"/>
    <cellStyle name="20% - Accent4 5 2 4 2" xfId="15108" xr:uid="{E7D8D202-E637-4BC6-991C-1FBDAB879629}"/>
    <cellStyle name="20% - Accent4 5 2 4 2 2" xfId="5780" xr:uid="{6E52F189-DE31-453C-8F68-F96AF18C05F2}"/>
    <cellStyle name="20% - Accent4 5 2 4 2 2 2" xfId="1047" xr:uid="{B44B63E2-09B2-4559-90B7-DB46B2BA237E}"/>
    <cellStyle name="20% - Accent4 5 2 4 2 3" xfId="1743" xr:uid="{23E111E8-70BB-4D71-891A-C93D08D542A4}"/>
    <cellStyle name="20% - Accent4 5 2 4 2 3 2" xfId="18066" xr:uid="{FFB66CA8-6DEA-4C2F-9DA4-C0237B74C248}"/>
    <cellStyle name="20% - Accent4 5 2 4 2 4" xfId="13513" xr:uid="{FD1B669C-E7BD-4FBA-B780-0562C88FDD5F}"/>
    <cellStyle name="20% - Accent4 5 2 4 3" xfId="4667" xr:uid="{F8464EBC-EFA7-4C04-A37E-02A4DDBE1442}"/>
    <cellStyle name="20% - Accent4 5 2 4 3 2" xfId="17814" xr:uid="{BE93744D-D318-4EF5-9C99-F170FF647008}"/>
    <cellStyle name="20% - Accent4 5 2 4 4" xfId="624" xr:uid="{66AA5F88-AA2C-4E6B-BA5A-C60F947B5E8B}"/>
    <cellStyle name="20% - Accent4 5 2 4 4 2" xfId="20089" xr:uid="{70A531FB-011D-4A13-99C8-77AEFEDD5E3D}"/>
    <cellStyle name="20% - Accent4 5 2 4 5" xfId="10251" xr:uid="{DC7B74E8-4F54-4267-92A6-40DDF8BEAD21}"/>
    <cellStyle name="20% - Accent4 5 2 5" xfId="21341" xr:uid="{6093E40A-8CBD-492B-A71A-0D4B5D0F3997}"/>
    <cellStyle name="20% - Accent4 5 2 5 2" xfId="4575" xr:uid="{7DF9EF5E-D8B6-446C-BF94-E95CC40D7056}"/>
    <cellStyle name="20% - Accent4 5 2 5 2 2" xfId="12094" xr:uid="{2E361839-4D42-4EAD-9D28-3263CE066406}"/>
    <cellStyle name="20% - Accent4 5 2 5 2 2 2" xfId="1048" xr:uid="{6F1931A3-206B-4565-BDDD-1E62644134F9}"/>
    <cellStyle name="20% - Accent4 5 2 5 2 3" xfId="3847" xr:uid="{3E2645C9-1E78-463E-A8B9-1F7757D3DB53}"/>
    <cellStyle name="20% - Accent4 5 2 5 2 3 2" xfId="7533" xr:uid="{1D883F5A-A0FC-4A95-A4E2-40C6EFF7B77C}"/>
    <cellStyle name="20% - Accent4 5 2 5 2 4" xfId="877" xr:uid="{1EAE8A9D-C14B-45CC-A7E2-49D5C7EA1604}"/>
    <cellStyle name="20% - Accent4 5 2 5 3" xfId="10980" xr:uid="{9F4864F0-2BB2-4B8F-937C-78446F8AE039}"/>
    <cellStyle name="20% - Accent4 5 2 5 3 2" xfId="7281" xr:uid="{5F10703C-AD1C-4273-AC43-16158A89CE1F}"/>
    <cellStyle name="20% - Accent4 5 2 5 4" xfId="1662" xr:uid="{A5FF14E0-56D8-48CF-89A1-8FE889DFA0E6}"/>
    <cellStyle name="20% - Accent4 5 2 5 4 2" xfId="13775" xr:uid="{C2954BF1-6C89-4539-946D-F28FE9D5452F}"/>
    <cellStyle name="20% - Accent4 5 2 5 5" xfId="22888" xr:uid="{44D2440D-B6CF-4185-9270-BADFCB643A15}"/>
    <cellStyle name="20% - Accent4 5 2 6" xfId="18245" xr:uid="{9F62ED83-A532-4BBB-B8B9-2664DC9DF4D8}"/>
    <cellStyle name="20% - Accent4 5 2 6 2" xfId="13151" xr:uid="{42F877E1-A797-4655-BF88-1C3276CC530B}"/>
    <cellStyle name="20% - Accent4 5 2 6 2 2" xfId="15782" xr:uid="{7A83AFBF-9239-4FE5-833C-A82ECBC474FC}"/>
    <cellStyle name="20% - Accent4 5 2 6 3" xfId="11231" xr:uid="{9B03B5E8-4ABF-431F-ACA9-2EFE58BEE6F5}"/>
    <cellStyle name="20% - Accent4 5 2 6 3 2" xfId="3324" xr:uid="{4E5F5F3D-E4A5-4156-A2D9-E3C2AA7FB8C8}"/>
    <cellStyle name="20% - Accent4 5 2 6 4" xfId="15619" xr:uid="{D914AD1C-CEE3-42BA-96AF-42B58F355FF7}"/>
    <cellStyle name="20% - Accent4 5 2 7" xfId="7804" xr:uid="{ED4D24F2-8356-437C-B898-95F712CC7F8E}"/>
    <cellStyle name="20% - Accent4 5 2 7 2" xfId="3072" xr:uid="{85FBCD93-C0B9-4CF9-BBDA-4FF5FA70D359}"/>
    <cellStyle name="20% - Accent4 5 2 8" xfId="4837" xr:uid="{A56213FA-7D34-4E40-8BF5-8FE67EF23EA3}"/>
    <cellStyle name="20% - Accent4 5 2 8 2" xfId="22193" xr:uid="{124DD989-D878-42A7-8A7E-7E0AAE58A8CD}"/>
    <cellStyle name="20% - Accent4 5 2 9" xfId="17646" xr:uid="{0B119293-ECD0-45A1-BE56-AB03544B9CEA}"/>
    <cellStyle name="20% - Accent4 5 3" xfId="15029" xr:uid="{A750E677-BCDC-4C81-8427-A89207E915D4}"/>
    <cellStyle name="20% - Accent4 5 3 2" xfId="4496" xr:uid="{959B6DBE-094B-4EE4-B1EF-67165DD72F56}"/>
    <cellStyle name="20% - Accent4 5 3 2 2" xfId="23525" xr:uid="{B306476A-952B-4619-9875-C87A62823B19}"/>
    <cellStyle name="20% - Accent4 5 3 2 2 2" xfId="18418" xr:uid="{87C6E77F-B8FB-41AE-98A2-FE8B565CB7D8}"/>
    <cellStyle name="20% - Accent4 5 3 2 2 2 2" xfId="4187" xr:uid="{0EE9005D-3B40-4632-BF7D-A3B0E27526E2}"/>
    <cellStyle name="20% - Accent4 5 3 2 2 3" xfId="22798" xr:uid="{BEB30597-80FC-4C08-9C56-F90F95F7A69B}"/>
    <cellStyle name="20% - Accent4 5 3 2 2 3 2" xfId="13855" xr:uid="{2C271EF7-D0B0-4B18-A8DF-9C0669A803D7}"/>
    <cellStyle name="20% - Accent4 5 3 2 2 4" xfId="4017" xr:uid="{2A300F9E-8483-4A14-BFC9-8647F2B7CC77}"/>
    <cellStyle name="20% - Accent4 5 3 2 3" xfId="17305" xr:uid="{5EE75F53-3388-4CB5-8D3D-14481A22F6AB}"/>
    <cellStyle name="20% - Accent4 5 3 2 3 2" xfId="13603" xr:uid="{C4DD4F0C-B641-454F-BD33-6D68807A3FCB}"/>
    <cellStyle name="20% - Accent4 5 3 2 4" xfId="10080" xr:uid="{FBA411DB-6AFE-4F7F-9E29-8037A221F26D}"/>
    <cellStyle name="20% - Accent4 5 3 2 4 2" xfId="4274" xr:uid="{4906AEAF-411E-469C-8F82-9A734EDA7A23}"/>
    <cellStyle name="20% - Accent4 5 3 2 5" xfId="6041" xr:uid="{95494CFC-1942-4055-B18A-8BA9757F9AC6}"/>
    <cellStyle name="20% - Accent4 5 3 3" xfId="10809" xr:uid="{0AF59372-9CE7-4EE1-B869-87F52B2E2646}"/>
    <cellStyle name="20% - Accent4 5 3 3 2" xfId="17213" xr:uid="{4640D5A7-3D81-48C5-BF65-8566EC2D64B1}"/>
    <cellStyle name="20% - Accent4 5 3 3 2 2" xfId="7885" xr:uid="{CF55B5A0-56A7-4AFC-AE16-5008489BA2C2}"/>
    <cellStyle name="20% - Accent4 5 3 3 2 2 2" xfId="10501" xr:uid="{93A7D378-3F8F-4937-8C51-C33EB9B3061E}"/>
    <cellStyle name="20% - Accent4 5 3 3 2 3" xfId="16485" xr:uid="{41B1C223-0239-424F-9000-884F02E0FA6C}"/>
    <cellStyle name="20% - Accent4 5 3 3 2 3 2" xfId="1221" xr:uid="{F922C95B-C3A1-400F-9667-77CC59CE0CA4}"/>
    <cellStyle name="20% - Accent4 5 3 3 2 4" xfId="10331" xr:uid="{0009723F-D880-4941-9175-0FC795F3CB7C}"/>
    <cellStyle name="20% - Accent4 5 3 3 3" xfId="6772" xr:uid="{BFB0B3F2-0153-46EB-A1B4-892902E8AB86}"/>
    <cellStyle name="20% - Accent4 5 3 3 3 2" xfId="968" xr:uid="{B1021F2E-A49C-40C5-98BE-25E0ADA65BFE}"/>
    <cellStyle name="20% - Accent4 5 3 3 4" xfId="22717" xr:uid="{7B1353F9-E054-4617-8DC7-654CD47576B8}"/>
    <cellStyle name="20% - Accent4 5 3 3 4 2" xfId="10588" xr:uid="{B1201EFE-04FA-44D5-A0AF-20AF5E9C1D79}"/>
    <cellStyle name="20% - Accent4 5 3 3 5" xfId="12355" xr:uid="{57232B0B-13D4-47E8-9D29-409C6DB6D889}"/>
    <cellStyle name="20% - Accent4 5 3 4" xfId="10888" xr:uid="{547AE0B2-DD46-43EA-9EFF-A6ADE9BBC6AC}"/>
    <cellStyle name="20% - Accent4 5 3 4 2" xfId="24731" xr:uid="{8D0988F6-0F14-47E1-B5DF-C7CBA070BA39}"/>
    <cellStyle name="20% - Accent4 5 3 4 2 2" xfId="2083" xr:uid="{E3649EE3-0C36-4499-BCDE-F368AF500F79}"/>
    <cellStyle name="20% - Accent4 5 3 4 3" xfId="10161" xr:uid="{CC78B02B-7961-4374-AE94-A0F94105B010}"/>
    <cellStyle name="20% - Accent4 5 3 4 3 2" xfId="20169" xr:uid="{EE8EE943-03F5-461B-B6A6-562698B92177}"/>
    <cellStyle name="20% - Accent4 5 3 4 4" xfId="1913" xr:uid="{DFA491AA-8F99-4FB2-8919-7E3A724764A1}"/>
    <cellStyle name="20% - Accent4 5 3 5" xfId="23617" xr:uid="{69E329F3-94D0-4788-9275-4FB4E9474546}"/>
    <cellStyle name="20% - Accent4 5 3 5 2" xfId="19917" xr:uid="{0AB6D3CE-7262-4EE6-A9C3-F09D25A04B44}"/>
    <cellStyle name="20% - Accent4 5 3 6" xfId="3766" xr:uid="{CD69C58A-EC83-4A19-8144-0D83683137F4}"/>
    <cellStyle name="20% - Accent4 5 3 6 2" xfId="2170" xr:uid="{9FF90F16-A7F3-4C59-89FC-4520625061D7}"/>
    <cellStyle name="20% - Accent4 5 3 7" xfId="16575" xr:uid="{0D77BE80-E427-414D-9AA9-5F43F005AB05}"/>
    <cellStyle name="20% - Accent4 5 4" xfId="23446" xr:uid="{6EB0E400-0F83-4D40-8149-3EB4414A5C43}"/>
    <cellStyle name="20% - Accent4 5 4 2" xfId="17134" xr:uid="{37C5D9BD-03CD-49F6-A363-AA1A85C5F644}"/>
    <cellStyle name="20% - Accent4 5 4 2 2" xfId="19316" xr:uid="{BE5DE491-9ACD-4408-AA1E-FC7D48B1F4F1}"/>
    <cellStyle name="20% - Accent4 5 4 2 2 2" xfId="14208" xr:uid="{3DC53CE4-32A2-4F40-A7A0-A0E2D1EF02AE}"/>
    <cellStyle name="20% - Accent4 5 4 2 2 2 2" xfId="16825" xr:uid="{3550F750-1EC2-4809-B7EF-7AEAE510D82F}"/>
    <cellStyle name="20% - Accent4 5 4 2 2 3" xfId="12265" xr:uid="{BE55B6F1-721A-4D2A-B745-ABCE52E26586}"/>
    <cellStyle name="20% - Accent4 5 4 2 2 3 2" xfId="4359" xr:uid="{B39D9447-387B-4517-95D5-44045D9B2A91}"/>
    <cellStyle name="20% - Accent4 5 4 2 2 4" xfId="16655" xr:uid="{FAC3A7D6-788E-454E-9AE7-2F6F03E5F303}"/>
    <cellStyle name="20% - Accent4 5 4 2 3" xfId="13094" xr:uid="{B79B077A-618D-49C6-A294-99512421D9B0}"/>
    <cellStyle name="20% - Accent4 5 4 2 3 2" xfId="2004" xr:uid="{45D4C90F-0A52-42A5-A55E-2213A841061C}"/>
    <cellStyle name="20% - Accent4 5 4 2 4" xfId="5870" xr:uid="{A24D4E8C-554F-4C18-BA58-96587FB13D9F}"/>
    <cellStyle name="20% - Accent4 5 4 2 4 2" xfId="16912" xr:uid="{839D0D6F-57D8-403D-9AE2-00B4239A746E}"/>
    <cellStyle name="20% - Accent4 5 4 2 5" xfId="18679" xr:uid="{8206561C-1A1A-43F6-B97C-796733CA0E41}"/>
    <cellStyle name="20% - Accent4 5 4 3" xfId="6601" xr:uid="{7ED7DC2C-D14D-4986-9E8A-99238B53A5D2}"/>
    <cellStyle name="20% - Accent4 5 4 3 2" xfId="13002" xr:uid="{686A8FAD-EAE4-42A3-A908-AF7D946563A0}"/>
    <cellStyle name="20% - Accent4 5 4 3 2 2" xfId="534" xr:uid="{2F3B69F1-AEDA-4FAB-B87C-5F2FCAB29F3E}"/>
    <cellStyle name="20% - Accent4 5 4 3 2 2 2" xfId="6291" xr:uid="{3CF4CC30-0AE0-4F06-897A-8C65839842DE}"/>
    <cellStyle name="20% - Accent4 5 4 3 2 3" xfId="24902" xr:uid="{8282EEE2-3829-4D65-8E3C-B4557F106738}"/>
    <cellStyle name="20% - Accent4 5 4 3 2 3 2" xfId="10673" xr:uid="{B495F67B-3C62-4115-A907-4A75BB312F8D}"/>
    <cellStyle name="20% - Accent4 5 4 3 2 4" xfId="6121" xr:uid="{5DF2F60D-5C0E-45BC-8FA2-45A1BD0B089C}"/>
    <cellStyle name="20% - Accent4 5 4 3 3" xfId="1489" xr:uid="{2BD98622-061F-4FF7-A7D1-B724070E6E23}"/>
    <cellStyle name="20% - Accent4 5 4 3 3 2" xfId="4108" xr:uid="{2B622E91-2B3F-437C-8CCF-745B03F4D1A0}"/>
    <cellStyle name="20% - Accent4 5 4 3 4" xfId="12184" xr:uid="{4287B3CB-1E03-4DAA-A0C5-10E87EB1B244}"/>
    <cellStyle name="20% - Accent4 5 4 3 4 2" xfId="6378" xr:uid="{F0AD8042-945D-438D-AB0F-E01050316832}"/>
    <cellStyle name="20% - Accent4 5 4 3 5" xfId="8146" xr:uid="{3E568432-08B3-47E7-B9AD-75A035FB65C5}"/>
    <cellStyle name="20% - Accent4 5 4 4" xfId="6680" xr:uid="{9E9B5F8C-514E-4A85-8CC9-95CAF20CAAA0}"/>
    <cellStyle name="20% - Accent4 5 4 4 2" xfId="20520" xr:uid="{D1C765D5-70DC-46B9-AC8C-FDF216F82D49}"/>
    <cellStyle name="20% - Accent4 5 4 4 2 2" xfId="23138" xr:uid="{01D3A679-200B-431E-8EFE-DDC48526E9DE}"/>
    <cellStyle name="20% - Accent4 5 4 4 3" xfId="5951" xr:uid="{1928B103-9772-4B24-844E-CA0CB4CEE6A2}"/>
    <cellStyle name="20% - Accent4 5 4 4 3 2" xfId="2255" xr:uid="{D554289B-FE73-4FE7-BBA3-E35A24E118F9}"/>
    <cellStyle name="20% - Accent4 5 4 4 4" xfId="22968" xr:uid="{3521FD37-94D7-4556-9747-8F7514CF67B4}"/>
    <cellStyle name="20% - Accent4 5 4 5" xfId="19408" xr:uid="{30938299-B910-4AB1-A8F2-D2A71948F323}"/>
    <cellStyle name="20% - Accent4 5 4 5 2" xfId="969" xr:uid="{E591B7C3-D1AB-4427-9D72-90F2F6C7C98B}"/>
    <cellStyle name="20% - Accent4 5 4 6" xfId="16404" xr:uid="{45888BFC-677B-499E-9416-874A9000513C}"/>
    <cellStyle name="20% - Accent4 5 4 6 2" xfId="23225" xr:uid="{6D2BE714-1A0D-445D-9209-5FAAC7AA3961}"/>
    <cellStyle name="20% - Accent4 5 4 7" xfId="24992" xr:uid="{2C778EAE-CC47-4E96-9A11-5BB20E78BE3B}"/>
    <cellStyle name="20% - Accent4 5 5" xfId="19237" xr:uid="{56709BC4-0641-4238-B6E0-669CB473E9C5}"/>
    <cellStyle name="20% - Accent4 5 5 2" xfId="12923" xr:uid="{0747653A-5BA6-4D29-A978-C60AC0A94FB8}"/>
    <cellStyle name="20% - Accent4 5 5 2 2" xfId="363" xr:uid="{8E95942F-5D40-470D-9E29-4FB3D1A1E93C}"/>
    <cellStyle name="20% - Accent4 5 5 2 2 2" xfId="535" xr:uid="{FCE4DF49-6B56-4A4D-8004-1C2831E7E8B4}"/>
    <cellStyle name="20% - Accent4 5 5 2 2 2 2" xfId="25242" xr:uid="{41C33E32-CD76-4968-8AAB-F5F3BA81A17B}"/>
    <cellStyle name="20% - Accent4 5 5 2 2 3" xfId="8056" xr:uid="{E412C186-7310-4F63-9348-685D0C2E2A16}"/>
    <cellStyle name="20% - Accent4 5 5 2 2 3 2" xfId="16997" xr:uid="{7C4A949C-43EC-45C6-9DAD-1C814DEB663A}"/>
    <cellStyle name="20% - Accent4 5 5 2 2 4" xfId="25072" xr:uid="{44DB43D0-471D-4765-A12C-1D34B6BF0310}"/>
    <cellStyle name="20% - Accent4 5 5 2 3" xfId="9907" xr:uid="{495AA11E-E189-4450-8054-8A30C518B76A}"/>
    <cellStyle name="20% - Accent4 5 5 2 3 2" xfId="23059" xr:uid="{A509F9EB-8642-425B-840F-98D389D94572}"/>
    <cellStyle name="20% - Accent4 5 5 2 4" xfId="18508" xr:uid="{4EA45E89-B458-4E77-8C79-89CBD089057D}"/>
    <cellStyle name="20% - Accent4 5 5 2 4 2" xfId="25329" xr:uid="{04155D5C-28AD-4D59-AF5F-7F99A9907416}"/>
    <cellStyle name="20% - Accent4 5 5 2 5" xfId="14469" xr:uid="{A7617209-8D3B-4523-B691-616D859E8955}"/>
    <cellStyle name="20% - Accent4 5 5 3" xfId="1318" xr:uid="{B938200C-D5B1-4B6C-BAD1-5BDB1CC243A6}"/>
    <cellStyle name="20% - Accent4 5 5 3 2" xfId="1403" xr:uid="{70D2890F-1A1E-4BC8-9D58-6F34D6F59228}"/>
    <cellStyle name="20% - Accent4 5 5 3 2 2" xfId="536" xr:uid="{8B05855F-B51D-48CD-BBDD-74A00B3FDEA7}"/>
    <cellStyle name="20% - Accent4 5 5 3 2 2 2" xfId="18929" xr:uid="{9F41A1B1-0CA0-48A4-9EE7-A78AE7FEA193}"/>
    <cellStyle name="20% - Accent4 5 5 3 2 3" xfId="20691" xr:uid="{EC55D039-739C-473B-938D-D7004044B6D1}"/>
    <cellStyle name="20% - Accent4 5 5 3 2 3 2" xfId="6463" xr:uid="{A932ECF8-DA7C-4621-B137-0DB76D18509D}"/>
    <cellStyle name="20% - Accent4 5 5 3 2 4" xfId="18759" xr:uid="{224F3B9C-0B10-4ECF-876A-D80C7B81D949}"/>
    <cellStyle name="20% - Accent4 5 5 3 3" xfId="22544" xr:uid="{0E86E9E3-59BF-45D8-A8B0-DEFFEC87AF5A}"/>
    <cellStyle name="20% - Accent4 5 5 3 3 2" xfId="16746" xr:uid="{F3F67D1A-B4A8-4AA9-83DB-D24505D298D0}"/>
    <cellStyle name="20% - Accent4 5 5 3 4" xfId="7975" xr:uid="{FEB8E586-1F6F-4CA1-AC6B-24603D69435F}"/>
    <cellStyle name="20% - Accent4 5 5 3 4 2" xfId="19016" xr:uid="{EF548741-E0D3-4E91-B81B-ACA41F068CD5}"/>
    <cellStyle name="20% - Accent4 5 5 3 5" xfId="2905" xr:uid="{1699F0DB-3697-496B-8FF4-B673F321BEB3}"/>
    <cellStyle name="20% - Accent4 5 5 4" xfId="362" xr:uid="{ED8EF2EF-2E8C-4045-8B23-929F8843A69B}"/>
    <cellStyle name="20% - Accent4 5 5 4 2" xfId="13176" xr:uid="{B3301625-E18C-4B30-8D8B-9483A6CAA77C}"/>
    <cellStyle name="20% - Accent4 5 5 4 2 2" xfId="12605" xr:uid="{3F036450-5972-4D5A-842A-BA3A3DE658CB}"/>
    <cellStyle name="20% - Accent4 5 5 4 3" xfId="18589" xr:uid="{021D009C-7A98-4B15-9408-7FFF8904DEAF}"/>
    <cellStyle name="20% - Accent4 5 5 4 3 2" xfId="23310" xr:uid="{D25A87D7-670D-4ACD-8460-1203AF9534EA}"/>
    <cellStyle name="20% - Accent4 5 5 4 4" xfId="12435" xr:uid="{1DE30498-E74C-4098-AA79-0AEC1EAE1BA4}"/>
    <cellStyle name="20% - Accent4 5 5 5" xfId="3593" xr:uid="{51D5D206-A89A-4F44-A880-E598BBBF37E6}"/>
    <cellStyle name="20% - Accent4 5 5 5 2" xfId="10422" xr:uid="{6C99896B-7407-41E5-B2AC-8570D413B09F}"/>
    <cellStyle name="20% - Accent4 5 5 6" xfId="24821" xr:uid="{AD8C2A53-200A-45A1-B130-DDD3B9D7221F}"/>
    <cellStyle name="20% - Accent4 5 5 6 2" xfId="12692" xr:uid="{DEED8033-E7F0-43D0-A7F4-DE11ED0D5189}"/>
    <cellStyle name="20% - Accent4 5 5 7" xfId="20781" xr:uid="{6226245E-5686-466A-805C-830DA9C4C912}"/>
    <cellStyle name="20% - Accent4 5 6" xfId="3422" xr:uid="{9CD54F55-9BB4-4CA9-8E66-BB85F7D08885}"/>
    <cellStyle name="20% - Accent4 5 6 2" xfId="3507" xr:uid="{022EE114-69D6-4C0F-AD1B-AB82FA84AC4A}"/>
    <cellStyle name="20% - Accent4 5 6 2 2" xfId="1575" xr:uid="{BBF7901D-43CA-47BC-B5B0-A2D6E1AD9CDC}"/>
    <cellStyle name="20% - Accent4 5 6 2 2 2" xfId="8396" xr:uid="{6220C668-DA0A-40B4-897C-B55DF17A4E24}"/>
    <cellStyle name="20% - Accent4 5 6 2 3" xfId="14379" xr:uid="{F3E7B032-21A1-4D61-9E2D-5B29BBEEE18E}"/>
    <cellStyle name="20% - Accent4 5 6 2 3 2" xfId="12777" xr:uid="{DFFD3B9F-E737-4102-9EAB-BC50908284A9}"/>
    <cellStyle name="20% - Accent4 5 6 2 4" xfId="8226" xr:uid="{4A27A729-F40E-4B58-9AE6-D4372EFB9DFA}"/>
    <cellStyle name="20% - Accent4 5 6 3" xfId="16231" xr:uid="{A7F9A3D1-E1E6-4359-860C-86E6A430A98B}"/>
    <cellStyle name="20% - Accent4 5 6 3 2" xfId="6212" xr:uid="{5436B86B-B861-482D-B124-D1EE948B7E8A}"/>
    <cellStyle name="20% - Accent4 5 6 4" xfId="20610" xr:uid="{A281E121-AC71-4D4F-9CF5-E189AED2A737}"/>
    <cellStyle name="20% - Accent4 5 6 4 2" xfId="8483" xr:uid="{9DB2A429-AC8F-4421-BE9F-18E31E3794BB}"/>
    <cellStyle name="20% - Accent4 5 6 5" xfId="9218" xr:uid="{C719CA4D-A72D-4DB2-BE44-E15BA3AAB95C}"/>
    <cellStyle name="20% - Accent4 5 7" xfId="9736" xr:uid="{213B500F-E50E-4D73-97D6-1653871761E1}"/>
    <cellStyle name="20% - Accent4 5 7 2" xfId="9821" xr:uid="{EC116DB8-DBF0-4B07-9633-A0CF7942E089}"/>
    <cellStyle name="20% - Accent4 5 7 2 2" xfId="3679" xr:uid="{91F8839C-DD77-4826-9BA3-EEAB0E0BC606}"/>
    <cellStyle name="20% - Accent4 5 7 2 2 2" xfId="21031" xr:uid="{F5B0B9DA-F584-406D-9B9C-6126BD15A84A}"/>
    <cellStyle name="20% - Accent4 5 7 2 3" xfId="2815" xr:uid="{E0F6B9AE-5EC7-436D-A509-59BA45B4273F}"/>
    <cellStyle name="20% - Accent4 5 7 2 3 2" xfId="25414" xr:uid="{1D15CF8B-D205-4053-A876-0088F1BE224C}"/>
    <cellStyle name="20% - Accent4 5 7 2 4" xfId="20861" xr:uid="{17EF7B56-1134-4F05-9B01-0776D710C28B}"/>
    <cellStyle name="20% - Accent4 5 7 3" xfId="5697" xr:uid="{A3520786-65E9-47A2-84D1-B71AC14F493F}"/>
    <cellStyle name="20% - Accent4 5 7 3 2" xfId="12526" xr:uid="{EF2D76F4-FBA6-40F5-8535-0C8ABA19E9C2}"/>
    <cellStyle name="20% - Accent4 5 7 4" xfId="14298" xr:uid="{FCB21F57-2537-4967-99A9-E14553A568F9}"/>
    <cellStyle name="20% - Accent4 5 7 4 2" xfId="21118" xr:uid="{B325E32F-3C1C-43DE-9E33-35600A35E96F}"/>
    <cellStyle name="20% - Accent4 5 7 5" xfId="21854" xr:uid="{D646FB83-633D-4F82-BE4F-8BBD0CFFACC3}"/>
    <cellStyle name="20% - Accent4 5 8" xfId="5528" xr:uid="{1C8F35E7-81C5-47B8-87E3-CBD267FB84F2}"/>
    <cellStyle name="20% - Accent4 5 8 2" xfId="18337" xr:uid="{511D9601-E625-4F7A-BBA8-5C4F47DEE7ED}"/>
    <cellStyle name="20% - Accent4 5 8 2 2" xfId="14636" xr:uid="{256D22C0-26AC-4A3B-AA4E-B47B045E4787}"/>
    <cellStyle name="20% - Accent4 5 8 3" xfId="15370" xr:uid="{F848307E-7E0D-4E4E-BD8B-68D418AD8837}"/>
    <cellStyle name="20% - Accent4 5 8 3 2" xfId="9557" xr:uid="{C3B104C0-8519-488B-9C79-B2F5D3A25DFB}"/>
    <cellStyle name="20% - Accent4 5 8 4" xfId="23958" xr:uid="{72BC199D-0493-4487-B1BE-2053C0440EB4}"/>
    <cellStyle name="20% - Accent4 5 9" xfId="24558" xr:uid="{AB98382A-FFB7-4454-903A-30C13D03A567}"/>
    <cellStyle name="20% - Accent4 5 9 2" xfId="19465" xr:uid="{79D7FB43-9447-4440-9634-63CE5442F6A3}"/>
    <cellStyle name="20% - Accent4 5 9 2 2" xfId="22094" xr:uid="{AB1AC627-39AE-4ADF-8843-DD4E7FCA1FA4}"/>
    <cellStyle name="20% - Accent4 5 9 3" xfId="4918" xr:uid="{E9E8A46C-A95C-4B79-95F3-76AD589415C4}"/>
    <cellStyle name="20% - Accent4 5 9 3 2" xfId="14888" xr:uid="{EF458FAE-1D6B-4FF5-855D-73C2BE0F5C42}"/>
    <cellStyle name="20% - Accent4 5 9 4" xfId="21931" xr:uid="{5F509F84-7CE1-4380-9BF4-93A8E1F625E5}"/>
    <cellStyle name="20% - Accent4 6" xfId="22373" xr:uid="{29136732-CCD5-4EC7-951C-37E2B9F74CE6}"/>
    <cellStyle name="20% - Accent4 6 10" xfId="15542" xr:uid="{A1049C1A-A617-445E-81D6-9A3C593206D0}"/>
    <cellStyle name="20% - Accent4 6 2" xfId="16060" xr:uid="{70602C88-9A0F-481A-B816-0555C692B7B3}"/>
    <cellStyle name="20% - Accent4 6 2 2" xfId="5526" xr:uid="{50A2648F-DCD9-405E-BF0F-9CC0D1AE5139}"/>
    <cellStyle name="20% - Accent4 6 2 2 2" xfId="5611" xr:uid="{342F8420-A793-4E5F-A97D-B702D5B29553}"/>
    <cellStyle name="20% - Accent4 6 2 2 2 2" xfId="16317" xr:uid="{CE733837-E135-467B-8764-F194286F919B}"/>
    <cellStyle name="20% - Accent4 6 2 2 2 2 2" xfId="9468" xr:uid="{8FDE3F0C-742B-44DB-A551-D33239B06F30}"/>
    <cellStyle name="20% - Accent4 6 2 2 2 3" xfId="15452" xr:uid="{EDF180B9-7071-49E0-9962-9C86CDDB4277}"/>
    <cellStyle name="20% - Accent4 6 2 2 2 3 2" xfId="21203" xr:uid="{5A41EB6D-3952-4C97-AD49-FAD4A3506032}"/>
    <cellStyle name="20% - Accent4 6 2 2 2 4" xfId="9298" xr:uid="{E3886D5D-8992-4720-8486-D1BC6DD98DBF}"/>
    <cellStyle name="20% - Accent4 6 2 2 3" xfId="18335" xr:uid="{71956799-DC93-4610-867C-024C783834FE}"/>
    <cellStyle name="20% - Accent4 6 2 2 3 2" xfId="8317" xr:uid="{427EBD7F-6514-4957-93D6-EA7FCCA36155}"/>
    <cellStyle name="20% - Accent4 6 2 2 4" xfId="21683" xr:uid="{C2ADC835-458C-4FBD-9D45-C2ECA4D982FD}"/>
    <cellStyle name="20% - Accent4 6 2 2 4 2" xfId="9555" xr:uid="{F0793915-E550-479F-9613-DD4C9CA75A06}"/>
    <cellStyle name="20% - Accent4 6 2 2 5" xfId="11322" xr:uid="{69CF4F79-459D-4A4A-90AE-9725443A2C8A}"/>
    <cellStyle name="20% - Accent4 6 2 3" xfId="11840" xr:uid="{E16BB894-0488-404A-9D03-9A144A14F86E}"/>
    <cellStyle name="20% - Accent4 6 2 3 2" xfId="11925" xr:uid="{10BA1913-A375-4B91-B8A1-BE32DE926725}"/>
    <cellStyle name="20% - Accent4 6 2 3 2 2" xfId="5783" xr:uid="{A2FD2F54-8891-4C37-8342-1C854E4E781B}"/>
    <cellStyle name="20% - Accent4 6 2 3 2 2 2" xfId="22104" xr:uid="{8DAEC9BA-6DF0-4A5E-B36D-729DE18B134E}"/>
    <cellStyle name="20% - Accent4 6 2 3 2 3" xfId="4919" xr:uid="{6FE3FA55-0E57-485F-B933-43B3E4BC8414}"/>
    <cellStyle name="20% - Accent4 6 2 3 2 3 2" xfId="14891" xr:uid="{DC503BD6-778A-44ED-864D-434FF0FFD789}"/>
    <cellStyle name="20% - Accent4 6 2 3 2 4" xfId="21934" xr:uid="{55BCE77E-3C76-43CF-8326-FE1DBB3483C4}"/>
    <cellStyle name="20% - Accent4 6 2 3 3" xfId="7802" xr:uid="{70A392F3-15A6-4118-9F97-CD204EE56AC9}"/>
    <cellStyle name="20% - Accent4 6 2 3 3 2" xfId="20952" xr:uid="{D5672D29-4227-4F04-A3FC-9FDADCF1807B}"/>
    <cellStyle name="20% - Accent4 6 2 3 4" xfId="15371" xr:uid="{AD6BBBE1-4DA6-4964-8604-8D35BFA25CB3}"/>
    <cellStyle name="20% - Accent4 6 2 3 4 2" xfId="22191" xr:uid="{5E565D04-B797-482D-AA4D-69EE0A44C869}"/>
    <cellStyle name="20% - Accent4 6 2 3 5" xfId="23959" xr:uid="{F2D81AAA-65A0-40A4-A9D6-5040C0F1F255}"/>
    <cellStyle name="20% - Accent4 6 2 4" xfId="16145" xr:uid="{FC4780F2-660A-432C-80A5-967E7442A920}"/>
    <cellStyle name="20% - Accent4 6 2 4 2" xfId="22630" xr:uid="{B1912499-267B-4988-9247-AE25A096B6AB}"/>
    <cellStyle name="20% - Accent4 6 2 4 2 2" xfId="3155" xr:uid="{2C2FF35E-4999-42B0-A79E-EE4C279DBA2C}"/>
    <cellStyle name="20% - Accent4 6 2 4 3" xfId="21764" xr:uid="{A15BC358-7279-47BA-9B25-DA44327D0151}"/>
    <cellStyle name="20% - Accent4 6 2 4 3 2" xfId="8568" xr:uid="{A9552301-4315-434A-8133-BAA03D821398}"/>
    <cellStyle name="20% - Accent4 6 2 4 4" xfId="2985" xr:uid="{3BF8577B-B2A3-4125-8D2D-CC0534129E9E}"/>
    <cellStyle name="20% - Accent4 6 2 5" xfId="24648" xr:uid="{57795D88-F157-4F68-92E6-9752A3A3B99B}"/>
    <cellStyle name="20% - Accent4 6 2 5 2" xfId="18850" xr:uid="{7DD894A2-2139-4D8C-8002-BC80808C2EF2}"/>
    <cellStyle name="20% - Accent4 6 2 6" xfId="9047" xr:uid="{848BF900-514D-424E-9009-DDB46027F39F}"/>
    <cellStyle name="20% - Accent4 6 2 6 2" xfId="3242" xr:uid="{7D1265A1-FE4A-4FD9-920E-CC7559684BF6}"/>
    <cellStyle name="20% - Accent4 6 2 7" xfId="5009" xr:uid="{A1D26B19-3B3B-423E-B84A-7CF8FC1691BD}"/>
    <cellStyle name="20% - Accent4 6 3" xfId="24477" xr:uid="{CF69B443-8BDE-4424-B22B-914E1AE20364}"/>
    <cellStyle name="20% - Accent4 6 3 2" xfId="18164" xr:uid="{3BD9D575-98AC-4762-8541-F9DFB7598EC0}"/>
    <cellStyle name="20% - Accent4 6 3 2 2" xfId="18249" xr:uid="{4E0E6C8D-E459-4AA9-98E4-CA3CA6FFDA34}"/>
    <cellStyle name="20% - Accent4 6 3 2 2 2" xfId="24734" xr:uid="{0EB96411-97F6-45DE-B6BB-2E6B63AD2AB4}"/>
    <cellStyle name="20% - Accent4 6 3 2 2 2 2" xfId="5259" xr:uid="{48B38545-1751-434F-9075-6281EF8146A2}"/>
    <cellStyle name="20% - Accent4 6 3 2 2 3" xfId="23869" xr:uid="{CE391C81-CD0D-44FA-B1D8-896AA7F918F9}"/>
    <cellStyle name="20% - Accent4 6 3 2 2 3 2" xfId="9640" xr:uid="{903C0B24-B91F-4E2D-BCF7-5245DA90800D}"/>
    <cellStyle name="20% - Accent4 6 3 2 2 4" xfId="5089" xr:uid="{A5CA185D-A694-49DA-8136-C949661EBC60}"/>
    <cellStyle name="20% - Accent4 6 3 2 3" xfId="14125" xr:uid="{E6B822AC-53DD-4648-B209-F8CE57752DFB}"/>
    <cellStyle name="20% - Accent4 6 3 2 3 2" xfId="3076" xr:uid="{CCDB4D51-E747-42E0-94BA-4ACCED006AF7}"/>
    <cellStyle name="20% - Accent4 6 3 2 4" xfId="11151" xr:uid="{79EBB645-79FD-40BF-A9C7-7ED38A79B33B}"/>
    <cellStyle name="20% - Accent4 6 3 2 4 2" xfId="5346" xr:uid="{A7D4D021-C5D0-4F94-8F91-3F98EBC9CFB6}"/>
    <cellStyle name="20% - Accent4 6 3 2 5" xfId="7114" xr:uid="{9AC61532-B965-43E7-88A9-50B20DC76D8C}"/>
    <cellStyle name="20% - Accent4 6 3 3" xfId="7631" xr:uid="{094D6B6E-4C27-4D93-AD2A-3B3F49DBB8B8}"/>
    <cellStyle name="20% - Accent4 6 3 3 2" xfId="7716" xr:uid="{599B5A42-ADD6-408C-9EC0-D84740D444C0}"/>
    <cellStyle name="20% - Accent4 6 3 3 2 2" xfId="18421" xr:uid="{89CC0F09-6DCE-419C-A9DA-60EAF553A2F8}"/>
    <cellStyle name="20% - Accent4 6 3 3 2 2 2" xfId="11572" xr:uid="{90264AF8-674A-4B25-8CF8-44632151B321}"/>
    <cellStyle name="20% - Accent4 6 3 3 2 3" xfId="17557" xr:uid="{B2A0BDD1-E5D0-473E-899F-3003F2EBDF15}"/>
    <cellStyle name="20% - Accent4 6 3 3 2 3 2" xfId="22276" xr:uid="{B4CB0D97-7260-47F3-917B-31F72D7D2E20}"/>
    <cellStyle name="20% - Accent4 6 3 3 2 4" xfId="11402" xr:uid="{FB9E16B3-6EBA-499E-A05E-828B241F501B}"/>
    <cellStyle name="20% - Accent4 6 3 3 3" xfId="2561" xr:uid="{DF67A742-A607-4EF3-8081-F85C10EBBE8F}"/>
    <cellStyle name="20% - Accent4 6 3 3 3 2" xfId="9389" xr:uid="{7C02A581-A369-43C1-8A46-5619586C0362}"/>
    <cellStyle name="20% - Accent4 6 3 3 4" xfId="23788" xr:uid="{AF8C23AC-90F5-45DB-8C26-E5A5AAC13CE9}"/>
    <cellStyle name="20% - Accent4 6 3 3 4 2" xfId="11659" xr:uid="{F3E11019-7351-4082-BDF0-3B1ECAA784BD}"/>
    <cellStyle name="20% - Accent4 6 3 3 5" xfId="19750" xr:uid="{1E449B73-D62F-429E-B3DA-ED6FDACB22C8}"/>
    <cellStyle name="20% - Accent4 6 3 4" xfId="24562" xr:uid="{4E0DF8B2-DA8D-4553-AC25-1E7888308D0E}"/>
    <cellStyle name="20% - Accent4 6 3 4 2" xfId="12097" xr:uid="{587CF87C-023D-4DF0-B12D-7DA180F69326}"/>
    <cellStyle name="20% - Accent4 6 3 4 2 2" xfId="15792" xr:uid="{385EB54C-061E-4051-9EDD-F8D6DD031B5E}"/>
    <cellStyle name="20% - Accent4 6 3 4 3" xfId="11232" xr:uid="{87CF0C5D-7252-44F3-BDEA-C79E096A59A1}"/>
    <cellStyle name="20% - Accent4 6 3 4 3 2" xfId="3327" xr:uid="{87455D49-C480-4C63-AB14-46825D2DC46B}"/>
    <cellStyle name="20% - Accent4 6 3 4 4" xfId="15622" xr:uid="{3C69674A-F187-45DB-B8CD-39C80FBCCA27}"/>
    <cellStyle name="20% - Accent4 6 3 5" xfId="20437" xr:uid="{E9B795F6-D663-41FE-A30A-4DC858871CC0}"/>
    <cellStyle name="20% - Accent4 6 3 5 2" xfId="14640" xr:uid="{5F4AEB5D-9597-4280-9BDF-C22A0B0EC357}"/>
    <cellStyle name="20% - Accent4 6 3 6" xfId="4838" xr:uid="{67EC269E-994D-42DB-B34D-35AAAACB3EC0}"/>
    <cellStyle name="20% - Accent4 6 3 6 2" xfId="15879" xr:uid="{AD2169D1-3BE0-459F-AF20-5D100929F173}"/>
    <cellStyle name="20% - Accent4 6 3 7" xfId="17647" xr:uid="{A30B1A61-7D46-448C-82F0-7F9B47F5FC88}"/>
    <cellStyle name="20% - Accent4 6 4" xfId="20266" xr:uid="{4565B5EC-BED8-4FD6-8381-8CD8A3A985D3}"/>
    <cellStyle name="20% - Accent4 6 4 2" xfId="13954" xr:uid="{5B708F1C-CA03-4F6C-BA58-1F9304F4CC69}"/>
    <cellStyle name="20% - Accent4 6 4 2 2" xfId="14039" xr:uid="{1C779841-7BA0-44F1-802C-A185E44D5EE0}"/>
    <cellStyle name="20% - Accent4 6 4 2 2 2" xfId="20523" xr:uid="{B0DF1608-F88E-46F1-9430-29009F66DE70}"/>
    <cellStyle name="20% - Accent4 6 4 2 2 2 2" xfId="17897" xr:uid="{7F9A8E8C-BA5F-4E0B-8F0E-09741F03809A}"/>
    <cellStyle name="20% - Accent4 6 4 2 2 3" xfId="19660" xr:uid="{EC34DBBA-E994-4561-ACB7-F5F450F6EDD0}"/>
    <cellStyle name="20% - Accent4 6 4 2 2 3 2" xfId="5431" xr:uid="{6A7BE3F1-D46E-4F10-AA05-88E7084C7CD0}"/>
    <cellStyle name="20% - Accent4 6 4 2 2 4" xfId="17727" xr:uid="{E50976AC-3356-42DC-AB9E-B1CE2659EAE0}"/>
    <cellStyle name="20% - Accent4 6 4 2 3" xfId="21510" xr:uid="{76C4B21C-7D49-4227-8017-C7F9B674A0F9}"/>
    <cellStyle name="20% - Accent4 6 4 2 3 2" xfId="15713" xr:uid="{32EA47D9-E732-4D74-B411-E0A5114BDB97}"/>
    <cellStyle name="20% - Accent4 6 4 2 4" xfId="6943" xr:uid="{9D3C3745-AB88-4A85-8ED1-205418E6155E}"/>
    <cellStyle name="20% - Accent4 6 4 2 4 2" xfId="17984" xr:uid="{F07B2708-26D2-4A84-8947-F755A9AE9A95}"/>
    <cellStyle name="20% - Accent4 6 4 2 5" xfId="1831" xr:uid="{0A5285EA-8787-46D6-8339-8B6D7BD95BAC}"/>
    <cellStyle name="20% - Accent4 6 4 3" xfId="2390" xr:uid="{E9E3D176-13D6-4CD3-8637-78875A358BB6}"/>
    <cellStyle name="20% - Accent4 6 4 3 2" xfId="2475" xr:uid="{70016428-22CD-4E11-BA76-614C03A9D2A4}"/>
    <cellStyle name="20% - Accent4 6 4 3 2 2" xfId="14211" xr:uid="{1AC28D8D-0ED8-4FA6-A094-45E9E2F8284E}"/>
    <cellStyle name="20% - Accent4 6 4 3 2 2 2" xfId="7364" xr:uid="{3EDFAFF8-E185-49CA-9EE9-272F14D53D88}"/>
    <cellStyle name="20% - Accent4 6 4 3 2 3" xfId="13346" xr:uid="{C12CE632-FB78-4F70-BB6F-22435D2D6C59}"/>
    <cellStyle name="20% - Accent4 6 4 3 2 3 2" xfId="11744" xr:uid="{ABD6DC11-1FBE-407B-8C22-3BA367D5FAFE}"/>
    <cellStyle name="20% - Accent4 6 4 3 2 4" xfId="7194" xr:uid="{BA074073-D267-4A36-BBA1-35FF0CBDD3FC}"/>
    <cellStyle name="20% - Accent4 6 4 3 3" xfId="15198" xr:uid="{E230C80E-A085-46F3-A04E-ACFAF560A33A}"/>
    <cellStyle name="20% - Accent4 6 4 3 3 2" xfId="5180" xr:uid="{D1573511-4464-4DD2-A1AF-98174C4C0C0E}"/>
    <cellStyle name="20% - Accent4 6 4 3 4" xfId="19579" xr:uid="{67BA7E88-9AF8-49B7-A2E3-45DEA06ECB4D}"/>
    <cellStyle name="20% - Accent4 6 4 3 4 2" xfId="7451" xr:uid="{2D9E011A-6801-4D4C-8C1D-DA9F897CB906}"/>
    <cellStyle name="20% - Accent4 6 4 3 5" xfId="3935" xr:uid="{290ACBCF-1EB5-49D2-9A17-A09EBD56755E}"/>
    <cellStyle name="20% - Accent4 6 4 4" xfId="20351" xr:uid="{E5B77029-5F23-410B-8D2A-1E5084CCE2A6}"/>
    <cellStyle name="20% - Accent4 6 4 4 2" xfId="7888" xr:uid="{3CB40510-A442-4E57-AC91-1E97E431B194}"/>
    <cellStyle name="20% - Accent4 6 4 4 2 2" xfId="24209" xr:uid="{D8EBA187-7459-4262-95EE-6AB076A3C31F}"/>
    <cellStyle name="20% - Accent4 6 4 4 3" xfId="7024" xr:uid="{958FF616-1D53-421F-833A-DF18524FBB85}"/>
    <cellStyle name="20% - Accent4 6 4 4 3 2" xfId="15964" xr:uid="{6916EF7D-7D2C-40C9-922E-8102200C0936}"/>
    <cellStyle name="20% - Accent4 6 4 4 4" xfId="24039" xr:uid="{08DB62FB-925A-44DD-9F8E-BBDD3B48CADE}"/>
    <cellStyle name="20% - Accent4 6 4 5" xfId="8874" xr:uid="{91B7F4CE-BB4D-4C45-A849-0FA902F33156}"/>
    <cellStyle name="20% - Accent4 6 4 5 2" xfId="22025" xr:uid="{16C29B9D-EDC5-4517-8890-7C212D1C4788}"/>
    <cellStyle name="20% - Accent4 6 4 6" xfId="17476" xr:uid="{0F74D7B4-0272-4296-A653-438D285491A1}"/>
    <cellStyle name="20% - Accent4 6 4 6 2" xfId="24296" xr:uid="{60E9EF3A-E976-4F40-854A-C02D0F922BAF}"/>
    <cellStyle name="20% - Accent4 6 4 7" xfId="13436" xr:uid="{BFFE3C7E-2362-4F1B-A0F1-BFE062204DBA}"/>
    <cellStyle name="20% - Accent4 6 5" xfId="8703" xr:uid="{248CA5AE-A54E-4676-BC6A-857060A5B436}"/>
    <cellStyle name="20% - Accent4 6 5 2" xfId="8788" xr:uid="{77F84B10-EBA7-48FA-BE9C-3CAE0282A87A}"/>
    <cellStyle name="20% - Accent4 6 5 2 2" xfId="2647" xr:uid="{20452B74-B610-4A64-A259-F23DB29CAA5A}"/>
    <cellStyle name="20% - Accent4 6 5 2 2 2" xfId="20000" xr:uid="{DC488720-5064-489B-9A10-AB2EDDE183DA}"/>
    <cellStyle name="20% - Accent4 6 5 2 3" xfId="1741" xr:uid="{D312C9C5-B43D-44E6-ABAD-7D44764D5203}"/>
    <cellStyle name="20% - Accent4 6 5 2 3 2" xfId="24381" xr:uid="{86C4B832-234A-46C4-8884-3D732D0D6CD9}"/>
    <cellStyle name="20% - Accent4 6 5 2 4" xfId="19830" xr:uid="{38A6EBF8-6967-4E7E-96E6-169552EC06C6}"/>
    <cellStyle name="20% - Accent4 6 5 3" xfId="4665" xr:uid="{0E872F5F-B0CF-42B3-83E7-1625BEC99F99}"/>
    <cellStyle name="20% - Accent4 6 5 3 2" xfId="11493" xr:uid="{E213FD2A-D82C-42CF-A917-F4BF08E82B55}"/>
    <cellStyle name="20% - Accent4 6 5 4" xfId="13265" xr:uid="{A8316C4C-044F-40B0-A2F4-688AAA97CC48}"/>
    <cellStyle name="20% - Accent4 6 5 4 2" xfId="20087" xr:uid="{2A0B6213-335F-4808-9B18-FE5F6BC28CDA}"/>
    <cellStyle name="20% - Accent4 6 5 5" xfId="10249" xr:uid="{D7CF1BC9-6D1F-4985-B261-C8690411AA33}"/>
    <cellStyle name="20% - Accent4 6 6" xfId="21339" xr:uid="{E6044F2A-2CA3-4D9E-B8EC-38C51FFD7C9A}"/>
    <cellStyle name="20% - Accent4 6 6 2" xfId="21424" xr:uid="{D5E41CB5-F3B7-4ADF-B6DF-39B9DF1E3D48}"/>
    <cellStyle name="20% - Accent4 6 6 2 2" xfId="8960" xr:uid="{F1A84310-C7BF-437F-BC3F-028DBEF8E11C}"/>
    <cellStyle name="20% - Accent4 6 6 2 2 2" xfId="13686" xr:uid="{29DA591D-000F-4037-8E72-A5E30FC901DD}"/>
    <cellStyle name="20% - Accent4 6 6 2 3" xfId="3845" xr:uid="{1644F709-6EE5-4ACE-8242-BD8857026892}"/>
    <cellStyle name="20% - Accent4 6 6 2 3 2" xfId="18069" xr:uid="{4061DFFA-1CEF-45AB-A2FC-2D35037E1394}"/>
    <cellStyle name="20% - Accent4 6 6 2 4" xfId="13516" xr:uid="{8F3455A6-DC46-4B87-820C-C5ECDFF70CC8}"/>
    <cellStyle name="20% - Accent4 6 6 3" xfId="10978" xr:uid="{FC63254F-DAF5-4E25-A20E-1F510428F37A}"/>
    <cellStyle name="20% - Accent4 6 6 3 2" xfId="24130" xr:uid="{45817854-C4E1-4C12-996C-BFF83E4578B0}"/>
    <cellStyle name="20% - Accent4 6 6 4" xfId="1660" xr:uid="{6BB07156-3001-4AAA-BC7B-58B6761B2421}"/>
    <cellStyle name="20% - Accent4 6 6 4 2" xfId="13773" xr:uid="{605B0CDF-BD6C-48E9-9A4C-F17B08FED904}"/>
    <cellStyle name="20% - Accent4 6 6 5" xfId="22886" xr:uid="{155D1386-73F3-4EB4-B506-AF9F889EF76B}"/>
    <cellStyle name="20% - Accent4 6 7" xfId="22458" xr:uid="{F8C54A05-2AFE-4BF7-87BB-B808BA3E38ED}"/>
    <cellStyle name="20% - Accent4 6 7 2" xfId="9993" xr:uid="{C3F5ABD6-5224-4167-8699-081DE15914D4}"/>
    <cellStyle name="20% - Accent4 6 7 2 2" xfId="14719" xr:uid="{B806A28C-44EE-4A23-B472-72967A776344}"/>
    <cellStyle name="20% - Accent4 6 7 3" xfId="9128" xr:uid="{252208E0-08C5-4F26-975E-37E7249E58DA}"/>
    <cellStyle name="20% - Accent4 6 7 3 2" xfId="19101" xr:uid="{CD48A3D4-3864-4591-9C5A-8E6EC791FA15}"/>
    <cellStyle name="20% - Accent4 6 7 4" xfId="14549" xr:uid="{9A03E17D-7E74-4E66-99BA-1FE82CDA2998}"/>
    <cellStyle name="20% - Accent4 6 8" xfId="12011" xr:uid="{985CFFD4-42D3-4CD1-8D5C-E2F8FDC4AF9E}"/>
    <cellStyle name="20% - Accent4 6 8 2" xfId="25163" xr:uid="{F2208B28-7F5A-4364-89C0-6CDDC78652E6}"/>
    <cellStyle name="20% - Accent4 6 9" xfId="2734" xr:uid="{769C2E68-CB62-45DE-8C32-A1BD9C344782}"/>
    <cellStyle name="20% - Accent4 6 9 2" xfId="14806" xr:uid="{D5FC629E-38B4-4857-AB1E-3CD827C8970B}"/>
    <cellStyle name="20% - Accent4 7" xfId="15027" xr:uid="{2FAD7553-58AE-4AD1-80AB-8A7C94001E54}"/>
    <cellStyle name="20% - Accent4 7 2" xfId="4494" xr:uid="{AC3EE90B-3852-4CA6-A97E-82380DB664B0}"/>
    <cellStyle name="20% - Accent4 7 2 2" xfId="10807" xr:uid="{6764676A-B11B-4623-9D9C-BD7CA7913EC1}"/>
    <cellStyle name="20% - Accent4 7 2 2 2" xfId="10892" xr:uid="{A0710873-6AD0-466D-87E6-BE5ADA551A40}"/>
    <cellStyle name="20% - Accent4 7 2 2 2 2" xfId="4751" xr:uid="{65DFCA9B-73FC-4062-A8A4-C9BBCA435D7C}"/>
    <cellStyle name="20% - Accent4 7 2 2 2 2 2" xfId="4188" xr:uid="{CC72B9AD-F424-4738-9FC3-FFDCE5D31B23}"/>
    <cellStyle name="20% - Accent4 7 2 2 2 3" xfId="16483" xr:uid="{C15A4E32-E05C-4A4E-81EE-AAA0C4F4A3F5}"/>
    <cellStyle name="20% - Accent4 7 2 2 2 3 2" xfId="13858" xr:uid="{429CCE9A-5FFE-4356-891C-976143A38120}"/>
    <cellStyle name="20% - Accent4 7 2 2 2 4" xfId="4018" xr:uid="{69CD88AE-51B4-4A85-AB58-EE163F8D7AE9}"/>
    <cellStyle name="20% - Accent4 7 2 2 3" xfId="6770" xr:uid="{03F50217-D059-429D-ABDF-0C9945C4BD2B}"/>
    <cellStyle name="20% - Accent4 7 2 2 3 2" xfId="19921" xr:uid="{4B680234-58BE-42EA-B50A-541997BE56C2}"/>
    <cellStyle name="20% - Accent4 7 2 2 4" xfId="22715" xr:uid="{ECF3D9C3-B9D5-4326-802C-7C64341D367D}"/>
    <cellStyle name="20% - Accent4 7 2 2 4 2" xfId="4277" xr:uid="{DEB32A9E-01C5-4452-A0BF-4BA53787FF93}"/>
    <cellStyle name="20% - Accent4 7 2 2 5" xfId="12353" xr:uid="{1C04E842-0C79-49ED-A7DE-66416BBE8F44}"/>
    <cellStyle name="20% - Accent4 7 2 3" xfId="23444" xr:uid="{EECDD737-5A02-4FF3-8C51-22DE5A07A5B5}"/>
    <cellStyle name="20% - Accent4 7 2 3 2" xfId="23529" xr:uid="{4D9EFDAF-9949-460A-A7C4-23C9496F4233}"/>
    <cellStyle name="20% - Accent4 7 2 3 2 2" xfId="11064" xr:uid="{3B8F8E30-AE21-472D-9550-98F2BFD658C1}"/>
    <cellStyle name="20% - Accent4 7 2 3 2 2 2" xfId="10502" xr:uid="{D832586E-6F26-4646-892A-6945EA432416}"/>
    <cellStyle name="20% - Accent4 7 2 3 2 3" xfId="5949" xr:uid="{237A966C-43BF-465C-B44C-6E281DD1379D}"/>
    <cellStyle name="20% - Accent4 7 2 3 2 3 2" xfId="1222" xr:uid="{E2F40211-9A0C-4ACC-B61B-A397213C586E}"/>
    <cellStyle name="20% - Accent4 7 2 3 2 4" xfId="10332" xr:uid="{813418B6-A3C0-487A-9C3A-BE37D09190FA}"/>
    <cellStyle name="20% - Accent4 7 2 3 3" xfId="19406" xr:uid="{2478806D-7C99-43DB-9F11-D91E7AA86DB9}"/>
    <cellStyle name="20% - Accent4 7 2 3 3 2" xfId="13607" xr:uid="{EAE70291-0B92-445E-A45F-B3C2B6C34F97}"/>
    <cellStyle name="20% - Accent4 7 2 3 4" xfId="16402" xr:uid="{68CB76F4-6CB5-45E6-8A4E-71D50C37467C}"/>
    <cellStyle name="20% - Accent4 7 2 3 4 2" xfId="10591" xr:uid="{C4CD5D9C-26C8-4E8D-AFE0-1EBB800F9F8E}"/>
    <cellStyle name="20% - Accent4 7 2 3 5" xfId="24990" xr:uid="{D6079549-5507-46CA-9A66-9F7B09BA18B7}"/>
    <cellStyle name="20% - Accent4 7 2 4" xfId="4579" xr:uid="{412504F2-6B2A-48CD-9000-0B2B14F7586D}"/>
    <cellStyle name="20% - Accent4 7 2 4 2" xfId="15284" xr:uid="{41467E0E-FE77-4BDD-BB22-EB27E2A1D0A4}"/>
    <cellStyle name="20% - Accent4 7 2 4 2 2" xfId="2084" xr:uid="{5B63F731-F45B-4387-B0DD-7A64ADA270B8}"/>
    <cellStyle name="20% - Accent4 7 2 4 3" xfId="22796" xr:uid="{7A33243A-7C76-4279-8A16-B5F46AF3D977}"/>
    <cellStyle name="20% - Accent4 7 2 4 3 2" xfId="20172" xr:uid="{11D47FFD-8B40-4A47-A3EB-74D013AE8B81}"/>
    <cellStyle name="20% - Accent4 7 2 4 4" xfId="1914" xr:uid="{07D5A1DD-3F14-4CBE-BAD3-C48D0BC8AF16}"/>
    <cellStyle name="20% - Accent4 7 2 5" xfId="17303" xr:uid="{0FE6E9E6-74B7-4760-9392-C3A46682A8D9}"/>
    <cellStyle name="20% - Accent4 7 2 5 2" xfId="7285" xr:uid="{E6A49969-5DEA-468B-9AC1-A1354118BAFA}"/>
    <cellStyle name="20% - Accent4 7 2 6" xfId="10078" xr:uid="{38986972-859E-4F1B-96EB-F1E5F5963177}"/>
    <cellStyle name="20% - Accent4 7 2 6 2" xfId="2173" xr:uid="{50A9A158-020B-4DD3-997E-D15AF5C12B5B}"/>
    <cellStyle name="20% - Accent4 7 2 7" xfId="6039" xr:uid="{4C917B54-4E77-496E-A9F2-D5BAB5B7EC7C}"/>
    <cellStyle name="20% - Accent4 7 3" xfId="17132" xr:uid="{7F07F60A-96A5-43CD-965B-FFA8312FF962}"/>
    <cellStyle name="20% - Accent4 7 3 2" xfId="6599" xr:uid="{2F49004C-D76C-4464-9A8C-FE01F7A72E75}"/>
    <cellStyle name="20% - Accent4 7 3 2 2" xfId="6684" xr:uid="{9E0E25A0-B9E1-4AAD-9BCE-73CC9B43B7E5}"/>
    <cellStyle name="20% - Accent4 7 3 2 2 2" xfId="17389" xr:uid="{F611A3AD-9BDD-4154-804F-88DA704C5308}"/>
    <cellStyle name="20% - Accent4 7 3 2 2 2 2" xfId="16826" xr:uid="{382D99CC-C520-42AF-B538-38156FBD3139}"/>
    <cellStyle name="20% - Accent4 7 3 2 2 3" xfId="24900" xr:uid="{27B73C57-7440-4190-9486-98C8F5638E5F}"/>
    <cellStyle name="20% - Accent4 7 3 2 2 3 2" xfId="4360" xr:uid="{6022A320-2F54-472A-BA53-746169499D4C}"/>
    <cellStyle name="20% - Accent4 7 3 2 2 4" xfId="16656" xr:uid="{0AC47A23-B679-4B08-806B-2479CC4A647C}"/>
    <cellStyle name="20% - Accent4 7 3 2 3" xfId="453" xr:uid="{EC90877F-F04B-4C97-9FD1-8E2388618E1E}"/>
    <cellStyle name="20% - Accent4 7 3 2 3 2" xfId="2005" xr:uid="{63D661FC-F557-4D01-89CF-8E70BAE0F8CD}"/>
    <cellStyle name="20% - Accent4 7 3 2 4" xfId="12182" xr:uid="{745DE1E6-07BD-4B01-B681-A82C5E47C8FE}"/>
    <cellStyle name="20% - Accent4 7 3 2 4 2" xfId="16915" xr:uid="{CD27232C-4F76-4EB4-9645-ECA02B12282E}"/>
    <cellStyle name="20% - Accent4 7 3 2 5" xfId="8144" xr:uid="{26D95611-B405-4B6A-BDCD-E2094FE43E60}"/>
    <cellStyle name="20% - Accent4 7 3 3" xfId="19235" xr:uid="{CC22B646-A33B-4D1D-85A0-3A79BE9BD12E}"/>
    <cellStyle name="20% - Accent4 7 3 3 2" xfId="19320" xr:uid="{9A19B0C5-5C32-4AE9-BBFA-2C9EE5968478}"/>
    <cellStyle name="20% - Accent4 7 3 3 2 2" xfId="6856" xr:uid="{56CFDCBF-984E-4A10-9136-C46AB84606EC}"/>
    <cellStyle name="20% - Accent4 7 3 3 2 2 2" xfId="6292" xr:uid="{018A5AEA-64AD-4E73-95EA-2F3C1953BBB5}"/>
    <cellStyle name="20% - Accent4 7 3 3 2 3" xfId="18587" xr:uid="{B5C4AE49-A930-4B11-9094-ED9385EE7547}"/>
    <cellStyle name="20% - Accent4 7 3 3 2 3 2" xfId="10674" xr:uid="{F6088A9D-4A58-47D7-86ED-BFBD76B4AAD6}"/>
    <cellStyle name="20% - Accent4 7 3 3 2 4" xfId="6122" xr:uid="{047D431A-73E1-4DF9-9153-F4E9F74FF8A1}"/>
    <cellStyle name="20% - Accent4 7 3 3 3" xfId="454" xr:uid="{05B01703-03DB-4942-A625-FD2510B32E9C}"/>
    <cellStyle name="20% - Accent4 7 3 3 3 2" xfId="4109" xr:uid="{6CFFE477-BA4E-4399-A803-BF3D55FFA852}"/>
    <cellStyle name="20% - Accent4 7 3 3 4" xfId="24819" xr:uid="{506C74FA-F03F-4E4C-BBAB-1AEEF0E76C39}"/>
    <cellStyle name="20% - Accent4 7 3 3 4 2" xfId="6381" xr:uid="{B5298595-3AC0-444F-BC67-21C85DF6C3CF}"/>
    <cellStyle name="20% - Accent4 7 3 3 5" xfId="20779" xr:uid="{4936447A-8810-4F38-A147-066DCACE7689}"/>
    <cellStyle name="20% - Accent4 7 3 4" xfId="17217" xr:uid="{2DF2E81B-1030-4475-AD86-A24A37876769}"/>
    <cellStyle name="20% - Accent4 7 3 4 2" xfId="23701" xr:uid="{10724FD3-2C4B-490C-94A6-052D8AD29DC6}"/>
    <cellStyle name="20% - Accent4 7 3 4 2 2" xfId="23139" xr:uid="{01C770D1-47E7-4D8A-BBD0-03783161FC26}"/>
    <cellStyle name="20% - Accent4 7 3 4 3" xfId="12263" xr:uid="{69C75CE5-2C8B-418B-B103-885AB427322D}"/>
    <cellStyle name="20% - Accent4 7 3 4 3 2" xfId="2256" xr:uid="{283B1A3D-896C-460A-B81E-026D2080679C}"/>
    <cellStyle name="20% - Accent4 7 3 4 4" xfId="22969" xr:uid="{58F86A3D-A84B-4D65-9827-FCA23B5B99FC}"/>
    <cellStyle name="20% - Accent4 7 3 5" xfId="13092" xr:uid="{58941A72-3FF8-45BB-969E-3A58DB17E783}"/>
    <cellStyle name="20% - Accent4 7 3 5 2" xfId="970" xr:uid="{2B951F8A-BDFE-4394-99C0-387A11B9F13C}"/>
    <cellStyle name="20% - Accent4 7 3 6" xfId="5868" xr:uid="{2DB42378-6EB9-4286-BBDE-10D568B272FB}"/>
    <cellStyle name="20% - Accent4 7 3 6 2" xfId="23228" xr:uid="{1261765B-3851-49F2-ABB7-5D7BC0A514AB}"/>
    <cellStyle name="20% - Accent4 7 3 7" xfId="18677" xr:uid="{D5EFB718-333C-4B68-9AF7-44C961FBD5A3}"/>
    <cellStyle name="20% - Accent4 7 4" xfId="12921" xr:uid="{BD93CE2C-2ECE-4D26-B60C-2439155ED54C}"/>
    <cellStyle name="20% - Accent4 7 4 2" xfId="13006" xr:uid="{37C614C7-63A4-4CA2-B7D4-BC01E901B0E5}"/>
    <cellStyle name="20% - Accent4 7 4 2 2" xfId="19492" xr:uid="{6EB05BEB-3E50-4ECB-8217-6B39A9B97EA4}"/>
    <cellStyle name="20% - Accent4 7 4 2 2 2" xfId="12606" xr:uid="{105678E7-ED7E-4939-8AEF-D59DD2F07C47}"/>
    <cellStyle name="20% - Accent4 7 4 2 3" xfId="8054" xr:uid="{983763B7-12EE-465C-98F5-34967076D525}"/>
    <cellStyle name="20% - Accent4 7 4 2 3 2" xfId="23311" xr:uid="{8E12D708-F803-4474-902D-302CBB98D871}"/>
    <cellStyle name="20% - Accent4 7 4 2 4" xfId="12436" xr:uid="{E2C7E6F1-5C70-4E59-B365-ED45DC367011}"/>
    <cellStyle name="20% - Accent4 7 4 3" xfId="1493" xr:uid="{8C9F2D47-8EF5-4E1E-B73B-6A44D45E07BE}"/>
    <cellStyle name="20% - Accent4 7 4 3 2" xfId="10423" xr:uid="{E645CAF1-76C3-4D16-82F8-8CA87CC3B544}"/>
    <cellStyle name="20% - Accent4 7 4 4" xfId="18506" xr:uid="{AEBAA853-C841-4D44-805C-B52278D96CF0}"/>
    <cellStyle name="20% - Accent4 7 4 4 2" xfId="12695" xr:uid="{70252EE3-65B9-44C9-A477-C77BE4AF4237}"/>
    <cellStyle name="20% - Accent4 7 4 5" xfId="14467" xr:uid="{61DFCE2F-0C36-45C2-B8F9-1ECBC10E2FEC}"/>
    <cellStyle name="20% - Accent4 7 5" xfId="280" xr:uid="{519D468E-FE29-42E5-A143-E85C46808515}"/>
    <cellStyle name="20% - Accent4 7 5 2" xfId="364" xr:uid="{5004F3DE-59EF-4DA5-8E40-928822964635}"/>
    <cellStyle name="20% - Accent4 7 5 2 2" xfId="13178" xr:uid="{AECAE8DE-C798-43F6-B3B3-FD6B1C9EFD5F}"/>
    <cellStyle name="20% - Accent4 7 5 2 2 2" xfId="25243" xr:uid="{30E4D891-6212-483F-A8CF-9DEE386C4C55}"/>
    <cellStyle name="20% - Accent4 7 5 2 3" xfId="20689" xr:uid="{E4B39E67-163C-4096-ABC4-4CE0BD34698A}"/>
    <cellStyle name="20% - Accent4 7 5 2 3 2" xfId="16998" xr:uid="{01154098-B692-4D67-9C26-8C95FDF2916E}"/>
    <cellStyle name="20% - Accent4 7 5 2 4" xfId="25073" xr:uid="{92D39ABD-637C-4D82-A27F-89664DE3CFD6}"/>
    <cellStyle name="20% - Accent4 7 5 3" xfId="3597" xr:uid="{B152FDC8-8076-4F67-A27B-9421668D0CBF}"/>
    <cellStyle name="20% - Accent4 7 5 3 2" xfId="23060" xr:uid="{19531660-7FBC-4D94-B618-4570F2D85035}"/>
    <cellStyle name="20% - Accent4 7 5 4" xfId="7973" xr:uid="{93A9FBFF-28DB-4B04-81A8-BCE91ED2A2EB}"/>
    <cellStyle name="20% - Accent4 7 5 4 2" xfId="25332" xr:uid="{D6DD9974-122E-4DEB-880E-0A263C2A91D2}"/>
    <cellStyle name="20% - Accent4 7 5 5" xfId="2903" xr:uid="{418B35F4-895C-4179-9377-DDB592A9FDD4}"/>
    <cellStyle name="20% - Accent4 7 6" xfId="15112" xr:uid="{89A45F10-7CFC-4C4D-BC22-17AFD2CA6D04}"/>
    <cellStyle name="20% - Accent4 7 6 2" xfId="21596" xr:uid="{F55C2401-43A2-4F2F-8232-0FA93F456D55}"/>
    <cellStyle name="20% - Accent4 7 6 2 2" xfId="1049" xr:uid="{6BCA62FF-F34B-46E8-9979-A149570DC4BF}"/>
    <cellStyle name="20% - Accent4 7 6 3" xfId="10159" xr:uid="{1962CBC0-E6D8-4AFB-9E93-F52B28C0029A}"/>
    <cellStyle name="20% - Accent4 7 6 3 2" xfId="7536" xr:uid="{20C7D948-43E2-4914-AF10-B4220D40C3A3}"/>
    <cellStyle name="20% - Accent4 7 6 4" xfId="878" xr:uid="{AA60D2F2-4B71-4428-822F-96D4C9910800}"/>
    <cellStyle name="20% - Accent4 7 7" xfId="23615" xr:uid="{6943779D-E774-4945-9055-1075950EAC60}"/>
    <cellStyle name="20% - Accent4 7 7 2" xfId="17818" xr:uid="{CEA0997F-6F27-4B23-92EA-B99B8DACF690}"/>
    <cellStyle name="20% - Accent4 7 8" xfId="3764" xr:uid="{CAB4028E-7FDA-4C2E-BD15-A8DEBDBE1C50}"/>
    <cellStyle name="20% - Accent4 7 8 2" xfId="1139" xr:uid="{ECEB61A4-B83A-4E70-8470-BE8CF3198366}"/>
    <cellStyle name="20% - Accent4 7 9" xfId="16573" xr:uid="{1B66AE7F-40A9-4F29-8227-9B2E57422117}"/>
    <cellStyle name="20% - Accent4 8" xfId="1321" xr:uid="{F7765934-6857-4750-BB84-FA10EBDC5689}"/>
    <cellStyle name="20% - Accent4 8 2" xfId="3425" xr:uid="{3AA8F55F-6327-442B-8735-9F673E39BC0A}"/>
    <cellStyle name="20% - Accent4 8 2 2" xfId="3508" xr:uid="{3C6A7CF7-873F-4168-A442-A09A431F201B}"/>
    <cellStyle name="20% - Accent4 8 2 2 2" xfId="1576" xr:uid="{74A659E0-3EF5-4067-984C-E13B08E1C0E3}"/>
    <cellStyle name="20% - Accent4 8 2 2 2 2" xfId="8397" xr:uid="{F6F6BD7F-5388-4728-9AB9-BA554B077399}"/>
    <cellStyle name="20% - Accent4 8 2 2 3" xfId="2813" xr:uid="{34DB9ECE-AEB1-4CD2-B0D8-C964DC84105C}"/>
    <cellStyle name="20% - Accent4 8 2 2 3 2" xfId="12778" xr:uid="{76E06206-24C8-4C0B-AB09-DC08AF38FFF5}"/>
    <cellStyle name="20% - Accent4 8 2 2 4" xfId="8227" xr:uid="{681C57D6-0550-4148-A211-2EA2BD97E9CB}"/>
    <cellStyle name="20% - Accent4 8 2 3" xfId="22548" xr:uid="{FF801ED4-5C83-4D62-B1CD-E6A1C37E8C2E}"/>
    <cellStyle name="20% - Accent4 8 2 3 2" xfId="6213" xr:uid="{1B237E4B-79E7-47AE-B098-3F19FDB0132E}"/>
    <cellStyle name="20% - Accent4 8 2 4" xfId="14296" xr:uid="{4459F39E-0644-4099-9247-4DC598CBF9AF}"/>
    <cellStyle name="20% - Accent4 8 2 4 2" xfId="8486" xr:uid="{37B6C5D3-6711-452D-8603-5F16A339F537}"/>
    <cellStyle name="20% - Accent4 8 2 5" xfId="21852" xr:uid="{4BD5DE22-4958-47F8-952A-1A50E4ED2EBA}"/>
    <cellStyle name="20% - Accent4 8 3" xfId="9739" xr:uid="{AC73DE41-217A-465C-800F-12C8DC798D46}"/>
    <cellStyle name="20% - Accent4 8 3 2" xfId="9822" xr:uid="{70779261-D75D-4A82-BFB9-AB0578D48CA2}"/>
    <cellStyle name="20% - Accent4 8 3 2 2" xfId="3680" xr:uid="{5440A3F8-6D99-4D70-9911-DF3C753B4A06}"/>
    <cellStyle name="20% - Accent4 8 3 2 2 2" xfId="21032" xr:uid="{751075DF-E17E-470F-9E44-89E5AAF4F432}"/>
    <cellStyle name="20% - Accent4 8 3 2 3" xfId="9126" xr:uid="{D697693D-6783-4227-8945-586BB66239E1}"/>
    <cellStyle name="20% - Accent4 8 3 2 3 2" xfId="25415" xr:uid="{7688DF6F-901A-40D4-A8A7-DC9C1AA8A724}"/>
    <cellStyle name="20% - Accent4 8 3 2 4" xfId="20862" xr:uid="{15D7D4D7-ECEC-46C3-9835-BC043E30C789}"/>
    <cellStyle name="20% - Accent4 8 3 3" xfId="16235" xr:uid="{E8C44AE5-DD6D-4F68-9238-3C41BE82E93C}"/>
    <cellStyle name="20% - Accent4 8 3 3 2" xfId="12527" xr:uid="{AA53286B-DBE3-4C11-8ECD-3A5E28F7BABD}"/>
    <cellStyle name="20% - Accent4 8 3 4" xfId="2732" xr:uid="{2D68771B-A6E2-4EA3-9521-4E3D181FB083}"/>
    <cellStyle name="20% - Accent4 8 3 4 2" xfId="21121" xr:uid="{F7E13A2F-E9CA-46C7-8414-EAACC4567DD8}"/>
    <cellStyle name="20% - Accent4 8 3 5" xfId="15540" xr:uid="{0A14B3B5-A485-43EA-9005-3C52C677A3B2}"/>
    <cellStyle name="20% - Accent4 8 4" xfId="1404" xr:uid="{DCE05BC1-80F5-4136-8503-966693F18DE1}"/>
    <cellStyle name="20% - Accent4 8 4 2" xfId="537" xr:uid="{44CD6A3A-BE41-4369-9D70-FDB890E49D86}"/>
    <cellStyle name="20% - Accent4 8 4 2 2" xfId="18930" xr:uid="{55A45272-569F-47AE-974F-1C1B40A1819A}"/>
    <cellStyle name="20% - Accent4 8 4 3" xfId="14377" xr:uid="{E5D53BB9-6071-441B-B99E-F5501E6D8755}"/>
    <cellStyle name="20% - Accent4 8 4 3 2" xfId="6464" xr:uid="{81F92013-DFB5-4D57-BCE8-FEC6786EB14A}"/>
    <cellStyle name="20% - Accent4 8 4 4" xfId="18760" xr:uid="{80A3D574-F498-4AA9-8A0E-18BB77F99624}"/>
    <cellStyle name="20% - Accent4 8 5" xfId="9911" xr:uid="{605BB7A8-64AF-45C6-B130-5003A2B32B06}"/>
    <cellStyle name="20% - Accent4 8 5 2" xfId="16747" xr:uid="{2DD371CB-7B24-4FBE-BC49-3F21D4EA1B1D}"/>
    <cellStyle name="20% - Accent4 8 6" xfId="20608" xr:uid="{AE03874C-AF7A-448C-8439-97539363FB33}"/>
    <cellStyle name="20% - Accent4 8 6 2" xfId="19019" xr:uid="{E7A1561A-9D5D-4BF4-8180-DB7770B31CED}"/>
    <cellStyle name="20% - Accent4 8 7" xfId="9216" xr:uid="{C437B46A-E435-4682-9016-6842F505C140}"/>
    <cellStyle name="20% - Accent4 9" xfId="22376" xr:uid="{BF354D5C-E0B0-4EE9-9B46-3EFB2EBFC6AC}"/>
    <cellStyle name="20% - Accent4 9 2" xfId="16063" xr:uid="{CB71D90B-478E-4A25-A2AB-ADD6B7E332E9}"/>
    <cellStyle name="20% - Accent4 9 2 2" xfId="16146" xr:uid="{92B3FA90-49D5-464B-B107-E5C901580142}"/>
    <cellStyle name="20% - Accent4 9 2 2 2" xfId="22631" xr:uid="{DD240937-E3E9-4831-963B-85EF154BB9E3}"/>
    <cellStyle name="20% - Accent4 9 2 2 2 2" xfId="3156" xr:uid="{BE5CE481-91A8-4140-BFB0-9BE19B8042F4}"/>
    <cellStyle name="20% - Accent4 9 2 2 3" xfId="15450" xr:uid="{347CB792-0D96-49B0-8685-6BDE362598AC}"/>
    <cellStyle name="20% - Accent4 9 2 2 3 2" xfId="8569" xr:uid="{D18A7E2A-406D-43B4-8E25-9F2760394C1E}"/>
    <cellStyle name="20% - Accent4 9 2 2 4" xfId="2986" xr:uid="{F4E5FFCB-D9B7-4675-885F-BFF15E65D067}"/>
    <cellStyle name="20% - Accent4 9 2 3" xfId="12015" xr:uid="{8F5B5229-B778-4A5D-90AC-08B4FC86D1EC}"/>
    <cellStyle name="20% - Accent4 9 2 3 2" xfId="18851" xr:uid="{57AC717C-6E67-4D95-AB49-B039229BF730}"/>
    <cellStyle name="20% - Accent4 9 2 4" xfId="21681" xr:uid="{AE18D0FA-B8D1-4D81-B502-EBECF50A89D8}"/>
    <cellStyle name="20% - Accent4 9 2 4 2" xfId="3245" xr:uid="{67A3ACB4-9089-4BD0-BE7B-9D2D68DBD0B5}"/>
    <cellStyle name="20% - Accent4 9 2 5" xfId="11320" xr:uid="{1589BF4C-8E79-4616-BF27-00660329326E}"/>
    <cellStyle name="20% - Accent4 9 3" xfId="5529" xr:uid="{F35EF5DB-135A-4047-BEB4-78703FBA454F}"/>
    <cellStyle name="20% - Accent4 9 3 2" xfId="5612" xr:uid="{EE0E2377-71F9-4A1A-849E-2D0EC094DBDF}"/>
    <cellStyle name="20% - Accent4 9 3 2 2" xfId="16318" xr:uid="{2C00EB1B-8CC0-498D-9EDB-4887D4DA1FA2}"/>
    <cellStyle name="20% - Accent4 9 3 2 2 2" xfId="9469" xr:uid="{A7D0FB74-8F7D-46C3-81B2-C341E5B9AD74}"/>
    <cellStyle name="20% - Accent4 9 3 2 3" xfId="4917" xr:uid="{94C5205B-60FB-4F87-8BF9-B21B23BD6882}"/>
    <cellStyle name="20% - Accent4 9 3 2 3 2" xfId="21204" xr:uid="{46B12BD3-32A0-4C51-9CB1-D20FAA6015ED}"/>
    <cellStyle name="20% - Accent4 9 3 2 4" xfId="9299" xr:uid="{686D13D6-3D61-4D59-B45A-346D2369AAAA}"/>
    <cellStyle name="20% - Accent4 9 3 3" xfId="24652" xr:uid="{6E17CDE0-B6C5-4F0C-8E6E-4955F7DB8D49}"/>
    <cellStyle name="20% - Accent4 9 3 3 2" xfId="8318" xr:uid="{2D1BB0CB-84A7-46CD-974D-B0F6EB327831}"/>
    <cellStyle name="20% - Accent4 9 3 4" xfId="15369" xr:uid="{E99CEAA3-948D-4DAE-961F-B51873A767EC}"/>
    <cellStyle name="20% - Accent4 9 3 4 2" xfId="9558" xr:uid="{D236C486-1553-4880-A704-E29BCEE10CF8}"/>
    <cellStyle name="20% - Accent4 9 3 5" xfId="23957" xr:uid="{33B752D3-D145-4274-9373-4BEBFCFCFC5C}"/>
    <cellStyle name="20% - Accent4 9 4" xfId="22459" xr:uid="{93CF7959-D9F5-4A2C-9804-65A501CCC595}"/>
    <cellStyle name="20% - Accent4 9 4 2" xfId="9994" xr:uid="{067B6DC4-90DD-4F71-9CF9-BB133417C433}"/>
    <cellStyle name="20% - Accent4 9 4 2 2" xfId="14720" xr:uid="{05F29451-3FD5-4675-91D1-321C5BF8091C}"/>
    <cellStyle name="20% - Accent4 9 4 3" xfId="21762" xr:uid="{AE635A94-5FCE-46AE-81D6-9DF07731BF76}"/>
    <cellStyle name="20% - Accent4 9 4 3 2" xfId="19102" xr:uid="{4A114229-69DD-4BDE-9CA1-3C59C8617C4E}"/>
    <cellStyle name="20% - Accent4 9 4 4" xfId="14550" xr:uid="{6BB3654C-1D23-4A36-B786-334B85D84900}"/>
    <cellStyle name="20% - Accent4 9 5" xfId="5701" xr:uid="{F43E1085-827A-4ECC-BAB4-743F5213916C}"/>
    <cellStyle name="20% - Accent4 9 5 2" xfId="25164" xr:uid="{0688D7B5-77C2-46C7-8FEB-EBED0D56B202}"/>
    <cellStyle name="20% - Accent4 9 6" xfId="9045" xr:uid="{26C796AD-D2A7-41EB-A66C-30E027F39328}"/>
    <cellStyle name="20% - Accent4 9 6 2" xfId="14809" xr:uid="{51BE5637-C4F6-4B52-A3C0-9B150A0DE054}"/>
    <cellStyle name="20% - Accent4 9 7" xfId="5007" xr:uid="{9CFA8610-8FA3-4475-AF6A-D622582FE8AF}"/>
    <cellStyle name="20% - Accent5" xfId="32" builtinId="46" customBuiltin="1"/>
    <cellStyle name="20% - Accent5 10" xfId="24480" xr:uid="{FB428483-750E-4CA6-AC6B-C83273003011}"/>
    <cellStyle name="20% - Accent5 10 2" xfId="18167" xr:uid="{27D70E0A-3A80-4D2B-9E03-8707B22DD262}"/>
    <cellStyle name="20% - Accent5 10 2 2" xfId="18250" xr:uid="{84023D9D-1806-472E-B002-5999800A256A}"/>
    <cellStyle name="20% - Accent5 10 2 2 2" xfId="24735" xr:uid="{D500FC04-5524-4D7A-A388-184E384DCF72}"/>
    <cellStyle name="20% - Accent5 10 2 2 2 2" xfId="5260" xr:uid="{E908C5CC-9E00-40D8-8CC0-E08A69A7D4FD}"/>
    <cellStyle name="20% - Accent5 10 2 2 3" xfId="17555" xr:uid="{399663BD-53B5-45F1-928A-5933EBFE3804}"/>
    <cellStyle name="20% - Accent5 10 2 2 3 2" xfId="9641" xr:uid="{D4C747B7-3F47-4913-8516-F8A2EA8433DF}"/>
    <cellStyle name="20% - Accent5 10 2 2 4" xfId="5090" xr:uid="{972A2CA5-8A86-459A-BFAD-CD455344C0AD}"/>
    <cellStyle name="20% - Accent5 10 2 3" xfId="20441" xr:uid="{1EA38EB8-EB64-4E50-B76F-EEE03148A293}"/>
    <cellStyle name="20% - Accent5 10 2 3 2" xfId="3077" xr:uid="{FE7C0E16-F9CF-475B-B238-A0DF871FCDBA}"/>
    <cellStyle name="20% - Accent5 10 2 4" xfId="23786" xr:uid="{1D0A41DB-B29B-4854-BE11-0F99481257A5}"/>
    <cellStyle name="20% - Accent5 10 2 4 2" xfId="5349" xr:uid="{4048A2CD-DCDA-4B86-A8CC-DA7BEE93F747}"/>
    <cellStyle name="20% - Accent5 10 2 5" xfId="19748" xr:uid="{C2412CD4-4A27-45CA-ABCD-859221EB43A0}"/>
    <cellStyle name="20% - Accent5 10 3" xfId="7634" xr:uid="{76D77807-8CF8-45F9-B1C4-45FAEF21F147}"/>
    <cellStyle name="20% - Accent5 10 3 2" xfId="7717" xr:uid="{2448777D-B28A-4E41-876C-6767708719C0}"/>
    <cellStyle name="20% - Accent5 10 3 2 2" xfId="18422" xr:uid="{5BB99CF7-6918-4AE3-9409-780FB752DCA4}"/>
    <cellStyle name="20% - Accent5 10 3 2 2 2" xfId="11573" xr:uid="{76F58BB2-AE8E-4BDD-A389-37B265D21DF5}"/>
    <cellStyle name="20% - Accent5 10 3 2 3" xfId="7022" xr:uid="{18224B23-C424-4B7D-8ED3-D6EF79D5BFC3}"/>
    <cellStyle name="20% - Accent5 10 3 2 3 2" xfId="22277" xr:uid="{02CFB6F6-65B4-4A6C-9DC3-788498E4208B}"/>
    <cellStyle name="20% - Accent5 10 3 2 4" xfId="11403" xr:uid="{3FBE0C36-32D4-43D4-9D5A-4DFC588AB5C2}"/>
    <cellStyle name="20% - Accent5 10 3 3" xfId="14129" xr:uid="{92810978-EE93-4F44-9CCE-3206F463E47A}"/>
    <cellStyle name="20% - Accent5 10 3 3 2" xfId="9390" xr:uid="{D8B0F363-B693-40ED-A82F-18A4AB7271C2}"/>
    <cellStyle name="20% - Accent5 10 3 4" xfId="17474" xr:uid="{659D9891-7254-44B7-81F2-432CBAF2ACFB}"/>
    <cellStyle name="20% - Accent5 10 3 4 2" xfId="11662" xr:uid="{8642A59F-F5C5-4FE0-AB80-8DD2AF7004FE}"/>
    <cellStyle name="20% - Accent5 10 3 5" xfId="13434" xr:uid="{9DD9113F-D0FF-4390-82E3-ADF585238C37}"/>
    <cellStyle name="20% - Accent5 10 4" xfId="24563" xr:uid="{EE5727F2-E6F9-4E63-A0B6-B5F834CF44E2}"/>
    <cellStyle name="20% - Accent5 10 4 2" xfId="12098" xr:uid="{C491BC24-BE9B-487C-B9AB-10C58477A0EE}"/>
    <cellStyle name="20% - Accent5 10 4 2 2" xfId="15793" xr:uid="{DC595EF1-C28B-434B-9489-EC1AF02E0EDF}"/>
    <cellStyle name="20% - Accent5 10 4 3" xfId="23867" xr:uid="{E0FDEDC3-68F0-4BAD-B4FC-3E99F76172A1}"/>
    <cellStyle name="20% - Accent5 10 4 3 2" xfId="3328" xr:uid="{E3C58031-638C-430E-8543-8ADE5A17E542}"/>
    <cellStyle name="20% - Accent5 10 4 4" xfId="15623" xr:uid="{9CF9DF83-D31A-4D91-9335-BA694E647996}"/>
    <cellStyle name="20% - Accent5 10 5" xfId="7806" xr:uid="{C37B1302-DB0E-42F1-90EC-D0D63E240966}"/>
    <cellStyle name="20% - Accent5 10 5 2" xfId="14641" xr:uid="{27A66A53-C2C5-4A2A-AF63-FB540941A0D1}"/>
    <cellStyle name="20% - Accent5 10 6" xfId="11149" xr:uid="{6BD9353B-D33B-4E15-BCB0-26987D2D0647}"/>
    <cellStyle name="20% - Accent5 10 6 2" xfId="15882" xr:uid="{DB0C549A-A4C5-41AE-93BF-3170DC5D2045}"/>
    <cellStyle name="20% - Accent5 10 7" xfId="7112" xr:uid="{3EB55B87-64BA-49CB-A84C-1DD259880944}"/>
    <cellStyle name="20% - Accent5 11" xfId="20269" xr:uid="{63EC4B0F-CD47-4A47-B6C3-31AA1A1697B8}"/>
    <cellStyle name="20% - Accent5 11 2" xfId="13957" xr:uid="{8F7F4B61-3265-4A52-952D-247769FD3D8D}"/>
    <cellStyle name="20% - Accent5 11 2 2" xfId="14040" xr:uid="{6B75F62C-A5C0-406E-B2A1-4FB051B420B1}"/>
    <cellStyle name="20% - Accent5 11 2 2 2" xfId="20524" xr:uid="{095297BA-A1BE-479D-B6E0-BDDF0D4D5E70}"/>
    <cellStyle name="20% - Accent5 11 2 2 2 2" xfId="17898" xr:uid="{5C409038-B8DE-4119-964D-719B9E5D3063}"/>
    <cellStyle name="20% - Accent5 11 2 2 3" xfId="13344" xr:uid="{5954332D-CB9E-40EC-98FF-09DBEB37553B}"/>
    <cellStyle name="20% - Accent5 11 2 2 3 2" xfId="5432" xr:uid="{039A3970-001E-47BF-9B7D-789B2C7364A7}"/>
    <cellStyle name="20% - Accent5 11 2 2 4" xfId="17728" xr:uid="{E726D64E-CDCD-4B74-8D65-8663C9D22BC5}"/>
    <cellStyle name="20% - Accent5 11 2 3" xfId="8878" xr:uid="{D5C0ED80-761D-49B6-A32D-B07135336F89}"/>
    <cellStyle name="20% - Accent5 11 2 3 2" xfId="15714" xr:uid="{17FA8F54-B428-45EF-8A83-754C048935E2}"/>
    <cellStyle name="20% - Accent5 11 2 4" xfId="19577" xr:uid="{B0870F5E-0429-4795-9F79-EA095125789C}"/>
    <cellStyle name="20% - Accent5 11 2 4 2" xfId="17987" xr:uid="{BEDC7456-9799-4D91-B394-C8D68E4AF651}"/>
    <cellStyle name="20% - Accent5 11 2 5" xfId="798" xr:uid="{F62ED3A7-3553-40E1-A246-FD352F3DB51B}"/>
    <cellStyle name="20% - Accent5 11 3" xfId="2393" xr:uid="{B5FE1E35-AF58-4F04-B64C-853CC2D49BA1}"/>
    <cellStyle name="20% - Accent5 11 3 2" xfId="2476" xr:uid="{CC9D3B8B-0F71-4F02-A835-61AD4868D72E}"/>
    <cellStyle name="20% - Accent5 11 3 2 2" xfId="14212" xr:uid="{48B91FCC-71BF-4D5F-AD2F-D2800B1DE810}"/>
    <cellStyle name="20% - Accent5 11 3 2 2 2" xfId="7365" xr:uid="{3B92968B-7830-46CC-9502-E3BB87A3B43B}"/>
    <cellStyle name="20% - Accent5 11 3 2 3" xfId="707" xr:uid="{9725891F-0186-4E7D-9572-4BD107203BA8}"/>
    <cellStyle name="20% - Accent5 11 3 2 3 2" xfId="11745" xr:uid="{9FD2A553-F6F5-4DB0-8C4C-D609F7F7E0AB}"/>
    <cellStyle name="20% - Accent5 11 3 2 4" xfId="7195" xr:uid="{1E94BB2F-6B22-4AD6-B715-81A63012BD95}"/>
    <cellStyle name="20% - Accent5 11 3 3" xfId="21514" xr:uid="{BD41D20F-8436-4DFF-886F-D09235D87849}"/>
    <cellStyle name="20% - Accent5 11 3 3 2" xfId="5181" xr:uid="{C16A5AA2-CB77-4FE7-A6C2-FA4B837B8141}"/>
    <cellStyle name="20% - Accent5 11 3 4" xfId="13263" xr:uid="{27BFB138-25E5-48ED-9C2C-A216B944B69E}"/>
    <cellStyle name="20% - Accent5 11 3 4 2" xfId="7454" xr:uid="{C69360FA-4C4A-46F4-B3AA-8FE5AC5DDC1F}"/>
    <cellStyle name="20% - Accent5 11 3 5" xfId="1835" xr:uid="{927CF60B-5322-4F3D-8FCE-049266CF07E6}"/>
    <cellStyle name="20% - Accent5 11 4" xfId="20352" xr:uid="{1CAC67A3-ACBB-4A1D-BA29-6093DFA0A231}"/>
    <cellStyle name="20% - Accent5 11 4 2" xfId="7889" xr:uid="{44BBB334-459E-4DEC-A012-DA22C25B349D}"/>
    <cellStyle name="20% - Accent5 11 4 2 2" xfId="24210" xr:uid="{DF184922-6946-4389-8EAC-57FC191E940C}"/>
    <cellStyle name="20% - Accent5 11 4 3" xfId="19658" xr:uid="{AD4ADA16-6306-4D8E-9C91-0DCD216A4ABE}"/>
    <cellStyle name="20% - Accent5 11 4 3 2" xfId="15965" xr:uid="{E5A6FFA1-8502-4948-AA44-839D1C421BD3}"/>
    <cellStyle name="20% - Accent5 11 4 4" xfId="24040" xr:uid="{F4F7BECF-9EE1-4D82-85E6-D00DD6585202}"/>
    <cellStyle name="20% - Accent5 11 5" xfId="2565" xr:uid="{B6EE8F4C-32DE-448A-8D7F-5542EB5337FF}"/>
    <cellStyle name="20% - Accent5 11 5 2" xfId="22026" xr:uid="{F03865FB-258C-4767-BEE1-0D91DA076EF8}"/>
    <cellStyle name="20% - Accent5 11 6" xfId="6941" xr:uid="{69AFADBB-A249-489D-BE98-E0BC8EA513DA}"/>
    <cellStyle name="20% - Accent5 11 6 2" xfId="24299" xr:uid="{0B64F739-41BE-4F24-AA0E-46FECF91A7F7}"/>
    <cellStyle name="20% - Accent5 11 7" xfId="797" xr:uid="{A1EA17AC-19B4-4DFB-944C-204AE13ACC77}"/>
    <cellStyle name="20% - Accent5 12" xfId="8706" xr:uid="{B5B0DCBB-F45A-4D99-BD4F-6A27394ED5AB}"/>
    <cellStyle name="20% - Accent5 12 2" xfId="21342" xr:uid="{49167B8D-3992-4247-A947-E5E01A6223F2}"/>
    <cellStyle name="20% - Accent5 12 2 2" xfId="21425" xr:uid="{F9B70615-564A-4C30-A28C-8D632E0A79D9}"/>
    <cellStyle name="20% - Accent5 12 2 2 2" xfId="8961" xr:uid="{6B08E841-8B55-41A5-8B2F-ABE527F51110}"/>
    <cellStyle name="20% - Accent5 12 2 2 2 2" xfId="13687" xr:uid="{54A4E6B9-CA60-4EA3-BC09-C1BF812909D9}"/>
    <cellStyle name="20% - Accent5 12 2 2 3" xfId="1745" xr:uid="{43C1F96D-F8C3-4AAD-9D3B-2DE025EA9AE9}"/>
    <cellStyle name="20% - Accent5 12 2 2 3 2" xfId="18070" xr:uid="{7E94E228-7600-416C-8504-BE8043CF6E90}"/>
    <cellStyle name="20% - Accent5 12 2 2 4" xfId="13517" xr:uid="{604346C9-406E-4098-A0F2-210B4C374E1B}"/>
    <cellStyle name="20% - Accent5 12 2 3" xfId="4669" xr:uid="{A483C7F3-EC9A-4E32-B3E3-AAEB60E4471D}"/>
    <cellStyle name="20% - Accent5 12 2 3 2" xfId="24131" xr:uid="{B180349C-96B6-4453-A3A7-03941AFD5FB6}"/>
    <cellStyle name="20% - Accent5 12 2 4" xfId="626" xr:uid="{2E1EE8C0-B49B-4010-97FF-C3EFC5E449D2}"/>
    <cellStyle name="20% - Accent5 12 2 4 2" xfId="13776" xr:uid="{542470EA-884D-4ACB-B3CE-416693F8DEE7}"/>
    <cellStyle name="20% - Accent5 12 2 5" xfId="10253" xr:uid="{BE9525F0-ADE8-4F61-A949-6D8356CB2483}"/>
    <cellStyle name="20% - Accent5 12 3" xfId="15030" xr:uid="{8B94C012-C1F2-47A1-AD58-701AE162903D}"/>
    <cellStyle name="20% - Accent5 12 3 2" xfId="15113" xr:uid="{8DD65A2A-D3BC-46EF-BEAF-8E8403BE6453}"/>
    <cellStyle name="20% - Accent5 12 3 2 2" xfId="21597" xr:uid="{CB063751-DA2E-465B-932B-98D756BB7596}"/>
    <cellStyle name="20% - Accent5 12 3 2 2 2" xfId="2082" xr:uid="{DA981FC3-06F1-4B2B-A9F1-C8CA1F46A769}"/>
    <cellStyle name="20% - Accent5 12 3 2 3" xfId="3849" xr:uid="{72695350-205A-445B-B94D-23B9180E599E}"/>
    <cellStyle name="20% - Accent5 12 3 2 3 2" xfId="7537" xr:uid="{086F640D-4834-47E1-BF21-BF07616FF74F}"/>
    <cellStyle name="20% - Accent5 12 3 2 4" xfId="1906" xr:uid="{C44E5121-23C4-4501-B9BE-A0C119EBA819}"/>
    <cellStyle name="20% - Accent5 12 3 3" xfId="10982" xr:uid="{C2BEC731-2EFE-4FDA-BCEB-A3DA1921C5E3}"/>
    <cellStyle name="20% - Accent5 12 3 3 2" xfId="17819" xr:uid="{EB5777F1-C4D6-4B2D-A072-23251342A0B7}"/>
    <cellStyle name="20% - Accent5 12 3 4" xfId="1664" xr:uid="{BFA33347-782B-493C-871F-82BCCB1AA7A8}"/>
    <cellStyle name="20% - Accent5 12 3 4 2" xfId="1140" xr:uid="{5E762106-26FF-4931-A17C-6CB7514BF1C0}"/>
    <cellStyle name="20% - Accent5 12 3 5" xfId="22890" xr:uid="{5447C596-7D03-4D09-BA68-2B8D309DEA75}"/>
    <cellStyle name="20% - Accent5 12 4" xfId="8789" xr:uid="{096E3940-6B6D-471F-AE87-97E3A23B0D7E}"/>
    <cellStyle name="20% - Accent5 12 4 2" xfId="2648" xr:uid="{60438290-6FBF-446C-9A29-E1A6B669787C}"/>
    <cellStyle name="20% - Accent5 12 4 2 2" xfId="20001" xr:uid="{F9BB47E2-4536-4417-89F3-8D175BC1766A}"/>
    <cellStyle name="20% - Accent5 12 4 3" xfId="708" xr:uid="{423B7E9F-25C5-43DC-A0C2-F4F79E0FFAEE}"/>
    <cellStyle name="20% - Accent5 12 4 3 2" xfId="24382" xr:uid="{25B4864D-E8C9-4DD3-9F5C-EED5900AA5E1}"/>
    <cellStyle name="20% - Accent5 12 4 4" xfId="19831" xr:uid="{610C1842-98BE-421E-8675-717C6B1119A5}"/>
    <cellStyle name="20% - Accent5 12 5" xfId="15202" xr:uid="{2A2490C5-4194-49FE-ACB1-B02E1D6A518A}"/>
    <cellStyle name="20% - Accent5 12 5 2" xfId="11494" xr:uid="{A394BF46-BB52-44DE-ADAD-1FCAD343ED19}"/>
    <cellStyle name="20% - Accent5 12 6" xfId="625" xr:uid="{892EA9C7-E8A8-4381-884F-D3558A64FA0C}"/>
    <cellStyle name="20% - Accent5 12 6 2" xfId="20090" xr:uid="{D460C667-375E-4123-B939-6884E87C8545}"/>
    <cellStyle name="20% - Accent5 12 7" xfId="3939" xr:uid="{644D467C-8611-4DFE-8D98-17A52986BF7E}"/>
    <cellStyle name="20% - Accent5 13" xfId="4497" xr:uid="{C5DCE6B8-8688-4772-A405-A6963011E24C}"/>
    <cellStyle name="20% - Accent5 13 2" xfId="10810" xr:uid="{BC53A9EF-E5CF-4AED-AD9F-B1278BDD4F15}"/>
    <cellStyle name="20% - Accent5 13 2 2" xfId="10893" xr:uid="{9136BD9F-5D14-461F-A1B9-3A6AC6981FE3}"/>
    <cellStyle name="20% - Accent5 13 2 2 2" xfId="4752" xr:uid="{3A32FBD8-8E79-456A-A601-885ABA0C94A7}"/>
    <cellStyle name="20% - Accent5 13 2 2 2 2" xfId="10500" xr:uid="{46C85349-9938-4F33-9711-962CF63FEC72}"/>
    <cellStyle name="20% - Accent5 13 2 2 3" xfId="22800" xr:uid="{ED3F7002-0963-4804-8263-B136CD1EE0C8}"/>
    <cellStyle name="20% - Accent5 13 2 2 3 2" xfId="13859" xr:uid="{7635D4BF-D682-44E7-A6E4-7AEADC730DE0}"/>
    <cellStyle name="20% - Accent5 13 2 2 4" xfId="10324" xr:uid="{B7C6D88E-498D-4988-A8BC-2F5FBAEA32D8}"/>
    <cellStyle name="20% - Accent5 13 2 3" xfId="17307" xr:uid="{CD27EE06-D786-43A4-BA2F-1749C8C9AC73}"/>
    <cellStyle name="20% - Accent5 13 2 3 2" xfId="19922" xr:uid="{43293004-0568-48AD-9E56-2B4FDA7BE53F}"/>
    <cellStyle name="20% - Accent5 13 2 4" xfId="10082" xr:uid="{91B1C95E-E90F-4956-B7E5-E207BDCD3D9B}"/>
    <cellStyle name="20% - Accent5 13 2 4 2" xfId="4278" xr:uid="{ADEA8E6C-91B5-4FAD-9375-B42321EFEE67}"/>
    <cellStyle name="20% - Accent5 13 2 5" xfId="6043" xr:uid="{5D6EDF54-7589-4A99-B37A-802F90953215}"/>
    <cellStyle name="20% - Accent5 13 3" xfId="23447" xr:uid="{28A38BD8-5D6D-4968-B6E5-C7037896960C}"/>
    <cellStyle name="20% - Accent5 13 3 2" xfId="23530" xr:uid="{263D61F6-3A28-4DAD-A249-28E1FB8658E9}"/>
    <cellStyle name="20% - Accent5 13 3 2 2" xfId="11065" xr:uid="{2CBC6857-6ED0-4FB4-A6D3-00DDAA6E6BCE}"/>
    <cellStyle name="20% - Accent5 13 3 2 2 2" xfId="23137" xr:uid="{0C92BA47-DBC8-4513-A897-8A05ACE5291E}"/>
    <cellStyle name="20% - Accent5 13 3 2 3" xfId="16487" xr:uid="{F25F4D92-47C7-4BDC-B62D-FF3D9C7D7A2A}"/>
    <cellStyle name="20% - Accent5 13 3 2 3 2" xfId="2248" xr:uid="{761CAEC6-1536-49BE-9A3C-A619677001FE}"/>
    <cellStyle name="20% - Accent5 13 3 2 4" xfId="22961" xr:uid="{B52E7601-BEF5-4D7B-BF3A-21E0BAED1264}"/>
    <cellStyle name="20% - Accent5 13 3 3" xfId="6774" xr:uid="{A0B96EE9-18C3-49AF-987B-6ABF41F9B73E}"/>
    <cellStyle name="20% - Accent5 13 3 3 2" xfId="13608" xr:uid="{7264FF4A-229F-4724-B9FD-189D37B103EA}"/>
    <cellStyle name="20% - Accent5 13 3 4" xfId="22719" xr:uid="{87C1D0B4-8C13-4395-AF7A-2DEF6F986C25}"/>
    <cellStyle name="20% - Accent5 13 3 4 2" xfId="10592" xr:uid="{B69C21AD-3C36-4AC6-8559-BBB7E108DB6E}"/>
    <cellStyle name="20% - Accent5 13 3 5" xfId="12357" xr:uid="{159462AE-E540-4CDB-8949-A5E8D3163013}"/>
    <cellStyle name="20% - Accent5 13 4" xfId="4580" xr:uid="{26745E2C-8125-425F-9191-033527A181BF}"/>
    <cellStyle name="20% - Accent5 13 4 2" xfId="15285" xr:uid="{B6EE3B80-FD89-4F22-86DE-9016A82C6809}"/>
    <cellStyle name="20% - Accent5 13 4 2 2" xfId="4186" xr:uid="{AEC78627-652C-474F-B1FB-264D36BBFDA4}"/>
    <cellStyle name="20% - Accent5 13 4 3" xfId="10163" xr:uid="{03AF22A5-74D5-466F-BC38-4BC16E8BB22D}"/>
    <cellStyle name="20% - Accent5 13 4 3 2" xfId="20173" xr:uid="{C197519F-DC39-4CC8-A077-232FC04E287F}"/>
    <cellStyle name="20% - Accent5 13 4 4" xfId="4010" xr:uid="{1A26A643-E647-4BC3-BFB7-DC1B56C6022E}"/>
    <cellStyle name="20% - Accent5 13 5" xfId="23619" xr:uid="{CAEC8379-A52E-4CF3-802A-7869335024C0}"/>
    <cellStyle name="20% - Accent5 13 5 2" xfId="7286" xr:uid="{351E1AF3-35CB-44F7-81F6-02AD6421F809}"/>
    <cellStyle name="20% - Accent5 13 6" xfId="3768" xr:uid="{81BFA122-4281-4381-B91F-67F9B2268707}"/>
    <cellStyle name="20% - Accent5 13 6 2" xfId="2174" xr:uid="{2127FD40-CF5B-4433-9722-5EA618F4302E}"/>
    <cellStyle name="20% - Accent5 13 7" xfId="16577" xr:uid="{34CFB65B-AD92-43BD-856A-5246F8AEC42A}"/>
    <cellStyle name="20% - Accent5 14" xfId="17135" xr:uid="{F7D5293F-80D0-4BC3-A47D-77D32AC4946A}"/>
    <cellStyle name="20% - Accent5 14 2" xfId="6602" xr:uid="{35A3ED4F-74AE-42E5-ABB0-504F13FB3EA2}"/>
    <cellStyle name="20% - Accent5 14 2 2" xfId="6685" xr:uid="{33E13AD2-0BD0-4516-8CAF-BBACE1F879D6}"/>
    <cellStyle name="20% - Accent5 14 2 2 2" xfId="17390" xr:uid="{CABA9E0B-F290-42EA-977B-67B00A44D56B}"/>
    <cellStyle name="20% - Accent5 14 2 2 2 2" xfId="6290" xr:uid="{489CE60F-B024-4720-B4BD-D7390A7D965A}"/>
    <cellStyle name="20% - Accent5 14 2 2 3" xfId="12267" xr:uid="{1D04D250-90ED-47A2-B02F-905DFE35B65D}"/>
    <cellStyle name="20% - Accent5 14 2 2 3 2" xfId="10666" xr:uid="{1BE809E8-1EE5-4D70-BCF0-D054050FC1D2}"/>
    <cellStyle name="20% - Accent5 14 2 2 4" xfId="6114" xr:uid="{3EA679C1-2BA9-4432-B27C-689E4DC0B9EA}"/>
    <cellStyle name="20% - Accent5 14 2 3" xfId="13096" xr:uid="{A760382A-DA55-451B-89F7-201CE137615F}"/>
    <cellStyle name="20% - Accent5 14 2 3 2" xfId="4107" xr:uid="{6AE1DC4B-9258-4D87-88CB-7F5AE4586540}"/>
    <cellStyle name="20% - Accent5 14 2 4" xfId="5872" xr:uid="{B59E39B6-AEEC-435A-99AD-9747E155E645}"/>
    <cellStyle name="20% - Accent5 14 2 4 2" xfId="16916" xr:uid="{6198CFD9-2662-4A30-B366-A67427496EC6}"/>
    <cellStyle name="20% - Accent5 14 2 5" xfId="18681" xr:uid="{7D4C3C4B-21ED-4966-A30F-380F541E24C0}"/>
    <cellStyle name="20% - Accent5 14 3" xfId="19238" xr:uid="{3C80E330-D2B9-4751-B8D0-99F58692307C}"/>
    <cellStyle name="20% - Accent5 14 3 2" xfId="19321" xr:uid="{57CEF232-F492-4480-8E4F-E24B96D04165}"/>
    <cellStyle name="20% - Accent5 14 3 2 2" xfId="6857" xr:uid="{861EC2E4-DD18-476D-82DD-3476FA9E236B}"/>
    <cellStyle name="20% - Accent5 14 3 2 2 2" xfId="12604" xr:uid="{26E5D0E6-950D-4339-87AB-F32AAA5483A1}"/>
    <cellStyle name="20% - Accent5 14 3 2 3" xfId="24904" xr:uid="{B6C33BDD-DDC2-4F54-A548-458BB01395B7}"/>
    <cellStyle name="20% - Accent5 14 3 2 3 2" xfId="23303" xr:uid="{0E93D2A8-7913-48DC-8893-A9EC8F98E976}"/>
    <cellStyle name="20% - Accent5 14 3 2 4" xfId="12428" xr:uid="{8E1C1112-CFF5-453C-A2C3-8FD3B41747B7}"/>
    <cellStyle name="20% - Accent5 14 3 3" xfId="455" xr:uid="{C9FFF07F-8EC2-4B07-86C5-B106A7F68614}"/>
    <cellStyle name="20% - Accent5 14 3 3 2" xfId="10421" xr:uid="{B18FED09-C1DD-46AF-B25D-17EE2911F08A}"/>
    <cellStyle name="20% - Accent5 14 3 4" xfId="12186" xr:uid="{C6239E15-51AA-4B3F-8474-026A21C6A485}"/>
    <cellStyle name="20% - Accent5 14 3 4 2" xfId="6382" xr:uid="{53BB7E86-EC7D-47D5-B632-4441B4F8C285}"/>
    <cellStyle name="20% - Accent5 14 3 5" xfId="8148" xr:uid="{2F64829A-8B28-4562-967C-5771FB74A9E8}"/>
    <cellStyle name="20% - Accent5 14 4" xfId="17218" xr:uid="{03D34965-3E8F-47A7-B304-1846F07FC95E}"/>
    <cellStyle name="20% - Accent5 14 4 2" xfId="23702" xr:uid="{49510909-B386-44C5-B7FD-7509A82B7644}"/>
    <cellStyle name="20% - Accent5 14 4 2 2" xfId="16824" xr:uid="{36321558-6F56-4BA0-A1E6-6415AC18E84D}"/>
    <cellStyle name="20% - Accent5 14 4 3" xfId="5953" xr:uid="{C5B90F86-E104-47DE-9652-68558C848475}"/>
    <cellStyle name="20% - Accent5 14 4 3 2" xfId="4352" xr:uid="{294966F5-CD93-4BA6-AB76-A2C5E952C1CE}"/>
    <cellStyle name="20% - Accent5 14 4 4" xfId="16648" xr:uid="{F145CD8A-061A-4884-9227-BBA167C11C63}"/>
    <cellStyle name="20% - Accent5 14 5" xfId="19410" xr:uid="{50215C7E-AD18-4F2F-B0D2-DFD6B76ECB48}"/>
    <cellStyle name="20% - Accent5 14 5 2" xfId="2003" xr:uid="{9A4DFF05-09FF-467B-81D2-784BC7F8C2AA}"/>
    <cellStyle name="20% - Accent5 14 6" xfId="16406" xr:uid="{4A12DE22-BF67-47B7-B580-BC8D0E4E4693}"/>
    <cellStyle name="20% - Accent5 14 6 2" xfId="23229" xr:uid="{32D9423B-1A36-4C5F-998E-E489C181EDCB}"/>
    <cellStyle name="20% - Accent5 14 7" xfId="24994" xr:uid="{3D393BCE-2381-4E31-932A-45F27F3D0105}"/>
    <cellStyle name="20% - Accent5 15" xfId="12924" xr:uid="{0AAB5936-23E3-42E6-BD9A-1E4134D01C25}"/>
    <cellStyle name="20% - Accent5 15 2" xfId="281" xr:uid="{4B2CDD55-6909-478F-AE12-A04D4A48709A}"/>
    <cellStyle name="20% - Accent5 15 2 2" xfId="1402" xr:uid="{5394AB63-DB8A-4AC0-B895-81CF6BF2A6AA}"/>
    <cellStyle name="20% - Accent5 15 2 2 2" xfId="13179" xr:uid="{B0CEC48E-63D4-4072-8172-7D55D37DCD24}"/>
    <cellStyle name="20% - Accent5 15 2 2 2 2" xfId="18928" xr:uid="{0F454C1B-7BD0-4D07-AB62-F5064C7DC1BC}"/>
    <cellStyle name="20% - Accent5 15 2 2 3" xfId="8058" xr:uid="{7CAB4D6B-548C-494B-B7BE-ABC7DD6F0103}"/>
    <cellStyle name="20% - Accent5 15 2 2 3 2" xfId="6456" xr:uid="{571EBEDE-6F83-4F03-8CF9-655848CB777D}"/>
    <cellStyle name="20% - Accent5 15 2 2 4" xfId="18752" xr:uid="{0D6EAA74-9F29-4188-9396-DCE95BBAC615}"/>
    <cellStyle name="20% - Accent5 15 2 3" xfId="3598" xr:uid="{21987F14-CAF4-45DC-8939-C7651FAEEB4D}"/>
    <cellStyle name="20% - Accent5 15 2 3 2" xfId="16745" xr:uid="{768800D3-094F-4159-9085-7767755CD887}"/>
    <cellStyle name="20% - Accent5 15 2 4" xfId="18510" xr:uid="{0A727F72-094D-44B5-9051-256A28010F30}"/>
    <cellStyle name="20% - Accent5 15 2 4 2" xfId="25333" xr:uid="{49425201-B2A4-42F9-BE38-F844C92C489A}"/>
    <cellStyle name="20% - Accent5 15 2 5" xfId="14471" xr:uid="{6FE4F728-E084-403C-9B72-A43525F99251}"/>
    <cellStyle name="20% - Accent5 15 3" xfId="1322" xr:uid="{66D2617E-37E9-47FB-8142-7CAB2973E29F}"/>
    <cellStyle name="20% - Accent5 15 3 2" xfId="3506" xr:uid="{FB108834-05D1-476A-AEA0-2AD5CB419FBC}"/>
    <cellStyle name="20% - Accent5 15 3 2 2" xfId="1574" xr:uid="{E642DEF2-8EA2-4FF6-AE85-D1CE5818DC03}"/>
    <cellStyle name="20% - Accent5 15 3 2 2 2" xfId="8395" xr:uid="{88DB9EE0-1AFA-4C3A-B5E3-C74B911446FA}"/>
    <cellStyle name="20% - Accent5 15 3 2 3" xfId="20693" xr:uid="{FD349D9F-65A8-426D-8C43-DA5622337628}"/>
    <cellStyle name="20% - Accent5 15 3 2 3 2" xfId="12770" xr:uid="{76B08307-4926-4126-8C6F-5DC82F6BAFD4}"/>
    <cellStyle name="20% - Accent5 15 3 2 4" xfId="8219" xr:uid="{70870EA2-6941-4241-95A2-E85D6DF34E88}"/>
    <cellStyle name="20% - Accent5 15 3 3" xfId="9912" xr:uid="{9E6B008E-3910-44CD-8423-2819FEA6F3E5}"/>
    <cellStyle name="20% - Accent5 15 3 3 2" xfId="6211" xr:uid="{73ECD555-94BC-4D55-B7A4-3F63129C7A86}"/>
    <cellStyle name="20% - Accent5 15 3 4" xfId="7977" xr:uid="{39BD28C1-4379-4ED7-8F37-34A7B06BD279}"/>
    <cellStyle name="20% - Accent5 15 3 4 2" xfId="19020" xr:uid="{A78836EE-F654-4722-B405-4B2A322608D9}"/>
    <cellStyle name="20% - Accent5 15 3 5" xfId="2907" xr:uid="{2F01C0F0-00BC-4318-8251-DBB1C221DB58}"/>
    <cellStyle name="20% - Accent5 15 4" xfId="13007" xr:uid="{3CCCF69D-A4E2-47D8-935C-39582AC72709}"/>
    <cellStyle name="20% - Accent5 15 4 2" xfId="19493" xr:uid="{47359389-F6E1-4593-B7EA-1168E285165C}"/>
    <cellStyle name="20% - Accent5 15 4 2 2" xfId="25241" xr:uid="{41121B48-0C44-4442-9694-BF3F478F8FC3}"/>
    <cellStyle name="20% - Accent5 15 4 3" xfId="18591" xr:uid="{08FBA8BC-9E17-4682-9A54-7D4CD21351BF}"/>
    <cellStyle name="20% - Accent5 15 4 3 2" xfId="16990" xr:uid="{DFC7C621-1F11-4E53-B63C-C57F08F8A090}"/>
    <cellStyle name="20% - Accent5 15 4 4" xfId="25065" xr:uid="{8215265F-1754-47FC-8DB9-CE353C26C05C}"/>
    <cellStyle name="20% - Accent5 15 5" xfId="1494" xr:uid="{D81DF887-5B6E-40CA-8D85-2F470B3364A7}"/>
    <cellStyle name="20% - Accent5 15 5 2" xfId="23058" xr:uid="{2128D308-E096-4F23-9C3D-F52AACD4C9D5}"/>
    <cellStyle name="20% - Accent5 15 6" xfId="24823" xr:uid="{69D785CC-4F5E-4316-BEA6-76FD3FB69E28}"/>
    <cellStyle name="20% - Accent5 15 6 2" xfId="12696" xr:uid="{D47A6CE8-13BA-4250-895C-D241CD714158}"/>
    <cellStyle name="20% - Accent5 15 7" xfId="20783" xr:uid="{583CD044-BEA9-4AE0-BF51-807A45534299}"/>
    <cellStyle name="20% - Accent5 16" xfId="3426" xr:uid="{ACDE8473-DA87-4FD4-8725-7341BF57F144}"/>
    <cellStyle name="20% - Accent5 16 2" xfId="9740" xr:uid="{44824519-E19E-418D-9020-947F9AF13F65}"/>
    <cellStyle name="20% - Accent5 16 2 2" xfId="22457" xr:uid="{8DA98432-58A9-472F-879B-4801D37C0DE7}"/>
    <cellStyle name="20% - Accent5 16 2 2 2" xfId="9992" xr:uid="{63CD266C-FBBC-48F2-A8AA-29A7BC63C528}"/>
    <cellStyle name="20% - Accent5 16 2 2 2 2" xfId="14718" xr:uid="{E2BB3088-02A1-4662-9EB7-9A32029F6171}"/>
    <cellStyle name="20% - Accent5 16 2 2 3" xfId="2817" xr:uid="{A410AF17-5C54-4D89-A549-18A1164DA503}"/>
    <cellStyle name="20% - Accent5 16 2 2 3 2" xfId="19094" xr:uid="{41AF841E-E301-4352-9CDF-9D248650E747}"/>
    <cellStyle name="20% - Accent5 16 2 2 4" xfId="14542" xr:uid="{F73BCE85-2662-4F42-9BD1-CE07900C3433}"/>
    <cellStyle name="20% - Accent5 16 2 3" xfId="16236" xr:uid="{F81156D0-1962-45F9-998E-339740BC6D43}"/>
    <cellStyle name="20% - Accent5 16 2 3 2" xfId="25162" xr:uid="{3E8814FB-129D-40FE-B5F6-0AB2E7A8307A}"/>
    <cellStyle name="20% - Accent5 16 2 4" xfId="14300" xr:uid="{F25BEA77-FD0F-4658-B321-7D040052783A}"/>
    <cellStyle name="20% - Accent5 16 2 4 2" xfId="21122" xr:uid="{6C20FD29-0E02-4F4F-BA87-6A22303B417E}"/>
    <cellStyle name="20% - Accent5 16 2 5" xfId="21856" xr:uid="{5994BB10-AAE9-439E-A1BB-00C11C162EA6}"/>
    <cellStyle name="20% - Accent5 16 3" xfId="22377" xr:uid="{8AF987E2-AF35-47DF-8918-AA5C42AC6F26}"/>
    <cellStyle name="20% - Accent5 16 3 2" xfId="16144" xr:uid="{7830D07E-BBC8-4C2A-96FD-C5B3BA809134}"/>
    <cellStyle name="20% - Accent5 16 3 2 2" xfId="22629" xr:uid="{F6C7CE9B-CCDE-4C7C-9613-69665D8EC9A3}"/>
    <cellStyle name="20% - Accent5 16 3 2 2 2" xfId="3154" xr:uid="{EE4A6091-64E2-498F-9EBF-ED45CC546BEC}"/>
    <cellStyle name="20% - Accent5 16 3 2 3" xfId="9130" xr:uid="{75C7DC2C-03D5-4A06-94F9-8DE10036EAAA}"/>
    <cellStyle name="20% - Accent5 16 3 2 3 2" xfId="8561" xr:uid="{5552F821-218F-4E3A-9E70-BEC8B67078CD}"/>
    <cellStyle name="20% - Accent5 16 3 2 4" xfId="2978" xr:uid="{975976A6-12C2-43ED-9DAC-D457221311CE}"/>
    <cellStyle name="20% - Accent5 16 3 3" xfId="5702" xr:uid="{4AA3AAAF-36B1-4C66-B399-CF3A1A585643}"/>
    <cellStyle name="20% - Accent5 16 3 3 2" xfId="18849" xr:uid="{802B0C7F-E25B-4F9E-951F-B9873FFF8B6E}"/>
    <cellStyle name="20% - Accent5 16 3 4" xfId="2736" xr:uid="{F6A0EF5A-6EA3-4B2C-BDC6-8B1BBC73FA60}"/>
    <cellStyle name="20% - Accent5 16 3 4 2" xfId="14810" xr:uid="{0739670B-47CA-414D-857B-2F3CB626F2DB}"/>
    <cellStyle name="20% - Accent5 16 3 5" xfId="15544" xr:uid="{243F187B-D128-48D8-8C42-964FA0A1D4C5}"/>
    <cellStyle name="20% - Accent5 16 4" xfId="9820" xr:uid="{A2C7AB5A-02C2-4854-BB8F-29E684A33026}"/>
    <cellStyle name="20% - Accent5 16 4 2" xfId="3678" xr:uid="{194A5DDA-D202-42DE-B772-8FCFEABC5375}"/>
    <cellStyle name="20% - Accent5 16 4 2 2" xfId="21030" xr:uid="{F7E49169-C576-4285-9ADF-483283D9748F}"/>
    <cellStyle name="20% - Accent5 16 4 3" xfId="14381" xr:uid="{7FFADB84-D2B4-4C74-ABB2-4CD009DEA293}"/>
    <cellStyle name="20% - Accent5 16 4 3 2" xfId="25407" xr:uid="{EFBA30D2-570B-483C-88EE-E2F564AAB1E9}"/>
    <cellStyle name="20% - Accent5 16 4 4" xfId="20854" xr:uid="{4FCB98C6-5E2C-48A5-9FDD-F07FCD20D84A}"/>
    <cellStyle name="20% - Accent5 16 5" xfId="22549" xr:uid="{049FC40E-0FAB-43EB-8E35-276E77A1F56C}"/>
    <cellStyle name="20% - Accent5 16 5 2" xfId="12525" xr:uid="{0E794259-36F0-45DD-9210-5218DD9EE418}"/>
    <cellStyle name="20% - Accent5 16 6" xfId="20612" xr:uid="{001CD0B6-E21D-4987-B64A-EAE9D6ADDA8E}"/>
    <cellStyle name="20% - Accent5 16 6 2" xfId="8487" xr:uid="{D7EEA805-07C6-4E51-A51A-259EF4F31253}"/>
    <cellStyle name="20% - Accent5 16 7" xfId="9220" xr:uid="{46AF9AFD-C41F-4251-8B25-0B4AC914DC46}"/>
    <cellStyle name="20% - Accent5 17" xfId="16064" xr:uid="{9E362C8C-0EDA-4928-B315-75C13DC96F31}"/>
    <cellStyle name="20% - Accent5 17 2" xfId="5610" xr:uid="{007682C2-4C32-4B17-BF09-F60FA3BC4B19}"/>
    <cellStyle name="20% - Accent5 17 2 2" xfId="16316" xr:uid="{918550DF-1954-4780-9983-8A8CE060E271}"/>
    <cellStyle name="20% - Accent5 17 2 2 2" xfId="9467" xr:uid="{A364D9CA-0090-41E7-818C-3775342EDA7B}"/>
    <cellStyle name="20% - Accent5 17 2 3" xfId="21766" xr:uid="{D7A6C400-C1DF-46D7-8075-5A04989BA09D}"/>
    <cellStyle name="20% - Accent5 17 2 3 2" xfId="21196" xr:uid="{38E125BC-2909-4166-B4C1-2662A4B6717C}"/>
    <cellStyle name="20% - Accent5 17 2 4" xfId="9291" xr:uid="{6D84372D-C546-4CA8-94EE-286E6FDB641E}"/>
    <cellStyle name="20% - Accent5 17 3" xfId="12016" xr:uid="{F4231581-735E-4FBF-956A-A3130C4988DE}"/>
    <cellStyle name="20% - Accent5 17 3 2" xfId="8316" xr:uid="{602527B8-376B-4BB0-8E6E-486808765F80}"/>
    <cellStyle name="20% - Accent5 17 4" xfId="9049" xr:uid="{C8A88857-8279-4799-AF61-687B2734225D}"/>
    <cellStyle name="20% - Accent5 17 4 2" xfId="3246" xr:uid="{5EF95750-653B-481A-9392-668AD3EF6EEC}"/>
    <cellStyle name="20% - Accent5 17 5" xfId="5011" xr:uid="{7742AB5D-4872-4B76-876E-1760E8050FEF}"/>
    <cellStyle name="20% - Accent5 18" xfId="5530" xr:uid="{5B1B8C94-E54E-4E12-AB98-BD37C377294C}"/>
    <cellStyle name="20% - Accent5 18 2" xfId="11924" xr:uid="{E6818B01-5127-4CEC-A310-983E1F497D35}"/>
    <cellStyle name="20% - Accent5 18 2 2" xfId="5782" xr:uid="{4B7FCBFC-5601-4402-A183-976C89AD1916}"/>
    <cellStyle name="20% - Accent5 18 2 2 2" xfId="22103" xr:uid="{A9CEE312-2E35-4E3B-8B4F-4F04234AC951}"/>
    <cellStyle name="20% - Accent5 18 2 3" xfId="15454" xr:uid="{8B751CD5-EDB4-41B6-8223-119CB7E66149}"/>
    <cellStyle name="20% - Accent5 18 2 3 2" xfId="14884" xr:uid="{0E9969CA-440E-47D5-9876-A1A3129455E1}"/>
    <cellStyle name="20% - Accent5 18 2 4" xfId="21927" xr:uid="{85E61BF5-3619-4E0D-89EF-09F05D1FBAA7}"/>
    <cellStyle name="20% - Accent5 18 3" xfId="24653" xr:uid="{D127B124-8059-4BC4-9336-34A62CA03929}"/>
    <cellStyle name="20% - Accent5 18 3 2" xfId="20951" xr:uid="{D8E01290-3E2D-49CF-A47B-32D328A7E876}"/>
    <cellStyle name="20% - Accent5 18 4" xfId="21685" xr:uid="{A162E962-97EF-4CC2-B55C-155211261C23}"/>
    <cellStyle name="20% - Accent5 18 4 2" xfId="9559" xr:uid="{169232A9-A3E4-42FB-90EE-EA816650196E}"/>
    <cellStyle name="20% - Accent5 18 5" xfId="11324" xr:uid="{896228AE-3150-4ECE-A380-B5657FF524D7}"/>
    <cellStyle name="20% - Accent5 19" xfId="11843" xr:uid="{D912CEE7-E747-4AA6-8F8A-0BB1ABA4DD3E}"/>
    <cellStyle name="20% - Accent5 19 2" xfId="18339" xr:uid="{7EEC23DB-5B04-45F0-B2BC-AEF39E962009}"/>
    <cellStyle name="20% - Accent5 19 2 2" xfId="20953" xr:uid="{BB807215-88F5-42DD-AFDD-52BA83905562}"/>
    <cellStyle name="20% - Accent5 19 3" xfId="4836" xr:uid="{7821C978-B477-44DF-9A73-E221A3A0EDE6}"/>
    <cellStyle name="20% - Accent5 19 3 2" xfId="22194" xr:uid="{3A438EA3-FC75-4829-A21C-1802F13F1211}"/>
    <cellStyle name="20% - Accent5 19 4" xfId="17645" xr:uid="{5580DD8B-0DD2-4C74-8330-246E95BA2E62}"/>
    <cellStyle name="20% - Accent5 2" xfId="145" xr:uid="{A6C2DA3F-C9C3-4CE0-A05F-51ED2157243B}"/>
    <cellStyle name="20% - Accent5 2 10" xfId="24561" xr:uid="{7E0A0359-CF52-4B4F-ACFC-FBA692D09D16}"/>
    <cellStyle name="20% - Accent5 2 10 2" xfId="12096" xr:uid="{4E30A85F-021C-4770-B663-C08C312749A7}"/>
    <cellStyle name="20% - Accent5 2 10 2 2" xfId="15791" xr:uid="{509A4ECA-032B-45D2-B3DC-3AE5D07AE7AD}"/>
    <cellStyle name="20% - Accent5 2 10 3" xfId="4921" xr:uid="{5E31C0C2-4011-41A4-85D5-3DE70A0DC8D5}"/>
    <cellStyle name="20% - Accent5 2 10 3 2" xfId="3320" xr:uid="{0FF00CB7-9468-4643-BAEC-050CFA2A6942}"/>
    <cellStyle name="20% - Accent5 2 10 4" xfId="15615" xr:uid="{BA282FA2-3E62-4C2C-AE07-C8FFBDEC9838}"/>
    <cellStyle name="20% - Accent5 2 11" xfId="244" xr:uid="{BEC7A112-4F33-4F29-9978-D886F733900E}"/>
    <cellStyle name="20% - Accent5 2 12" xfId="25545" xr:uid="{BF0A0A59-5478-472A-8B0B-12D5C9D7261D}"/>
    <cellStyle name="20% - Accent5 2 2" xfId="24481" xr:uid="{D51736DE-F9EB-4292-80F8-3C7A128E5D52}"/>
    <cellStyle name="20% - Accent5 2 2 2" xfId="18168" xr:uid="{1784090D-FC48-4DF1-941A-27B942C5C1B7}"/>
    <cellStyle name="20% - Accent5 2 2 2 2" xfId="7635" xr:uid="{0C954274-E4C7-468D-B8FF-276F65EF23F1}"/>
    <cellStyle name="20% - Accent5 2 2 2 2 2" xfId="20350" xr:uid="{53D50344-4208-461A-A4E8-3725C933D7AE}"/>
    <cellStyle name="20% - Accent5 2 2 2 2 2 2" xfId="7887" xr:uid="{51000D06-3782-40B4-A3EB-A759E3B5E764}"/>
    <cellStyle name="20% - Accent5 2 2 2 2 2 2 2" xfId="24208" xr:uid="{5571956F-C0FB-40B1-AC3A-C971E791AE23}"/>
    <cellStyle name="20% - Accent5 2 2 2 2 2 3" xfId="17559" xr:uid="{BE3F33E1-4087-462E-8A87-95C2735E996B}"/>
    <cellStyle name="20% - Accent5 2 2 2 2 2 3 2" xfId="15957" xr:uid="{40AB271B-4CE8-43E9-97F3-4B42B6D1B861}"/>
    <cellStyle name="20% - Accent5 2 2 2 2 2 4" xfId="24032" xr:uid="{FF5B68C1-93A9-4B8D-89BF-409375FB3FBC}"/>
    <cellStyle name="20% - Accent5 2 2 2 2 3" xfId="14130" xr:uid="{D43AAE84-6B12-4624-BA34-D62CB24D5546}"/>
    <cellStyle name="20% - Accent5 2 2 2 2 3 2" xfId="22024" xr:uid="{9A2D3DD9-B9F5-403D-B311-D87D264CA386}"/>
    <cellStyle name="20% - Accent5 2 2 2 2 4" xfId="23790" xr:uid="{40963D2D-4DE3-44DC-B28A-0296485B8A6F}"/>
    <cellStyle name="20% - Accent5 2 2 2 2 4 2" xfId="11663" xr:uid="{8F553897-6946-49BB-A316-AA65474E3B4A}"/>
    <cellStyle name="20% - Accent5 2 2 2 2 5" xfId="19752" xr:uid="{64F474C6-B187-4965-9476-331B3895A0E9}"/>
    <cellStyle name="20% - Accent5 2 2 2 3" xfId="20270" xr:uid="{2387EF44-4F78-47FB-A40D-4A30289FBF9E}"/>
    <cellStyle name="20% - Accent5 2 2 2 3 2" xfId="14038" xr:uid="{F20C04D0-CEEF-4D85-B7BD-A0BB26A30862}"/>
    <cellStyle name="20% - Accent5 2 2 2 3 2 2" xfId="20522" xr:uid="{374E0EA5-9675-4E11-9B69-22C624040825}"/>
    <cellStyle name="20% - Accent5 2 2 2 3 2 2 2" xfId="17896" xr:uid="{8066DC22-996C-4345-B73A-752CD030D39C}"/>
    <cellStyle name="20% - Accent5 2 2 2 3 2 3" xfId="7026" xr:uid="{F09588D2-B38F-44D4-94EE-1E8DF3166BA4}"/>
    <cellStyle name="20% - Accent5 2 2 2 3 2 3 2" xfId="5424" xr:uid="{BB90799C-2479-4C7D-A0E7-5C7D52D992BB}"/>
    <cellStyle name="20% - Accent5 2 2 2 3 2 4" xfId="17720" xr:uid="{4B02B3B6-BA73-4866-AF70-DF0735CB0A84}"/>
    <cellStyle name="20% - Accent5 2 2 2 3 3" xfId="2566" xr:uid="{9E69F75E-6BED-479B-BBA6-B25937107E81}"/>
    <cellStyle name="20% - Accent5 2 2 2 3 3 2" xfId="15712" xr:uid="{28FD74B4-FDDE-4732-BACB-8DF14FA45566}"/>
    <cellStyle name="20% - Accent5 2 2 2 3 4" xfId="17478" xr:uid="{4E0F381B-8FE7-4004-B94E-E4E5D510DBEE}"/>
    <cellStyle name="20% - Accent5 2 2 2 3 4 2" xfId="24300" xr:uid="{91E29948-B9C6-4E67-AB80-5062579AF1A1}"/>
    <cellStyle name="20% - Accent5 2 2 2 3 5" xfId="13438" xr:uid="{0D66C54A-DA31-4356-AFF5-FB931D5EBC17}"/>
    <cellStyle name="20% - Accent5 2 2 2 4" xfId="7715" xr:uid="{C6F8BC1E-7161-4CDF-A07E-27BA545D671F}"/>
    <cellStyle name="20% - Accent5 2 2 2 4 2" xfId="18420" xr:uid="{1961B628-58B5-4499-9F94-13559B0C86B2}"/>
    <cellStyle name="20% - Accent5 2 2 2 4 2 2" xfId="11571" xr:uid="{6922F88E-902B-43A7-8F8A-06F7372243FF}"/>
    <cellStyle name="20% - Accent5 2 2 2 4 3" xfId="23871" xr:uid="{FCA7122E-56F9-41B3-B76D-CDBAF3519F6A}"/>
    <cellStyle name="20% - Accent5 2 2 2 4 3 2" xfId="22269" xr:uid="{07CF42BD-8B47-4F5D-B7C6-B6B2DBE82FDB}"/>
    <cellStyle name="20% - Accent5 2 2 2 4 4" xfId="11395" xr:uid="{3C814DC6-11B4-4B35-AF36-07BF760B8BF9}"/>
    <cellStyle name="20% - Accent5 2 2 2 5" xfId="20442" xr:uid="{EEFE7D0F-313B-4E9A-A545-2078FB67A2B0}"/>
    <cellStyle name="20% - Accent5 2 2 2 5 2" xfId="9388" xr:uid="{0DB9423F-7A61-4459-AE06-391A745C2299}"/>
    <cellStyle name="20% - Accent5 2 2 2 6" xfId="11153" xr:uid="{3D3E37E2-DB00-467C-A745-988AA1A03033}"/>
    <cellStyle name="20% - Accent5 2 2 2 6 2" xfId="5350" xr:uid="{3526D772-1A38-4F00-9636-6EE2BC9064D8}"/>
    <cellStyle name="20% - Accent5 2 2 2 7" xfId="7116" xr:uid="{A072EEE6-3A4F-4EF6-9ABB-24BAAFDA08D0}"/>
    <cellStyle name="20% - Accent5 2 2 3" xfId="13958" xr:uid="{0D69513E-8AEE-4AB8-86A1-9777599E71A8}"/>
    <cellStyle name="20% - Accent5 2 2 3 2" xfId="2394" xr:uid="{2B1D1F67-A4A7-45D4-8C65-28E3CE33A0BB}"/>
    <cellStyle name="20% - Accent5 2 2 3 2 2" xfId="8787" xr:uid="{CF9BB23D-853A-48A4-9105-0381DC789D1C}"/>
    <cellStyle name="20% - Accent5 2 2 3 2 2 2" xfId="2646" xr:uid="{84B7DD8C-5DDE-4896-9101-FA51E48706F6}"/>
    <cellStyle name="20% - Accent5 2 2 3 2 2 2 2" xfId="19999" xr:uid="{0FE0356B-D020-4219-A7FD-AD798C8887A9}"/>
    <cellStyle name="20% - Accent5 2 2 3 2 2 3" xfId="13348" xr:uid="{197C1038-9393-4D5B-AC89-8ABC94078CCF}"/>
    <cellStyle name="20% - Accent5 2 2 3 2 2 3 2" xfId="24374" xr:uid="{587861A2-EB89-4748-9B1D-89F7EDBDBBA9}"/>
    <cellStyle name="20% - Accent5 2 2 3 2 2 4" xfId="19823" xr:uid="{7C4D6ED7-2D68-44FC-A31D-5F1A49F86AF1}"/>
    <cellStyle name="20% - Accent5 2 2 3 2 3" xfId="21515" xr:uid="{6358429F-B08D-47B1-BB56-C9BC7738D0BD}"/>
    <cellStyle name="20% - Accent5 2 2 3 2 3 2" xfId="11492" xr:uid="{7442893C-DB6A-4283-A145-3A2C7963D219}"/>
    <cellStyle name="20% - Accent5 2 2 3 2 4" xfId="19581" xr:uid="{11C8C3D4-BE04-4D8C-8951-0A02997DC0EE}"/>
    <cellStyle name="20% - Accent5 2 2 3 2 4 2" xfId="7455" xr:uid="{899611E0-342F-4EA3-97F7-EACA4BCE72F1}"/>
    <cellStyle name="20% - Accent5 2 2 3 2 5" xfId="1836" xr:uid="{FE506FF2-1F35-48F6-90AE-74065179A258}"/>
    <cellStyle name="20% - Accent5 2 2 3 3" xfId="8707" xr:uid="{B4AEDFA4-1644-4DCF-82E2-F49FB007F1A7}"/>
    <cellStyle name="20% - Accent5 2 2 3 3 2" xfId="21423" xr:uid="{FB2A014A-CCF5-4836-B665-65102356DBF5}"/>
    <cellStyle name="20% - Accent5 2 2 3 3 2 2" xfId="8959" xr:uid="{1CABDB2C-8392-412D-8753-90C5FA638703}"/>
    <cellStyle name="20% - Accent5 2 2 3 3 2 2 2" xfId="13685" xr:uid="{324769C5-D194-4743-B6EE-52412070A389}"/>
    <cellStyle name="20% - Accent5 2 2 3 3 2 3" xfId="709" xr:uid="{AC1171DD-E5BD-48F5-9912-27C99B42F2AC}"/>
    <cellStyle name="20% - Accent5 2 2 3 3 2 3 2" xfId="18062" xr:uid="{4C655972-4901-42B1-B693-9618CAE49EFF}"/>
    <cellStyle name="20% - Accent5 2 2 3 3 2 4" xfId="879" xr:uid="{605CBF06-AC8B-45A3-AA9A-C07C7E789BE0}"/>
    <cellStyle name="20% - Accent5 2 2 3 3 3" xfId="15203" xr:uid="{F933D3C5-0E33-495F-9598-D112FFD7B723}"/>
    <cellStyle name="20% - Accent5 2 2 3 3 3 2" xfId="24129" xr:uid="{70924F7C-9A14-4ED3-A37A-2116F83B5027}"/>
    <cellStyle name="20% - Accent5 2 2 3 3 4" xfId="13267" xr:uid="{0AA2B9AC-2AAF-4C24-B7C2-C38931E46AB9}"/>
    <cellStyle name="20% - Accent5 2 2 3 3 4 2" xfId="20091" xr:uid="{D3E3052D-C9E0-4463-897C-59AE6512F307}"/>
    <cellStyle name="20% - Accent5 2 2 3 3 5" xfId="3940" xr:uid="{F70C95E9-3292-45CF-9673-1E9775962C3A}"/>
    <cellStyle name="20% - Accent5 2 2 3 4" xfId="2474" xr:uid="{9A5AE373-83C7-41F5-8DD7-C54C803533D7}"/>
    <cellStyle name="20% - Accent5 2 2 3 4 2" xfId="14210" xr:uid="{303C81A7-5053-48C4-8588-A8132A6831B2}"/>
    <cellStyle name="20% - Accent5 2 2 3 4 2 2" xfId="7363" xr:uid="{BF5D0FDF-C82D-4352-B48A-F01AF270AAF8}"/>
    <cellStyle name="20% - Accent5 2 2 3 4 3" xfId="19662" xr:uid="{23DA77D7-EDE9-4DFB-BE4C-26BA1DDC103B}"/>
    <cellStyle name="20% - Accent5 2 2 3 4 3 2" xfId="11737" xr:uid="{805A40B0-D646-4DE5-AC0C-633A9E7FD44E}"/>
    <cellStyle name="20% - Accent5 2 2 3 4 4" xfId="7187" xr:uid="{4925E37E-DB38-4F99-B1CF-E4B4E80F9AAA}"/>
    <cellStyle name="20% - Accent5 2 2 3 5" xfId="8879" xr:uid="{C6BDB1CF-8418-4CCE-BA57-680269E5C1B9}"/>
    <cellStyle name="20% - Accent5 2 2 3 5 2" xfId="5179" xr:uid="{A341E4BB-CB09-4E2C-A158-5545694F31ED}"/>
    <cellStyle name="20% - Accent5 2 2 3 6" xfId="6945" xr:uid="{B79FBC86-4239-4C76-B9D0-21B1D19BB5A9}"/>
    <cellStyle name="20% - Accent5 2 2 3 6 2" xfId="17988" xr:uid="{96666281-DEAA-4BB3-A470-EC511A22EEBC}"/>
    <cellStyle name="20% - Accent5 2 2 3 7" xfId="799" xr:uid="{6B0D46FF-8724-48AA-84C0-916A05A420D6}"/>
    <cellStyle name="20% - Accent5 2 2 4" xfId="21343" xr:uid="{EC14FFB0-D714-4542-AD83-B4147501B262}"/>
    <cellStyle name="20% - Accent5 2 2 4 2" xfId="15111" xr:uid="{E2EC3A90-161F-44C2-AB8D-BD2F48D1CDAB}"/>
    <cellStyle name="20% - Accent5 2 2 4 2 2" xfId="21595" xr:uid="{72A1DD12-B5B2-4B67-A11B-608BF6B6AF9D}"/>
    <cellStyle name="20% - Accent5 2 2 4 2 2 2" xfId="1050" xr:uid="{DF173CC0-CC57-49A7-933A-1C0FA46693E3}"/>
    <cellStyle name="20% - Accent5 2 2 4 2 3" xfId="1746" xr:uid="{FEA39DD2-8142-44DA-A2FE-2DAEFAB5E3FC}"/>
    <cellStyle name="20% - Accent5 2 2 4 2 3 2" xfId="7529" xr:uid="{0498FF4E-F79E-40B4-A67F-B166474B28DF}"/>
    <cellStyle name="20% - Accent5 2 2 4 2 4" xfId="880" xr:uid="{17DE1C9F-4906-4896-A01B-F25926898A60}"/>
    <cellStyle name="20% - Accent5 2 2 4 3" xfId="4670" xr:uid="{E6359AC4-BDB9-4E01-8812-796445B7148E}"/>
    <cellStyle name="20% - Accent5 2 2 4 3 2" xfId="17817" xr:uid="{43C4D0D0-33CA-4BC4-A76B-ECB5FDF3657A}"/>
    <cellStyle name="20% - Accent5 2 2 4 4" xfId="627" xr:uid="{6DDA2C10-49CC-4CCF-B82D-0BB786756436}"/>
    <cellStyle name="20% - Accent5 2 2 4 4 2" xfId="13777" xr:uid="{1538565D-CF8D-45DB-B3C3-697C9FD43C12}"/>
    <cellStyle name="20% - Accent5 2 2 4 5" xfId="10254" xr:uid="{038906DF-EA77-48A2-BB7E-04487FB7DD3A}"/>
    <cellStyle name="20% - Accent5 2 2 5" xfId="15031" xr:uid="{B891434A-9FE3-4A64-9558-06A3A2EC799A}"/>
    <cellStyle name="20% - Accent5 2 2 5 2" xfId="4578" xr:uid="{1CB8A45A-2ACC-44A7-8F5E-7156C8754AE0}"/>
    <cellStyle name="20% - Accent5 2 2 5 2 2" xfId="15283" xr:uid="{09ABD9C8-7D5E-4B20-835B-1C2B2DFD107D}"/>
    <cellStyle name="20% - Accent5 2 2 5 2 2 2" xfId="1051" xr:uid="{10A18F00-B278-4B6D-9198-042B81EA9A32}"/>
    <cellStyle name="20% - Accent5 2 2 5 2 3" xfId="3850" xr:uid="{ECE74678-C431-4897-B0B3-06EF6054E652}"/>
    <cellStyle name="20% - Accent5 2 2 5 2 3 2" xfId="20165" xr:uid="{2E25797E-FE3B-4058-B833-C216FD2DB318}"/>
    <cellStyle name="20% - Accent5 2 2 5 2 4" xfId="1916" xr:uid="{88572F77-748F-44A2-9D4C-A452F9CC4987}"/>
    <cellStyle name="20% - Accent5 2 2 5 3" xfId="10983" xr:uid="{6B51CE2A-62D7-46C5-802D-BEA67B9970DD}"/>
    <cellStyle name="20% - Accent5 2 2 5 3 2" xfId="7284" xr:uid="{2D91015F-F208-4EA3-996E-AFD3E6A9351D}"/>
    <cellStyle name="20% - Accent5 2 2 5 4" xfId="1665" xr:uid="{2BABCB3E-ACE4-4EBC-8537-1B52DC913C0D}"/>
    <cellStyle name="20% - Accent5 2 2 5 4 2" xfId="1120" xr:uid="{8A005810-32D1-4602-9437-3510B807CAB6}"/>
    <cellStyle name="20% - Accent5 2 2 5 5" xfId="22891" xr:uid="{9AD77DA0-F211-413F-BA9F-6BC3D8C89851}"/>
    <cellStyle name="20% - Accent5 2 2 6" xfId="18248" xr:uid="{7EF20788-CAF1-4C41-95E4-72C90A5C05D5}"/>
    <cellStyle name="20% - Accent5 2 2 6 2" xfId="24733" xr:uid="{FEEDFB71-A108-4C45-94A7-2A3D5710717E}"/>
    <cellStyle name="20% - Accent5 2 2 6 2 2" xfId="5258" xr:uid="{CD7CD2F3-99CD-47C7-8DAA-324CFD7D433D}"/>
    <cellStyle name="20% - Accent5 2 2 6 3" xfId="11234" xr:uid="{5581CE8F-7980-4486-94EE-9B8764EF3750}"/>
    <cellStyle name="20% - Accent5 2 2 6 3 2" xfId="9633" xr:uid="{9462D430-55D6-468E-8E3A-797111B53F17}"/>
    <cellStyle name="20% - Accent5 2 2 6 4" xfId="5082" xr:uid="{16E88BC3-7147-4A42-90A9-49C026566DA2}"/>
    <cellStyle name="20% - Accent5 2 2 7" xfId="7807" xr:uid="{58B89E3B-88D8-4B90-9184-C699D7751387}"/>
    <cellStyle name="20% - Accent5 2 2 7 2" xfId="3075" xr:uid="{C0115E25-924F-471A-9BA4-FE2762FDAA70}"/>
    <cellStyle name="20% - Accent5 2 2 8" xfId="4840" xr:uid="{7B873445-B46C-412F-84A6-84E4983716D9}"/>
    <cellStyle name="20% - Accent5 2 2 8 2" xfId="15883" xr:uid="{ACE07B48-2D2B-4924-8C82-433082901ED3}"/>
    <cellStyle name="20% - Accent5 2 2 9" xfId="17649" xr:uid="{19390444-D5E1-49EC-B13B-BAA5EFA09EEB}"/>
    <cellStyle name="20% - Accent5 2 3" xfId="4498" xr:uid="{7DA5D217-4663-4C6D-A73B-4428319A1277}"/>
    <cellStyle name="20% - Accent5 2 3 2" xfId="10811" xr:uid="{D41C682C-2CC5-4FB9-B1D8-AC3E0F7864C8}"/>
    <cellStyle name="20% - Accent5 2 3 2 2" xfId="23528" xr:uid="{6FAC0C29-BE33-41DC-94EA-402A69A4E24E}"/>
    <cellStyle name="20% - Accent5 2 3 2 2 2" xfId="11063" xr:uid="{8CDC6F0C-B2A2-40C0-A7ED-08E6A49BE3D9}"/>
    <cellStyle name="20% - Accent5 2 3 2 2 2 2" xfId="4190" xr:uid="{498BF72D-F96B-4511-915D-39CC2F6AFF32}"/>
    <cellStyle name="20% - Accent5 2 3 2 2 3" xfId="22801" xr:uid="{B7874BAB-7317-4284-AC03-760F4F5F7DA7}"/>
    <cellStyle name="20% - Accent5 2 3 2 2 3 2" xfId="1224" xr:uid="{CB8BDF00-5D94-45FE-943B-C6B1C1B4C1A3}"/>
    <cellStyle name="20% - Accent5 2 3 2 2 4" xfId="10334" xr:uid="{B956DAFD-8CD4-4F6E-A5CA-D0C9CBD81AE3}"/>
    <cellStyle name="20% - Accent5 2 3 2 3" xfId="17308" xr:uid="{6E838851-6595-4FF3-8AA9-96FDF3B786A9}"/>
    <cellStyle name="20% - Accent5 2 3 2 3 2" xfId="13606" xr:uid="{BCA652A3-9B18-493F-8E6F-AE9A0D369077}"/>
    <cellStyle name="20% - Accent5 2 3 2 4" xfId="10083" xr:uid="{F97A8046-9EF1-4567-AA43-E104529E4753}"/>
    <cellStyle name="20% - Accent5 2 3 2 4 2" xfId="9539" xr:uid="{C16E37D2-4DCD-4E8A-B040-92D2423D7EC8}"/>
    <cellStyle name="20% - Accent5 2 3 2 5" xfId="6044" xr:uid="{3AEA7FCE-432E-41E5-A67F-56AEF036266C}"/>
    <cellStyle name="20% - Accent5 2 3 3" xfId="23448" xr:uid="{0A176284-5C27-4171-B50D-711CEBB6E682}"/>
    <cellStyle name="20% - Accent5 2 3 3 2" xfId="17216" xr:uid="{5CDC85CE-4040-46E6-942C-8AE7B8705712}"/>
    <cellStyle name="20% - Accent5 2 3 3 2 2" xfId="23700" xr:uid="{7480A64C-A02A-4019-88AF-9F3529FE85FD}"/>
    <cellStyle name="20% - Accent5 2 3 3 2 2 2" xfId="10504" xr:uid="{8763066B-2871-4B42-AB56-3C68D3BCD266}"/>
    <cellStyle name="20% - Accent5 2 3 3 2 3" xfId="16488" xr:uid="{90A73F77-7C3B-4F7D-9D4B-21DFDCAC2383}"/>
    <cellStyle name="20% - Accent5 2 3 3 2 3 2" xfId="2258" xr:uid="{93364838-C3CD-4E0F-A498-E7DABB3F831F}"/>
    <cellStyle name="20% - Accent5 2 3 3 2 4" xfId="22971" xr:uid="{80D94E9E-ECA6-4E7F-B8E4-74685ECBF0B4}"/>
    <cellStyle name="20% - Accent5 2 3 3 3" xfId="6775" xr:uid="{4EED563B-0C3D-406D-AE79-7F0EDEC7EF44}"/>
    <cellStyle name="20% - Accent5 2 3 3 3 2" xfId="971" xr:uid="{0DE6114B-887E-40C2-99CD-34D49020971D}"/>
    <cellStyle name="20% - Accent5 2 3 3 4" xfId="22720" xr:uid="{F8AB9DA4-52CD-4FDF-9B8F-3C3C986F153C}"/>
    <cellStyle name="20% - Accent5 2 3 3 4 2" xfId="22175" xr:uid="{089838A4-CB6C-4036-89AD-33EA61E5C9BE}"/>
    <cellStyle name="20% - Accent5 2 3 3 5" xfId="12358" xr:uid="{03EAD081-5C85-43D2-8788-038EA56D2D0B}"/>
    <cellStyle name="20% - Accent5 2 3 4" xfId="10891" xr:uid="{298D969D-7313-4A81-87B0-409FC40019B9}"/>
    <cellStyle name="20% - Accent5 2 3 4 2" xfId="4750" xr:uid="{7756EA0B-28F8-4159-BF48-A65B3DDDE490}"/>
    <cellStyle name="20% - Accent5 2 3 4 2 2" xfId="2086" xr:uid="{E45A3C83-06DA-47C6-92DD-28D8BDF5FC46}"/>
    <cellStyle name="20% - Accent5 2 3 4 3" xfId="10164" xr:uid="{318F5E27-B032-456C-969C-D85012984199}"/>
    <cellStyle name="20% - Accent5 2 3 4 3 2" xfId="1223" xr:uid="{09288482-77BF-4175-A901-9AE90CBDA43D}"/>
    <cellStyle name="20% - Accent5 2 3 4 4" xfId="4020" xr:uid="{9D9DD7B3-5343-491F-9C7F-020B22173C5F}"/>
    <cellStyle name="20% - Accent5 2 3 5" xfId="23620" xr:uid="{A0F4F06F-3EDA-4A93-9BD8-FB0DAC24F32E}"/>
    <cellStyle name="20% - Accent5 2 3 5 2" xfId="19920" xr:uid="{9D247223-4742-402F-A007-F53E26777F37}"/>
    <cellStyle name="20% - Accent5 2 3 6" xfId="3769" xr:uid="{56343758-A597-47B8-8D78-F1F250C9CFAD}"/>
    <cellStyle name="20% - Accent5 2 3 6 2" xfId="3226" xr:uid="{36158AA3-07B9-4567-8323-217733A49F32}"/>
    <cellStyle name="20% - Accent5 2 3 7" xfId="16578" xr:uid="{14871750-5DCE-448E-9664-C7AD9FA7544F}"/>
    <cellStyle name="20% - Accent5 2 4" xfId="17136" xr:uid="{09A8B62B-C410-4E5F-9210-19E9B8F8C2C8}"/>
    <cellStyle name="20% - Accent5 2 4 2" xfId="6603" xr:uid="{E09AC20E-1EF6-4407-B80B-2569C45E6B86}"/>
    <cellStyle name="20% - Accent5 2 4 2 2" xfId="19319" xr:uid="{BBC7C9CC-43C1-4437-BEEE-257F4F31FB31}"/>
    <cellStyle name="20% - Accent5 2 4 2 2 2" xfId="6855" xr:uid="{C90673E6-19C6-4890-9DE0-E1C9A67C079F}"/>
    <cellStyle name="20% - Accent5 2 4 2 2 2 2" xfId="16828" xr:uid="{FD845890-3861-4721-AD2C-646C3FC23C21}"/>
    <cellStyle name="20% - Accent5 2 4 2 2 3" xfId="12268" xr:uid="{740ADEE8-D10B-40A5-9F93-641C14E6BD69}"/>
    <cellStyle name="20% - Accent5 2 4 2 2 3 2" xfId="10676" xr:uid="{D86C9F52-E425-4C36-80B4-59C45220679E}"/>
    <cellStyle name="20% - Accent5 2 4 2 2 4" xfId="6124" xr:uid="{637571FE-A0A5-4CDA-AD44-932C3320F276}"/>
    <cellStyle name="20% - Accent5 2 4 2 3" xfId="13097" xr:uid="{B7AF59BA-2C7D-44DC-A0DD-409EB6845F99}"/>
    <cellStyle name="20% - Accent5 2 4 2 3 2" xfId="4110" xr:uid="{6D34D2BA-13D4-472C-8370-8EBDAA157244}"/>
    <cellStyle name="20% - Accent5 2 4 2 4" xfId="5873" xr:uid="{C4D8B880-390A-4C1E-B83B-1939FC87C770}"/>
    <cellStyle name="20% - Accent5 2 4 2 4 2" xfId="5330" xr:uid="{14A547A9-D037-4B3E-9EB0-61A8EAE23B63}"/>
    <cellStyle name="20% - Accent5 2 4 2 5" xfId="18682" xr:uid="{F020B230-0CF0-42B6-8601-16CE4DBC342D}"/>
    <cellStyle name="20% - Accent5 2 4 3" xfId="19239" xr:uid="{4BC06EB3-489A-459A-A68A-FF77D3526295}"/>
    <cellStyle name="20% - Accent5 2 4 3 2" xfId="13005" xr:uid="{1A780CC2-806E-43F3-AD5B-A101B2F982DB}"/>
    <cellStyle name="20% - Accent5 2 4 3 2 2" xfId="19491" xr:uid="{60E8D6AD-9BA5-4042-8511-E479D021BEEE}"/>
    <cellStyle name="20% - Accent5 2 4 3 2 2 2" xfId="6294" xr:uid="{E1F0D478-2120-4ACC-BF9E-BE79C9961608}"/>
    <cellStyle name="20% - Accent5 2 4 3 2 3" xfId="24905" xr:uid="{430DA3FC-F858-4767-8233-9F0764E8496E}"/>
    <cellStyle name="20% - Accent5 2 4 3 2 3 2" xfId="23313" xr:uid="{F3CE5CD0-D05C-414C-AEB0-7FD2CD310272}"/>
    <cellStyle name="20% - Accent5 2 4 3 2 4" xfId="12438" xr:uid="{AB3463D0-0963-49FA-981B-54DB4828E35F}"/>
    <cellStyle name="20% - Accent5 2 4 3 3" xfId="1492" xr:uid="{E5DA9B90-6044-48DF-BAD0-ED45A3240469}"/>
    <cellStyle name="20% - Accent5 2 4 3 3 2" xfId="10424" xr:uid="{FE382DCF-4ED9-4DCE-BF69-0A175B4CDC0E}"/>
    <cellStyle name="20% - Accent5 2 4 3 4" xfId="12187" xr:uid="{148FA66B-9B7A-4EAD-9332-4A72A7DDCC9A}"/>
    <cellStyle name="20% - Accent5 2 4 3 4 2" xfId="11643" xr:uid="{06084961-16E6-40B5-A322-95B153AC4B2E}"/>
    <cellStyle name="20% - Accent5 2 4 3 5" xfId="8149" xr:uid="{15F7AF4C-F42B-438B-8D46-11F229521271}"/>
    <cellStyle name="20% - Accent5 2 4 4" xfId="6683" xr:uid="{6D5C043C-0A82-49C9-A397-5FFB31997173}"/>
    <cellStyle name="20% - Accent5 2 4 4 2" xfId="17388" xr:uid="{452B5BD9-6075-424E-91A0-B2D5F3EECFF1}"/>
    <cellStyle name="20% - Accent5 2 4 4 2 2" xfId="23141" xr:uid="{0C0BEB1D-EA8B-42E5-A519-0E52EDBCA6EF}"/>
    <cellStyle name="20% - Accent5 2 4 4 3" xfId="5954" xr:uid="{FC622563-EE92-459C-8CCA-91D3ADA5400C}"/>
    <cellStyle name="20% - Accent5 2 4 4 3 2" xfId="4362" xr:uid="{974DE043-5779-474B-9D59-4B7D6439EB94}"/>
    <cellStyle name="20% - Accent5 2 4 4 4" xfId="16658" xr:uid="{DB6A11E5-49A6-4749-AD88-AE1D73BC0827}"/>
    <cellStyle name="20% - Accent5 2 4 5" xfId="19411" xr:uid="{23EB0EAB-89A0-417A-BB12-DB455D3F3034}"/>
    <cellStyle name="20% - Accent5 2 4 5 2" xfId="2006" xr:uid="{69DCF133-A2A0-42AE-888D-CF5DCBFBABE4}"/>
    <cellStyle name="20% - Accent5 2 4 6" xfId="16407" xr:uid="{FB9C16EF-28E3-4B38-85C5-F800110109F2}"/>
    <cellStyle name="20% - Accent5 2 4 6 2" xfId="15863" xr:uid="{D4B0419D-6898-4777-845E-A452D39737F5}"/>
    <cellStyle name="20% - Accent5 2 4 7" xfId="24995" xr:uid="{15DEEC66-6F96-4F38-BBE7-222E5F9D5F09}"/>
    <cellStyle name="20% - Accent5 2 5" xfId="12925" xr:uid="{2BF6F345-A3C9-4463-91F2-66C40F152B19}"/>
    <cellStyle name="20% - Accent5 2 5 2" xfId="282" xr:uid="{97E76109-A02E-42EF-93E4-24E4E192F0DF}"/>
    <cellStyle name="20% - Accent5 2 5 2 2" xfId="1405" xr:uid="{A9D4DDE1-F45C-4A35-9E80-0CA84967FD9B}"/>
    <cellStyle name="20% - Accent5 2 5 2 2 2" xfId="538" xr:uid="{07F5DC16-3A02-4B4A-8027-12936465DD4C}"/>
    <cellStyle name="20% - Accent5 2 5 2 2 2 2" xfId="25245" xr:uid="{5517AFE1-A522-4286-B9A7-E856D26A6E68}"/>
    <cellStyle name="20% - Accent5 2 5 2 2 3" xfId="8059" xr:uid="{E1441C86-885A-4388-BA85-71F7D0326684}"/>
    <cellStyle name="20% - Accent5 2 5 2 2 3 2" xfId="6466" xr:uid="{79B3D791-6E3D-4028-8DAD-DA1C60401503}"/>
    <cellStyle name="20% - Accent5 2 5 2 2 4" xfId="18762" xr:uid="{D18055E7-6B3D-4933-BF8A-81782B00AB57}"/>
    <cellStyle name="20% - Accent5 2 5 2 3" xfId="9910" xr:uid="{4FB1D76C-F992-4D6B-9D48-E30C8469818D}"/>
    <cellStyle name="20% - Accent5 2 5 2 3 2" xfId="16748" xr:uid="{4DEEE71E-A0C1-4D01-9491-A20285E9658D}"/>
    <cellStyle name="20% - Accent5 2 5 2 4" xfId="18511" xr:uid="{A816CD83-17BA-4E31-8213-0C57B909E7FE}"/>
    <cellStyle name="20% - Accent5 2 5 2 4 2" xfId="17968" xr:uid="{D62AFD67-FDD7-4D2C-9A0B-1C9829AE62F5}"/>
    <cellStyle name="20% - Accent5 2 5 2 5" xfId="14472" xr:uid="{CA19984F-A84B-4005-997C-B84D15896DD5}"/>
    <cellStyle name="20% - Accent5 2 5 3" xfId="261" xr:uid="{D0FF4BAD-ABF8-4511-85BD-5CFE79513A2D}"/>
    <cellStyle name="20% - Accent5 2 5 3 2" xfId="3509" xr:uid="{6FDBA879-515C-4798-B7D8-EC235FFA920F}"/>
    <cellStyle name="20% - Accent5 2 5 3 2 2" xfId="539" xr:uid="{DD16F1B8-72A0-47AC-9C24-ADB6852A93F3}"/>
    <cellStyle name="20% - Accent5 2 5 3 2 2 2" xfId="18932" xr:uid="{122F572A-FEF2-47F6-A7DA-ACE602E88194}"/>
    <cellStyle name="20% - Accent5 2 5 3 2 3" xfId="20694" xr:uid="{D5A55BB3-CE5C-47E5-AAAA-18E898EB7DC8}"/>
    <cellStyle name="20% - Accent5 2 5 3 2 3 2" xfId="12780" xr:uid="{8FEF862F-AD38-4D8E-A804-1FF68F07A176}"/>
    <cellStyle name="20% - Accent5 2 5 3 2 4" xfId="8229" xr:uid="{CEF65060-8DA9-4C1A-977D-CD48F5EE3A4A}"/>
    <cellStyle name="20% - Accent5 2 5 3 3" xfId="22547" xr:uid="{84199962-6D92-4894-AEEC-2FE0CFA269FB}"/>
    <cellStyle name="20% - Accent5 2 5 3 3 2" xfId="6214" xr:uid="{EF53B18C-D384-4A1F-B680-EE56686C29E2}"/>
    <cellStyle name="20% - Accent5 2 5 3 4" xfId="7978" xr:uid="{B2F6FB95-ACAC-4837-AD7D-1DA752C77E65}"/>
    <cellStyle name="20% - Accent5 2 5 3 4 2" xfId="7435" xr:uid="{59312485-1E45-4A37-BCBF-99A205449775}"/>
    <cellStyle name="20% - Accent5 2 5 3 5" xfId="2908" xr:uid="{20D29C52-CFB9-4C64-904F-87BAE6579910}"/>
    <cellStyle name="20% - Accent5 2 5 4" xfId="365" xr:uid="{BFD26051-1856-43DF-ACB6-8E88B5C5970D}"/>
    <cellStyle name="20% - Accent5 2 5 4 2" xfId="13177" xr:uid="{81E1713D-0B8E-4BFC-BFDB-09AFACA91E58}"/>
    <cellStyle name="20% - Accent5 2 5 4 2 2" xfId="12608" xr:uid="{71ED0284-0027-499D-BDE3-2BB8E4B8AFD6}"/>
    <cellStyle name="20% - Accent5 2 5 4 3" xfId="18592" xr:uid="{12AD578B-2A31-4F93-8D79-283175189366}"/>
    <cellStyle name="20% - Accent5 2 5 4 3 2" xfId="17000" xr:uid="{8632B750-F7BE-4F3A-AF05-1E612DE36F48}"/>
    <cellStyle name="20% - Accent5 2 5 4 4" xfId="25075" xr:uid="{D8CFD6A9-5078-4975-9981-30EE2738E33B}"/>
    <cellStyle name="20% - Accent5 2 5 5" xfId="3596" xr:uid="{F36BEA00-1000-482D-A57A-A92E3A82FA87}"/>
    <cellStyle name="20% - Accent5 2 5 5 2" xfId="23061" xr:uid="{5BA0A0A4-E08F-488A-8168-4AED0D571475}"/>
    <cellStyle name="20% - Accent5 2 5 6" xfId="24824" xr:uid="{73D22D54-D165-4555-8243-7AFFB5A98A00}"/>
    <cellStyle name="20% - Accent5 2 5 6 2" xfId="24280" xr:uid="{F1B2C780-B16A-4942-AF53-BEB03B412EE2}"/>
    <cellStyle name="20% - Accent5 2 5 7" xfId="20784" xr:uid="{D253E415-C83B-420C-BF57-23CBCF8B236E}"/>
    <cellStyle name="20% - Accent5 2 6" xfId="2374" xr:uid="{11AC1D51-3E4A-4C58-BF09-39780F2F9C5C}"/>
    <cellStyle name="20% - Accent5 2 6 2" xfId="9823" xr:uid="{7BD8541B-F0F0-43DC-B1C5-9FD5F4ADD69D}"/>
    <cellStyle name="20% - Accent5 2 6 2 2" xfId="1578" xr:uid="{EF706074-5B81-4B19-B42F-2743568452F5}"/>
    <cellStyle name="20% - Accent5 2 6 2 2 2" xfId="8399" xr:uid="{28A98931-951B-487D-B4A4-AF8F2D96DB65}"/>
    <cellStyle name="20% - Accent5 2 6 2 3" xfId="14382" xr:uid="{BC52060A-6E92-43E6-B02E-4F5F88716407}"/>
    <cellStyle name="20% - Accent5 2 6 2 3 2" xfId="25417" xr:uid="{F44FADE5-3CC9-44A3-A5BE-F573D340BBF1}"/>
    <cellStyle name="20% - Accent5 2 6 2 4" xfId="20864" xr:uid="{7CAF2F1B-EFCF-4AF3-97CA-1116C4208195}"/>
    <cellStyle name="20% - Accent5 2 6 3" xfId="16234" xr:uid="{40E65A8A-81F3-4BCD-84E2-28945C66ECF0}"/>
    <cellStyle name="20% - Accent5 2 6 3 2" xfId="12528" xr:uid="{161F07D4-E53B-4082-B350-6726A32F74E9}"/>
    <cellStyle name="20% - Accent5 2 6 4" xfId="20613" xr:uid="{BD19BB4C-ACFA-4746-9A8E-48686143FE3B}"/>
    <cellStyle name="20% - Accent5 2 6 4 2" xfId="20071" xr:uid="{6148705B-3574-4F4D-9BF3-938C964941BF}"/>
    <cellStyle name="20% - Accent5 2 6 5" xfId="9221" xr:uid="{856B13E7-FE87-4DFD-A1A5-DC548099EAD3}"/>
    <cellStyle name="20% - Accent5 2 7" xfId="8687" xr:uid="{009D6040-740B-42E6-80BD-D5DAE0E5B601}"/>
    <cellStyle name="20% - Accent5 2 7 2" xfId="22460" xr:uid="{AD9E23CB-6203-4FB4-8398-9EB97EE94CA1}"/>
    <cellStyle name="20% - Accent5 2 7 2 2" xfId="3682" xr:uid="{B197C078-438B-4851-980C-BDA5AF057F41}"/>
    <cellStyle name="20% - Accent5 2 7 2 2 2" xfId="21034" xr:uid="{A38F9495-31F8-4FBB-94A3-6E8BA2D947F0}"/>
    <cellStyle name="20% - Accent5 2 7 2 3" xfId="2818" xr:uid="{00CBCB92-BC86-4943-86AC-15FD18E6EF5D}"/>
    <cellStyle name="20% - Accent5 2 7 2 3 2" xfId="19104" xr:uid="{50BBDABF-89C1-4734-BA84-D3B3E4017975}"/>
    <cellStyle name="20% - Accent5 2 7 2 4" xfId="14552" xr:uid="{AEEA6E5B-D772-49D9-9A57-34B06B544A7D}"/>
    <cellStyle name="20% - Accent5 2 7 3" xfId="5700" xr:uid="{BD76B129-FA27-4A05-8331-FA96FE1ECD2E}"/>
    <cellStyle name="20% - Accent5 2 7 3 2" xfId="25165" xr:uid="{FF3C98C0-1453-4D12-A838-90535F827449}"/>
    <cellStyle name="20% - Accent5 2 7 4" xfId="14301" xr:uid="{85D737CB-4645-45D9-8084-8E5ECB056FE9}"/>
    <cellStyle name="20% - Accent5 2 7 4 2" xfId="13757" xr:uid="{20E20C60-1D1E-4B89-B6FE-5A5CD383CCC4}"/>
    <cellStyle name="20% - Accent5 2 7 5" xfId="21857" xr:uid="{79EBD22F-4CB3-46D2-B6A7-E8C7F82DEF27}"/>
    <cellStyle name="20% - Accent5 2 8" xfId="21323" xr:uid="{1C78456D-672D-4F97-8622-EA9537AA59E0}"/>
    <cellStyle name="20% - Accent5 2 9" xfId="11844" xr:uid="{C27AC6A8-4CC5-4BF3-BA65-BE6FD9D48B58}"/>
    <cellStyle name="20% - Accent5 2 9 2" xfId="18340" xr:uid="{3105F2AD-17BD-4D78-9841-2863C2784907}"/>
    <cellStyle name="20% - Accent5 2 9 2 2" xfId="14639" xr:uid="{D0AA3EE4-2D64-4A1A-ACF7-3E70425BAEA3}"/>
    <cellStyle name="20% - Accent5 2 9 3" xfId="15373" xr:uid="{84E22AB8-FC1D-40B4-861A-AE83BB4DA1AF}"/>
    <cellStyle name="20% - Accent5 2 9 3 2" xfId="22195" xr:uid="{CEACA444-BA69-4ED5-8E4A-6BBC2F97D539}"/>
    <cellStyle name="20% - Accent5 2 9 4" xfId="23961" xr:uid="{8BED1D23-5A29-41AB-B76A-272FD91AB596}"/>
    <cellStyle name="20% - Accent5 20" xfId="11926" xr:uid="{040E0042-C72D-4C3B-9B71-6F0B4E805B72}"/>
    <cellStyle name="20% - Accent5 20 2" xfId="5784" xr:uid="{2B8695F0-054A-4487-8858-28509CE8E972}"/>
    <cellStyle name="20% - Accent5 20 2 2" xfId="22105" xr:uid="{6B8B9D78-202C-4A38-87B8-E5088270E2FC}"/>
    <cellStyle name="20% - Accent5 20 3" xfId="11230" xr:uid="{91270389-F92A-4B3D-AA09-067A838DC1C3}"/>
    <cellStyle name="20% - Accent5 20 3 2" xfId="14892" xr:uid="{89D0C1AC-5D5B-40CA-98C2-D2ECBA1A3BDF}"/>
    <cellStyle name="20% - Accent5 20 4" xfId="21935" xr:uid="{D216B332-701D-4BB0-B079-260AFDFBF13C}"/>
    <cellStyle name="20% - Accent5 21" xfId="2536" xr:uid="{5B7179B3-A9B3-4B0F-BB21-69A3E9051B0D}"/>
    <cellStyle name="20% - Accent5 21 2" xfId="10390" xr:uid="{BC1E9956-4050-4F64-9E54-592C0A135D5E}"/>
    <cellStyle name="20% - Accent5 22" xfId="4806" xr:uid="{173F376E-2597-4227-B826-8D9166FA6260}"/>
    <cellStyle name="20% - Accent5 22 2" xfId="8457" xr:uid="{01D8EE50-C50B-45C8-B69A-628118950B89}"/>
    <cellStyle name="20% - Accent5 23" xfId="1791" xr:uid="{E2216445-1A0C-45CC-9290-34F5B314C77C}"/>
    <cellStyle name="20% - Accent5 24" xfId="8623" xr:uid="{B3755DC1-7274-4ADA-B98D-C3D8EF44C629}"/>
    <cellStyle name="20% - Accent5 25" xfId="23410" xr:uid="{4431E8CA-A348-4D3C-9393-8B76611A10BF}"/>
    <cellStyle name="20% - Accent5 26" xfId="197" xr:uid="{88153E62-AE49-4AC8-ADEE-E742AEE667BB}"/>
    <cellStyle name="20% - Accent5 27" xfId="25499" xr:uid="{DE4E1C37-950F-4A04-9B81-87FA77E59BF1}"/>
    <cellStyle name="20% - Accent5 28" xfId="25518" xr:uid="{6A59AAE2-3155-4A75-9D7F-46E1FD919628}"/>
    <cellStyle name="20% - Accent5 3" xfId="173" xr:uid="{A7FBB537-47D8-455A-9F29-2E82CB8BC6C4}"/>
    <cellStyle name="20% - Accent5 3 10" xfId="9883" xr:uid="{41A9CADE-6B77-4BF4-AD8B-442F1EA930E2}"/>
    <cellStyle name="20% - Accent5 3 10 2" xfId="5148" xr:uid="{99760A1F-0EBD-4F9A-B413-6502E407E2E7}"/>
    <cellStyle name="20% - Accent5 3 11" xfId="12155" xr:uid="{11F495FF-C0EE-405A-89A9-4AFDA0599465}"/>
    <cellStyle name="20% - Accent5 3 11 2" xfId="1111" xr:uid="{97B7FAFF-17BC-4F27-A97D-D249C4DA781B}"/>
    <cellStyle name="20% - Accent5 3 12" xfId="21812" xr:uid="{C19F1BFA-4A5C-4D2C-A91E-56A9C83E2637}"/>
    <cellStyle name="20% - Accent5 3 13" xfId="4462" xr:uid="{974F8640-1680-4FDE-93B5-6EC9771ED18C}"/>
    <cellStyle name="20% - Accent5 3 14" xfId="25573" xr:uid="{B1AF8FD1-B8AA-4FD0-8419-677946F7F702}"/>
    <cellStyle name="20% - Accent5 3 2" xfId="11814" xr:uid="{6BD13ABD-217F-44BC-87A8-A680F09B6F66}"/>
    <cellStyle name="20% - Accent5 3 2 10" xfId="2876" xr:uid="{3BED3C6D-1E16-4795-85C8-6BC85EF3EB70}"/>
    <cellStyle name="20% - Accent5 3 2 2" xfId="10791" xr:uid="{AFBD4AF8-13EB-4283-A4C4-B92AAFD23E88}"/>
    <cellStyle name="20% - Accent5 3 2 2 2" xfId="23428" xr:uid="{BA231809-6CC3-48F2-9671-BC7B1E3DC6A4}"/>
    <cellStyle name="20% - Accent5 3 2 2 2 2" xfId="24564" xr:uid="{C19B79E6-A0A5-4696-831D-9235D32DA23D}"/>
    <cellStyle name="20% - Accent5 3 2 2 2 2 2" xfId="5786" xr:uid="{6998A749-940F-4A99-A05A-B631D4A0A6C1}"/>
    <cellStyle name="20% - Accent5 3 2 2 2 2 2 2" xfId="22107" xr:uid="{085EA064-1A0D-4CC8-BBB7-F24CB2CD1767}"/>
    <cellStyle name="20% - Accent5 3 2 2 2 2 3" xfId="4922" xr:uid="{A5823209-89C6-434A-B606-46D4708F2471}"/>
    <cellStyle name="20% - Accent5 3 2 2 2 2 3 2" xfId="3330" xr:uid="{902C1AB5-9425-4B5D-8B14-5F41A73D2EB1}"/>
    <cellStyle name="20% - Accent5 3 2 2 2 2 4" xfId="15625" xr:uid="{BAF123DB-1D50-4539-B1E4-6B9054B0DAC3}"/>
    <cellStyle name="20% - Accent5 3 2 2 2 3" xfId="7805" xr:uid="{DA95A224-1D4A-46D2-8E6E-0E170DA5A23E}"/>
    <cellStyle name="20% - Accent5 3 2 2 2 3 2" xfId="14642" xr:uid="{EA2B059A-FF74-41C2-8A9E-FD891EDA1AB1}"/>
    <cellStyle name="20% - Accent5 3 2 2 2 4" xfId="15374" xr:uid="{DDD18F51-738D-4398-919A-36EB96E0CDFF}"/>
    <cellStyle name="20% - Accent5 3 2 2 2 4 2" xfId="23209" xr:uid="{8661DC7F-04D1-4308-A5E9-85C857A2E013}"/>
    <cellStyle name="20% - Accent5 3 2 2 2 5" xfId="23962" xr:uid="{815B480E-88E4-4058-8B8C-988C4821E916}"/>
    <cellStyle name="20% - Accent5 3 2 2 3" xfId="17116" xr:uid="{E26E6DDF-2E2B-4AA9-B6BA-36AC0A2CDDAE}"/>
    <cellStyle name="20% - Accent5 3 2 2 3 2" xfId="18251" xr:uid="{A0D3B148-CF60-47A7-862E-31CF1D431760}"/>
    <cellStyle name="20% - Accent5 3 2 2 3 2 2" xfId="12100" xr:uid="{8EDD8674-A1F8-423C-BDA9-B59DA16DF14A}"/>
    <cellStyle name="20% - Accent5 3 2 2 3 2 2 2" xfId="15795" xr:uid="{6AAE9E8D-1902-4597-8A59-891E2E9BEB27}"/>
    <cellStyle name="20% - Accent5 3 2 2 3 2 3" xfId="11235" xr:uid="{58FAFA24-5E51-4BFE-9647-22445EFBCCF4}"/>
    <cellStyle name="20% - Accent5 3 2 2 3 2 3 2" xfId="9643" xr:uid="{55725D27-9751-4D6F-895F-7700F0DBF54A}"/>
    <cellStyle name="20% - Accent5 3 2 2 3 2 4" xfId="5092" xr:uid="{166F7199-C814-419D-AF71-112CDFBB2346}"/>
    <cellStyle name="20% - Accent5 3 2 2 3 3" xfId="20440" xr:uid="{BA93F217-AE8A-4CFE-8DE1-2D1F579C6FF2}"/>
    <cellStyle name="20% - Accent5 3 2 2 3 3 2" xfId="3078" xr:uid="{C10E7D01-ED6A-41D8-90A7-9A5AF68E1255}"/>
    <cellStyle name="20% - Accent5 3 2 2 3 4" xfId="4841" xr:uid="{E36A2118-CE0A-4FE4-A64C-A4D01203C84A}"/>
    <cellStyle name="20% - Accent5 3 2 2 3 4 2" xfId="16896" xr:uid="{09C3DE1A-259E-4D33-B30C-3E5C9BD09CD9}"/>
    <cellStyle name="20% - Accent5 3 2 2 3 5" xfId="17650" xr:uid="{11641A18-4588-4B5A-9DBB-C601825421AA}"/>
    <cellStyle name="20% - Accent5 3 2 2 4" xfId="11927" xr:uid="{CE39F799-49F6-4A62-B455-45B622161D36}"/>
    <cellStyle name="20% - Accent5 3 2 2 4 2" xfId="16320" xr:uid="{0CD5C03D-084C-43C8-A86E-2F645ED645D4}"/>
    <cellStyle name="20% - Accent5 3 2 2 4 2 2" xfId="9471" xr:uid="{DF113397-4FC1-46E9-824A-D51E7A40B4E8}"/>
    <cellStyle name="20% - Accent5 3 2 2 4 3" xfId="15455" xr:uid="{609ACA68-96D5-4725-AF5D-67E00D71A672}"/>
    <cellStyle name="20% - Accent5 3 2 2 4 3 2" xfId="14894" xr:uid="{17716309-259C-4EAA-BEF8-E440CAE21904}"/>
    <cellStyle name="20% - Accent5 3 2 2 4 4" xfId="21937" xr:uid="{6CB32CB1-AD73-4A9C-A2E2-88501B6820A1}"/>
    <cellStyle name="20% - Accent5 3 2 2 5" xfId="18338" xr:uid="{EDE3A1BE-44BB-4C57-B723-2E0ADED844CB}"/>
    <cellStyle name="20% - Accent5 3 2 2 5 2" xfId="20954" xr:uid="{30E35400-CE11-4615-AE39-D6BFD91AF10E}"/>
    <cellStyle name="20% - Accent5 3 2 2 6" xfId="21686" xr:uid="{965E0ED3-CEFC-4D1C-A98D-3E9F03A8336B}"/>
    <cellStyle name="20% - Accent5 3 2 2 6 2" xfId="10572" xr:uid="{78FE19DF-6DB1-4498-8BE0-24AFB866A9AD}"/>
    <cellStyle name="20% - Accent5 3 2 2 7" xfId="11325" xr:uid="{DA41027C-8537-439F-A01D-A073FC7C389B}"/>
    <cellStyle name="20% - Accent5 3 2 3" xfId="6583" xr:uid="{A145061A-AA50-4002-9D87-321597A556A7}"/>
    <cellStyle name="20% - Accent5 3 2 3 2" xfId="19219" xr:uid="{D17CBC1F-626F-4479-84B8-931A246534BC}"/>
    <cellStyle name="20% - Accent5 3 2 3 2 2" xfId="20353" xr:uid="{645AA314-0329-4DB8-B25C-43300D55CCB2}"/>
    <cellStyle name="20% - Accent5 3 2 3 2 2 2" xfId="18424" xr:uid="{688FF57E-EDB8-492F-A5FD-B94FE78C5743}"/>
    <cellStyle name="20% - Accent5 3 2 3 2 2 2 2" xfId="11575" xr:uid="{C164D80E-2C13-4479-9B7A-19BE6FA59D7C}"/>
    <cellStyle name="20% - Accent5 3 2 3 2 2 3" xfId="17560" xr:uid="{2D2EF922-543D-41AC-8A0C-2514680284EA}"/>
    <cellStyle name="20% - Accent5 3 2 3 2 2 3 2" xfId="15967" xr:uid="{8BF02C93-57D2-410F-B764-A2F42BAB55A4}"/>
    <cellStyle name="20% - Accent5 3 2 3 2 2 4" xfId="24042" xr:uid="{C98E4EE0-8C4F-42B6-BFE9-7E7F620CDF15}"/>
    <cellStyle name="20% - Accent5 3 2 3 2 3" xfId="2564" xr:uid="{9D879E12-1ED0-4364-8323-02488DA1895F}"/>
    <cellStyle name="20% - Accent5 3 2 3 2 3 2" xfId="22027" xr:uid="{258814DE-D195-4126-88A1-08B1DF5E220F}"/>
    <cellStyle name="20% - Accent5 3 2 3 2 4" xfId="23791" xr:uid="{5F51462B-4477-4C90-B151-44933603E5AA}"/>
    <cellStyle name="20% - Accent5 3 2 3 2 4 2" xfId="12676" xr:uid="{D158108D-2D2D-4F22-A8D8-4A89B725D4A7}"/>
    <cellStyle name="20% - Accent5 3 2 3 2 5" xfId="19753" xr:uid="{DE4B47E8-C27C-4BD9-BBC0-CE8F78AEBDD4}"/>
    <cellStyle name="20% - Accent5 3 2 3 3" xfId="12905" xr:uid="{46974964-6606-4E5B-A855-33E98E08C184}"/>
    <cellStyle name="20% - Accent5 3 2 3 3 2" xfId="14041" xr:uid="{C5CBC18D-5D54-44D3-897B-290A74AB8898}"/>
    <cellStyle name="20% - Accent5 3 2 3 3 2 2" xfId="7891" xr:uid="{A4DA2C47-902E-4F7A-BC53-C38DAF1A3FB3}"/>
    <cellStyle name="20% - Accent5 3 2 3 3 2 2 2" xfId="24212" xr:uid="{9ED8640B-F1B2-4081-A80E-6E37ED49D4EF}"/>
    <cellStyle name="20% - Accent5 3 2 3 3 2 3" xfId="7027" xr:uid="{329B2C27-C3FF-4B38-971B-FD92A2992941}"/>
    <cellStyle name="20% - Accent5 3 2 3 3 2 3 2" xfId="5434" xr:uid="{4A463B22-516F-4456-9A28-AE778568AFCE}"/>
    <cellStyle name="20% - Accent5 3 2 3 3 2 4" xfId="17730" xr:uid="{090C1BEB-E9F7-4DFA-982A-1DF1226BC0B4}"/>
    <cellStyle name="20% - Accent5 3 2 3 3 3" xfId="8877" xr:uid="{F56B6334-051F-4D5B-A405-0F317B7C8E48}"/>
    <cellStyle name="20% - Accent5 3 2 3 3 3 2" xfId="15715" xr:uid="{12642D4B-1FB1-4534-9F27-C2C5D43E9DFB}"/>
    <cellStyle name="20% - Accent5 3 2 3 3 4" xfId="17479" xr:uid="{4449F8CE-3B0E-4D9B-8A9D-A3DE592FAF79}"/>
    <cellStyle name="20% - Accent5 3 2 3 3 4 2" xfId="25313" xr:uid="{5147D28D-0AEC-45BB-A2E5-DFB568625BF2}"/>
    <cellStyle name="20% - Accent5 3 2 3 3 5" xfId="13439" xr:uid="{92A6578A-F0FB-4586-805C-7E1C693A6957}"/>
    <cellStyle name="20% - Accent5 3 2 3 4" xfId="7718" xr:uid="{DA29138A-118B-48B4-8C53-FB6902219C88}"/>
    <cellStyle name="20% - Accent5 3 2 3 4 2" xfId="24737" xr:uid="{1AF123BD-C59F-401B-BCBE-90BBF8C34A24}"/>
    <cellStyle name="20% - Accent5 3 2 3 4 2 2" xfId="5262" xr:uid="{A013C299-1D10-4C75-A7B9-72E1BC52D3E3}"/>
    <cellStyle name="20% - Accent5 3 2 3 4 3" xfId="23872" xr:uid="{5DBAE8CD-F29E-447F-A7A5-ABC1B6E3018A}"/>
    <cellStyle name="20% - Accent5 3 2 3 4 3 2" xfId="22279" xr:uid="{2A2620D0-2A33-4C59-9231-FB61F7ECA0F5}"/>
    <cellStyle name="20% - Accent5 3 2 3 4 4" xfId="11405" xr:uid="{8DE149DD-B24A-46D9-BF8F-4F761850F2FE}"/>
    <cellStyle name="20% - Accent5 3 2 3 5" xfId="14128" xr:uid="{75CA5641-AA31-43B9-96B3-31F56AB807A9}"/>
    <cellStyle name="20% - Accent5 3 2 3 5 2" xfId="9391" xr:uid="{F844A704-5001-4E83-97C6-7412F731A5BD}"/>
    <cellStyle name="20% - Accent5 3 2 3 6" xfId="11154" xr:uid="{19D76EA1-DB11-4D35-9931-4B39D506CBDF}"/>
    <cellStyle name="20% - Accent5 3 2 3 6 2" xfId="6362" xr:uid="{BB7AED7E-0B2E-4AED-92F4-E1EC3DA6592C}"/>
    <cellStyle name="20% - Accent5 3 2 3 7" xfId="7117" xr:uid="{9F2653C1-BB9D-4026-A6E8-D794C0E3B928}"/>
    <cellStyle name="20% - Accent5 3 2 4" xfId="1283" xr:uid="{C6C242A2-7D5A-4A63-9349-33FE89BC818E}"/>
    <cellStyle name="20% - Accent5 3 2 4 2" xfId="2477" xr:uid="{CEAF5711-C086-4DD0-AF8D-3B6B2C78D46C}"/>
    <cellStyle name="20% - Accent5 3 2 4 2 2" xfId="20526" xr:uid="{E5042743-08D0-4D05-AF4A-93231DA7065F}"/>
    <cellStyle name="20% - Accent5 3 2 4 2 2 2" xfId="17900" xr:uid="{F7CDA341-6B4B-4DAE-966A-BBC9F47460C9}"/>
    <cellStyle name="20% - Accent5 3 2 4 2 3" xfId="19663" xr:uid="{38F2717B-1436-4492-BC46-5345BCCB2CDC}"/>
    <cellStyle name="20% - Accent5 3 2 4 2 3 2" xfId="11747" xr:uid="{37A264D0-9966-458C-9917-5873039F348C}"/>
    <cellStyle name="20% - Accent5 3 2 4 2 4" xfId="7197" xr:uid="{A8F8378B-6A61-46C2-B8DF-A6CA01C336A4}"/>
    <cellStyle name="20% - Accent5 3 2 4 3" xfId="21513" xr:uid="{289BC93B-63ED-45AA-AE20-5871589AE975}"/>
    <cellStyle name="20% - Accent5 3 2 4 3 2" xfId="5182" xr:uid="{23E2A514-D3E1-47D5-B9AA-B704CBA27516}"/>
    <cellStyle name="20% - Accent5 3 2 4 4" xfId="6946" xr:uid="{E5B96F99-A292-439A-9205-70D1B85051D5}"/>
    <cellStyle name="20% - Accent5 3 2 4 4 2" xfId="19000" xr:uid="{110D68DC-C704-48C0-8BCF-4F19D5FEC7B8}"/>
    <cellStyle name="20% - Accent5 3 2 4 5" xfId="1834" xr:uid="{5523F2DE-2159-4AF9-A41D-545356C68A3B}"/>
    <cellStyle name="20% - Accent5 3 2 5" xfId="3386" xr:uid="{447B30C6-CC16-429D-B153-E407240FA13B}"/>
    <cellStyle name="20% - Accent5 3 2 5 2" xfId="8790" xr:uid="{63D29A4B-B37B-497A-87DD-CA9E142A3A23}"/>
    <cellStyle name="20% - Accent5 3 2 5 2 2" xfId="14214" xr:uid="{8F3597FA-D399-4505-A2CE-ADFD4DB973EC}"/>
    <cellStyle name="20% - Accent5 3 2 5 2 2 2" xfId="7367" xr:uid="{B0D9364B-89FF-4067-9FEA-781FBF1F2583}"/>
    <cellStyle name="20% - Accent5 3 2 5 2 3" xfId="13349" xr:uid="{505B7E99-F5BA-4BF7-91FB-8EA4210CB96E}"/>
    <cellStyle name="20% - Accent5 3 2 5 2 3 2" xfId="24384" xr:uid="{B8F72A47-3CB8-4D17-B57D-B4104E7E25BA}"/>
    <cellStyle name="20% - Accent5 3 2 5 2 4" xfId="19833" xr:uid="{7CFFDFEB-99F5-4857-83B2-8D7EA0F293FC}"/>
    <cellStyle name="20% - Accent5 3 2 5 3" xfId="15201" xr:uid="{7DB69A76-73B7-4573-B8B5-87BAEB0B1D04}"/>
    <cellStyle name="20% - Accent5 3 2 5 3 2" xfId="11495" xr:uid="{B97EA530-CB43-4DF9-8295-8E3EEE85EB25}"/>
    <cellStyle name="20% - Accent5 3 2 5 4" xfId="19582" xr:uid="{3ED4F551-64E5-4470-9162-532756BE3A87}"/>
    <cellStyle name="20% - Accent5 3 2 5 4 2" xfId="8467" xr:uid="{18FB8F6F-4757-4B5F-A2EA-CBD17CD0B629}"/>
    <cellStyle name="20% - Accent5 3 2 5 5" xfId="3938" xr:uid="{C567A2AA-A88B-4D80-929A-E2954024A84A}"/>
    <cellStyle name="20% - Accent5 3 2 6" xfId="4478" xr:uid="{5194A4F8-4280-40AC-BE4D-335B4AF83B68}"/>
    <cellStyle name="20% - Accent5 3 2 6 2" xfId="24651" xr:uid="{C92D00AE-F8A9-45BF-89EE-9B9ACD0A0965}"/>
    <cellStyle name="20% - Accent5 3 2 6 2 2" xfId="8319" xr:uid="{6BAD5F3F-D269-4754-875C-0A808FB33DA3}"/>
    <cellStyle name="20% - Accent5 3 2 6 3" xfId="9050" xr:uid="{DC9D6B2A-8D8C-41F0-8862-9AE49D9EBDC7}"/>
    <cellStyle name="20% - Accent5 3 2 6 3 2" xfId="4258" xr:uid="{B00381CA-100E-424B-A6B3-6F1CE8D05957}"/>
    <cellStyle name="20% - Accent5 3 2 6 4" xfId="5012" xr:uid="{74A7DC6C-52EB-4915-A2BF-744A06763119}"/>
    <cellStyle name="20% - Accent5 3 2 7" xfId="5613" xr:uid="{78602653-39C9-48CB-B0AD-B3F272F9419A}"/>
    <cellStyle name="20% - Accent5 3 2 7 2" xfId="22633" xr:uid="{53253FBB-27A0-49AE-907B-CFA78A56481D}"/>
    <cellStyle name="20% - Accent5 3 2 7 2 2" xfId="3158" xr:uid="{D64755C5-53B9-42AA-ACFE-27BBED1D510B}"/>
    <cellStyle name="20% - Accent5 3 2 7 3" xfId="21767" xr:uid="{396A2F80-3E80-4A37-8DD8-089E6223E469}"/>
    <cellStyle name="20% - Accent5 3 2 7 3 2" xfId="21206" xr:uid="{71EAD33C-71CF-4D79-AFDA-A9AFED91E801}"/>
    <cellStyle name="20% - Accent5 3 2 7 4" xfId="9301" xr:uid="{02F43A28-AE95-46A2-A249-969A163A6ADF}"/>
    <cellStyle name="20% - Accent5 3 2 8" xfId="1467" xr:uid="{3F9F6CA9-33C0-4AD2-A5E7-4C538BFD05F9}"/>
    <cellStyle name="20% - Accent5 3 2 8 2" xfId="4081" xr:uid="{455AC222-E184-42B2-BEC9-9B468F55BF03}"/>
    <cellStyle name="20% - Accent5 3 2 9" xfId="14984" xr:uid="{605AB527-FD1D-4722-A3F4-692EB7213690}"/>
    <cellStyle name="20% - Accent5 3 2 9 2" xfId="7428" xr:uid="{E46557BE-5E77-4D18-8E6F-759E5D519AE1}"/>
    <cellStyle name="20% - Accent5 3 3" xfId="9699" xr:uid="{75B8C28A-1285-4D69-81A2-115E7A5E00EC}"/>
    <cellStyle name="20% - Accent5 3 3 2" xfId="22335" xr:uid="{E62EB4F7-2F17-4EFE-B329-9F56DAF6F176}"/>
    <cellStyle name="20% - Accent5 3 3 2 2" xfId="15114" xr:uid="{2D1949B5-B6E7-4D09-B654-99C0B00B205F}"/>
    <cellStyle name="20% - Accent5 3 3 2 2 2" xfId="8963" xr:uid="{2F8E1E11-8B1B-40A1-B94E-CA7C0837C19F}"/>
    <cellStyle name="20% - Accent5 3 3 2 2 2 2" xfId="13689" xr:uid="{C80A85BA-5039-4BAD-A93D-2948735E6CA3}"/>
    <cellStyle name="20% - Accent5 3 3 2 2 3" xfId="3848" xr:uid="{94FE9D94-0C9F-4B3D-BCF3-6B433A5003E9}"/>
    <cellStyle name="20% - Accent5 3 3 2 2 3 2" xfId="7539" xr:uid="{DF0B05B8-DBCF-418B-ACDD-B66B5019658C}"/>
    <cellStyle name="20% - Accent5 3 3 2 2 4" xfId="881" xr:uid="{10496FA3-C710-40BC-95C4-241A6B2A0349}"/>
    <cellStyle name="20% - Accent5 3 3 2 3" xfId="10981" xr:uid="{5A6081A5-4BB7-479B-8614-1F9A5BF0B377}"/>
    <cellStyle name="20% - Accent5 3 3 2 3 2" xfId="17820" xr:uid="{69A1740A-5FCE-4B37-BB43-350C455B8B05}"/>
    <cellStyle name="20% - Accent5 3 3 2 4" xfId="1663" xr:uid="{9D222536-7A74-483C-B040-DB5CDEBBB878}"/>
    <cellStyle name="20% - Accent5 3 3 2 4 2" xfId="14790" xr:uid="{0146A3C1-3B1E-4A30-998B-482E476E09D0}"/>
    <cellStyle name="20% - Accent5 3 3 2 5" xfId="22889" xr:uid="{BDFA172A-2F96-4A17-9C23-72A79EA36C1D}"/>
    <cellStyle name="20% - Accent5 3 3 3" xfId="16023" xr:uid="{CA496FBF-9590-4D87-A54C-04F0CA8CE939}"/>
    <cellStyle name="20% - Accent5 3 3 3 2" xfId="4581" xr:uid="{9A074448-D2D9-402E-9DE6-91CC1EEA7293}"/>
    <cellStyle name="20% - Accent5 3 3 3 2 2" xfId="21599" xr:uid="{156E66D6-D7E6-4285-874A-DF20A9B17DD1}"/>
    <cellStyle name="20% - Accent5 3 3 3 2 2 2" xfId="1052" xr:uid="{CCB14AEA-D60A-45FA-9808-3936C4C7C2DA}"/>
    <cellStyle name="20% - Accent5 3 3 3 2 3" xfId="10162" xr:uid="{DE611204-C1E4-4263-B1FE-79A5068F914D}"/>
    <cellStyle name="20% - Accent5 3 3 3 2 3 2" xfId="20175" xr:uid="{878355CF-7EF9-45BA-9003-8C5942438861}"/>
    <cellStyle name="20% - Accent5 3 3 3 2 4" xfId="1917" xr:uid="{66231787-1207-4C1E-A3F8-5921885197D2}"/>
    <cellStyle name="20% - Accent5 3 3 3 3" xfId="23618" xr:uid="{B7398179-D0A3-407C-8378-02FC5FAFE72F}"/>
    <cellStyle name="20% - Accent5 3 3 3 3 2" xfId="7287" xr:uid="{6E6903F3-C90F-48F1-A7EB-A17B115E6CD6}"/>
    <cellStyle name="20% - Accent5 3 3 3 4" xfId="3767" xr:uid="{B25AA613-A89C-4DDC-8B11-A06CCED202C9}"/>
    <cellStyle name="20% - Accent5 3 3 3 4 2" xfId="239" xr:uid="{99F845E4-72D8-4E42-B7A3-AC48937EDC48}"/>
    <cellStyle name="20% - Accent5 3 3 3 5" xfId="16576" xr:uid="{534EFD5A-BC76-4727-B0C3-5849E1C00CC7}"/>
    <cellStyle name="20% - Accent5 3 3 4" xfId="21426" xr:uid="{5D319A0B-BC65-47BB-856E-6B51E666FE39}"/>
    <cellStyle name="20% - Accent5 3 3 4 2" xfId="2650" xr:uid="{0AB80DE8-7ADB-4429-B662-C451C81B676B}"/>
    <cellStyle name="20% - Accent5 3 3 4 2 2" xfId="20003" xr:uid="{CDDB4890-3570-4673-961E-5217B0C1F109}"/>
    <cellStyle name="20% - Accent5 3 3 4 3" xfId="1744" xr:uid="{6C1D4496-AB8F-44E2-AB37-AB4A3ABCEC9A}"/>
    <cellStyle name="20% - Accent5 3 3 4 3 2" xfId="18072" xr:uid="{F163DE83-633A-42C3-8586-026CC55232D9}"/>
    <cellStyle name="20% - Accent5 3 3 4 4" xfId="13519" xr:uid="{91AAAF50-6841-483D-BB8B-14F4DD854341}"/>
    <cellStyle name="20% - Accent5 3 3 5" xfId="4668" xr:uid="{65E7E602-0513-41F1-BAEE-FF87D76E1947}"/>
    <cellStyle name="20% - Accent5 3 3 5 2" xfId="24132" xr:uid="{80B7ECC3-3C82-466C-A289-AD48F2A52F6E}"/>
    <cellStyle name="20% - Accent5 3 3 6" xfId="13268" xr:uid="{FD32A28E-A83B-43A8-9123-06943BBE93C3}"/>
    <cellStyle name="20% - Accent5 3 3 6 2" xfId="21102" xr:uid="{4310C5FC-B0CD-4B65-B4D6-52BD3E53C71E}"/>
    <cellStyle name="20% - Accent5 3 3 7" xfId="10252" xr:uid="{8B59AD3E-2841-49B9-90A2-48B51C57BDC0}"/>
    <cellStyle name="20% - Accent5 3 4" xfId="5490" xr:uid="{AF4960E4-5F94-4E83-9715-A35A8AC1128F}"/>
    <cellStyle name="20% - Accent5 3 4 2" xfId="11803" xr:uid="{350D097B-8E78-43CA-8923-8B0B6B9E3CEF}"/>
    <cellStyle name="20% - Accent5 3 4 2 2" xfId="23531" xr:uid="{4A1F1856-B5B2-43B3-89E7-D9DFB3B96CFE}"/>
    <cellStyle name="20% - Accent5 3 4 2 2 2" xfId="4754" xr:uid="{D388FDB7-D04E-4979-82DD-FAF7F4EAB457}"/>
    <cellStyle name="20% - Accent5 3 4 2 2 2 2" xfId="4191" xr:uid="{82E92A0A-FF45-4F10-94CC-1792447E65EB}"/>
    <cellStyle name="20% - Accent5 3 4 2 2 3" xfId="16486" xr:uid="{7CE96EDD-7B12-4BBD-8FD9-0BA48CA9705A}"/>
    <cellStyle name="20% - Accent5 3 4 2 2 3 2" xfId="1225" xr:uid="{CC6934B4-3DF1-4720-8480-D9B906D0130A}"/>
    <cellStyle name="20% - Accent5 3 4 2 2 4" xfId="10335" xr:uid="{4EAC3C88-5CB0-4DDA-82C3-357A20E3BFB1}"/>
    <cellStyle name="20% - Accent5 3 4 2 3" xfId="6773" xr:uid="{FCEFD93F-10A3-4C63-B3F4-ADCD2BAB6792}"/>
    <cellStyle name="20% - Accent5 3 4 2 3 2" xfId="13609" xr:uid="{8365941B-2A18-46D4-B9B3-216D31756C1D}"/>
    <cellStyle name="20% - Accent5 3 4 2 4" xfId="22718" xr:uid="{E095C181-F181-4337-A004-F0037CCBEAE4}"/>
    <cellStyle name="20% - Accent5 3 4 2 4 2" xfId="8665" xr:uid="{054BFAD9-DF94-4676-929F-2E9A1758A707}"/>
    <cellStyle name="20% - Accent5 3 4 2 5" xfId="12356" xr:uid="{081BCB57-3976-42F7-8822-520FAED3DC2D}"/>
    <cellStyle name="20% - Accent5 3 4 3" xfId="24440" xr:uid="{79A81AC3-A7C4-41A0-BACF-6AA9607E7766}"/>
    <cellStyle name="20% - Accent5 3 4 3 2" xfId="17219" xr:uid="{5F6F850B-ECD3-4F11-8571-20AA0A206A6C}"/>
    <cellStyle name="20% - Accent5 3 4 3 2 2" xfId="11067" xr:uid="{9483619E-64E8-4E27-94FD-9B18948CDFF7}"/>
    <cellStyle name="20% - Accent5 3 4 3 2 2 2" xfId="10505" xr:uid="{BCA38330-BF33-43AF-A4A4-6C75C1C14B75}"/>
    <cellStyle name="20% - Accent5 3 4 3 2 3" xfId="5952" xr:uid="{0D4891A7-B962-478A-BD29-ACB991A85F72}"/>
    <cellStyle name="20% - Accent5 3 4 3 2 3 2" xfId="2259" xr:uid="{8E20F8A4-7886-4671-828B-B32D38B5952D}"/>
    <cellStyle name="20% - Accent5 3 4 3 2 4" xfId="22972" xr:uid="{64C387CE-4DB7-452B-9FF8-7D0C435F6B8F}"/>
    <cellStyle name="20% - Accent5 3 4 3 3" xfId="19409" xr:uid="{C8A40EFD-82A7-4CB2-981E-0CE1A888C2D6}"/>
    <cellStyle name="20% - Accent5 3 4 3 3 2" xfId="972" xr:uid="{E7CF3A68-900E-45D8-86A1-29C6A8762FDA}"/>
    <cellStyle name="20% - Accent5 3 4 3 4" xfId="16405" xr:uid="{8A5F00D0-C2BD-4400-A08B-0477374C852A}"/>
    <cellStyle name="20% - Accent5 3 4 3 4 2" xfId="21300" xr:uid="{BEDE9437-5FA7-4F62-BC8A-839E3492620D}"/>
    <cellStyle name="20% - Accent5 3 4 3 5" xfId="24993" xr:uid="{82DD2A11-B66C-42CB-80AA-51FEDE5AC587}"/>
    <cellStyle name="20% - Accent5 3 4 4" xfId="10894" xr:uid="{B81A7589-8850-4B5E-979B-584C1DEEB476}"/>
    <cellStyle name="20% - Accent5 3 4 4 2" xfId="15287" xr:uid="{B39E4221-AAB6-458E-8785-4A5381654E06}"/>
    <cellStyle name="20% - Accent5 3 4 4 2 2" xfId="2087" xr:uid="{732C4CAA-0C13-4C05-A868-5ECC0B26D327}"/>
    <cellStyle name="20% - Accent5 3 4 4 3" xfId="22799" xr:uid="{90ECE3C8-79FE-4A47-91FE-FE33679F5C7A}"/>
    <cellStyle name="20% - Accent5 3 4 4 3 2" xfId="13861" xr:uid="{3A4AD28D-712E-4384-968A-30516E6AA8DE}"/>
    <cellStyle name="20% - Accent5 3 4 4 4" xfId="4021" xr:uid="{196832EB-8CC9-4E5A-88A3-DE92665960EA}"/>
    <cellStyle name="20% - Accent5 3 4 5" xfId="17306" xr:uid="{A0E17215-149F-4B25-99B5-6A3FF6D211AF}"/>
    <cellStyle name="20% - Accent5 3 4 5 2" xfId="19923" xr:uid="{A3A52EE1-7303-4280-8B1E-2CED05609704}"/>
    <cellStyle name="20% - Accent5 3 4 6" xfId="10081" xr:uid="{923A9A16-2E71-49A4-B829-190436CF22B7}"/>
    <cellStyle name="20% - Accent5 3 4 6 2" xfId="2352" xr:uid="{740703D5-E2F8-486B-A62F-194E89DEA9DC}"/>
    <cellStyle name="20% - Accent5 3 4 7" xfId="6042" xr:uid="{F19BBF81-689F-4AE2-B080-8A5C4C36DEDB}"/>
    <cellStyle name="20% - Accent5 3 5" xfId="18127" xr:uid="{9B798396-F557-4573-860A-4517FB3C4F91}"/>
    <cellStyle name="20% - Accent5 3 5 2" xfId="7594" xr:uid="{7E023CC3-42D9-4ADE-8B27-97BEED4B2EDF}"/>
    <cellStyle name="20% - Accent5 3 5 2 2" xfId="19322" xr:uid="{C92A5860-9C87-40F3-9D33-901FEB593EB6}"/>
    <cellStyle name="20% - Accent5 3 5 2 2 2" xfId="17392" xr:uid="{3185C380-D09B-4162-AD1A-15903460F125}"/>
    <cellStyle name="20% - Accent5 3 5 2 2 2 2" xfId="16829" xr:uid="{47F6CE0F-A0FB-4016-83B1-141EED134AF7}"/>
    <cellStyle name="20% - Accent5 3 5 2 2 3" xfId="24903" xr:uid="{208FB0AB-5F89-4F03-8EB2-C042F7E51686}"/>
    <cellStyle name="20% - Accent5 3 5 2 2 3 2" xfId="10677" xr:uid="{43132479-50A7-438B-B333-376E288CCE7D}"/>
    <cellStyle name="20% - Accent5 3 5 2 2 4" xfId="6125" xr:uid="{CF5AA14A-10E2-4788-8CB2-4EB262FEB58B}"/>
    <cellStyle name="20% - Accent5 3 5 2 3" xfId="456" xr:uid="{0C608E96-3C2B-4729-A5BC-DB5E85943D9D}"/>
    <cellStyle name="20% - Accent5 3 5 2 3 2" xfId="4111" xr:uid="{68698DD5-7A8D-477B-B402-D652CF634189}"/>
    <cellStyle name="20% - Accent5 3 5 2 4" xfId="12185" xr:uid="{8880FCEA-4013-4C1C-A252-B81FE71A9B80}"/>
    <cellStyle name="20% - Accent5 3 5 2 4 2" xfId="4456" xr:uid="{81583319-809F-47B8-A9E1-4CF8697254AE}"/>
    <cellStyle name="20% - Accent5 3 5 2 5" xfId="8147" xr:uid="{08EF4261-E439-430D-9F9F-7441B2B76CE9}"/>
    <cellStyle name="20% - Accent5 3 5 3" xfId="20229" xr:uid="{95E24809-94EE-4996-BD69-C4E11FD859ED}"/>
    <cellStyle name="20% - Accent5 3 5 3 2" xfId="13008" xr:uid="{524EAF55-9CB4-4706-83DD-82B917A9C4BC}"/>
    <cellStyle name="20% - Accent5 3 5 3 2 2" xfId="6859" xr:uid="{5381B486-F811-4689-8D96-67988EE3F28B}"/>
    <cellStyle name="20% - Accent5 3 5 3 2 2 2" xfId="6295" xr:uid="{45D877BE-3C02-4175-8779-8A0A5C724DE7}"/>
    <cellStyle name="20% - Accent5 3 5 3 2 3" xfId="18590" xr:uid="{641AC3E8-B071-4763-8CA7-12CE78D3EE8D}"/>
    <cellStyle name="20% - Accent5 3 5 3 2 3 2" xfId="23314" xr:uid="{34B4E93B-1CE7-4599-ABB5-5965ECDC3263}"/>
    <cellStyle name="20% - Accent5 3 5 3 2 4" xfId="12439" xr:uid="{BD50CCD2-997C-410D-96D1-B37A15D54A94}"/>
    <cellStyle name="20% - Accent5 3 5 3 3" xfId="457" xr:uid="{595B362C-E5F7-46DF-9F14-4AEC797936CB}"/>
    <cellStyle name="20% - Accent5 3 5 3 3 2" xfId="10425" xr:uid="{8A7E4FFC-0D5E-42EA-B1FB-49027B483720}"/>
    <cellStyle name="20% - Accent5 3 5 3 4" xfId="24822" xr:uid="{18972543-EE3D-4FCF-BD8F-9315EB65709D}"/>
    <cellStyle name="20% - Accent5 3 5 3 4 2" xfId="10770" xr:uid="{9A63668A-4395-4522-9FC0-55C82015BEDE}"/>
    <cellStyle name="20% - Accent5 3 5 3 5" xfId="20782" xr:uid="{DBC8B064-E16E-45F0-99F2-9F185507A997}"/>
    <cellStyle name="20% - Accent5 3 5 4" xfId="6686" xr:uid="{693A08AC-C02B-4915-BAB4-48231E732899}"/>
    <cellStyle name="20% - Accent5 3 5 4 2" xfId="23704" xr:uid="{EE7384A9-A91E-4D5C-9236-4F4D80B58B05}"/>
    <cellStyle name="20% - Accent5 3 5 4 2 2" xfId="23142" xr:uid="{8B145F3F-2264-4B24-BA12-C5F396CA2015}"/>
    <cellStyle name="20% - Accent5 3 5 4 3" xfId="12266" xr:uid="{204B4D12-0C88-4575-B428-18B4C6861D87}"/>
    <cellStyle name="20% - Accent5 3 5 4 3 2" xfId="4363" xr:uid="{80705E5A-622C-4F7F-9183-CC2CF924A4CB}"/>
    <cellStyle name="20% - Accent5 3 5 4 4" xfId="16659" xr:uid="{497F811A-4C71-48D4-9F11-9B59599B51F7}"/>
    <cellStyle name="20% - Accent5 3 5 5" xfId="13095" xr:uid="{1A09D238-C266-4007-B849-872788172EBE}"/>
    <cellStyle name="20% - Accent5 3 5 5 2" xfId="2007" xr:uid="{A38721DE-F6F2-4457-9BBD-325C9E762D9C}"/>
    <cellStyle name="20% - Accent5 3 5 6" xfId="5871" xr:uid="{FCAF5E77-1A39-4657-8C1F-4144E6AB4D54}"/>
    <cellStyle name="20% - Accent5 3 5 6 2" xfId="14988" xr:uid="{A6550466-6B08-4518-A756-6B472BFE1301}"/>
    <cellStyle name="20% - Accent5 3 5 7" xfId="18680" xr:uid="{018B55C9-5EF8-4BF1-AD9C-0DCA317684A5}"/>
    <cellStyle name="20% - Accent5 3 6" xfId="13917" xr:uid="{A446754C-BBAC-468A-93D9-7699AEDBBE4E}"/>
    <cellStyle name="20% - Accent5 3 6 2" xfId="366" xr:uid="{01B81053-3CAF-4801-88AA-BD367B848847}"/>
    <cellStyle name="20% - Accent5 3 6 2 2" xfId="19495" xr:uid="{75F6D751-9585-4345-ADC2-937AC9737BB7}"/>
    <cellStyle name="20% - Accent5 3 6 2 2 2" xfId="12609" xr:uid="{D215347B-9F6D-4E41-A92A-1ABC5DA193C9}"/>
    <cellStyle name="20% - Accent5 3 6 2 3" xfId="8057" xr:uid="{13C2FB08-5401-4E4B-9455-743D0DB00C9E}"/>
    <cellStyle name="20% - Accent5 3 6 2 3 2" xfId="17001" xr:uid="{A6B6057F-1B0C-4ACA-BDD6-D295DCEA4539}"/>
    <cellStyle name="20% - Accent5 3 6 2 4" xfId="25076" xr:uid="{79349C17-C304-4DFA-ABE2-8730AF5BCA70}"/>
    <cellStyle name="20% - Accent5 3 6 3" xfId="1496" xr:uid="{10C1ECD6-BC70-47D9-A212-0A7ACB154CB2}"/>
    <cellStyle name="20% - Accent5 3 6 3 2" xfId="23062" xr:uid="{16240FED-96AE-4E67-9D8B-7A8DE783C0E4}"/>
    <cellStyle name="20% - Accent5 3 6 4" xfId="18509" xr:uid="{7D9B8E3A-782A-44A7-AC06-928CEE39A564}"/>
    <cellStyle name="20% - Accent5 3 6 4 2" xfId="23406" xr:uid="{40A736BC-A5F4-49F9-B33C-22E4CD4EA9F2}"/>
    <cellStyle name="20% - Accent5 3 6 5" xfId="14470" xr:uid="{DAF30EAD-C385-439C-9A5D-F58959B961AD}"/>
    <cellStyle name="20% - Accent5 3 7" xfId="2314" xr:uid="{98CD72D8-E408-4BE8-A562-61B268A50BAA}"/>
    <cellStyle name="20% - Accent5 3 7 2" xfId="1406" xr:uid="{4D17B32E-61A5-46B4-A75C-01C3211891F7}"/>
    <cellStyle name="20% - Accent5 3 7 2 2" xfId="13181" xr:uid="{EED22039-5405-4968-9890-5F20C5EBA6C0}"/>
    <cellStyle name="20% - Accent5 3 7 2 2 2" xfId="25246" xr:uid="{381C7955-D7DF-4028-A3C8-9A3AF3B659E4}"/>
    <cellStyle name="20% - Accent5 3 7 2 3" xfId="20692" xr:uid="{65892062-DD4E-494F-9BE6-C0D38BCCEC67}"/>
    <cellStyle name="20% - Accent5 3 7 2 3 2" xfId="6467" xr:uid="{1C57E31A-6B1C-4746-A4B6-D960155ED0FC}"/>
    <cellStyle name="20% - Accent5 3 7 2 4" xfId="18763" xr:uid="{8E34B97C-EDC1-41DF-9FE5-79F5F5D9FDFC}"/>
    <cellStyle name="20% - Accent5 3 7 3" xfId="3600" xr:uid="{D9FB14AF-8C1D-4EFD-8474-DCE5FADDFB80}"/>
    <cellStyle name="20% - Accent5 3 7 3 2" xfId="16749" xr:uid="{B2895A22-A826-4262-A59E-66949631E112}"/>
    <cellStyle name="20% - Accent5 3 7 4" xfId="7976" xr:uid="{8C23AA1A-2157-42F6-9842-6CA983C498BB}"/>
    <cellStyle name="20% - Accent5 3 7 4 2" xfId="17094" xr:uid="{6ABF8978-ED12-483F-B639-CDBE08A55B1E}"/>
    <cellStyle name="20% - Accent5 3 7 5" xfId="2906" xr:uid="{AC2C151C-002B-42BC-AF5A-5B053929CD95}"/>
    <cellStyle name="20% - Accent5 3 8" xfId="15011" xr:uid="{B6AF7F26-0EE2-47EE-A758-8E332C2A9FC9}"/>
    <cellStyle name="20% - Accent5 3 8 2" xfId="12014" xr:uid="{ABA22CC8-CC26-46DB-82AB-6E38BB54182E}"/>
    <cellStyle name="20% - Accent5 3 8 2 2" xfId="18852" xr:uid="{CD2B1D7D-2AAC-4BB7-883D-54478A100C08}"/>
    <cellStyle name="20% - Accent5 3 8 3" xfId="2737" xr:uid="{0710CCAB-F311-4627-9AA8-91D7EAEC6D44}"/>
    <cellStyle name="20% - Accent5 3 8 3 2" xfId="2154" xr:uid="{D76362CF-B470-4B75-9D3C-8C97CDDA6FA7}"/>
    <cellStyle name="20% - Accent5 3 8 4" xfId="15545" xr:uid="{D0959F91-847F-4806-8BF8-B396613A3CF6}"/>
    <cellStyle name="20% - Accent5 3 9" xfId="16147" xr:uid="{A792DCBC-69A8-441C-AA4B-01F96D3448E6}"/>
    <cellStyle name="20% - Accent5 3 9 2" xfId="9996" xr:uid="{F79ECCD2-955D-43C3-B4DB-2918CA1FABFC}"/>
    <cellStyle name="20% - Accent5 3 9 2 2" xfId="14722" xr:uid="{D3895C13-4E12-4A07-BD97-66F88E477684}"/>
    <cellStyle name="20% - Accent5 3 9 3" xfId="9131" xr:uid="{E2259E48-7414-421D-A9B4-FB6F0162E8EA}"/>
    <cellStyle name="20% - Accent5 3 9 3 2" xfId="8571" xr:uid="{F6C31EDD-96D9-4883-9828-4F34468440E6}"/>
    <cellStyle name="20% - Accent5 3 9 4" xfId="2988" xr:uid="{B22C9384-6A04-401C-9B49-0488E92C3401}"/>
    <cellStyle name="20% - Accent5 4" xfId="10777" xr:uid="{E7B1E4CD-F745-4A38-B442-3D92D8420959}"/>
    <cellStyle name="20% - Accent5 4 10" xfId="20414" xr:uid="{704F91E2-A0AE-42D1-BFE1-D9729C391053}"/>
    <cellStyle name="20% - Accent5 4 10 2" xfId="917" xr:uid="{E4F6A41D-5A3C-42F2-822F-8C23F052E5DE}"/>
    <cellStyle name="20% - Accent5 4 11" xfId="10032" xr:uid="{4F7BC5DC-12B7-42EA-81F1-DF6E2298CC70}"/>
    <cellStyle name="20% - Accent5 4 11 2" xfId="12669" xr:uid="{0FB5A3BD-A00D-40BF-9701-FAE40F3CB4CA}"/>
    <cellStyle name="20% - Accent5 4 12" xfId="19723" xr:uid="{72FA1F08-FFEA-464C-86AB-4AB0143982D8}"/>
    <cellStyle name="20% - Accent5 4 13" xfId="25592" xr:uid="{4236EB0B-E149-4D34-BC69-AA6EE83EBB67}"/>
    <cellStyle name="20% - Accent5 4 2" xfId="21262" xr:uid="{3D344F1C-5CCB-47DA-AB51-89533BE2C0B6}"/>
    <cellStyle name="20% - Accent5 4 2 2" xfId="14950" xr:uid="{665C3173-87FC-4740-9036-8DF66F158DF1}"/>
    <cellStyle name="20% - Accent5 4 2 2 2" xfId="4418" xr:uid="{9E716761-FBF8-42F0-AB3D-7382D200190B}"/>
    <cellStyle name="20% - Accent5 4 2 2 2 2" xfId="16148" xr:uid="{817753C2-63A0-4195-9E73-E936B36232BB}"/>
    <cellStyle name="20% - Accent5 4 2 2 2 2 2" xfId="9997" xr:uid="{460CEDEE-0EF0-4416-B98F-AA92B245B2E8}"/>
    <cellStyle name="20% - Accent5 4 2 2 2 2 2 2" xfId="14723" xr:uid="{5D4FD808-7D29-4534-B362-02C2DAE8D25D}"/>
    <cellStyle name="20% - Accent5 4 2 2 2 2 3" xfId="21765" xr:uid="{BDE662EF-5C3D-4A67-80FA-9322500EFBA6}"/>
    <cellStyle name="20% - Accent5 4 2 2 2 2 3 2" xfId="8572" xr:uid="{5CAA2F7C-958F-4005-BD95-143747B325F7}"/>
    <cellStyle name="20% - Accent5 4 2 2 2 2 4" xfId="2989" xr:uid="{C785701A-BC32-4D32-AC94-B677C6FEF028}"/>
    <cellStyle name="20% - Accent5 4 2 2 2 3" xfId="5704" xr:uid="{D9E0A4C1-51EB-4B14-852F-A4EE38107F3D}"/>
    <cellStyle name="20% - Accent5 4 2 2 2 3 2" xfId="18853" xr:uid="{1EB214F9-0307-42F2-8B5D-D8AC871FF37F}"/>
    <cellStyle name="20% - Accent5 4 2 2 2 4" xfId="9048" xr:uid="{8C93D08C-84E1-4FB1-AD44-3E9503A170BF}"/>
    <cellStyle name="20% - Accent5 4 2 2 2 4 2" xfId="1142" xr:uid="{6930F7F9-AF57-40A3-9226-2F32EF7F4D30}"/>
    <cellStyle name="20% - Accent5 4 2 2 2 5" xfId="5010" xr:uid="{3C165AD0-8C5E-4981-862D-0F6AE9C065E7}"/>
    <cellStyle name="20% - Accent5 4 2 2 3" xfId="10732" xr:uid="{74195AF5-FD2A-45F0-B78F-2CD5B3EEBF4E}"/>
    <cellStyle name="20% - Accent5 4 2 2 3 2" xfId="5614" xr:uid="{0D6467F1-C313-4475-B8F5-09AF67411B30}"/>
    <cellStyle name="20% - Accent5 4 2 2 3 2 2" xfId="22634" xr:uid="{C69505DE-8383-49D7-B0C0-2CFBFF2D970B}"/>
    <cellStyle name="20% - Accent5 4 2 2 3 2 2 2" xfId="3159" xr:uid="{FDA57CA3-95C4-4666-8570-46B3F027A77F}"/>
    <cellStyle name="20% - Accent5 4 2 2 3 2 3" xfId="15453" xr:uid="{501CEBCF-B4F0-4388-8578-86C9B6FF1A0A}"/>
    <cellStyle name="20% - Accent5 4 2 2 3 2 3 2" xfId="21207" xr:uid="{52F924B3-B3DC-44B4-81EA-F42271B85BF5}"/>
    <cellStyle name="20% - Accent5 4 2 2 3 2 4" xfId="9302" xr:uid="{978C8312-F45D-4D01-8A93-C7293BC315FC}"/>
    <cellStyle name="20% - Accent5 4 2 2 3 3" xfId="12018" xr:uid="{000C3EAB-2F50-46BC-A87B-4BE78E75D94D}"/>
    <cellStyle name="20% - Accent5 4 2 2 3 3 2" xfId="8320" xr:uid="{4E032E07-9653-4EA1-9575-78C5EDED0AF3}"/>
    <cellStyle name="20% - Accent5 4 2 2 3 4" xfId="21684" xr:uid="{B6B6CB48-244C-4B7A-9141-5E5246989D52}"/>
    <cellStyle name="20% - Accent5 4 2 2 3 4 2" xfId="13779" xr:uid="{A2A81C9F-8898-49F4-A99C-4322970F1088}"/>
    <cellStyle name="20% - Accent5 4 2 2 3 5" xfId="11323" xr:uid="{6F701975-3E1D-4053-AD47-EC4AB4207181}"/>
    <cellStyle name="20% - Accent5 4 2 2 4" xfId="22461" xr:uid="{9E4510C5-9CE5-464F-B6E2-6EE3EF8C24DB}"/>
    <cellStyle name="20% - Accent5 4 2 2 4 2" xfId="3683" xr:uid="{14E01469-47D2-436D-B15A-FB893B269118}"/>
    <cellStyle name="20% - Accent5 4 2 2 4 2 2" xfId="21035" xr:uid="{4B20D983-5617-4FFF-BE78-BAB466EC3045}"/>
    <cellStyle name="20% - Accent5 4 2 2 4 3" xfId="9129" xr:uid="{FF2A9F5C-7662-4466-B486-3198CE395F67}"/>
    <cellStyle name="20% - Accent5 4 2 2 4 3 2" xfId="19105" xr:uid="{ED69BDA3-7FB9-4FA3-A7F4-B227D60541C5}"/>
    <cellStyle name="20% - Accent5 4 2 2 4 4" xfId="14553" xr:uid="{D9915050-9C1B-4DC2-818C-B0392D805D4F}"/>
    <cellStyle name="20% - Accent5 4 2 2 5" xfId="16238" xr:uid="{C71B21B8-E385-4C99-9947-A7358237ECDA}"/>
    <cellStyle name="20% - Accent5 4 2 2 5 2" xfId="25166" xr:uid="{4AAFA843-3594-421E-8C60-0390BEC58DC2}"/>
    <cellStyle name="20% - Accent5 4 2 2 6" xfId="2735" xr:uid="{24A28472-5080-42F9-961F-10461F92D03A}"/>
    <cellStyle name="20% - Accent5 4 2 2 6 2" xfId="12882" xr:uid="{9BE50726-8F47-4911-B2AC-9D7DE940B927}"/>
    <cellStyle name="20% - Accent5 4 2 2 7" xfId="15543" xr:uid="{E0340CF8-F1D8-4B4D-8010-89846DF075F9}"/>
    <cellStyle name="20% - Accent5 4 2 3" xfId="23368" xr:uid="{FF4F8870-473A-4E5D-8D54-E396A847707A}"/>
    <cellStyle name="20% - Accent5 4 2 3 2" xfId="17056" xr:uid="{D391334E-B847-427F-A035-C435CFA99BD0}"/>
    <cellStyle name="20% - Accent5 4 2 3 2 2" xfId="24565" xr:uid="{534ECB4A-EEC6-417E-AC2A-DBA636C80472}"/>
    <cellStyle name="20% - Accent5 4 2 3 2 2 2" xfId="5787" xr:uid="{7A2EF49D-0BA8-49C4-A562-893577CEBF19}"/>
    <cellStyle name="20% - Accent5 4 2 3 2 2 2 2" xfId="22108" xr:uid="{60BDD245-7AAB-4CD4-9E99-B0D392B8C304}"/>
    <cellStyle name="20% - Accent5 4 2 3 2 2 3" xfId="11233" xr:uid="{FF708A95-8EA0-4521-883A-642972616F8F}"/>
    <cellStyle name="20% - Accent5 4 2 3 2 2 3 2" xfId="3331" xr:uid="{3BEE6566-A564-4426-8098-578C7D3C6081}"/>
    <cellStyle name="20% - Accent5 4 2 3 2 2 4" xfId="15626" xr:uid="{A2CDFC4B-2CB0-468D-ACD0-10FB5D2D9F8A}"/>
    <cellStyle name="20% - Accent5 4 2 3 2 3" xfId="18342" xr:uid="{540C182B-BDFF-4E13-B39B-EAA390D35159}"/>
    <cellStyle name="20% - Accent5 4 2 3 2 3 2" xfId="14643" xr:uid="{4A20355F-1F0A-4AAE-B316-1EB089153D71}"/>
    <cellStyle name="20% - Accent5 4 2 3 2 4" xfId="4839" xr:uid="{153C79AF-B0D5-43FF-9B61-6AE2B6EEB3C6}"/>
    <cellStyle name="20% - Accent5 4 2 3 2 4 2" xfId="1144" xr:uid="{1B66C383-B52E-4E9F-A868-07866BF4567F}"/>
    <cellStyle name="20% - Accent5 4 2 3 2 5" xfId="17648" xr:uid="{0910C2E5-60D8-41AA-A5FB-9AB2420E9CC9}"/>
    <cellStyle name="20% - Accent5 4 2 3 3" xfId="6522" xr:uid="{A8EBB76B-3E54-4A46-BE1D-3AF694E88021}"/>
    <cellStyle name="20% - Accent5 4 2 3 3 2" xfId="18252" xr:uid="{893EC575-18E5-4787-8002-49C30A6BB05E}"/>
    <cellStyle name="20% - Accent5 4 2 3 3 2 2" xfId="12101" xr:uid="{6623D821-B123-49DF-880E-6A0B55169A31}"/>
    <cellStyle name="20% - Accent5 4 2 3 3 2 2 2" xfId="15796" xr:uid="{F835374C-E5C1-4720-896B-43985B02E190}"/>
    <cellStyle name="20% - Accent5 4 2 3 3 2 3" xfId="23870" xr:uid="{6A16DB94-B1EA-4863-BE7A-FD5CEAE56577}"/>
    <cellStyle name="20% - Accent5 4 2 3 3 2 3 2" xfId="9644" xr:uid="{1A6A380B-80F0-4635-9D4D-CE24DA9BCEF2}"/>
    <cellStyle name="20% - Accent5 4 2 3 3 2 4" xfId="5093" xr:uid="{FDDEFB9F-C984-4C0A-8D8F-EFF36A55870A}"/>
    <cellStyle name="20% - Accent5 4 2 3 3 3" xfId="7809" xr:uid="{293E7A54-942C-44E4-BEAA-0E9056070B96}"/>
    <cellStyle name="20% - Accent5 4 2 3 3 3 2" xfId="3079" xr:uid="{90AFADFD-41CC-4D64-8B82-7ABCF181BD18}"/>
    <cellStyle name="20% - Accent5 4 2 3 3 4" xfId="11152" xr:uid="{40CCD3F2-F1ED-4D24-A627-EB51C23CF069}"/>
    <cellStyle name="20% - Accent5 4 2 3 3 4 2" xfId="2178" xr:uid="{7534CBA9-AC37-4E02-80D3-B52638A69027}"/>
    <cellStyle name="20% - Accent5 4 2 3 3 5" xfId="7115" xr:uid="{34DBC53D-0CD5-40EF-A567-2CF2B6736BCB}"/>
    <cellStyle name="20% - Accent5 4 2 3 4" xfId="11928" xr:uid="{5F00AE85-3809-46FB-9B9D-DE12787E1C6B}"/>
    <cellStyle name="20% - Accent5 4 2 3 4 2" xfId="16321" xr:uid="{9CC0BBB5-DF06-40C3-B398-E1D670F46577}"/>
    <cellStyle name="20% - Accent5 4 2 3 4 2 2" xfId="9472" xr:uid="{9F233FFB-2DA0-4018-A7C0-FCF353796CED}"/>
    <cellStyle name="20% - Accent5 4 2 3 4 3" xfId="4920" xr:uid="{7394B334-1B1D-40EC-B4D3-F4E0E6A6CA79}"/>
    <cellStyle name="20% - Accent5 4 2 3 4 3 2" xfId="14895" xr:uid="{11F03691-412D-416F-B849-34EE193330A2}"/>
    <cellStyle name="20% - Accent5 4 2 3 4 4" xfId="21938" xr:uid="{8E396F42-E3B3-4339-96D9-6FCB8CA68C8D}"/>
    <cellStyle name="20% - Accent5 4 2 3 5" xfId="24655" xr:uid="{B1E50578-5E71-456F-AD17-74C258E7715A}"/>
    <cellStyle name="20% - Accent5 4 2 3 5 2" xfId="20955" xr:uid="{7FE30555-4BFD-4545-8601-0C56FE473B3A}"/>
    <cellStyle name="20% - Accent5 4 2 3 6" xfId="15372" xr:uid="{67C395D6-3F3C-4093-8DD2-9726E1056DF4}"/>
    <cellStyle name="20% - Accent5 4 2 3 6 2" xfId="1143" xr:uid="{A3F97009-D083-4257-941F-8178AD3289CC}"/>
    <cellStyle name="20% - Accent5 4 2 3 7" xfId="23960" xr:uid="{926D4D51-8F09-4A45-8C2A-079BF5441508}"/>
    <cellStyle name="20% - Accent5 4 2 4" xfId="19160" xr:uid="{D4E837B9-F959-411F-B3F9-0BFCF88B59DA}"/>
    <cellStyle name="20% - Accent5 4 2 4 2" xfId="7719" xr:uid="{C593C019-8252-411A-8768-50F222DAF443}"/>
    <cellStyle name="20% - Accent5 4 2 4 2 2" xfId="24738" xr:uid="{E4497E38-B895-49E4-BA74-4C80EB3FA5D8}"/>
    <cellStyle name="20% - Accent5 4 2 4 2 2 2" xfId="5263" xr:uid="{E5636BE6-9A06-4276-8098-41872F6CF438}"/>
    <cellStyle name="20% - Accent5 4 2 4 2 3" xfId="17558" xr:uid="{0FD062BE-A74B-44BA-A9BF-9B99A7C3B9DA}"/>
    <cellStyle name="20% - Accent5 4 2 4 2 3 2" xfId="22280" xr:uid="{49D40349-1623-42E5-9192-D08DFF836D46}"/>
    <cellStyle name="20% - Accent5 4 2 4 2 4" xfId="11406" xr:uid="{5EFB210C-109A-4AD2-ABDE-2EC486FAD59A}"/>
    <cellStyle name="20% - Accent5 4 2 4 3" xfId="20444" xr:uid="{A1F920B6-D36B-406C-BB73-E004B6AF23CA}"/>
    <cellStyle name="20% - Accent5 4 2 4 3 2" xfId="9392" xr:uid="{014A580F-996C-4FE9-BEBE-F923FDCD9ED1}"/>
    <cellStyle name="20% - Accent5 4 2 4 4" xfId="23789" xr:uid="{870B9D64-46AE-4D4B-8FB9-DF12C0393E88}"/>
    <cellStyle name="20% - Accent5 4 2 4 4 2" xfId="4282" xr:uid="{574A8DBF-EAF9-4E0E-8E68-9D343FE29C3F}"/>
    <cellStyle name="20% - Accent5 4 2 4 5" xfId="19751" xr:uid="{7EF0F02B-180A-475B-9D50-D588F0825430}"/>
    <cellStyle name="20% - Accent5 4 2 5" xfId="12836" xr:uid="{D2CCB509-9C6C-4D27-B3C7-18CDC3578683}"/>
    <cellStyle name="20% - Accent5 4 2 5 2" xfId="20354" xr:uid="{62E8EC9C-63C1-46D0-8723-CD47D880C6A3}"/>
    <cellStyle name="20% - Accent5 4 2 5 2 2" xfId="18425" xr:uid="{5FB8C6C1-2F87-451C-BD10-6E1D034E99D5}"/>
    <cellStyle name="20% - Accent5 4 2 5 2 2 2" xfId="11576" xr:uid="{F7506759-75BD-42A9-BF85-B1D8EAD2F34C}"/>
    <cellStyle name="20% - Accent5 4 2 5 2 3" xfId="7025" xr:uid="{8C01A436-1D1A-47B8-9030-FBAA9A86043F}"/>
    <cellStyle name="20% - Accent5 4 2 5 2 3 2" xfId="15968" xr:uid="{1CF1CEB2-4440-4262-AD35-17526EB6F194}"/>
    <cellStyle name="20% - Accent5 4 2 5 2 4" xfId="24043" xr:uid="{575AB85C-4595-469C-AD73-8B686543B32C}"/>
    <cellStyle name="20% - Accent5 4 2 5 3" xfId="14132" xr:uid="{3C4627B6-CEFA-4372-B8B4-4A8430F1A883}"/>
    <cellStyle name="20% - Accent5 4 2 5 3 2" xfId="22028" xr:uid="{99C7FCBA-8B0E-4970-AA1D-2E852059BA59}"/>
    <cellStyle name="20% - Accent5 4 2 5 4" xfId="17477" xr:uid="{BC3C883C-7E53-4E64-AF9D-B40C5CAF3F2F}"/>
    <cellStyle name="20% - Accent5 4 2 5 4 2" xfId="10596" xr:uid="{B957E882-7993-44E8-9D70-9E6CD32F7355}"/>
    <cellStyle name="20% - Accent5 4 2 5 5" xfId="13437" xr:uid="{F4FBC415-CACC-4F17-9B5A-2F8F1DE441B1}"/>
    <cellStyle name="20% - Accent5 4 2 6" xfId="9824" xr:uid="{44E2C277-02A2-401B-ADE4-27C418F61C31}"/>
    <cellStyle name="20% - Accent5 4 2 6 2" xfId="1579" xr:uid="{898F04D9-6687-4A78-817B-26A9FF65FCEC}"/>
    <cellStyle name="20% - Accent5 4 2 6 2 2" xfId="8400" xr:uid="{4E4A4873-9366-47C7-AF11-8934FCD31720}"/>
    <cellStyle name="20% - Accent5 4 2 6 3" xfId="2816" xr:uid="{148284A8-E11E-443C-8EE7-DEBDF394DB7B}"/>
    <cellStyle name="20% - Accent5 4 2 6 3 2" xfId="25418" xr:uid="{AF4F0702-1B11-4C46-BEB9-E07EEFBDADED}"/>
    <cellStyle name="20% - Accent5 4 2 6 4" xfId="20865" xr:uid="{BA174F3D-5341-46CE-9B53-8F8ABAF4F7C7}"/>
    <cellStyle name="20% - Accent5 4 2 7" xfId="22551" xr:uid="{9040B0D9-0136-4C8B-B6A1-30FA7B418A02}"/>
    <cellStyle name="20% - Accent5 4 2 7 2" xfId="12529" xr:uid="{4F7D2283-A6F6-4D70-A12D-DBD9C4807831}"/>
    <cellStyle name="20% - Accent5 4 2 8" xfId="14299" xr:uid="{7B40ADF5-B63E-4FF1-8B55-F6C77B85E7C6}"/>
    <cellStyle name="20% - Accent5 4 2 8 2" xfId="19198" xr:uid="{E0641218-834D-473E-8A7A-A1ED9AC6EA4F}"/>
    <cellStyle name="20% - Accent5 4 2 9" xfId="21855" xr:uid="{A67D70F1-1269-4BF4-99A7-F1A4C56ED9D8}"/>
    <cellStyle name="20% - Accent5 4 3" xfId="25473" xr:uid="{11650125-4E13-4A50-B48B-B8B85F97D6E7}"/>
    <cellStyle name="20% - Accent5 4 3 2" xfId="12844" xr:uid="{2350D4D9-6B8F-4EDD-8A60-FA1D2253BFC1}"/>
    <cellStyle name="20% - Accent5 4 3 2 2" xfId="2478" xr:uid="{6617340E-3DFA-40CE-AF75-AA71D95BDFCE}"/>
    <cellStyle name="20% - Accent5 4 3 2 2 2" xfId="20527" xr:uid="{1594CBF4-72D9-4481-AE81-1D4857FF3F22}"/>
    <cellStyle name="20% - Accent5 4 3 2 2 2 2" xfId="17901" xr:uid="{FA60CB02-1730-4668-A679-3E15AA9F47CD}"/>
    <cellStyle name="20% - Accent5 4 3 2 2 3" xfId="13347" xr:uid="{8BCBCA09-429E-4119-AE14-7A59C9AA023E}"/>
    <cellStyle name="20% - Accent5 4 3 2 2 3 2" xfId="11748" xr:uid="{678DA1B1-A6A1-4F30-A6D9-3133E982677E}"/>
    <cellStyle name="20% - Accent5 4 3 2 2 4" xfId="7198" xr:uid="{AB49EAF2-A4A6-423E-BC6F-D0ADBF534F5B}"/>
    <cellStyle name="20% - Accent5 4 3 2 3" xfId="8881" xr:uid="{3A075AD5-23A0-4BA8-8F05-337D750C78BE}"/>
    <cellStyle name="20% - Accent5 4 3 2 3 2" xfId="5183" xr:uid="{5CB8B84D-BFF9-4F63-9F97-4029C10671FC}"/>
    <cellStyle name="20% - Accent5 4 3 2 4" xfId="19580" xr:uid="{4F84B84A-21F3-4B7A-8165-B4B8BF39DDE4}"/>
    <cellStyle name="20% - Accent5 4 3 2 4 2" xfId="16920" xr:uid="{73036005-BF5E-49AB-9D03-C4BFF16CAE86}"/>
    <cellStyle name="20% - Accent5 4 3 2 5" xfId="801" xr:uid="{EECF5624-0C91-4BB6-9F81-13502464D87E}"/>
    <cellStyle name="20% - Accent5 4 3 3" xfId="216" xr:uid="{2BC74397-B80D-4CA2-8D50-6AF47240ED22}"/>
    <cellStyle name="20% - Accent5 4 3 3 2" xfId="8791" xr:uid="{3F4F45C2-ED49-4C5D-9F36-343E4262766E}"/>
    <cellStyle name="20% - Accent5 4 3 3 2 2" xfId="14215" xr:uid="{0F5610A7-8163-4AC5-B7EC-907590E707C9}"/>
    <cellStyle name="20% - Accent5 4 3 3 2 2 2" xfId="7368" xr:uid="{12386A92-C1D9-4738-A588-CDF01CEA0E19}"/>
    <cellStyle name="20% - Accent5 4 3 3 2 3" xfId="710" xr:uid="{DD086C2A-A3AF-4D00-9C70-CCAA68487420}"/>
    <cellStyle name="20% - Accent5 4 3 3 2 3 2" xfId="24385" xr:uid="{43DCA67E-4C46-4EED-9771-8BF84035D95E}"/>
    <cellStyle name="20% - Accent5 4 3 3 2 4" xfId="19834" xr:uid="{6092B129-D00A-4B4B-8D5C-FC697082B3FB}"/>
    <cellStyle name="20% - Accent5 4 3 3 3" xfId="21517" xr:uid="{180BD091-4EAD-46EA-BB5A-75EB8EB7DEC0}"/>
    <cellStyle name="20% - Accent5 4 3 3 3 2" xfId="11496" xr:uid="{CAAE5A06-7A64-4EB8-90DA-A2A8BD016777}"/>
    <cellStyle name="20% - Accent5 4 3 3 4" xfId="13266" xr:uid="{656E4BA8-0E1A-453F-82B9-8BFD73CB541B}"/>
    <cellStyle name="20% - Accent5 4 3 3 4 2" xfId="6386" xr:uid="{6EEFF31F-AE63-4078-95A5-72D3F5864FA7}"/>
    <cellStyle name="20% - Accent5 4 3 3 5" xfId="1838" xr:uid="{55AD7E82-113C-4235-9D80-C46F67C00B85}"/>
    <cellStyle name="20% - Accent5 4 3 4" xfId="14042" xr:uid="{6E86E927-50A8-4D31-89B1-6C441A732E56}"/>
    <cellStyle name="20% - Accent5 4 3 4 2" xfId="7892" xr:uid="{48685FE5-77CB-44EB-8EAB-822C9869737C}"/>
    <cellStyle name="20% - Accent5 4 3 4 2 2" xfId="24213" xr:uid="{AF576626-D98D-4491-93D9-0E81EE9B7D60}"/>
    <cellStyle name="20% - Accent5 4 3 4 3" xfId="19661" xr:uid="{B50D7949-3E39-4D2B-8955-460530C8E712}"/>
    <cellStyle name="20% - Accent5 4 3 4 3 2" xfId="5435" xr:uid="{E792E03D-606C-4FAF-8480-4F6C3C5751FA}"/>
    <cellStyle name="20% - Accent5 4 3 4 4" xfId="17731" xr:uid="{FE47D2B7-86A5-4AD3-8473-DCBF608EBD99}"/>
    <cellStyle name="20% - Accent5 4 3 5" xfId="2568" xr:uid="{A4B1AA84-AF16-42F9-A378-D4A1DF270B9C}"/>
    <cellStyle name="20% - Accent5 4 3 5 2" xfId="15716" xr:uid="{AF5A189B-329B-4CAD-965F-615642359CAB}"/>
    <cellStyle name="20% - Accent5 4 3 6" xfId="6944" xr:uid="{1285F688-45BA-4F8F-987C-7B29BCECF407}"/>
    <cellStyle name="20% - Accent5 4 3 6 2" xfId="23233" xr:uid="{792D6E57-4610-404D-8D4D-19DBB516F8BB}"/>
    <cellStyle name="20% - Accent5 4 3 7" xfId="800" xr:uid="{87F0A0BD-AC5D-4740-AF3B-9DA388915515}"/>
    <cellStyle name="20% - Accent5 4 4" xfId="2329" xr:uid="{94BE851E-DEEE-4CAE-AC46-05EB35FF52D2}"/>
    <cellStyle name="20% - Accent5 4 4 2" xfId="8642" xr:uid="{221618AB-39DF-4CFC-B66F-6E7ED969381A}"/>
    <cellStyle name="20% - Accent5 4 4 2 2" xfId="15115" xr:uid="{38123293-4CC4-46C7-B4FD-F02789F96E14}"/>
    <cellStyle name="20% - Accent5 4 4 2 2 2" xfId="8964" xr:uid="{970F756A-3411-47BD-8D6F-EDB593D9666B}"/>
    <cellStyle name="20% - Accent5 4 4 2 2 2 2" xfId="13690" xr:uid="{EB2B7A01-00AD-40F4-93BB-1CA7C829DD35}"/>
    <cellStyle name="20% - Accent5 4 4 2 2 3" xfId="3851" xr:uid="{83B20E73-33B3-4D72-A9B2-E45F0FCA577E}"/>
    <cellStyle name="20% - Accent5 4 4 2 2 3 2" xfId="7540" xr:uid="{E8DC4D3F-2B38-4F51-A399-1B83CF693B5A}"/>
    <cellStyle name="20% - Accent5 4 4 2 2 4" xfId="1915" xr:uid="{31E48048-3963-4313-AD4B-0D7407A24618}"/>
    <cellStyle name="20% - Accent5 4 4 2 3" xfId="4672" xr:uid="{5DABF652-87DB-404B-8B08-4A53D88CA6E0}"/>
    <cellStyle name="20% - Accent5 4 4 2 3 2" xfId="17821" xr:uid="{ACA7DF12-E6AB-4766-9B16-AAECF084654E}"/>
    <cellStyle name="20% - Accent5 4 4 2 4" xfId="1666" xr:uid="{EAEB712A-3DC8-4646-9125-05F769E2F68B}"/>
    <cellStyle name="20% - Accent5 4 4 2 4 2" xfId="25337" xr:uid="{01110F24-9CD5-47EF-8D28-86007D9DAD2D}"/>
    <cellStyle name="20% - Accent5 4 4 2 5" xfId="10256" xr:uid="{8261DBCB-DE0B-4B5E-B75B-E2C350AD957E}"/>
    <cellStyle name="20% - Accent5 4 4 3" xfId="21277" xr:uid="{C81F9E71-A2F6-4620-B6F6-86EB9C716FC5}"/>
    <cellStyle name="20% - Accent5 4 4 3 2" xfId="4582" xr:uid="{6EA994CA-9A80-40C8-9073-8537D3489C67}"/>
    <cellStyle name="20% - Accent5 4 4 3 2 2" xfId="21600" xr:uid="{03CA90FE-5FC7-4C6A-957B-874D9BB2276F}"/>
    <cellStyle name="20% - Accent5 4 4 3 2 2 2" xfId="2085" xr:uid="{2ED92191-FF13-43B4-B24A-2AF5D9CC0A84}"/>
    <cellStyle name="20% - Accent5 4 4 3 2 3" xfId="10165" xr:uid="{0B4328C7-CF26-4FE1-82E9-D3A1B6D50869}"/>
    <cellStyle name="20% - Accent5 4 4 3 2 3 2" xfId="20176" xr:uid="{90A190DB-BF7C-494A-A29B-33EAC88B8339}"/>
    <cellStyle name="20% - Accent5 4 4 3 2 4" xfId="4019" xr:uid="{08BA2B3A-5D58-439B-90F8-6670008858CF}"/>
    <cellStyle name="20% - Accent5 4 4 3 3" xfId="10985" xr:uid="{5C77A40A-9ED5-4AF3-B31D-C7C9D7004443}"/>
    <cellStyle name="20% - Accent5 4 4 3 3 2" xfId="7288" xr:uid="{73609C8D-8C05-4D5D-8DA2-2FD4EE86E0E3}"/>
    <cellStyle name="20% - Accent5 4 4 3 4" xfId="3770" xr:uid="{F89F8D3C-A21F-4601-9D62-3FE85C337E94}"/>
    <cellStyle name="20% - Accent5 4 4 3 4 2" xfId="19024" xr:uid="{1358ECE0-3786-4236-B8A6-A3F7BC06AF3A}"/>
    <cellStyle name="20% - Accent5 4 4 3 5" xfId="22893" xr:uid="{4E9E403C-8893-4EA4-8773-25B2527AC4D2}"/>
    <cellStyle name="20% - Accent5 4 4 4" xfId="21427" xr:uid="{12AD949F-88AC-49F0-B568-338E372A6E14}"/>
    <cellStyle name="20% - Accent5 4 4 4 2" xfId="2651" xr:uid="{0C3CF4A8-29A6-40FF-93E4-7D2C5CCD1CED}"/>
    <cellStyle name="20% - Accent5 4 4 4 2 2" xfId="20004" xr:uid="{CD4D3AA4-9508-4D39-8E03-6078B5B3BF27}"/>
    <cellStyle name="20% - Accent5 4 4 4 3" xfId="1747" xr:uid="{5B1D5174-B247-434D-BDEF-516797FCFD08}"/>
    <cellStyle name="20% - Accent5 4 4 4 3 2" xfId="18073" xr:uid="{99B1C861-55A9-405D-B3EA-F089BB1A8E3D}"/>
    <cellStyle name="20% - Accent5 4 4 4 4" xfId="13520" xr:uid="{F87A6BB6-BC53-4753-A8B8-B03491713070}"/>
    <cellStyle name="20% - Accent5 4 4 5" xfId="15205" xr:uid="{3765BFD3-AB74-470F-BFD4-6F1D8A97178C}"/>
    <cellStyle name="20% - Accent5 4 4 5 2" xfId="24133" xr:uid="{E9C3DA2F-50CA-4642-924B-FD0209041A9A}"/>
    <cellStyle name="20% - Accent5 4 4 6" xfId="628" xr:uid="{0DC23BBC-153A-4C46-A5B4-B7CB99B90510}"/>
    <cellStyle name="20% - Accent5 4 4 6 2" xfId="12700" xr:uid="{8ABC53AB-5FBE-4574-B245-CCDD8514D04D}"/>
    <cellStyle name="20% - Accent5 4 4 7" xfId="3942" xr:uid="{158DBA9E-8721-47B3-9F30-25301E7EBE33}"/>
    <cellStyle name="20% - Accent5 4 5" xfId="14965" xr:uid="{8208032B-A148-4905-9DC1-A8D406CFBA57}"/>
    <cellStyle name="20% - Accent5 4 5 2" xfId="4433" xr:uid="{12800EE4-05D5-4AF2-A485-3DD5988032EB}"/>
    <cellStyle name="20% - Accent5 4 5 2 2" xfId="23532" xr:uid="{5062A99A-3A2E-46A8-8785-F72929A2CB00}"/>
    <cellStyle name="20% - Accent5 4 5 2 2 2" xfId="4755" xr:uid="{7C2E11E3-CB43-453D-BF96-251413D76DD3}"/>
    <cellStyle name="20% - Accent5 4 5 2 2 2 2" xfId="10503" xr:uid="{9FF883B0-79FB-4175-A092-2E4F2F2E24D2}"/>
    <cellStyle name="20% - Accent5 4 5 2 2 3" xfId="16489" xr:uid="{04844BB7-A67D-44E6-9C42-BFA927320862}"/>
    <cellStyle name="20% - Accent5 4 5 2 2 3 2" xfId="2257" xr:uid="{D6B0A869-D795-4D08-8B53-1DAA2058F6DB}"/>
    <cellStyle name="20% - Accent5 4 5 2 2 4" xfId="22970" xr:uid="{13924B6D-1188-49CC-9C65-75F22BA6365B}"/>
    <cellStyle name="20% - Accent5 4 5 2 3" xfId="17310" xr:uid="{FA81C3C9-8DCF-477D-A7B1-77AA86545F8A}"/>
    <cellStyle name="20% - Accent5 4 5 2 3 2" xfId="13610" xr:uid="{1F109ED5-93AD-4D22-A3F5-7602A2496700}"/>
    <cellStyle name="20% - Accent5 4 5 2 4" xfId="22721" xr:uid="{15FC4624-AB01-4168-AB87-CC6BB9BE7F5A}"/>
    <cellStyle name="20% - Accent5 4 5 2 4 2" xfId="21126" xr:uid="{0B163641-5AD6-4CFD-A86E-564F3E3CE913}"/>
    <cellStyle name="20% - Accent5 4 5 2 5" xfId="6046" xr:uid="{6BD2B81A-3888-473F-861E-D1AB1D47AEFA}"/>
    <cellStyle name="20% - Accent5 4 5 3" xfId="10747" xr:uid="{FE0D9181-D3CF-4C26-BB5F-1CA1DEE6005A}"/>
    <cellStyle name="20% - Accent5 4 5 3 2" xfId="17220" xr:uid="{BE53B592-26C3-4138-AA49-E654177F0613}"/>
    <cellStyle name="20% - Accent5 4 5 3 2 2" xfId="11068" xr:uid="{2DB08391-BF28-42AE-A7F6-825B67081227}"/>
    <cellStyle name="20% - Accent5 4 5 3 2 2 2" xfId="23140" xr:uid="{B8E8BE47-1B16-4875-8A60-3F9ABC82F0C1}"/>
    <cellStyle name="20% - Accent5 4 5 3 2 3" xfId="5955" xr:uid="{F4487B34-4813-4DB1-A550-A3FF65C101B9}"/>
    <cellStyle name="20% - Accent5 4 5 3 2 3 2" xfId="4361" xr:uid="{FB9604FB-8D76-45B0-BADD-095F42BC78C2}"/>
    <cellStyle name="20% - Accent5 4 5 3 2 4" xfId="16657" xr:uid="{5A97FCBD-79C9-459D-9FA0-048D041644EE}"/>
    <cellStyle name="20% - Accent5 4 5 3 3" xfId="6777" xr:uid="{40FAA731-A51D-4500-9B73-B6962C108115}"/>
    <cellStyle name="20% - Accent5 4 5 3 3 2" xfId="964" xr:uid="{873B03CC-F19B-4B03-958D-E2B864792435}"/>
    <cellStyle name="20% - Accent5 4 5 3 4" xfId="16408" xr:uid="{16D33ACE-3FCA-439F-8672-CCD925443A54}"/>
    <cellStyle name="20% - Accent5 4 5 3 4 2" xfId="14814" xr:uid="{6C341E02-005E-41D7-8A49-1F06E52EE3E1}"/>
    <cellStyle name="20% - Accent5 4 5 3 5" xfId="12360" xr:uid="{84B708B2-3802-44BE-87CB-722E95C801E1}"/>
    <cellStyle name="20% - Accent5 4 5 4" xfId="10895" xr:uid="{D994527A-A40B-4C7F-93EC-C55628CC9445}"/>
    <cellStyle name="20% - Accent5 4 5 4 2" xfId="15288" xr:uid="{8377E1A8-8A50-427A-974C-3A33F9C439A9}"/>
    <cellStyle name="20% - Accent5 4 5 4 2 2" xfId="4189" xr:uid="{3852E80E-20E1-4EA7-9F40-623764B5D83C}"/>
    <cellStyle name="20% - Accent5 4 5 4 3" xfId="22802" xr:uid="{BE586107-85A4-4F17-BDE4-4683A3A7B353}"/>
    <cellStyle name="20% - Accent5 4 5 4 3 2" xfId="13862" xr:uid="{83B2DB86-993D-49A1-9661-38565239EC69}"/>
    <cellStyle name="20% - Accent5 4 5 4 4" xfId="10333" xr:uid="{A427A05A-16DF-45B1-BE22-5D6343D86815}"/>
    <cellStyle name="20% - Accent5 4 5 5" xfId="23622" xr:uid="{D85BACDA-4D00-43FC-B52F-091EE89D615D}"/>
    <cellStyle name="20% - Accent5 4 5 5 2" xfId="19924" xr:uid="{2ABE0CCB-71DB-4011-BC63-9389D051C03A}"/>
    <cellStyle name="20% - Accent5 4 5 6" xfId="10084" xr:uid="{23980C8E-1F0D-4D35-A63E-A980DA4BE93E}"/>
    <cellStyle name="20% - Accent5 4 5 6 2" xfId="8491" xr:uid="{A7B941F1-ECCE-48D7-B105-998C731CA6F0}"/>
    <cellStyle name="20% - Accent5 4 5 7" xfId="16580" xr:uid="{0E712A99-ECEB-4622-B777-B8BF97FB39B5}"/>
    <cellStyle name="20% - Accent5 4 6" xfId="23383" xr:uid="{656352B0-CE43-4630-A7C6-EF0801F9E967}"/>
    <cellStyle name="20% - Accent5 4 6 2" xfId="6687" xr:uid="{9E2CBFC5-479C-4E6F-9CC1-8C2F5180662B}"/>
    <cellStyle name="20% - Accent5 4 6 2 2" xfId="23705" xr:uid="{734BC70A-AFD4-4254-90E6-AB372139984C}"/>
    <cellStyle name="20% - Accent5 4 6 2 2 2" xfId="16827" xr:uid="{2764E89D-F89B-40AE-B3F7-90C8398026E6}"/>
    <cellStyle name="20% - Accent5 4 6 2 3" xfId="12269" xr:uid="{B1CE617F-9A5A-43F6-AE3C-DF03EE71B1B0}"/>
    <cellStyle name="20% - Accent5 4 6 2 3 2" xfId="10675" xr:uid="{15F69EE1-8C1A-4622-A07A-4C6E0203C8B3}"/>
    <cellStyle name="20% - Accent5 4 6 2 4" xfId="6123" xr:uid="{6B7787F2-CAA3-49CD-85E0-D6696F60B7F8}"/>
    <cellStyle name="20% - Accent5 4 6 3" xfId="19413" xr:uid="{1C606696-9D38-40F6-BFC4-62F9BF2184FE}"/>
    <cellStyle name="20% - Accent5 4 6 3 2" xfId="3071" xr:uid="{CDA46707-9885-490B-99CB-D62DC94AC8A2}"/>
    <cellStyle name="20% - Accent5 4 6 4" xfId="5874" xr:uid="{E3879354-E723-4264-944C-48FC02EDE629}"/>
    <cellStyle name="20% - Accent5 4 6 4 2" xfId="3250" xr:uid="{C5FE8257-2DB1-44B4-94F9-038A15B197B1}"/>
    <cellStyle name="20% - Accent5 4 6 5" xfId="24997" xr:uid="{5D91A4A3-0FF8-48F3-8B72-4A8AE87F1DC6}"/>
    <cellStyle name="20% - Accent5 4 7" xfId="17071" xr:uid="{F6268367-D2D4-4DAD-8579-A8FD88AC7EAC}"/>
    <cellStyle name="20% - Accent5 4 7 2" xfId="19323" xr:uid="{5A4B0067-6772-4C11-96C7-FFDAA7F97FC2}"/>
    <cellStyle name="20% - Accent5 4 7 2 2" xfId="17393" xr:uid="{2E1B705F-2855-4451-96BD-8FEE77F2B5B8}"/>
    <cellStyle name="20% - Accent5 4 7 2 2 2" xfId="6293" xr:uid="{2F3C5201-72CA-4D47-8572-1B3896969321}"/>
    <cellStyle name="20% - Accent5 4 7 2 3" xfId="24906" xr:uid="{F946BD9D-C2A3-42C5-9CDC-B46F0A83D97B}"/>
    <cellStyle name="20% - Accent5 4 7 2 3 2" xfId="23312" xr:uid="{308A2372-9CAC-4B9A-80F8-A563045B1D2C}"/>
    <cellStyle name="20% - Accent5 4 7 2 4" xfId="12437" xr:uid="{592EB07A-8BBE-4855-A5F0-0759EBFD140D}"/>
    <cellStyle name="20% - Accent5 4 7 3" xfId="13099" xr:uid="{78C2A3A9-4E35-4CA6-8B4A-BF4E198EE380}"/>
    <cellStyle name="20% - Accent5 4 7 3 2" xfId="9384" xr:uid="{7A5E028B-7EF6-48E0-AB13-63802F6B1A8D}"/>
    <cellStyle name="20% - Accent5 4 7 4" xfId="12188" xr:uid="{2746C8A8-D4DC-43EC-897C-5691173E7CB5}"/>
    <cellStyle name="20% - Accent5 4 7 4 2" xfId="9563" xr:uid="{88E214C5-8BD7-469E-A1AB-72836DA1E567}"/>
    <cellStyle name="20% - Accent5 4 7 5" xfId="18684" xr:uid="{647905FA-C5EB-44EB-AB58-8ECC9234C706}"/>
    <cellStyle name="20% - Accent5 4 8" xfId="8627" xr:uid="{82C1C775-21DE-4C01-BFCD-96091D4037A6}"/>
    <cellStyle name="20% - Accent5 4 8 2" xfId="9914" xr:uid="{5CC4E440-E9B6-43CA-8A61-D20885A6FF4E}"/>
    <cellStyle name="20% - Accent5 4 8 2 2" xfId="6215" xr:uid="{6A84691B-E859-47A2-8F2D-AAAF7BBBBC52}"/>
    <cellStyle name="20% - Accent5 4 8 3" xfId="20611" xr:uid="{6497A833-F917-4B5B-987A-125D4B41C57D}"/>
    <cellStyle name="20% - Accent5 4 8 3 2" xfId="6560" xr:uid="{5A36A379-172A-4322-99BB-446D79AE3438}"/>
    <cellStyle name="20% - Accent5 4 8 4" xfId="9219" xr:uid="{77A160E6-F844-4799-BD57-0A01FD09575D}"/>
    <cellStyle name="20% - Accent5 4 9" xfId="3510" xr:uid="{3FEA91C8-0222-4A95-9AF8-3A1574D58514}"/>
    <cellStyle name="20% - Accent5 4 9 2" xfId="540" xr:uid="{3624757B-0406-4592-9C9E-763F914C482B}"/>
    <cellStyle name="20% - Accent5 4 9 2 2" xfId="18933" xr:uid="{4AFB015A-9307-4C91-996C-32A263947E6B}"/>
    <cellStyle name="20% - Accent5 4 9 3" xfId="14380" xr:uid="{2DCA3966-6BCD-46A9-ADE9-416BBA028ED3}"/>
    <cellStyle name="20% - Accent5 4 9 3 2" xfId="12781" xr:uid="{37CBF58A-B53F-4F7B-818B-86635DA18C25}"/>
    <cellStyle name="20% - Accent5 4 9 4" xfId="8230" xr:uid="{48287E15-5CF1-4B78-9875-E85EA85B43D8}"/>
    <cellStyle name="20% - Accent5 5" xfId="3399" xr:uid="{23BBF237-F75F-4465-935C-08F352B3A8EF}"/>
    <cellStyle name="20% - Accent5 5 10" xfId="9887" xr:uid="{C5ADA085-0D71-4E42-A047-ED5D857E5921}"/>
    <cellStyle name="20% - Accent5 5 10 2" xfId="7262" xr:uid="{1B4476CF-CAFE-40C0-8B18-A8D4F0A1C8A2}"/>
    <cellStyle name="20% - Accent5 5 11" xfId="1637" xr:uid="{F581660B-FF53-4A20-9DD1-BED1DD116BC3}"/>
    <cellStyle name="20% - Accent5 5 11 2" xfId="25309" xr:uid="{10EEE0A5-5465-4828-A0C8-C4EE8F654682}"/>
    <cellStyle name="20% - Accent5 5 12" xfId="13412" xr:uid="{D48D6A8D-C4AD-4839-9D7B-95AC130EDAF0}"/>
    <cellStyle name="20% - Accent5 5 2" xfId="19175" xr:uid="{31F42F17-0BD8-440C-962F-9E7B23F83F0A}"/>
    <cellStyle name="20% - Accent5 5 2 2" xfId="12859" xr:uid="{8AD32BC1-1EA9-4431-A840-E6350449FF96}"/>
    <cellStyle name="20% - Accent5 5 2 2 2" xfId="232" xr:uid="{774D74B9-974E-4410-8B9A-B2F62F657AC4}"/>
    <cellStyle name="20% - Accent5 5 2 2 2 2" xfId="9816" xr:uid="{CED8F9C9-7959-42CF-8BF0-A2BC7CBD863A}"/>
    <cellStyle name="20% - Accent5 5 2 2 2 2 2" xfId="1577" xr:uid="{D6B7795D-DAA3-4E81-85C7-3BAD2EEE102D}"/>
    <cellStyle name="20% - Accent5 5 2 2 2 2 2 2" xfId="8398" xr:uid="{16794238-9093-4C22-A922-5F7A4699BA96}"/>
    <cellStyle name="20% - Accent5 5 2 2 2 2 3" xfId="14383" xr:uid="{1ADD2E59-F98C-456C-8D8A-D9E09EEDA169}"/>
    <cellStyle name="20% - Accent5 5 2 2 2 2 3 2" xfId="25416" xr:uid="{76CE60C7-F9F6-48F0-9EA6-89C5E0482763}"/>
    <cellStyle name="20% - Accent5 5 2 2 2 2 4" xfId="20863" xr:uid="{A47E50C6-4221-42BB-8DE3-B07F27910409}"/>
    <cellStyle name="20% - Accent5 5 2 2 2 3" xfId="9915" xr:uid="{5AF433CC-EB83-4EBB-A641-A7B8EF84FF6E}"/>
    <cellStyle name="20% - Accent5 5 2 2 2 3 2" xfId="11488" xr:uid="{5B16E660-D11D-4623-8A6C-7EC0A4A570B8}"/>
    <cellStyle name="20% - Accent5 5 2 2 2 4" xfId="20614" xr:uid="{439C6952-DEB4-4C2C-A5CC-68B003146676}"/>
    <cellStyle name="20% - Accent5 5 2 2 2 4 2" xfId="11667" xr:uid="{07860938-E757-40CD-832E-A7A95A0AF3E6}"/>
    <cellStyle name="20% - Accent5 5 2 2 2 5" xfId="2910" xr:uid="{8C031784-106A-4527-859B-A3E2BEA626C6}"/>
    <cellStyle name="20% - Accent5 5 2 2 3" xfId="6553" xr:uid="{D16DB566-EC1B-4590-9602-ED51B549BA6D}"/>
    <cellStyle name="20% - Accent5 5 2 2 3 2" xfId="22453" xr:uid="{DD210C8D-C2EF-41C3-BDA8-87AA970CCCAB}"/>
    <cellStyle name="20% - Accent5 5 2 2 3 2 2" xfId="3681" xr:uid="{8158F4E0-0725-4BBF-A1B7-0D9DB314EB2A}"/>
    <cellStyle name="20% - Accent5 5 2 2 3 2 2 2" xfId="21033" xr:uid="{AB9675BF-1EB2-4B1B-A912-9046E3D12791}"/>
    <cellStyle name="20% - Accent5 5 2 2 3 2 3" xfId="2819" xr:uid="{3EC24CE9-870B-469A-B69A-B9505F53C8A7}"/>
    <cellStyle name="20% - Accent5 5 2 2 3 2 3 2" xfId="19103" xr:uid="{BC9E7DA1-A7E9-4B19-AF68-F92FCA4FE3C0}"/>
    <cellStyle name="20% - Accent5 5 2 2 3 2 4" xfId="14551" xr:uid="{645F07ED-2C2D-406B-9E2B-10A30C01E5F3}"/>
    <cellStyle name="20% - Accent5 5 2 2 3 3" xfId="22552" xr:uid="{A2688C01-837D-4A6D-AD5D-FF4D43898938}"/>
    <cellStyle name="20% - Accent5 5 2 2 3 3 2" xfId="24125" xr:uid="{AF407F50-6F8A-4B89-A39E-BC1978397A95}"/>
    <cellStyle name="20% - Accent5 5 2 2 3 4" xfId="14302" xr:uid="{6A76F56B-AB5D-4644-A39E-A2B6E534EA6B}"/>
    <cellStyle name="20% - Accent5 5 2 2 3 4 2" xfId="24304" xr:uid="{AC04E2B4-89B0-4905-93CD-0B152969C996}"/>
    <cellStyle name="20% - Accent5 5 2 2 3 5" xfId="9223" xr:uid="{32E3A3EA-12AF-4A00-A2B0-365AD304EFF1}"/>
    <cellStyle name="20% - Accent5 5 2 2 4" xfId="3502" xr:uid="{7150BA0A-A5FF-44F7-8703-A8F452ACE711}"/>
    <cellStyle name="20% - Accent5 5 2 2 4 2" xfId="13182" xr:uid="{4ECB497D-F5BB-42E9-B656-102F7A458AA2}"/>
    <cellStyle name="20% - Accent5 5 2 2 4 2 2" xfId="18931" xr:uid="{A840C4B5-6816-43E2-B11C-CDBE2F3F3F70}"/>
    <cellStyle name="20% - Accent5 5 2 2 4 3" xfId="20695" xr:uid="{1EC84836-F199-4D7A-81A7-53634D232ABF}"/>
    <cellStyle name="20% - Accent5 5 2 2 4 3 2" xfId="12779" xr:uid="{2A4B023E-BC6E-47B8-B735-622366269A1A}"/>
    <cellStyle name="20% - Accent5 5 2 2 4 4" xfId="8228" xr:uid="{32BBD591-6A47-49BB-BCD3-2035A38737CA}"/>
    <cellStyle name="20% - Accent5 5 2 2 5" xfId="3601" xr:uid="{98BBCF48-26FD-4A73-9428-ECE831D58D8A}"/>
    <cellStyle name="20% - Accent5 5 2 2 5 2" xfId="5175" xr:uid="{3A3EFDF9-6595-49B8-8F13-F9DAC403F3FD}"/>
    <cellStyle name="20% - Accent5 5 2 2 6" xfId="7979" xr:uid="{AA72324C-35DB-480A-913A-05C55C582BBC}"/>
    <cellStyle name="20% - Accent5 5 2 2 6 2" xfId="5354" xr:uid="{69AE81A3-80A7-4DD5-95F9-9FDA979257C2}"/>
    <cellStyle name="20% - Accent5 5 2 2 7" xfId="14474" xr:uid="{0B010387-7FF1-48A5-B9AC-3213C86E86B3}"/>
    <cellStyle name="20% - Accent5 5 2 3" xfId="19191" xr:uid="{AF56CDA8-3A50-463F-B3A0-267AF7F89DE2}"/>
    <cellStyle name="20% - Accent5 5 2 3 2" xfId="12875" xr:uid="{5A20DD0C-2989-489F-8963-D9C467916B3F}"/>
    <cellStyle name="20% - Accent5 5 2 3 2 2" xfId="5606" xr:uid="{E195A609-BFBB-4DDB-B81E-403972B1234F}"/>
    <cellStyle name="20% - Accent5 5 2 3 2 2 2" xfId="22632" xr:uid="{16170F42-18BD-4D6B-9847-10321EEB5597}"/>
    <cellStyle name="20% - Accent5 5 2 3 2 2 2 2" xfId="3157" xr:uid="{A6F17BEB-29FB-4DFA-B556-B5F9CC4787B1}"/>
    <cellStyle name="20% - Accent5 5 2 3 2 2 3" xfId="21768" xr:uid="{A4734B77-7BE6-40F1-B43B-2C358E535616}"/>
    <cellStyle name="20% - Accent5 5 2 3 2 2 3 2" xfId="21205" xr:uid="{ABA893AC-DDAA-4A84-A581-847C3C2CA456}"/>
    <cellStyle name="20% - Accent5 5 2 3 2 2 4" xfId="9300" xr:uid="{E327ED5B-3058-451B-A9E3-23A7C436458D}"/>
    <cellStyle name="20% - Accent5 5 2 3 2 3" xfId="5705" xr:uid="{9764FEA5-3A3B-4B1B-9A88-40901D3894EE}"/>
    <cellStyle name="20% - Accent5 5 2 3 2 3 2" xfId="7280" xr:uid="{49FCBC4F-2082-4206-8F04-AF1781DBC9C6}"/>
    <cellStyle name="20% - Accent5 5 2 3 2 4" xfId="9051" xr:uid="{95512D20-B005-47D5-835C-5FD6B5E7C1E1}"/>
    <cellStyle name="20% - Accent5 5 2 3 2 4 2" xfId="7459" xr:uid="{656C8CA5-5CCA-4B84-AE28-AB0281390D08}"/>
    <cellStyle name="20% - Accent5 5 2 3 2 5" xfId="15547" xr:uid="{0CC87D13-2C56-4534-B358-E55C918BBE05}"/>
    <cellStyle name="20% - Accent5 5 2 3 3" xfId="285" xr:uid="{8010AF33-0289-439B-9DA7-BC93913E47B6}"/>
    <cellStyle name="20% - Accent5 5 2 3 3 2" xfId="11920" xr:uid="{D14FD378-66E6-4A08-B403-9D62B0CEC58C}"/>
    <cellStyle name="20% - Accent5 5 2 3 3 2 2" xfId="16319" xr:uid="{D54D7D5D-D51A-48A3-91F5-C2956592EA34}"/>
    <cellStyle name="20% - Accent5 5 2 3 3 2 2 2" xfId="9470" xr:uid="{F56B3E76-5CF7-44B0-9659-3CD6457B152C}"/>
    <cellStyle name="20% - Accent5 5 2 3 3 2 3" xfId="15456" xr:uid="{04566159-DBF1-4BFC-B3A6-757FCF4B0975}"/>
    <cellStyle name="20% - Accent5 5 2 3 3 2 3 2" xfId="14893" xr:uid="{A08DF1B3-B768-43F1-8E68-F4C89F31925B}"/>
    <cellStyle name="20% - Accent5 5 2 3 3 2 4" xfId="21936" xr:uid="{2F729698-5FE6-460C-BF02-74EDD495C57F}"/>
    <cellStyle name="20% - Accent5 5 2 3 3 3" xfId="12019" xr:uid="{2961DC6F-9E63-4793-87B7-3900C7C0A669}"/>
    <cellStyle name="20% - Accent5 5 2 3 3 3 2" xfId="19916" xr:uid="{DD54C32B-A98B-49D5-A83E-7A0FC256ED59}"/>
    <cellStyle name="20% - Accent5 5 2 3 3 4" xfId="21687" xr:uid="{9E2028E0-1FD5-4665-8DB8-3A1A56D8E03A}"/>
    <cellStyle name="20% - Accent5 5 2 3 3 4 2" xfId="20095" xr:uid="{A86EA087-4CD0-4598-AFBC-5E293096504E}"/>
    <cellStyle name="20% - Accent5 5 2 3 3 5" xfId="5014" xr:uid="{FBDF3DA7-22DF-4746-AD2A-1C63CE48CBCD}"/>
    <cellStyle name="20% - Accent5 5 2 3 4" xfId="16140" xr:uid="{50033799-57B9-42FE-9056-DE838A62760E}"/>
    <cellStyle name="20% - Accent5 5 2 3 4 2" xfId="9995" xr:uid="{A4E4A878-D01C-4A1C-952C-F03696D548C9}"/>
    <cellStyle name="20% - Accent5 5 2 3 4 2 2" xfId="14721" xr:uid="{3169DDC9-7917-40DB-A472-3A47FD46FF4C}"/>
    <cellStyle name="20% - Accent5 5 2 3 4 3" xfId="9132" xr:uid="{3268232D-4476-4CD7-A938-1245B8CFF595}"/>
    <cellStyle name="20% - Accent5 5 2 3 4 3 2" xfId="8570" xr:uid="{CE07F9C6-F7A8-4341-BB18-B982E194DAA7}"/>
    <cellStyle name="20% - Accent5 5 2 3 4 4" xfId="2987" xr:uid="{40FC0A85-5E0D-4254-8A1D-0435749DA496}"/>
    <cellStyle name="20% - Accent5 5 2 3 5" xfId="16239" xr:uid="{6E71AAE5-F840-4465-A89A-C116077F70F5}"/>
    <cellStyle name="20% - Accent5 5 2 3 5 2" xfId="17813" xr:uid="{594D4C01-ACC2-465F-83BC-0FD9AA6EDEBE}"/>
    <cellStyle name="20% - Accent5 5 2 3 6" xfId="2738" xr:uid="{ED49B80F-134C-4C31-813F-0590CC534DF3}"/>
    <cellStyle name="20% - Accent5 5 2 3 6 2" xfId="17992" xr:uid="{AB7EC3B8-ABFC-458F-8446-6955BA1517B7}"/>
    <cellStyle name="20% - Accent5 5 2 3 7" xfId="21859" xr:uid="{3D330FEC-502F-48F6-81EC-748EF06FB747}"/>
    <cellStyle name="20% - Accent5 5 2 4" xfId="286" xr:uid="{1D564A86-E507-4934-8ECD-0E01BA9004ED}"/>
    <cellStyle name="20% - Accent5 5 2 4 2" xfId="24557" xr:uid="{9066366D-4621-494A-B01D-6B9AB2469E1E}"/>
    <cellStyle name="20% - Accent5 5 2 4 2 2" xfId="5785" xr:uid="{88066A1C-6690-4477-8E9E-34FAF4CAA19D}"/>
    <cellStyle name="20% - Accent5 5 2 4 2 2 2" xfId="22106" xr:uid="{096B3A4F-A578-4036-91CC-10C1E28AD9CB}"/>
    <cellStyle name="20% - Accent5 5 2 4 2 3" xfId="4923" xr:uid="{EDFEDA0F-B1B8-4D7D-A1CD-537CF75DE5FF}"/>
    <cellStyle name="20% - Accent5 5 2 4 2 3 2" xfId="3329" xr:uid="{173DE4FD-3145-4774-BB2B-140F7A612BE1}"/>
    <cellStyle name="20% - Accent5 5 2 4 2 4" xfId="15624" xr:uid="{D3889C16-27E0-4191-9BC5-FEDA62489AD4}"/>
    <cellStyle name="20% - Accent5 5 2 4 3" xfId="24656" xr:uid="{F3484A23-91EF-4E7F-B9E6-BF9585B3691D}"/>
    <cellStyle name="20% - Accent5 5 2 4 3 2" xfId="13602" xr:uid="{2DC0A12F-A72E-410D-A75A-FA4F6C43E0AF}"/>
    <cellStyle name="20% - Accent5 5 2 4 4" xfId="15375" xr:uid="{1070FAE4-282D-400E-BEF2-01EF0217943F}"/>
    <cellStyle name="20% - Accent5 5 2 4 4 2" xfId="13781" xr:uid="{CDE568FC-B323-467C-8DDC-FA94AA12A9DE}"/>
    <cellStyle name="20% - Accent5 5 2 4 5" xfId="11327" xr:uid="{BB6815DA-A341-43BD-8CE2-DF1A7F6F13B4}"/>
    <cellStyle name="20% - Accent5 5 2 5" xfId="1326" xr:uid="{7E0A9196-3A7F-4335-84E5-222E08128630}"/>
    <cellStyle name="20% - Accent5 5 2 5 2" xfId="18244" xr:uid="{77997DB2-B5D3-439F-9A36-01F6E5162641}"/>
    <cellStyle name="20% - Accent5 5 2 5 2 2" xfId="12099" xr:uid="{BEDDFE55-1D72-47F2-BB95-04194DA043C3}"/>
    <cellStyle name="20% - Accent5 5 2 5 2 2 2" xfId="15794" xr:uid="{35F2A50C-F905-4C0A-8D31-3DC5F611E2D4}"/>
    <cellStyle name="20% - Accent5 5 2 5 2 3" xfId="11236" xr:uid="{EAE2D765-1E16-4380-8674-0CDDCD591964}"/>
    <cellStyle name="20% - Accent5 5 2 5 2 3 2" xfId="9642" xr:uid="{29EBF076-8C8A-49AA-BF01-15903EFAC62E}"/>
    <cellStyle name="20% - Accent5 5 2 5 2 4" xfId="5091" xr:uid="{3E57C18C-AB91-4BE6-A46A-D6C4AF80F28D}"/>
    <cellStyle name="20% - Accent5 5 2 5 3" xfId="18343" xr:uid="{53BE16A8-CC58-44A0-8506-90EB8FBAA101}"/>
    <cellStyle name="20% - Accent5 5 2 5 3 2" xfId="1999" xr:uid="{0FBFA3B1-2BCF-444B-92D6-618E27BF694D}"/>
    <cellStyle name="20% - Accent5 5 2 5 4" xfId="4842" xr:uid="{3A8D5C9E-3858-40A4-BB7A-B3C6FC5BF088}"/>
    <cellStyle name="20% - Accent5 5 2 5 4 2" xfId="1145" xr:uid="{8A777221-BDEB-43BC-A100-F72C61602DAA}"/>
    <cellStyle name="20% - Accent5 5 2 5 5" xfId="23964" xr:uid="{2B759498-582D-41F5-9E1B-5C73425B0741}"/>
    <cellStyle name="20% - Accent5 5 2 6" xfId="1398" xr:uid="{57DB77CD-4F5F-488B-B135-D464B652D467}"/>
    <cellStyle name="20% - Accent5 5 2 6 2" xfId="19496" xr:uid="{7BEC8B46-0080-48E4-A382-0F958883D08D}"/>
    <cellStyle name="20% - Accent5 5 2 6 2 2" xfId="25244" xr:uid="{8957E012-AA66-4074-B1F5-A5BC2651C84C}"/>
    <cellStyle name="20% - Accent5 5 2 6 3" xfId="8060" xr:uid="{0DDF31BA-8B18-41AA-A72D-CC630F7D419C}"/>
    <cellStyle name="20% - Accent5 5 2 6 3 2" xfId="6465" xr:uid="{3667776B-1A0C-4E68-A659-83CACCA41232}"/>
    <cellStyle name="20% - Accent5 5 2 6 4" xfId="18761" xr:uid="{24F420A4-5411-4D76-89E8-D856695C0839}"/>
    <cellStyle name="20% - Accent5 5 2 7" xfId="1497" xr:uid="{871765A4-6A25-4A5F-A071-2ABEB028CAD4}"/>
    <cellStyle name="20% - Accent5 5 2 7 2" xfId="15708" xr:uid="{83B49682-FD3A-4385-BFF8-ACE2041E742C}"/>
    <cellStyle name="20% - Accent5 5 2 8" xfId="18512" xr:uid="{0FB107DB-C1C3-48C4-8FDC-811C2806C1B0}"/>
    <cellStyle name="20% - Accent5 5 2 8 2" xfId="15887" xr:uid="{D2B023B5-8BC1-49BA-94F2-75F8ED581E9D}"/>
    <cellStyle name="20% - Accent5 5 2 9" xfId="20786" xr:uid="{CD9FF9CE-4B67-42E5-8735-4A45D2960F09}"/>
    <cellStyle name="20% - Accent5 5 3" xfId="3430" xr:uid="{3489AD31-BBE4-498E-845D-6E26C7B23FEF}"/>
    <cellStyle name="20% - Accent5 5 3 2" xfId="9744" xr:uid="{5C8670CD-2FEB-4A1C-82EE-F810BC60A042}"/>
    <cellStyle name="20% - Accent5 5 3 2 2" xfId="20346" xr:uid="{C5708CE5-64B7-4AE0-800E-EE9C01727AB6}"/>
    <cellStyle name="20% - Accent5 5 3 2 2 2" xfId="18423" xr:uid="{BE343ACE-45FC-4D18-B6B6-E3D87633DEDF}"/>
    <cellStyle name="20% - Accent5 5 3 2 2 2 2" xfId="11574" xr:uid="{7A89071F-59EE-40AF-90C7-9865A9494759}"/>
    <cellStyle name="20% - Accent5 5 3 2 2 3" xfId="17561" xr:uid="{C0B81025-6FC7-4C56-A09A-64529B0A2815}"/>
    <cellStyle name="20% - Accent5 5 3 2 2 3 2" xfId="15966" xr:uid="{F99E5606-D23C-4B15-A4AF-0A40807305B8}"/>
    <cellStyle name="20% - Accent5 5 3 2 2 4" xfId="24041" xr:uid="{C246EE78-32B1-4EE9-93F1-5DA5BDC2897B}"/>
    <cellStyle name="20% - Accent5 5 3 2 3" xfId="20445" xr:uid="{F33DA4A9-3A5E-41F8-90C2-6F21CF4AC4E2}"/>
    <cellStyle name="20% - Accent5 5 3 2 3 2" xfId="10417" xr:uid="{74BCE658-6B8C-4757-9C62-B674491C4285}"/>
    <cellStyle name="20% - Accent5 5 3 2 4" xfId="23792" xr:uid="{11250D78-AB88-4A4F-A88A-B5A5ED7A2AE7}"/>
    <cellStyle name="20% - Accent5 5 3 2 4 2" xfId="4283" xr:uid="{098BAD6E-549D-4F16-B267-8D74D381DF67}"/>
    <cellStyle name="20% - Accent5 5 3 2 5" xfId="7119" xr:uid="{97DF8A47-7FA6-432C-82DD-646E763E5658}"/>
    <cellStyle name="20% - Accent5 5 3 3" xfId="22381" xr:uid="{794FF298-B4B5-4BC0-B7BA-DDC5129CF333}"/>
    <cellStyle name="20% - Accent5 5 3 3 2" xfId="14034" xr:uid="{0A853009-862D-4877-AB93-1180C92D1597}"/>
    <cellStyle name="20% - Accent5 5 3 3 2 2" xfId="7890" xr:uid="{E10FF2AF-4656-4B0B-B11D-0B269A1A0952}"/>
    <cellStyle name="20% - Accent5 5 3 3 2 2 2" xfId="24211" xr:uid="{926108B7-FA72-49D8-8B11-5C97EA29DAB4}"/>
    <cellStyle name="20% - Accent5 5 3 3 2 3" xfId="7028" xr:uid="{6D21729D-2F86-426D-AE6B-583D1BE00A45}"/>
    <cellStyle name="20% - Accent5 5 3 3 2 3 2" xfId="5433" xr:uid="{C8A90A69-2D37-409B-8396-2B9E9EF7F737}"/>
    <cellStyle name="20% - Accent5 5 3 3 2 4" xfId="17729" xr:uid="{E080432D-CF44-4146-83B8-560FBA8AF332}"/>
    <cellStyle name="20% - Accent5 5 3 3 3" xfId="14133" xr:uid="{F27DE584-6AF2-4963-9815-9D9E31DC62CA}"/>
    <cellStyle name="20% - Accent5 5 3 3 3 2" xfId="23054" xr:uid="{FC0F8E91-99EF-4BB2-A216-DACAD56683CD}"/>
    <cellStyle name="20% - Accent5 5 3 3 4" xfId="17480" xr:uid="{5FDA02A8-9AF3-432B-B1CB-A298D5F7DC00}"/>
    <cellStyle name="20% - Accent5 5 3 3 4 2" xfId="10597" xr:uid="{5BE767BD-A6D3-42CC-A954-6980938C5FB8}"/>
    <cellStyle name="20% - Accent5 5 3 3 5" xfId="19755" xr:uid="{027CAF0D-7FA4-40BE-AB56-1688F9C16C48}"/>
    <cellStyle name="20% - Accent5 5 3 4" xfId="7711" xr:uid="{B94B2A16-ABA8-4C9D-8577-0C0ED1C4A42B}"/>
    <cellStyle name="20% - Accent5 5 3 4 2" xfId="24736" xr:uid="{9BF2A623-9BBC-484C-961E-33AFF9072810}"/>
    <cellStyle name="20% - Accent5 5 3 4 2 2" xfId="5261" xr:uid="{92193B2E-1233-4333-A10F-C6D02779D7F6}"/>
    <cellStyle name="20% - Accent5 5 3 4 3" xfId="23873" xr:uid="{284EB017-E20B-4FFF-A625-4230B3928EC2}"/>
    <cellStyle name="20% - Accent5 5 3 4 3 2" xfId="22278" xr:uid="{54DF417B-767B-49A3-82C8-244C0B2C3AE7}"/>
    <cellStyle name="20% - Accent5 5 3 4 4" xfId="11404" xr:uid="{6EAB34DF-D601-438A-9D3D-F5D69764A4E0}"/>
    <cellStyle name="20% - Accent5 5 3 5" xfId="7810" xr:uid="{C6DEF45D-D885-4049-B2EA-30CF76237203}"/>
    <cellStyle name="20% - Accent5 5 3 5 2" xfId="4103" xr:uid="{166E5E84-6C47-4223-97F5-5240252A5D69}"/>
    <cellStyle name="20% - Accent5 5 3 6" xfId="11155" xr:uid="{FFBC8C06-0FAC-4129-9FB1-976784D17467}"/>
    <cellStyle name="20% - Accent5 5 3 6 2" xfId="2179" xr:uid="{DA57B99A-A168-42B0-86FA-BF8BB4619C75}"/>
    <cellStyle name="20% - Accent5 5 3 7" xfId="17652" xr:uid="{B290091B-7FC1-4EF2-A6C8-C150EE9DA0DB}"/>
    <cellStyle name="20% - Accent5 5 4" xfId="16068" xr:uid="{6E0E5E61-90B5-4DAE-A523-E45B4BEB98B7}"/>
    <cellStyle name="20% - Accent5 5 4 2" xfId="5534" xr:uid="{AA6D713E-F378-4D65-89DE-A907567534A6}"/>
    <cellStyle name="20% - Accent5 5 4 2 2" xfId="8783" xr:uid="{4DDE8CFB-9553-4DCA-B764-0F3B55C4E65B}"/>
    <cellStyle name="20% - Accent5 5 4 2 2 2" xfId="14213" xr:uid="{423CB0E0-EF81-4924-8B1F-7A4F25B331AC}"/>
    <cellStyle name="20% - Accent5 5 4 2 2 2 2" xfId="7366" xr:uid="{658A0F97-72FE-46D8-A36A-1DDD515136D6}"/>
    <cellStyle name="20% - Accent5 5 4 2 2 3" xfId="13350" xr:uid="{C9430004-3793-458B-8825-3C4644CA2748}"/>
    <cellStyle name="20% - Accent5 5 4 2 2 3 2" xfId="24383" xr:uid="{E0983E04-9716-4D08-8FFA-00A5AA606808}"/>
    <cellStyle name="20% - Accent5 5 4 2 2 4" xfId="19832" xr:uid="{93F50E02-C28D-4078-BACC-DF0E13F03669}"/>
    <cellStyle name="20% - Accent5 5 4 2 3" xfId="8882" xr:uid="{87281C0F-F81E-4BDB-97EF-66526CC6639A}"/>
    <cellStyle name="20% - Accent5 5 4 2 3 2" xfId="6207" xr:uid="{6E274049-D059-4A04-831E-D4152B572E58}"/>
    <cellStyle name="20% - Accent5 5 4 2 4" xfId="19583" xr:uid="{57553AF0-6A44-442A-9BCD-732F3FFB53A3}"/>
    <cellStyle name="20% - Accent5 5 4 2 4 2" xfId="16921" xr:uid="{75716A4B-198F-49B2-9233-E9C4C3E205FD}"/>
    <cellStyle name="20% - Accent5 5 4 2 5" xfId="802" xr:uid="{B92FFCC7-B9A8-47E7-8D23-18732C5401EB}"/>
    <cellStyle name="20% - Accent5 5 4 3" xfId="11848" xr:uid="{D9EA8C20-7BC8-453B-8F6C-C1EF9BEE9021}"/>
    <cellStyle name="20% - Accent5 5 4 3 2" xfId="21419" xr:uid="{E0D2F932-DA46-4F34-B09D-46B2FB6030C8}"/>
    <cellStyle name="20% - Accent5 5 4 3 2 2" xfId="2649" xr:uid="{1B3B4E95-0953-49E0-BE3E-2B144D9552F5}"/>
    <cellStyle name="20% - Accent5 5 4 3 2 2 2" xfId="20002" xr:uid="{2674512E-738B-4B1B-91D6-5907A3E8B724}"/>
    <cellStyle name="20% - Accent5 5 4 3 2 3" xfId="711" xr:uid="{C1231DFD-7E49-49E1-9147-94BCA61A0B66}"/>
    <cellStyle name="20% - Accent5 5 4 3 2 3 2" xfId="18071" xr:uid="{879685BF-6CED-467F-92CD-DF707EFDBFB3}"/>
    <cellStyle name="20% - Accent5 5 4 3 2 4" xfId="13518" xr:uid="{1D2BA4F2-8301-4837-B99E-3D0928E65B71}"/>
    <cellStyle name="20% - Accent5 5 4 3 3" xfId="21518" xr:uid="{6C062DBD-B41A-48E1-99ED-51193335D278}"/>
    <cellStyle name="20% - Accent5 5 4 3 3 2" xfId="12521" xr:uid="{22AE7C12-44F9-40B1-8417-1602E4640F6B}"/>
    <cellStyle name="20% - Accent5 5 4 3 4" xfId="13269" xr:uid="{F2DDAC10-A05B-402A-9F85-200A247EDF13}"/>
    <cellStyle name="20% - Accent5 5 4 3 4 2" xfId="6387" xr:uid="{4FC7FC58-E5E6-409E-B915-DA3BEB44EC83}"/>
    <cellStyle name="20% - Accent5 5 4 3 5" xfId="1839" xr:uid="{44EACAA9-C721-40A1-9D41-8C6BCB3F3267}"/>
    <cellStyle name="20% - Accent5 5 4 4" xfId="2470" xr:uid="{B127E5D6-C5A9-4AA7-983C-921EC9E98750}"/>
    <cellStyle name="20% - Accent5 5 4 4 2" xfId="20525" xr:uid="{F1B65F12-FF74-4766-8FDC-9E3943522F7E}"/>
    <cellStyle name="20% - Accent5 5 4 4 2 2" xfId="17899" xr:uid="{0EE034B7-1BAD-44C9-BAD3-9EF404FE595A}"/>
    <cellStyle name="20% - Accent5 5 4 4 3" xfId="19664" xr:uid="{F5CAA2FF-FE5F-4EDA-9FA0-AF35149387B4}"/>
    <cellStyle name="20% - Accent5 5 4 4 3 2" xfId="11746" xr:uid="{AC1FC3EC-9769-46A4-935B-6489526B8EE8}"/>
    <cellStyle name="20% - Accent5 5 4 4 4" xfId="7196" xr:uid="{4C25F039-50B4-4BC3-977E-416B5AAC774F}"/>
    <cellStyle name="20% - Accent5 5 4 5" xfId="2569" xr:uid="{76CB778C-3FA7-437D-BDEC-597DFB44FCC8}"/>
    <cellStyle name="20% - Accent5 5 4 5 2" xfId="16741" xr:uid="{D10BB7AB-EB39-44D4-BED6-534E27EF6110}"/>
    <cellStyle name="20% - Accent5 5 4 6" xfId="6947" xr:uid="{774FE3C5-83CD-4471-B837-D4885D0DC15C}"/>
    <cellStyle name="20% - Accent5 5 4 6 2" xfId="23234" xr:uid="{77C66ED9-AA79-4114-B24A-FE4D521F9C92}"/>
    <cellStyle name="20% - Accent5 5 4 7" xfId="13441" xr:uid="{D65DD5BE-9C27-488E-9493-0CAB6939ABD9}"/>
    <cellStyle name="20% - Accent5 5 5" xfId="24485" xr:uid="{1C426BD9-EA3C-47D0-9FDF-348954F0E227}"/>
    <cellStyle name="20% - Accent5 5 5 2" xfId="18172" xr:uid="{EB2DF6A3-B9CC-4D3F-A958-E58A9BD5BB74}"/>
    <cellStyle name="20% - Accent5 5 5 2 2" xfId="4574" xr:uid="{C27ACA76-64C8-494A-92E9-FFF984C3DA00}"/>
    <cellStyle name="20% - Accent5 5 5 2 2 2" xfId="21598" xr:uid="{0AF2390E-68D2-40C1-A7FC-D97157115229}"/>
    <cellStyle name="20% - Accent5 5 5 2 2 2 2" xfId="1054" xr:uid="{710C652D-15BB-4B32-B5E6-5DAE8DAB83DD}"/>
    <cellStyle name="20% - Accent5 5 5 2 2 3" xfId="3852" xr:uid="{084C6A12-48AF-4954-995E-BBBC927BF226}"/>
    <cellStyle name="20% - Accent5 5 5 2 2 3 2" xfId="20174" xr:uid="{3884EB10-89BF-48AE-8E5D-F65ABCD94FC3}"/>
    <cellStyle name="20% - Accent5 5 5 2 2 4" xfId="883" xr:uid="{DB21BD5C-F87F-4320-A655-1CD59D8934E1}"/>
    <cellStyle name="20% - Accent5 5 5 2 3" xfId="4673" xr:uid="{609BCF20-6F2A-42E0-9CEB-127EFD9473CA}"/>
    <cellStyle name="20% - Accent5 5 5 2 3 2" xfId="18845" xr:uid="{E266B73C-C4D3-4349-9D63-6F67C8C2E7ED}"/>
    <cellStyle name="20% - Accent5 5 5 2 4" xfId="1667" xr:uid="{AD565A90-5158-44E8-B1E6-F9571D859F1B}"/>
    <cellStyle name="20% - Accent5 5 5 2 4 2" xfId="25338" xr:uid="{2A8A9DED-A059-4C54-AD64-78436264E26B}"/>
    <cellStyle name="20% - Accent5 5 5 2 5" xfId="10257" xr:uid="{0DA460DE-0EE0-4B6C-B250-572CED2893B7}"/>
    <cellStyle name="20% - Accent5 5 5 3" xfId="7639" xr:uid="{CCF58AAC-F2BC-4788-8CED-92EF54514602}"/>
    <cellStyle name="20% - Accent5 5 5 3 2" xfId="10887" xr:uid="{C4AC11DA-B9F6-4EA0-96A6-2DE24B088AD8}"/>
    <cellStyle name="20% - Accent5 5 5 3 2 2" xfId="15286" xr:uid="{B7950F5E-DAD8-4087-BE63-12AC3C475949}"/>
    <cellStyle name="20% - Accent5 5 5 3 2 2 2" xfId="1055" xr:uid="{665090C8-9A36-4B2F-86B1-1679289F7832}"/>
    <cellStyle name="20% - Accent5 5 5 3 2 3" xfId="10166" xr:uid="{78D54571-32A9-474F-9A8D-15979E7FC947}"/>
    <cellStyle name="20% - Accent5 5 5 3 2 3 2" xfId="13860" xr:uid="{653CB150-6D20-40DE-AC49-F5A4227EDEBA}"/>
    <cellStyle name="20% - Accent5 5 5 3 2 4" xfId="1919" xr:uid="{3971B13D-36B4-4E10-BDF3-65741CEE27EC}"/>
    <cellStyle name="20% - Accent5 5 5 3 3" xfId="10986" xr:uid="{978659AE-7FC5-4118-ABC9-83A7175268E3}"/>
    <cellStyle name="20% - Accent5 5 5 3 3 2" xfId="8312" xr:uid="{50D15507-C478-4E6D-987A-A6C19B6D6C35}"/>
    <cellStyle name="20% - Accent5 5 5 3 4" xfId="3771" xr:uid="{EF56563F-D582-4AD4-9230-2BAC811E1BBF}"/>
    <cellStyle name="20% - Accent5 5 5 3 4 2" xfId="19025" xr:uid="{17E1F788-7AF7-4B61-A858-BA04B9A9F0B3}"/>
    <cellStyle name="20% - Accent5 5 5 3 5" xfId="22894" xr:uid="{A845E49C-AEAE-4527-8645-FE1B0ADE4CDD}"/>
    <cellStyle name="20% - Accent5 5 5 4" xfId="15107" xr:uid="{12AD7179-8857-43F8-A989-88FDB136367F}"/>
    <cellStyle name="20% - Accent5 5 5 4 2" xfId="8962" xr:uid="{345D6F1E-8A39-42EC-A183-AD54A5A4DF37}"/>
    <cellStyle name="20% - Accent5 5 5 4 2 2" xfId="13688" xr:uid="{8230C322-BDFD-47F9-BE75-3AECADB9F917}"/>
    <cellStyle name="20% - Accent5 5 5 4 3" xfId="1748" xr:uid="{E9523F37-C40F-46DF-9D7D-4DA5A505C9DC}"/>
    <cellStyle name="20% - Accent5 5 5 4 3 2" xfId="7538" xr:uid="{05AE964A-1D49-4217-9279-A49CEEB12C7E}"/>
    <cellStyle name="20% - Accent5 5 5 4 4" xfId="882" xr:uid="{C85CC1A3-3B65-4483-9A3C-298D046D01FB}"/>
    <cellStyle name="20% - Accent5 5 5 5" xfId="15206" xr:uid="{D805A51B-D8E3-4491-9F35-F3E26B619EB9}"/>
    <cellStyle name="20% - Accent5 5 5 5 2" xfId="25158" xr:uid="{541B7555-2101-477C-B7F3-018D61610BE0}"/>
    <cellStyle name="20% - Accent5 5 5 6" xfId="629" xr:uid="{E8C42135-9767-448C-9721-E17BE1C18768}"/>
    <cellStyle name="20% - Accent5 5 5 6 2" xfId="12701" xr:uid="{FCB3C503-B87A-4CE4-A38B-1733404913D5}"/>
    <cellStyle name="20% - Accent5 5 5 7" xfId="3943" xr:uid="{60B7DEBD-68A6-4BF6-89BF-13ACF39A4687}"/>
    <cellStyle name="20% - Accent5 5 6" xfId="20274" xr:uid="{2E6B1BD1-09FC-4F5F-9678-D89ED9072383}"/>
    <cellStyle name="20% - Accent5 5 6 2" xfId="23524" xr:uid="{0B4724E1-C584-40A4-A6A9-47A480F41E5C}"/>
    <cellStyle name="20% - Accent5 5 6 2 2" xfId="4753" xr:uid="{72CEA8BB-9D59-4BAC-88AC-EF5FE915EAAF}"/>
    <cellStyle name="20% - Accent5 5 6 2 2 2" xfId="2090" xr:uid="{72587ED4-AD95-4256-A716-0C8F8993CEC0}"/>
    <cellStyle name="20% - Accent5 5 6 2 3" xfId="22803" xr:uid="{7473A0E1-5980-4F6F-9576-8732AB992118}"/>
    <cellStyle name="20% - Accent5 5 6 2 3 2" xfId="1226" xr:uid="{A714DC79-62C8-4B82-8788-4867D7E07C96}"/>
    <cellStyle name="20% - Accent5 5 6 2 4" xfId="4023" xr:uid="{F1A75F66-CEFC-47D0-AF1B-16059C0F65E2}"/>
    <cellStyle name="20% - Accent5 5 6 3" xfId="23623" xr:uid="{A9B42F2E-94F3-4457-AA61-C6A874438E23}"/>
    <cellStyle name="20% - Accent5 5 6 3 2" xfId="20947" xr:uid="{1B0BE87E-809C-4502-BC48-FD3C952A5C26}"/>
    <cellStyle name="20% - Accent5 5 6 4" xfId="10085" xr:uid="{D60CB9BE-62E5-4A98-8799-518A94159742}"/>
    <cellStyle name="20% - Accent5 5 6 4 2" xfId="8492" xr:uid="{563EC355-6DA9-40D9-BD40-9FE291D52D07}"/>
    <cellStyle name="20% - Accent5 5 6 5" xfId="16581" xr:uid="{97F74C9C-63DB-45A2-BC05-A9606B12AAE4}"/>
    <cellStyle name="20% - Accent5 5 7" xfId="13962" xr:uid="{0352B6E5-8C74-4AA8-8D1B-9EBA012B4B8A}"/>
    <cellStyle name="20% - Accent5 5 7 2" xfId="17212" xr:uid="{A5368436-EE3E-469C-A795-9280088F79F1}"/>
    <cellStyle name="20% - Accent5 5 7 2 2" xfId="11066" xr:uid="{0CDE65F2-7485-4AC7-9F56-72989AB4D30D}"/>
    <cellStyle name="20% - Accent5 5 7 2 2 2" xfId="4194" xr:uid="{2E4907C8-2A9F-4356-9A2D-0ABB6C9D2782}"/>
    <cellStyle name="20% - Accent5 5 7 2 3" xfId="16490" xr:uid="{AFC38CEE-B2B3-4D3A-8949-6C2DFB1F2D04}"/>
    <cellStyle name="20% - Accent5 5 7 2 3 2" xfId="1227" xr:uid="{6C3B1324-D9CC-4C89-990E-A081842EBEDF}"/>
    <cellStyle name="20% - Accent5 5 7 2 4" xfId="10337" xr:uid="{EE7112EC-7E0C-4FC0-8DA8-DCE30E2C21A4}"/>
    <cellStyle name="20% - Accent5 5 7 3" xfId="17311" xr:uid="{81A8DE10-41E8-4C52-AFC8-D430978E27E6}"/>
    <cellStyle name="20% - Accent5 5 7 3 2" xfId="14635" xr:uid="{5A69828A-8D66-4F40-9553-6D157535BB0A}"/>
    <cellStyle name="20% - Accent5 5 7 4" xfId="22722" xr:uid="{D33B5A04-40FB-46B5-BDE2-F24C2B0C8206}"/>
    <cellStyle name="20% - Accent5 5 7 4 2" xfId="21127" xr:uid="{768BCB0C-FD26-47B5-8C07-71CD4B2873D8}"/>
    <cellStyle name="20% - Accent5 5 7 5" xfId="6047" xr:uid="{02051018-4CF0-4659-8396-E47D052BAE73}"/>
    <cellStyle name="20% - Accent5 5 8" xfId="6537" xr:uid="{CB443D94-B865-4B37-B34D-1EF2F6AF3DCC}"/>
    <cellStyle name="20% - Accent5 5 8 2" xfId="458" xr:uid="{60ABD4A1-D47D-4332-AB21-DC5DDC61B664}"/>
    <cellStyle name="20% - Accent5 5 8 2 2" xfId="22020" xr:uid="{C9D3E3B0-D0DF-468D-9E5C-25C32321DBDF}"/>
    <cellStyle name="20% - Accent5 5 8 3" xfId="24825" xr:uid="{6E3F5DDF-5F27-4762-8913-AF3CFA2A3C00}"/>
    <cellStyle name="20% - Accent5 5 8 3 2" xfId="22199" xr:uid="{3668A1BA-114C-4C43-9381-1A2A9C436309}"/>
    <cellStyle name="20% - Accent5 5 8 4" xfId="8151" xr:uid="{1EF632F6-6CC6-43B8-883E-1666179EA888}"/>
    <cellStyle name="20% - Accent5 5 9" xfId="13009" xr:uid="{828A7FE6-8796-4DE4-9DD7-A6E87308B807}"/>
    <cellStyle name="20% - Accent5 5 9 2" xfId="6860" xr:uid="{E2D2B605-78AC-4E68-A531-26E80A59F42F}"/>
    <cellStyle name="20% - Accent5 5 9 2 2" xfId="12607" xr:uid="{B0A61605-B904-494B-9A28-30027C7F0A5D}"/>
    <cellStyle name="20% - Accent5 5 9 3" xfId="18593" xr:uid="{C272F5ED-E6F2-46F1-867A-A41DF8037660}"/>
    <cellStyle name="20% - Accent5 5 9 3 2" xfId="16999" xr:uid="{06435669-33E6-4B50-ADF2-3D2733D50643}"/>
    <cellStyle name="20% - Accent5 5 9 4" xfId="25074" xr:uid="{F2692E21-7A76-4737-9F0B-99F3B451ED6D}"/>
    <cellStyle name="20% - Accent5 6" xfId="2398" xr:uid="{3E3BA9D8-5DD2-4D47-A840-D05664628251}"/>
    <cellStyle name="20% - Accent5 6 10" xfId="12361" xr:uid="{0C73EF0A-C8AF-4986-953D-C89043FB1653}"/>
    <cellStyle name="20% - Accent5 6 2" xfId="8711" xr:uid="{9FD2A327-90E4-444A-87EC-CB659F061EE8}"/>
    <cellStyle name="20% - Accent5 6 2 2" xfId="21347" xr:uid="{9F549E26-0AF5-4D26-B438-EC6B1591B048}"/>
    <cellStyle name="20% - Accent5 6 2 2 2" xfId="367" xr:uid="{34F3BB19-A0E5-490E-B9FD-405BB2C0589A}"/>
    <cellStyle name="20% - Accent5 6 2 2 2 2" xfId="6858" xr:uid="{D4FAA422-D678-4E6F-B106-88F207DE481D}"/>
    <cellStyle name="20% - Accent5 6 2 2 2 2 2" xfId="16832" xr:uid="{5BF1B887-AE29-477A-BEE7-86DED1AC40C9}"/>
    <cellStyle name="20% - Accent5 6 2 2 2 3" xfId="24907" xr:uid="{8EE70451-47BD-4921-8458-03DDDCB5DAF3}"/>
    <cellStyle name="20% - Accent5 6 2 2 2 3 2" xfId="10679" xr:uid="{9679B5FF-E8CA-4E5B-B36F-B384095DA2C4}"/>
    <cellStyle name="20% - Accent5 6 2 2 2 4" xfId="6127" xr:uid="{4665A4F7-A8EC-48B4-A445-917855E5CDBD}"/>
    <cellStyle name="20% - Accent5 6 2 2 3" xfId="13100" xr:uid="{E49A6EDC-7D9D-4523-8A1F-659E36E20FCE}"/>
    <cellStyle name="20% - Accent5 6 2 2 3 2" xfId="21286" xr:uid="{CC98DCE4-9708-4B9D-9CAB-59BEFC0A9A58}"/>
    <cellStyle name="20% - Accent5 6 2 2 4" xfId="12189" xr:uid="{E9D4E8AA-C765-44B5-8527-745659603150}"/>
    <cellStyle name="20% - Accent5 6 2 2 4 2" xfId="9564" xr:uid="{67CF3542-0EBF-47BC-AB01-2CC5DE2E546F}"/>
    <cellStyle name="20% - Accent5 6 2 2 5" xfId="18685" xr:uid="{4AC16CE6-1770-41C3-B84E-957508C3D4FD}"/>
    <cellStyle name="20% - Accent5 6 2 3" xfId="15035" xr:uid="{9AB04F44-3D28-4622-B664-95C7D47D169A}"/>
    <cellStyle name="20% - Accent5 6 2 3 2" xfId="368" xr:uid="{FA8E70D9-AAF8-45B3-994D-1AC5657E3900}"/>
    <cellStyle name="20% - Accent5 6 2 3 2 2" xfId="19494" xr:uid="{AA7DDF20-5A47-447C-AF6F-C638A0EDBCEF}"/>
    <cellStyle name="20% - Accent5 6 2 3 2 2 2" xfId="6298" xr:uid="{B1BBF239-76C9-4D3A-98FA-11519736D58B}"/>
    <cellStyle name="20% - Accent5 6 2 3 2 3" xfId="18594" xr:uid="{ED07B205-4BDF-4BBE-85D8-1E7ED5D6E4CD}"/>
    <cellStyle name="20% - Accent5 6 2 3 2 3 2" xfId="23316" xr:uid="{1DEAD9BD-FA75-42DE-9369-27D323075C6E}"/>
    <cellStyle name="20% - Accent5 6 2 3 2 4" xfId="12441" xr:uid="{B0098963-7F31-472C-88C3-C36F3DF29B63}"/>
    <cellStyle name="20% - Accent5 6 2 3 3" xfId="1495" xr:uid="{7C6CC27C-CFCF-469F-8940-0556A8BD5FD9}"/>
    <cellStyle name="20% - Accent5 6 2 3 3 2" xfId="14974" xr:uid="{F78670B9-1463-40E6-867B-FB18FA7F9FD3}"/>
    <cellStyle name="20% - Accent5 6 2 3 4" xfId="24826" xr:uid="{D93908D6-69C4-43FF-B0F3-B3C8A0309650}"/>
    <cellStyle name="20% - Accent5 6 2 3 4 2" xfId="22200" xr:uid="{DDD13E4C-5B83-49D0-8398-714B98300D82}"/>
    <cellStyle name="20% - Accent5 6 2 3 5" xfId="8152" xr:uid="{1ED81139-65C5-4FEE-BC66-FCAE45430428}"/>
    <cellStyle name="20% - Accent5 6 2 4" xfId="19315" xr:uid="{4C3F377E-CCF9-4EB2-A6CC-656D31825CAB}"/>
    <cellStyle name="20% - Accent5 6 2 4 2" xfId="17391" xr:uid="{4E512571-4ADA-4C71-84B4-1AA6B5323908}"/>
    <cellStyle name="20% - Accent5 6 2 4 2 2" xfId="23145" xr:uid="{38E2FB80-B79F-4E8C-9AEE-6E94858D1D3D}"/>
    <cellStyle name="20% - Accent5 6 2 4 3" xfId="12270" xr:uid="{CB758F26-6DAB-46BF-96EB-B476426A6417}"/>
    <cellStyle name="20% - Accent5 6 2 4 3 2" xfId="4365" xr:uid="{2ED925EF-1E44-4AF1-988E-E085DE60DEBF}"/>
    <cellStyle name="20% - Accent5 6 2 4 4" xfId="16661" xr:uid="{C97FF20E-B74E-4C8B-AC94-E7A1DFFA2422}"/>
    <cellStyle name="20% - Accent5 6 2 5" xfId="19414" xr:uid="{353EB151-1B6B-4E1E-9675-F7DBFF050E58}"/>
    <cellStyle name="20% - Accent5 6 2 5 2" xfId="8651" xr:uid="{50BB14C2-268C-4F69-8293-86A564A2F81F}"/>
    <cellStyle name="20% - Accent5 6 2 6" xfId="5875" xr:uid="{D00E5723-CAB1-4CD7-8BD6-779BA5B46B0F}"/>
    <cellStyle name="20% - Accent5 6 2 6 2" xfId="3251" xr:uid="{95BC8A4E-AB74-4869-A4FD-F6C8CC003F1D}"/>
    <cellStyle name="20% - Accent5 6 2 7" xfId="24998" xr:uid="{9BD15B80-D827-4157-BD97-B1AF3FF34FD9}"/>
    <cellStyle name="20% - Accent5 6 3" xfId="4502" xr:uid="{34310344-003E-4661-BC40-789AF259C2D1}"/>
    <cellStyle name="20% - Accent5 6 3 2" xfId="10815" xr:uid="{C9EC802F-954A-4003-A814-D1C3AAC92FC8}"/>
    <cellStyle name="20% - Accent5 6 3 2 2" xfId="3512" xr:uid="{94197F64-53D8-42C9-B4B9-7A5F0AB2607D}"/>
    <cellStyle name="20% - Accent5 6 3 2 2 2" xfId="541" xr:uid="{AACFD9E2-E22F-40F0-9FF1-500C0B1A8C36}"/>
    <cellStyle name="20% - Accent5 6 3 2 2 2 2" xfId="25249" xr:uid="{3F9F77C8-DC87-45C6-A64B-547E30C6D620}"/>
    <cellStyle name="20% - Accent5 6 3 2 2 3" xfId="20696" xr:uid="{B24CF7BE-9586-49B5-B311-D95AA21BEE86}"/>
    <cellStyle name="20% - Accent5 6 3 2 2 3 2" xfId="6469" xr:uid="{C712C962-F128-4C62-94AA-727EC6042598}"/>
    <cellStyle name="20% - Accent5 6 3 2 2 4" xfId="18765" xr:uid="{78174BAE-0485-42BE-9F73-24A52B95D366}"/>
    <cellStyle name="20% - Accent5 6 3 2 3" xfId="9913" xr:uid="{444939BD-5686-4BC5-AABB-632ACA78F20F}"/>
    <cellStyle name="20% - Accent5 6 3 2 3 2" xfId="10756" xr:uid="{8C8DE124-D0D9-4DD6-A027-02F03AE8A9BC}"/>
    <cellStyle name="20% - Accent5 6 3 2 4" xfId="7980" xr:uid="{F9DEE459-EC9A-47A1-98A2-4467A00CA264}"/>
    <cellStyle name="20% - Accent5 6 3 2 4 2" xfId="5355" xr:uid="{7657DA54-1556-40EB-B33E-3A089391455D}"/>
    <cellStyle name="20% - Accent5 6 3 2 5" xfId="14475" xr:uid="{E36D9CD0-92E6-4C1D-AA83-26DE945C38D7}"/>
    <cellStyle name="20% - Accent5 6 3 3" xfId="23452" xr:uid="{DE8604FA-ED95-4021-B847-083FB281FD9B}"/>
    <cellStyle name="20% - Accent5 6 3 3 2" xfId="9826" xr:uid="{4AB9C662-5AA1-4604-AC97-096248C9299F}"/>
    <cellStyle name="20% - Accent5 6 3 3 2 2" xfId="1580" xr:uid="{2962BE63-24B0-4926-81E1-6A0FB52752EB}"/>
    <cellStyle name="20% - Accent5 6 3 3 2 2 2" xfId="18936" xr:uid="{DDBBC5E7-399E-4558-B28D-13C3661DFE09}"/>
    <cellStyle name="20% - Accent5 6 3 3 2 3" xfId="14384" xr:uid="{EA66BF9A-0F08-415C-9691-1B0D00DB4E23}"/>
    <cellStyle name="20% - Accent5 6 3 3 2 3 2" xfId="12783" xr:uid="{31A786A4-1CFA-4E37-9B7F-40603AE378F5}"/>
    <cellStyle name="20% - Accent5 6 3 3 2 4" xfId="8232" xr:uid="{22F03E9E-4925-4714-A27B-542D6D32C2A6}"/>
    <cellStyle name="20% - Accent5 6 3 3 3" xfId="22550" xr:uid="{5287FD56-F820-419A-AF87-5061C9645567}"/>
    <cellStyle name="20% - Accent5 6 3 3 3 2" xfId="23392" xr:uid="{0E0D1A73-3A6D-430D-B08B-2A861F84B956}"/>
    <cellStyle name="20% - Accent5 6 3 3 4" xfId="20615" xr:uid="{CF140FD6-0EEC-491A-B980-9B7BCCBCB4DF}"/>
    <cellStyle name="20% - Accent5 6 3 3 4 2" xfId="11668" xr:uid="{B83F8E3C-83DA-4544-B777-0B06AF57C297}"/>
    <cellStyle name="20% - Accent5 6 3 3 5" xfId="2911" xr:uid="{1F672443-1566-4282-89F8-B6CC81DC0958}"/>
    <cellStyle name="20% - Accent5 6 3 4" xfId="1408" xr:uid="{1D6A9C31-04D3-439A-B158-D11B573C362C}"/>
    <cellStyle name="20% - Accent5 6 3 4 2" xfId="13180" xr:uid="{13CD3D87-F577-4585-8440-19329E25BB4C}"/>
    <cellStyle name="20% - Accent5 6 3 4 2 2" xfId="12612" xr:uid="{AC634063-0BCC-461C-88EC-6D571AA6D912}"/>
    <cellStyle name="20% - Accent5 6 3 4 3" xfId="8061" xr:uid="{1E83504E-A4BC-4CC3-9645-30611F2F1529}"/>
    <cellStyle name="20% - Accent5 6 3 4 3 2" xfId="17003" xr:uid="{06A5DFF1-1401-412B-95EB-DDED38FD520D}"/>
    <cellStyle name="20% - Accent5 6 3 4 4" xfId="25078" xr:uid="{72BA06A0-D2AE-4C30-B2F8-FD8D78D5B6EF}"/>
    <cellStyle name="20% - Accent5 6 3 5" xfId="3599" xr:uid="{8653C3E8-3CBF-4211-87C5-1FC5C3147FE0}"/>
    <cellStyle name="20% - Accent5 6 3 5 2" xfId="4442" xr:uid="{84D3538C-61C9-4F6A-A22D-015DD4DA1E09}"/>
    <cellStyle name="20% - Accent5 6 3 6" xfId="18513" xr:uid="{62CC6291-51CC-4BFB-854D-B2F6FF21CD66}"/>
    <cellStyle name="20% - Accent5 6 3 6 2" xfId="15888" xr:uid="{0F492B8B-B695-434D-B47B-1E0164BC61E4}"/>
    <cellStyle name="20% - Accent5 6 3 7" xfId="20787" xr:uid="{E7410B77-14C1-4D3C-8D2C-CF9B82918C67}"/>
    <cellStyle name="20% - Accent5 6 4" xfId="17140" xr:uid="{A2648EE0-24C0-47E7-850C-07A71DA52C2B}"/>
    <cellStyle name="20% - Accent5 6 4 2" xfId="6607" xr:uid="{BE88C4D8-0E1A-4334-B628-2316069CE67A}"/>
    <cellStyle name="20% - Accent5 6 4 2 2" xfId="16150" xr:uid="{AA1D0E6A-1E71-4995-A458-087ECD895A78}"/>
    <cellStyle name="20% - Accent5 6 4 2 2 2" xfId="9998" xr:uid="{C81A61AD-EBA1-4B04-81D0-882F2EE8CACE}"/>
    <cellStyle name="20% - Accent5 6 4 2 2 2 2" xfId="21038" xr:uid="{A14105FB-736F-497F-B51D-6C7ED596B2CC}"/>
    <cellStyle name="20% - Accent5 6 4 2 2 3" xfId="9133" xr:uid="{87AD31D7-F7BA-4640-AF3C-DD46E3F42513}"/>
    <cellStyle name="20% - Accent5 6 4 2 2 3 2" xfId="19107" xr:uid="{B7F830A9-B899-441B-8346-98797BD70ABD}"/>
    <cellStyle name="20% - Accent5 6 4 2 2 4" xfId="14555" xr:uid="{E75CE1BE-5C59-4263-9EB1-1FBC42140394}"/>
    <cellStyle name="20% - Accent5 6 4 2 3" xfId="5703" xr:uid="{FAE4BD58-B476-4C57-9E15-8016D8C67123}"/>
    <cellStyle name="20% - Accent5 6 4 2 3 2" xfId="973" xr:uid="{A5633E1D-7185-440B-A84D-39F3152FADA5}"/>
    <cellStyle name="20% - Accent5 6 4 2 4" xfId="2739" xr:uid="{B70D883B-2372-4449-AAA3-17B1684CCE49}"/>
    <cellStyle name="20% - Accent5 6 4 2 4 2" xfId="17993" xr:uid="{22C0BBC5-89CD-49FC-AD66-874CFC79526F}"/>
    <cellStyle name="20% - Accent5 6 4 2 5" xfId="21860" xr:uid="{015E57BB-956A-49FD-BA08-BAA050DFD63B}"/>
    <cellStyle name="20% - Accent5 6 4 3" xfId="19243" xr:uid="{24F54564-1160-4EFF-84CC-0267E1BE05ED}"/>
    <cellStyle name="20% - Accent5 6 4 3 2" xfId="5616" xr:uid="{0A1B92E5-C59E-4747-98D5-D1378AE020C7}"/>
    <cellStyle name="20% - Accent5 6 4 3 2 2" xfId="22635" xr:uid="{2C032BE3-B233-4EAC-84F8-1A0D08B830ED}"/>
    <cellStyle name="20% - Accent5 6 4 3 2 2 2" xfId="14726" xr:uid="{6883D2F9-039E-4E70-ADEB-D6FD9C2047ED}"/>
    <cellStyle name="20% - Accent5 6 4 3 2 3" xfId="21769" xr:uid="{FE0E7711-833B-439B-BDF0-40BF8DB43376}"/>
    <cellStyle name="20% - Accent5 6 4 3 2 3 2" xfId="8574" xr:uid="{9DFF510E-90E2-4D72-8DCB-0E94345839AC}"/>
    <cellStyle name="20% - Accent5 6 4 3 2 4" xfId="2991" xr:uid="{73AF3D51-7D6B-4184-B5F5-1DBA19835486}"/>
    <cellStyle name="20% - Accent5 6 4 3 3" xfId="12017" xr:uid="{2556834B-7EFD-4FCC-A233-A8E42C0D836D}"/>
    <cellStyle name="20% - Accent5 6 4 3 3 2" xfId="974" xr:uid="{52B82A32-19B4-4ECD-8689-9A6718A77355}"/>
    <cellStyle name="20% - Accent5 6 4 3 4" xfId="9052" xr:uid="{87AE8A6A-371E-4F0D-B966-CFED857B115E}"/>
    <cellStyle name="20% - Accent5 6 4 3 4 2" xfId="7460" xr:uid="{D1601779-9BC2-4CD4-BED2-8E6B19C90813}"/>
    <cellStyle name="20% - Accent5 6 4 3 5" xfId="15548" xr:uid="{BF1F06FE-C258-4F1E-B3E4-59CF537F1DCF}"/>
    <cellStyle name="20% - Accent5 6 4 4" xfId="22463" xr:uid="{E940249E-D09B-40A3-874A-6354A8F9B7F8}"/>
    <cellStyle name="20% - Accent5 6 4 4 2" xfId="3684" xr:uid="{C6B53EF9-9EED-4223-BCFE-D9A86FF5D4B0}"/>
    <cellStyle name="20% - Accent5 6 4 4 2 2" xfId="8403" xr:uid="{F90FE53E-733C-4FE0-B070-EF50771E0C07}"/>
    <cellStyle name="20% - Accent5 6 4 4 3" xfId="2820" xr:uid="{E882AF2B-2BC4-444D-8C8F-2D218E84C46C}"/>
    <cellStyle name="20% - Accent5 6 4 4 3 2" xfId="25420" xr:uid="{F3689E85-F8B1-400D-BFCE-1E31559BF36D}"/>
    <cellStyle name="20% - Accent5 6 4 4 4" xfId="20867" xr:uid="{94BB7DA6-D72A-4420-A2B7-33BD384AF274}"/>
    <cellStyle name="20% - Accent5 6 4 5" xfId="16237" xr:uid="{EF8A1C7D-3202-49AE-B3A4-6A02251ECB56}"/>
    <cellStyle name="20% - Accent5 6 4 5 2" xfId="17080" xr:uid="{EA50F2C1-3476-4233-B974-6F50A20D7C78}"/>
    <cellStyle name="20% - Accent5 6 4 6" xfId="14303" xr:uid="{007AF0A6-9255-4790-925C-67CB6D2FB21E}"/>
    <cellStyle name="20% - Accent5 6 4 6 2" xfId="24305" xr:uid="{53DB9FFE-BE22-423D-AD56-1587576118C1}"/>
    <cellStyle name="20% - Accent5 6 4 7" xfId="9224" xr:uid="{CC1F299D-4E88-4EC5-90E5-80EA22D51B01}"/>
    <cellStyle name="20% - Accent5 6 5" xfId="12929" xr:uid="{01B48AD2-CB88-4A1F-825C-2E0B2C704357}"/>
    <cellStyle name="20% - Accent5 6 5 2" xfId="11930" xr:uid="{1D7284DF-F656-4374-85EE-926F6B23499A}"/>
    <cellStyle name="20% - Accent5 6 5 2 2" xfId="16322" xr:uid="{11CBFE23-FECA-4F91-8516-E03A18E8B993}"/>
    <cellStyle name="20% - Accent5 6 5 2 2 2" xfId="3162" xr:uid="{45DAF521-CE8E-4478-8F7D-B405CA3148CA}"/>
    <cellStyle name="20% - Accent5 6 5 2 3" xfId="15457" xr:uid="{CC98E3BA-590B-401D-9332-DA443F754B97}"/>
    <cellStyle name="20% - Accent5 6 5 2 3 2" xfId="21209" xr:uid="{AFC3BDAD-4BD4-44B6-8FB6-762EC128AFC4}"/>
    <cellStyle name="20% - Accent5 6 5 2 4" xfId="9304" xr:uid="{81932E9A-E4B5-4650-B42A-3F44F1A7C0DD}"/>
    <cellStyle name="20% - Accent5 6 5 3" xfId="24654" xr:uid="{ECBB5B59-E0BF-4F21-A7AD-66E627D13705}"/>
    <cellStyle name="20% - Accent5 6 5 3 2" xfId="2009" xr:uid="{4316D341-BE34-4A38-AED3-66FE99271B5C}"/>
    <cellStyle name="20% - Accent5 6 5 4" xfId="21688" xr:uid="{D6A18696-4EF1-44E0-A4FD-9535B902D3D9}"/>
    <cellStyle name="20% - Accent5 6 5 4 2" xfId="20096" xr:uid="{CBCFD5C7-5F5D-4C44-8980-893B62FB25FD}"/>
    <cellStyle name="20% - Accent5 6 5 5" xfId="5015" xr:uid="{9957FA5E-FE2C-43BB-B1EA-669F72C08A46}"/>
    <cellStyle name="20% - Accent5 6 6" xfId="287" xr:uid="{72ABE16C-1EDA-42EA-B5D1-8D2499D5C105}"/>
    <cellStyle name="20% - Accent5 6 6 2" xfId="24567" xr:uid="{47A3A23E-ACB4-4816-B100-1B74371C9BD5}"/>
    <cellStyle name="20% - Accent5 6 6 2 2" xfId="5788" xr:uid="{2B2DFB7A-B44F-472F-BBB7-C1CC8E539347}"/>
    <cellStyle name="20% - Accent5 6 6 2 2 2" xfId="9475" xr:uid="{4ADD1F9A-F580-41A2-9852-D0539D5A1613}"/>
    <cellStyle name="20% - Accent5 6 6 2 3" xfId="4924" xr:uid="{B8075C18-A415-41DD-877E-C0C100605700}"/>
    <cellStyle name="20% - Accent5 6 6 2 3 2" xfId="14897" xr:uid="{A288902C-19B4-4242-BD5E-D11351288F14}"/>
    <cellStyle name="20% - Accent5 6 6 2 4" xfId="21940" xr:uid="{F7E79AB5-B1EB-4054-80ED-885F5E07AD0C}"/>
    <cellStyle name="20% - Accent5 6 6 3" xfId="18341" xr:uid="{BD126618-ADC7-4F83-BAE4-BD5553520FFC}"/>
    <cellStyle name="20% - Accent5 6 6 3 2" xfId="4113" xr:uid="{0CC47354-B157-4DEF-AD51-D321711161F5}"/>
    <cellStyle name="20% - Accent5 6 6 4" xfId="15376" xr:uid="{A7A292CE-5826-4009-B45E-D2437D0AD31B}"/>
    <cellStyle name="20% - Accent5 6 6 4 2" xfId="13782" xr:uid="{886E94DC-DBE2-4E01-B3A2-E141BD6340A6}"/>
    <cellStyle name="20% - Accent5 6 6 5" xfId="11328" xr:uid="{54CE3175-709B-4A3E-857B-406EDDCD0F31}"/>
    <cellStyle name="20% - Accent5 6 7" xfId="6679" xr:uid="{5C3CB330-3080-4908-BDBC-0428798B3663}"/>
    <cellStyle name="20% - Accent5 6 7 2" xfId="23703" xr:uid="{B39ABC72-24D8-4651-884C-ADF4904833F6}"/>
    <cellStyle name="20% - Accent5 6 7 2 2" xfId="10508" xr:uid="{02677F12-EAB3-492F-B788-123E4FA10FDE}"/>
    <cellStyle name="20% - Accent5 6 7 3" xfId="5956" xr:uid="{6B881B26-98AC-4512-96B8-46594389C23E}"/>
    <cellStyle name="20% - Accent5 6 7 3 2" xfId="2261" xr:uid="{F8CB9E95-2E32-470D-8ED9-75C56708F4D8}"/>
    <cellStyle name="20% - Accent5 6 7 4" xfId="22974" xr:uid="{B996CE81-53CA-4803-AF2E-95F936128ED5}"/>
    <cellStyle name="20% - Accent5 6 8" xfId="6778" xr:uid="{E37856DC-90A0-46A8-A2FA-2BE25B593F01}"/>
    <cellStyle name="20% - Accent5 6 8 2" xfId="2338" xr:uid="{324B66F6-383D-459A-9FCC-DA6007DB30F8}"/>
    <cellStyle name="20% - Accent5 6 9" xfId="16409" xr:uid="{355858D7-BE47-4769-ABAC-4C5158828E41}"/>
    <cellStyle name="20% - Accent5 6 9 2" xfId="14815" xr:uid="{EA111B5C-2D25-4774-A7EF-70AE145C2551}"/>
    <cellStyle name="20% - Accent5 7" xfId="1327" xr:uid="{63A24765-89B3-493F-8F3B-B806F8E4FD24}"/>
    <cellStyle name="20% - Accent5 7 2" xfId="3431" xr:uid="{9AD81F97-C9BC-40C4-8566-42EECFB01D24}"/>
    <cellStyle name="20% - Accent5 7 2 2" xfId="9745" xr:uid="{5E3B9D3F-950B-445E-A9E1-291A94D6E375}"/>
    <cellStyle name="20% - Accent5 7 2 2 2" xfId="20356" xr:uid="{701DCB5B-A813-4EC3-8D40-EA02BCBCB1E2}"/>
    <cellStyle name="20% - Accent5 7 2 2 2 2" xfId="18426" xr:uid="{76D09564-FA30-417B-A6D1-B2104024598C}"/>
    <cellStyle name="20% - Accent5 7 2 2 2 2 2" xfId="5266" xr:uid="{324A6337-7BD8-47E3-AA4C-EA90B5AC3BF8}"/>
    <cellStyle name="20% - Accent5 7 2 2 2 3" xfId="17562" xr:uid="{A1E5D071-058B-4408-831F-DCF1AB7F60A5}"/>
    <cellStyle name="20% - Accent5 7 2 2 2 3 2" xfId="22282" xr:uid="{9DC64BCF-6C7B-4903-8668-730225FCBFCA}"/>
    <cellStyle name="20% - Accent5 7 2 2 2 4" xfId="11408" xr:uid="{C53D5CDB-02D8-462E-B5A7-35CDBF133E93}"/>
    <cellStyle name="20% - Accent5 7 2 2 3" xfId="14131" xr:uid="{CEA00364-DD03-4152-B597-BD3C64AFB8FB}"/>
    <cellStyle name="20% - Accent5 7 2 2 3 2" xfId="16751" xr:uid="{7A87B20A-66E8-4436-BA83-23241E9FFA1D}"/>
    <cellStyle name="20% - Accent5 7 2 2 4" xfId="23793" xr:uid="{4385DE06-F1E7-4143-AE3F-3BE99277475A}"/>
    <cellStyle name="20% - Accent5 7 2 2 4 2" xfId="10595" xr:uid="{1C90C054-D484-4728-ACBF-E0DF5B955040}"/>
    <cellStyle name="20% - Accent5 7 2 2 5" xfId="7120" xr:uid="{299B9E06-8110-4E60-848D-9D689CCFC7D1}"/>
    <cellStyle name="20% - Accent5 7 2 3" xfId="22382" xr:uid="{75857A42-CD7D-4D57-8594-389734D70698}"/>
    <cellStyle name="20% - Accent5 7 2 3 2" xfId="14044" xr:uid="{680222DB-5730-4940-9BA7-99F41D4A5D6C}"/>
    <cellStyle name="20% - Accent5 7 2 3 2 2" xfId="7893" xr:uid="{C8996D29-B4B2-4103-B9BB-B92B255CD45C}"/>
    <cellStyle name="20% - Accent5 7 2 3 2 2 2" xfId="11579" xr:uid="{23F6EB37-21FB-4DAA-A277-D61D4375D5A3}"/>
    <cellStyle name="20% - Accent5 7 2 3 2 3" xfId="7029" xr:uid="{50BC4C71-3611-4527-ADE5-C32833E774BC}"/>
    <cellStyle name="20% - Accent5 7 2 3 2 3 2" xfId="15970" xr:uid="{BEEA7777-161F-4247-A869-F32455292ECE}"/>
    <cellStyle name="20% - Accent5 7 2 3 2 4" xfId="24045" xr:uid="{8AFE641A-7066-4412-B2F6-17FA1357C392}"/>
    <cellStyle name="20% - Accent5 7 2 3 3" xfId="2567" xr:uid="{1EAD5248-1085-4914-BE72-EA927DAD90E5}"/>
    <cellStyle name="20% - Accent5 7 2 3 3 2" xfId="6217" xr:uid="{470FEAAD-86A1-4EF8-BD8B-C0D7CE5C49D3}"/>
    <cellStyle name="20% - Accent5 7 2 3 4" xfId="17481" xr:uid="{0A664078-9013-4F6B-99ED-2AF59495357E}"/>
    <cellStyle name="20% - Accent5 7 2 3 4 2" xfId="23232" xr:uid="{DF867E97-FE27-4FD1-A01C-6480FBF10B36}"/>
    <cellStyle name="20% - Accent5 7 2 3 5" xfId="19756" xr:uid="{DA988174-2F51-4C55-AE37-D1201E14CD7E}"/>
    <cellStyle name="20% - Accent5 7 2 4" xfId="7721" xr:uid="{5DB93288-17D2-4BFA-BC41-273524A1DBBD}"/>
    <cellStyle name="20% - Accent5 7 2 4 2" xfId="24739" xr:uid="{53069B0E-B8A6-4187-90B4-9AB51F77CBF5}"/>
    <cellStyle name="20% - Accent5 7 2 4 2 2" xfId="15799" xr:uid="{E744F2A5-A88E-430D-8228-AC9A7B443F26}"/>
    <cellStyle name="20% - Accent5 7 2 4 3" xfId="23874" xr:uid="{66B37F4D-BA00-4C8C-972A-944154E1181A}"/>
    <cellStyle name="20% - Accent5 7 2 4 3 2" xfId="9646" xr:uid="{43A98907-D469-427B-9A06-1B0868BDCFF6}"/>
    <cellStyle name="20% - Accent5 7 2 4 4" xfId="5095" xr:uid="{2CD0FBBE-2BA1-41CF-8A52-4D7CD5370ABC}"/>
    <cellStyle name="20% - Accent5 7 2 5" xfId="20443" xr:uid="{94C46A57-C241-479E-BE6C-204908D14C91}"/>
    <cellStyle name="20% - Accent5 7 2 5 2" xfId="23064" xr:uid="{F74E7231-A7CD-4440-8F0C-CEF232335BE0}"/>
    <cellStyle name="20% - Accent5 7 2 6" xfId="11156" xr:uid="{EF868B83-014C-4738-A1F4-A16D2F00F280}"/>
    <cellStyle name="20% - Accent5 7 2 6 2" xfId="4281" xr:uid="{AF961806-4C29-46F2-8DAB-96C804F9FA57}"/>
    <cellStyle name="20% - Accent5 7 2 7" xfId="17653" xr:uid="{F68F8DD4-1599-4C0B-B3BE-113FC7752A64}"/>
    <cellStyle name="20% - Accent5 7 3" xfId="16069" xr:uid="{961D71DB-EE2B-480E-8B82-BA3E14071449}"/>
    <cellStyle name="20% - Accent5 7 3 2" xfId="5535" xr:uid="{10749022-2650-4176-AC8C-8D66FCCDDCFF}"/>
    <cellStyle name="20% - Accent5 7 3 2 2" xfId="8793" xr:uid="{E6002D25-E3CF-4D93-B0E6-7BC707F74BFA}"/>
    <cellStyle name="20% - Accent5 7 3 2 2 2" xfId="14216" xr:uid="{E0E96BF4-131E-4BD6-9571-54CD428FEE00}"/>
    <cellStyle name="20% - Accent5 7 3 2 2 2 2" xfId="17904" xr:uid="{72CAD199-EB4A-4793-9FC0-12FC91CE29A8}"/>
    <cellStyle name="20% - Accent5 7 3 2 2 3" xfId="13351" xr:uid="{AF877642-7621-4C98-ACE2-44E2CB0963E5}"/>
    <cellStyle name="20% - Accent5 7 3 2 2 3 2" xfId="11750" xr:uid="{4D252C7C-7F89-48C7-983E-8FB1CF9A0327}"/>
    <cellStyle name="20% - Accent5 7 3 2 2 4" xfId="7200" xr:uid="{45955B00-C935-4289-BF34-DC76C6548107}"/>
    <cellStyle name="20% - Accent5 7 3 2 3" xfId="21516" xr:uid="{4AC5BAD0-ECC8-4AAC-AE49-EC5CEE9B3CBB}"/>
    <cellStyle name="20% - Accent5 7 3 2 3 2" xfId="25168" xr:uid="{BA07F5EC-7423-4029-9217-7063736A8A2D}"/>
    <cellStyle name="20% - Accent5 7 3 2 4" xfId="19584" xr:uid="{EA2C7E02-2596-4711-948E-2E150941C075}"/>
    <cellStyle name="20% - Accent5 7 3 2 4 2" xfId="6385" xr:uid="{D6BDA81C-D8FD-48E6-8FAF-138B34704DC6}"/>
    <cellStyle name="20% - Accent5 7 3 2 5" xfId="1837" xr:uid="{E48FD800-24F6-4E02-92E9-261BFCDEFA6E}"/>
    <cellStyle name="20% - Accent5 7 3 3" xfId="11849" xr:uid="{241FC31F-A8BD-4494-8AC5-E2562D2E1709}"/>
    <cellStyle name="20% - Accent5 7 3 3 2" xfId="21429" xr:uid="{E3B72BE3-AAC1-4669-8874-9325F91DB77A}"/>
    <cellStyle name="20% - Accent5 7 3 3 2 2" xfId="2652" xr:uid="{6107F853-1045-4817-A669-03DD06D566FD}"/>
    <cellStyle name="20% - Accent5 7 3 3 2 2 2" xfId="7371" xr:uid="{ACD0CF26-3F23-4090-AF77-31DEA39769EF}"/>
    <cellStyle name="20% - Accent5 7 3 3 2 3" xfId="691" xr:uid="{BC91BC04-FB9C-4303-9629-EB5DD6CE7371}"/>
    <cellStyle name="20% - Accent5 7 3 3 2 3 2" xfId="24387" xr:uid="{3372D82E-D0EA-48CB-AFBD-A355FA461BDA}"/>
    <cellStyle name="20% - Accent5 7 3 3 2 4" xfId="19836" xr:uid="{C82464D4-DA93-4670-9306-AC81BA4EF66F}"/>
    <cellStyle name="20% - Accent5 7 3 3 3" xfId="15204" xr:uid="{0D9DBF4D-BE7E-4D06-8F92-193007C44CAD}"/>
    <cellStyle name="20% - Accent5 7 3 3 3 2" xfId="18855" xr:uid="{BC2F8034-1568-4083-A283-1D04B2934F61}"/>
    <cellStyle name="20% - Accent5 7 3 3 4" xfId="13270" xr:uid="{2651B56C-E763-4FCC-9844-E550823A19C0}"/>
    <cellStyle name="20% - Accent5 7 3 3 4 2" xfId="12699" xr:uid="{07C9343E-6EFA-4EDE-A02C-9D60449C9CCD}"/>
    <cellStyle name="20% - Accent5 7 3 3 5" xfId="3941" xr:uid="{5EDD3F06-944E-4968-B5F3-6A67B95A23F5}"/>
    <cellStyle name="20% - Accent5 7 3 4" xfId="2480" xr:uid="{F8ADF8D5-C2DF-4524-BC27-E08CF2863E2B}"/>
    <cellStyle name="20% - Accent5 7 3 4 2" xfId="20528" xr:uid="{F224FF8B-35F3-4CBC-AB76-48F194C9AE72}"/>
    <cellStyle name="20% - Accent5 7 3 4 2 2" xfId="24216" xr:uid="{D953EA10-5086-49B5-9E24-A4489882DFAA}"/>
    <cellStyle name="20% - Accent5 7 3 4 3" xfId="19665" xr:uid="{B1CC5A9F-F691-4263-9493-A1B77A39DC96}"/>
    <cellStyle name="20% - Accent5 7 3 4 3 2" xfId="5437" xr:uid="{EC353B4D-865D-493B-8BB8-963E2C70AA69}"/>
    <cellStyle name="20% - Accent5 7 3 4 4" xfId="17733" xr:uid="{02653B60-841F-4C41-A2BB-413EAAFC97FA}"/>
    <cellStyle name="20% - Accent5 7 3 5" xfId="8880" xr:uid="{872C6459-2C7F-4DF5-989F-1C24AA7073B7}"/>
    <cellStyle name="20% - Accent5 7 3 5 2" xfId="12531" xr:uid="{5F3554E2-F1F7-4974-B4A1-3B702BF0A662}"/>
    <cellStyle name="20% - Accent5 7 3 6" xfId="6948" xr:uid="{EC6305CA-BED0-40BF-88D5-CEC698CC639C}"/>
    <cellStyle name="20% - Accent5 7 3 6 2" xfId="16919" xr:uid="{FD680FD6-486B-4425-8DB3-ED6D92F098EC}"/>
    <cellStyle name="20% - Accent5 7 3 7" xfId="13442" xr:uid="{41EF169D-1396-4C6E-BA74-C15D9C518212}"/>
    <cellStyle name="20% - Accent5 7 4" xfId="24486" xr:uid="{286077E1-3F64-4FEA-9BC9-DCAEA4E22B49}"/>
    <cellStyle name="20% - Accent5 7 4 2" xfId="15117" xr:uid="{1E9F0480-D499-4DA8-BB1B-412E18BE8846}"/>
    <cellStyle name="20% - Accent5 7 4 2 2" xfId="8965" xr:uid="{D314544E-15B3-41A1-95CF-1CE104973592}"/>
    <cellStyle name="20% - Accent5 7 4 2 2 2" xfId="20007" xr:uid="{9D499BA1-4354-4A42-89C9-E13E46B95E77}"/>
    <cellStyle name="20% - Accent5 7 4 2 3" xfId="2800" xr:uid="{8DAB0130-8DC5-4476-868C-02C876DFF5D3}"/>
    <cellStyle name="20% - Accent5 7 4 2 3 2" xfId="18075" xr:uid="{F3A05F34-DD5E-4336-9CC4-7D7DD2A47715}"/>
    <cellStyle name="20% - Accent5 7 4 2 4" xfId="13522" xr:uid="{B32F447A-4AE9-4068-BE46-D47C7DE99D35}"/>
    <cellStyle name="20% - Accent5 7 4 3" xfId="4671" xr:uid="{DFD792C1-CFCF-47F6-988B-95B28CD88A08}"/>
    <cellStyle name="20% - Accent5 7 4 3 2" xfId="8322" xr:uid="{D0ABB7D3-67C2-42B1-8B51-3479B1905417}"/>
    <cellStyle name="20% - Accent5 7 4 4" xfId="1656" xr:uid="{FE2682B7-9307-4CD9-9FD4-806C6A4D546B}"/>
    <cellStyle name="20% - Accent5 7 4 4 2" xfId="25336" xr:uid="{FA0CD7E1-95FC-4B01-9DAA-FD73DBEC1E3B}"/>
    <cellStyle name="20% - Accent5 7 4 5" xfId="10255" xr:uid="{51F02E7F-EFB1-4BDE-95A4-7841B66485A4}"/>
    <cellStyle name="20% - Accent5 7 5" xfId="18173" xr:uid="{F7494284-97B3-4B80-B4D6-62B646717F64}"/>
    <cellStyle name="20% - Accent5 7 5 2" xfId="4584" xr:uid="{DB3FB96A-EC75-4C5E-B101-F1BABFFF81B4}"/>
    <cellStyle name="20% - Accent5 7 5 2 2" xfId="21601" xr:uid="{0AD63178-FC44-43DA-B8EE-0509267D769E}"/>
    <cellStyle name="20% - Accent5 7 5 2 2 2" xfId="13693" xr:uid="{696DBF3E-533E-4688-9DAC-0657ECD064F0}"/>
    <cellStyle name="20% - Accent5 7 5 2 3" xfId="9113" xr:uid="{67E27AB1-CE7E-43F8-9068-91B59B45D8DC}"/>
    <cellStyle name="20% - Accent5 7 5 2 3 2" xfId="7542" xr:uid="{7401F0EF-D0F8-443D-A3AD-63292202736A}"/>
    <cellStyle name="20% - Accent5 7 5 2 4" xfId="884" xr:uid="{EEDCD69B-D591-4FBE-B3B4-D34AE87DC66D}"/>
    <cellStyle name="20% - Accent5 7 5 3" xfId="10984" xr:uid="{69E4D197-3B7D-448E-846E-CA0B561D9EB2}"/>
    <cellStyle name="20% - Accent5 7 5 3 2" xfId="20957" xr:uid="{3F8B6CBC-B2E1-4FCF-868D-32BB34CDA3A7}"/>
    <cellStyle name="20% - Accent5 7 5 4" xfId="3760" xr:uid="{2D121C8B-9423-49E7-8F72-0CB013F38D8A}"/>
    <cellStyle name="20% - Accent5 7 5 4 2" xfId="19023" xr:uid="{51AD43FD-7FBF-4884-8507-DE04C95EB8BA}"/>
    <cellStyle name="20% - Accent5 7 5 5" xfId="22892" xr:uid="{4D6B1B30-ED26-4A61-812E-821C68518D1D}"/>
    <cellStyle name="20% - Accent5 7 6" xfId="18254" xr:uid="{2860FE02-71EC-4B53-8E9F-4D4069B0A65F}"/>
    <cellStyle name="20% - Accent5 7 6 2" xfId="12102" xr:uid="{D9C5110B-B8EE-41FC-AC07-8201E6EBAFB7}"/>
    <cellStyle name="20% - Accent5 7 6 2 2" xfId="22111" xr:uid="{15773FB6-5EE0-4DF1-820C-898F1E416982}"/>
    <cellStyle name="20% - Accent5 7 6 3" xfId="11237" xr:uid="{FF9B2A67-F78C-4EE3-96DB-D3B5129061EF}"/>
    <cellStyle name="20% - Accent5 7 6 3 2" xfId="3333" xr:uid="{9A8660BF-DF00-4E8F-8694-78B5B7A822D2}"/>
    <cellStyle name="20% - Accent5 7 6 4" xfId="15628" xr:uid="{F165440D-4202-4921-80D8-E4E3092CB428}"/>
    <cellStyle name="20% - Accent5 7 7" xfId="7808" xr:uid="{8157A261-711C-401F-A4DA-7D655F1E67EF}"/>
    <cellStyle name="20% - Accent5 7 7 2" xfId="10427" xr:uid="{504DC4CF-2B2B-44B2-9C64-C1F0502CD6AE}"/>
    <cellStyle name="20% - Accent5 7 8" xfId="4843" xr:uid="{89FF7603-6AA2-4C64-BD66-A1D310268E50}"/>
    <cellStyle name="20% - Accent5 7 8 2" xfId="2177" xr:uid="{92396F32-A011-415C-A59D-7297372FFED8}"/>
    <cellStyle name="20% - Accent5 7 9" xfId="23965" xr:uid="{92963BFD-2CCE-4A2D-BDF4-B3DE4C312FA2}"/>
    <cellStyle name="20% - Accent5 8" xfId="7640" xr:uid="{E7FE1432-C5B6-46DD-BF92-5F4F674001D2}"/>
    <cellStyle name="20% - Accent5 8 2" xfId="20275" xr:uid="{058EA570-CAC1-4CBD-AED4-B97CE401CE89}"/>
    <cellStyle name="20% - Accent5 8 2 2" xfId="23534" xr:uid="{198912F9-EC7F-48A1-B1ED-519819EE4FA1}"/>
    <cellStyle name="20% - Accent5 8 2 2 2" xfId="4756" xr:uid="{8561280D-A4F0-4788-B1A1-7F560255DC0A}"/>
    <cellStyle name="20% - Accent5 8 2 2 2 2" xfId="2091" xr:uid="{355316A4-9A9B-4F5C-8095-D2D415ECFC96}"/>
    <cellStyle name="20% - Accent5 8 2 2 3" xfId="15437" xr:uid="{1185065B-9C89-43EE-9488-1B345DF913B5}"/>
    <cellStyle name="20% - Accent5 8 2 2 3 2" xfId="13864" xr:uid="{73119B96-1796-4CD7-A129-632EBCEF58F5}"/>
    <cellStyle name="20% - Accent5 8 2 2 4" xfId="4024" xr:uid="{7C0B1624-B046-46F8-AACD-E9E03F5D4864}"/>
    <cellStyle name="20% - Accent5 8 2 3" xfId="17309" xr:uid="{6AE676E5-744D-482A-81E6-63A4CFF09AE6}"/>
    <cellStyle name="20% - Accent5 8 2 3 2" xfId="3081" xr:uid="{23B7CD72-24A1-4771-8E05-517BC8663ED9}"/>
    <cellStyle name="20% - Accent5 8 2 4" xfId="22711" xr:uid="{9FFFA88D-4163-44AD-9E7E-6A55929B4C78}"/>
    <cellStyle name="20% - Accent5 8 2 4 2" xfId="21125" xr:uid="{AF8A07E3-1F27-4217-9CEE-AF5B7F9C5C15}"/>
    <cellStyle name="20% - Accent5 8 2 5" xfId="6045" xr:uid="{0D0FE273-B86E-4C47-A1C3-B0FA5EFFB04A}"/>
    <cellStyle name="20% - Accent5 8 3" xfId="13963" xr:uid="{BB152133-87D0-4E4D-9D68-4C1C2AA1F3E1}"/>
    <cellStyle name="20% - Accent5 8 3 2" xfId="17222" xr:uid="{16EABB5C-472E-4C08-8BCD-F9E35A5C2BF0}"/>
    <cellStyle name="20% - Accent5 8 3 2 2" xfId="11069" xr:uid="{9481C8CD-CD89-4D0D-B6A7-F3D995B620FD}"/>
    <cellStyle name="20% - Accent5 8 3 2 2 2" xfId="4195" xr:uid="{6AAE35B0-F983-4F82-9280-AAE04DD6A5CD}"/>
    <cellStyle name="20% - Accent5 8 3 2 3" xfId="4904" xr:uid="{4AE5034A-EF8D-4D41-9245-273243DD78EC}"/>
    <cellStyle name="20% - Accent5 8 3 2 3 2" xfId="1228" xr:uid="{8ACD5078-5165-4ADF-ABB6-32D6285C9A49}"/>
    <cellStyle name="20% - Accent5 8 3 2 4" xfId="10338" xr:uid="{AEF58213-C92E-4C24-9BC8-79A3B033A116}"/>
    <cellStyle name="20% - Accent5 8 3 3" xfId="6776" xr:uid="{48C18765-BA65-4856-94DC-02BB56C6D45F}"/>
    <cellStyle name="20% - Accent5 8 3 3 2" xfId="9394" xr:uid="{F01CED92-94C9-45BF-BE47-58F4AADDB9E8}"/>
    <cellStyle name="20% - Accent5 8 3 4" xfId="16398" xr:uid="{3CC158B0-3809-4F35-9EB0-DF42266D45F5}"/>
    <cellStyle name="20% - Accent5 8 3 4 2" xfId="14813" xr:uid="{AF47D14C-9573-435F-9535-D2175EB05A48}"/>
    <cellStyle name="20% - Accent5 8 3 5" xfId="12359" xr:uid="{4AC0A477-D31E-4DFB-A0E4-AE17D6E9A919}"/>
    <cellStyle name="20% - Accent5 8 4" xfId="10897" xr:uid="{5FEA4AE0-C305-49FB-A2E5-A2A93EB7F196}"/>
    <cellStyle name="20% - Accent5 8 4 2" xfId="15289" xr:uid="{D7374DF8-8413-4C74-A86A-2A329161CA41}"/>
    <cellStyle name="20% - Accent5 8 4 2 2" xfId="1056" xr:uid="{0BA36CC0-FEAB-4FD5-B9BE-CDA7715C8D23}"/>
    <cellStyle name="20% - Accent5 8 4 3" xfId="21749" xr:uid="{25B8A88F-0094-41C2-97A1-F33DCD15222F}"/>
    <cellStyle name="20% - Accent5 8 4 3 2" xfId="20178" xr:uid="{26AFBB61-6B30-45EF-BB59-9EC0C55F961E}"/>
    <cellStyle name="20% - Accent5 8 4 4" xfId="1920" xr:uid="{4B2A42B6-1EAA-4505-8E1A-88EB389C2ABB}"/>
    <cellStyle name="20% - Accent5 8 5" xfId="23621" xr:uid="{B0BC1785-A6DD-45A3-AC9E-A06F69BF034B}"/>
    <cellStyle name="20% - Accent5 8 5 2" xfId="14645" xr:uid="{550568DC-E64C-4F9D-857A-0C2D80D27C7C}"/>
    <cellStyle name="20% - Accent5 8 6" xfId="10074" xr:uid="{E1E551AE-AF6C-42F0-B72E-E10D6A3E4532}"/>
    <cellStyle name="20% - Accent5 8 6 2" xfId="8490" xr:uid="{2B6BA617-59DD-4A6B-85B8-D0C4D4421775}"/>
    <cellStyle name="20% - Accent5 8 7" xfId="16579" xr:uid="{1878BB13-2055-4833-B6CC-A9F3251D1A21}"/>
    <cellStyle name="20% - Accent5 9" xfId="2399" xr:uid="{B2A2A30C-21A5-4F4F-AFFF-E092F0BF7ECF}"/>
    <cellStyle name="20% - Accent5 9 2" xfId="8712" xr:uid="{DB6D45DD-1CEA-4FC7-8BAB-0AF3DC0AAB53}"/>
    <cellStyle name="20% - Accent5 9 2 2" xfId="19325" xr:uid="{30EEB872-1413-49F4-84F0-AAA28B932695}"/>
    <cellStyle name="20% - Accent5 9 2 2 2" xfId="17394" xr:uid="{6A76E24C-A38D-4F47-9B08-C2D50D41284C}"/>
    <cellStyle name="20% - Accent5 9 2 2 2 2" xfId="23146" xr:uid="{875BAF26-060C-4591-A987-5A25A22BF7A6}"/>
    <cellStyle name="20% - Accent5 9 2 2 3" xfId="23854" xr:uid="{6E40BAE5-9261-464C-8A5A-DC4B55CCC9FF}"/>
    <cellStyle name="20% - Accent5 9 2 2 3 2" xfId="4366" xr:uid="{9582D3FC-CB11-4424-ADF8-F8114413FC3D}"/>
    <cellStyle name="20% - Accent5 9 2 2 4" xfId="16662" xr:uid="{713C71F8-29F1-4101-B35D-CF15E923A475}"/>
    <cellStyle name="20% - Accent5 9 2 3" xfId="13098" xr:uid="{36A72926-A987-4D05-B4BD-CEBFD15FD3BA}"/>
    <cellStyle name="20% - Accent5 9 2 3 2" xfId="15718" xr:uid="{C63A261A-1B06-4D33-B5DC-3D33AC796069}"/>
    <cellStyle name="20% - Accent5 9 2 4" xfId="12178" xr:uid="{B62B5A89-D66B-4D0A-9C3F-DF3F3A074BF8}"/>
    <cellStyle name="20% - Accent5 9 2 4 2" xfId="9562" xr:uid="{25023299-50F5-428A-BB1D-9A8469858924}"/>
    <cellStyle name="20% - Accent5 9 2 5" xfId="18683" xr:uid="{4BC9B535-CB15-40DF-ACD3-60B031260379}"/>
    <cellStyle name="20% - Accent5 9 3" xfId="21348" xr:uid="{F35B005A-AE87-49ED-A2FE-3D701396EE84}"/>
    <cellStyle name="20% - Accent5 9 3 2" xfId="13011" xr:uid="{76E1BC3C-2080-4920-A45A-51FAB24F9B42}"/>
    <cellStyle name="20% - Accent5 9 3 2 2" xfId="6861" xr:uid="{49FA5EB4-992F-47E8-A858-2AD83EEE7CFC}"/>
    <cellStyle name="20% - Accent5 9 3 2 2 2" xfId="16833" xr:uid="{9D98B476-0296-4FAE-B5C8-69F4DC721A32}"/>
    <cellStyle name="20% - Accent5 9 3 2 3" xfId="17542" xr:uid="{EFD07A74-1A1B-4678-B724-D2033CB79D2E}"/>
    <cellStyle name="20% - Accent5 9 3 2 3 2" xfId="10680" xr:uid="{635B3FB3-3B20-431E-9433-BE8EB59E434C}"/>
    <cellStyle name="20% - Accent5 9 3 2 4" xfId="6128" xr:uid="{7953CA96-2081-42AA-B77B-DAA701AB95ED}"/>
    <cellStyle name="20% - Accent5 9 3 3" xfId="459" xr:uid="{09420637-1171-4163-8E76-0B4497BCB2AF}"/>
    <cellStyle name="20% - Accent5 9 3 3 2" xfId="5185" xr:uid="{D032B450-15A2-4DEC-A8D0-4BDE78BE8C59}"/>
    <cellStyle name="20% - Accent5 9 3 4" xfId="24815" xr:uid="{B80B47DB-339F-4A0F-A73C-6600A3098F6F}"/>
    <cellStyle name="20% - Accent5 9 3 4 2" xfId="22198" xr:uid="{281B1DDB-8561-417A-9662-FF46A286601F}"/>
    <cellStyle name="20% - Accent5 9 3 5" xfId="8150" xr:uid="{5605E5AE-F3A7-4298-948C-D5BA0C4C5A98}"/>
    <cellStyle name="20% - Accent5 9 4" xfId="6689" xr:uid="{7672B641-9E1F-410E-9A8D-25B9CE47ADBE}"/>
    <cellStyle name="20% - Accent5 9 4 2" xfId="23706" xr:uid="{577ACA78-7925-48E5-9824-D1E5A933D715}"/>
    <cellStyle name="20% - Accent5 9 4 2 2" xfId="10509" xr:uid="{1AC7C7FF-1461-462C-9AEF-B4406C5EBABD}"/>
    <cellStyle name="20% - Accent5 9 4 3" xfId="11217" xr:uid="{900ADA21-2823-492C-A7ED-AD5327D32466}"/>
    <cellStyle name="20% - Accent5 9 4 3 2" xfId="2262" xr:uid="{924F002D-02EE-4EF7-99AE-D26ABF0B0BA5}"/>
    <cellStyle name="20% - Accent5 9 4 4" xfId="22975" xr:uid="{9620EC43-5D3F-48FA-A5C6-807D0810BFCB}"/>
    <cellStyle name="20% - Accent5 9 5" xfId="19412" xr:uid="{57EEC1A5-2FE6-4E7C-9941-D1B1C6C6BB92}"/>
    <cellStyle name="20% - Accent5 9 5 2" xfId="22030" xr:uid="{9847954B-7BE3-4501-8AF7-0BADAD013E2E}"/>
    <cellStyle name="20% - Accent5 9 6" xfId="5864" xr:uid="{E4E788EF-C406-4073-BC8E-680B95782CE2}"/>
    <cellStyle name="20% - Accent5 9 6 2" xfId="3249" xr:uid="{027527D9-863C-4BE7-9ECD-96DD76E1868B}"/>
    <cellStyle name="20% - Accent5 9 7" xfId="24996" xr:uid="{A9F30D05-D27B-43B3-8383-CA2C2BE79098}"/>
    <cellStyle name="20% - Accent6" xfId="35" builtinId="50" customBuiltin="1"/>
    <cellStyle name="20% - Accent6 10" xfId="4503" xr:uid="{73EFB9B9-4490-46EC-9D4A-EEF5502FB7E9}"/>
    <cellStyle name="20% - Accent6 10 2" xfId="10816" xr:uid="{DFD8DA6D-6B23-425B-A874-EC0EDF97188E}"/>
    <cellStyle name="20% - Accent6 10 2 2" xfId="3513" xr:uid="{9CF6E503-DCAC-4AE8-A19A-D3F3A2BAF613}"/>
    <cellStyle name="20% - Accent6 10 2 2 2" xfId="542" xr:uid="{F5002A97-B900-4DD5-B050-7DD21C7DB4A4}"/>
    <cellStyle name="20% - Accent6 10 2 2 2 2" xfId="25250" xr:uid="{6ED67D0C-33B3-497C-826B-13B2D8171777}"/>
    <cellStyle name="20% - Accent6 10 2 2 3" xfId="13331" xr:uid="{F65EFF7E-13AC-4C3F-9B26-ED7DE979BA36}"/>
    <cellStyle name="20% - Accent6 10 2 2 3 2" xfId="6470" xr:uid="{4B13A143-6048-400C-90EC-A503BBEBEB61}"/>
    <cellStyle name="20% - Accent6 10 2 2 4" xfId="18766" xr:uid="{96D16CA9-0A32-4811-8FC6-2A282513DD25}"/>
    <cellStyle name="20% - Accent6 10 2 3" xfId="9916" xr:uid="{3A5A1576-8466-44B4-9FA8-E54062388810}"/>
    <cellStyle name="20% - Accent6 10 2 3 2" xfId="17823" xr:uid="{562B328F-448F-4364-BB28-5B55F4D5BEDD}"/>
    <cellStyle name="20% - Accent6 10 2 4" xfId="20604" xr:uid="{BFDEE14A-68EA-495F-A57B-20E45D368481}"/>
    <cellStyle name="20% - Accent6 10 2 4 2" xfId="11666" xr:uid="{B2FCB55B-37EF-4848-A68F-309FD4E41879}"/>
    <cellStyle name="20% - Accent6 10 2 5" xfId="2909" xr:uid="{B5925503-133F-4503-8305-2F1C3B406499}"/>
    <cellStyle name="20% - Accent6 10 3" xfId="23453" xr:uid="{028CF8C7-BE90-4E17-B463-30A578ED0AD1}"/>
    <cellStyle name="20% - Accent6 10 3 2" xfId="9827" xr:uid="{F5E4A235-5DE4-4AE6-9816-2CB1870A5CBA}"/>
    <cellStyle name="20% - Accent6 10 3 2 2" xfId="1581" xr:uid="{32E5ACEC-87D8-47E5-B979-2A6968BA843D}"/>
    <cellStyle name="20% - Accent6 10 3 2 2 2" xfId="18937" xr:uid="{279FF9D5-6D5E-499D-8D11-8659B753B88C}"/>
    <cellStyle name="20% - Accent6 10 3 2 3" xfId="1728" xr:uid="{4E3D164B-A31B-4352-A646-DF63B4D821C5}"/>
    <cellStyle name="20% - Accent6 10 3 2 3 2" xfId="12784" xr:uid="{B8E548A1-E354-4685-8EED-16C555251ACC}"/>
    <cellStyle name="20% - Accent6 10 3 2 4" xfId="8233" xr:uid="{4F34B324-FA6A-41C7-8469-597E1A7CA854}"/>
    <cellStyle name="20% - Accent6 10 3 3" xfId="22553" xr:uid="{9AD0FD93-7F2C-4D47-96C4-D845B37802B1}"/>
    <cellStyle name="20% - Accent6 10 3 3 2" xfId="7290" xr:uid="{218D2407-4F45-4135-9E10-FBC83C527AB0}"/>
    <cellStyle name="20% - Accent6 10 3 4" xfId="14292" xr:uid="{CD85CFB8-2FFB-4D3F-9909-AF269AD62F30}"/>
    <cellStyle name="20% - Accent6 10 3 4 2" xfId="24303" xr:uid="{95EBED5D-E867-498B-AD78-261890D11A43}"/>
    <cellStyle name="20% - Accent6 10 3 5" xfId="9222" xr:uid="{45F7D273-21A2-4B2A-979A-E17504D34786}"/>
    <cellStyle name="20% - Accent6 10 4" xfId="1409" xr:uid="{AE3D4611-8E96-48F3-9EE9-BDF8DBC68B83}"/>
    <cellStyle name="20% - Accent6 10 4 2" xfId="13183" xr:uid="{62C3724A-4490-4BB6-9F47-D002BBCC7FD6}"/>
    <cellStyle name="20% - Accent6 10 4 2 2" xfId="12613" xr:uid="{5DBAC412-0E36-4245-92A4-ED12537ADEC1}"/>
    <cellStyle name="20% - Accent6 10 4 3" xfId="19645" xr:uid="{CA1FBFA6-AAC7-47D0-AA90-15836859DF60}"/>
    <cellStyle name="20% - Accent6 10 4 3 2" xfId="17004" xr:uid="{D1868C75-A686-4647-9F2B-B1011AE46A4D}"/>
    <cellStyle name="20% - Accent6 10 4 4" xfId="25079" xr:uid="{D9FBDDF1-2310-42BC-B693-3293D4907B8E}"/>
    <cellStyle name="20% - Accent6 10 5" xfId="3602" xr:uid="{B4A87DB0-0DD2-44E8-BE3B-288F49D9667C}"/>
    <cellStyle name="20% - Accent6 10 5 2" xfId="24135" xr:uid="{243B18E7-4EA3-4DF1-9708-07ED8E8B8F41}"/>
    <cellStyle name="20% - Accent6 10 6" xfId="7969" xr:uid="{046F1A73-238C-4953-AD63-17F10EF678FB}"/>
    <cellStyle name="20% - Accent6 10 6 2" xfId="5353" xr:uid="{07F98ACD-5A0E-46A2-9A9E-4D4AD6EC09DC}"/>
    <cellStyle name="20% - Accent6 10 7" xfId="14473" xr:uid="{B7B7D9F6-F20A-4DD0-9619-D9EA13B5149F}"/>
    <cellStyle name="20% - Accent6 11" xfId="17141" xr:uid="{BECB743F-2561-42A3-A0C8-C5202248E613}"/>
    <cellStyle name="20% - Accent6 11 2" xfId="6608" xr:uid="{F8A92BC5-261A-4200-83A6-0B785B600491}"/>
    <cellStyle name="20% - Accent6 11 2 2" xfId="16151" xr:uid="{5527AFFD-0A76-40BC-9BD7-909919A754CA}"/>
    <cellStyle name="20% - Accent6 11 2 2 2" xfId="9999" xr:uid="{2DB32320-D6A3-432E-AF70-2B91AE239F06}"/>
    <cellStyle name="20% - Accent6 11 2 2 2 2" xfId="21039" xr:uid="{1E31843F-F830-4620-99FF-5DC1082CC8EF}"/>
    <cellStyle name="20% - Accent6 11 2 2 3" xfId="10146" xr:uid="{34793473-1158-4642-9F0E-5A7ECC2D9112}"/>
    <cellStyle name="20% - Accent6 11 2 2 3 2" xfId="19108" xr:uid="{E6162075-5FEA-475F-B928-01D640653B97}"/>
    <cellStyle name="20% - Accent6 11 2 2 4" xfId="14556" xr:uid="{E6B764DA-679B-47F8-965E-637CAA42D0DE}"/>
    <cellStyle name="20% - Accent6 11 2 3" xfId="5706" xr:uid="{266286D3-90E1-49FF-B3B3-9BA37F52E2D8}"/>
    <cellStyle name="20% - Accent6 11 2 3 2" xfId="13612" xr:uid="{B3192DB8-D466-41B8-919F-680D495F975C}"/>
    <cellStyle name="20% - Accent6 11 2 4" xfId="9041" xr:uid="{93DF3D49-A5FB-40D3-BB15-427926712AD1}"/>
    <cellStyle name="20% - Accent6 11 2 4 2" xfId="7458" xr:uid="{AF07F59A-DF8D-4002-B5A3-9FA23B9D1A19}"/>
    <cellStyle name="20% - Accent6 11 2 5" xfId="15546" xr:uid="{6A244349-409B-4B08-BDDB-7D0608BB1383}"/>
    <cellStyle name="20% - Accent6 11 3" xfId="19244" xr:uid="{CFE1688E-16C9-4821-8B65-6EE66F8F9818}"/>
    <cellStyle name="20% - Accent6 11 3 2" xfId="5617" xr:uid="{4857F9F1-2FD8-4B36-83C6-62949DBD40CB}"/>
    <cellStyle name="20% - Accent6 11 3 2 2" xfId="22636" xr:uid="{5EE6722F-220B-4ECA-BD5B-C4DAF4A56C29}"/>
    <cellStyle name="20% - Accent6 11 3 2 2 2" xfId="14727" xr:uid="{9F2B7E54-7F8E-48EE-ACAE-1A397248C0C0}"/>
    <cellStyle name="20% - Accent6 11 3 2 3" xfId="22783" xr:uid="{46038825-DA0A-42E8-A90B-6D3EDE116A7A}"/>
    <cellStyle name="20% - Accent6 11 3 2 3 2" xfId="8575" xr:uid="{ED0568C6-229D-4A71-B955-5D6279167AEB}"/>
    <cellStyle name="20% - Accent6 11 3 2 4" xfId="2992" xr:uid="{1A4CA7D6-A123-4548-8547-41D06EEE1A63}"/>
    <cellStyle name="20% - Accent6 11 3 3" xfId="12020" xr:uid="{E0404A1C-ED59-4B35-8788-25A80A87F1D5}"/>
    <cellStyle name="20% - Accent6 11 3 3 2" xfId="975" xr:uid="{C8BA94BE-912B-4B7C-BCA3-5CF3C8A552AE}"/>
    <cellStyle name="20% - Accent6 11 3 4" xfId="21677" xr:uid="{21E888E2-407A-41B4-A442-433B8FADE51E}"/>
    <cellStyle name="20% - Accent6 11 3 4 2" xfId="20094" xr:uid="{5C790283-65BC-4032-8D9B-B5504BA496B3}"/>
    <cellStyle name="20% - Accent6 11 3 5" xfId="5013" xr:uid="{F430C4A7-3BA4-40E5-BE71-1DD59DB7AA74}"/>
    <cellStyle name="20% - Accent6 11 4" xfId="22464" xr:uid="{E9C3BE94-8FD9-436E-8A25-D95CA9B1F62A}"/>
    <cellStyle name="20% - Accent6 11 4 2" xfId="3685" xr:uid="{55A88CA9-3841-442F-AF9B-94B5352F7B47}"/>
    <cellStyle name="20% - Accent6 11 4 2 2" xfId="8404" xr:uid="{6AC90862-C117-4C3D-AE2C-D1EFC4BCCF0E}"/>
    <cellStyle name="20% - Accent6 11 4 3" xfId="3832" xr:uid="{D4E6B6F3-826F-4613-8DF6-151ADF8133ED}"/>
    <cellStyle name="20% - Accent6 11 4 3 2" xfId="25421" xr:uid="{B817F6C4-7676-4DA4-9BF0-09C4BB9F4136}"/>
    <cellStyle name="20% - Accent6 11 4 4" xfId="20868" xr:uid="{096C5352-4A73-4847-A218-5E7802CF2B64}"/>
    <cellStyle name="20% - Accent6 11 5" xfId="16240" xr:uid="{975D50D1-E6C6-453A-9A4E-88FA1CBFCBCB}"/>
    <cellStyle name="20% - Accent6 11 5 2" xfId="19926" xr:uid="{88889605-EF63-49A7-8A40-DD7190F864A2}"/>
    <cellStyle name="20% - Accent6 11 6" xfId="2728" xr:uid="{1758526B-A70F-46CD-9996-C7C1AEE90447}"/>
    <cellStyle name="20% - Accent6 11 6 2" xfId="17991" xr:uid="{9A1B4845-F97B-410B-82AD-798AFDCF662C}"/>
    <cellStyle name="20% - Accent6 11 7" xfId="21858" xr:uid="{DD97C6E0-B6C5-4234-A53A-914B4FC66644}"/>
    <cellStyle name="20% - Accent6 12" xfId="12930" xr:uid="{E5DC97E4-0FB0-41C3-A78C-DAA6221F556B}"/>
    <cellStyle name="20% - Accent6 12 2" xfId="1325" xr:uid="{5C2A3F5E-70E6-49B1-8CD5-996495086339}"/>
    <cellStyle name="20% - Accent6 12 2 2" xfId="24568" xr:uid="{8631B48E-572B-45AA-83F1-4A9C6A96F8B5}"/>
    <cellStyle name="20% - Accent6 12 2 2 2" xfId="5789" xr:uid="{CBE78518-0A3C-4496-ACC3-1440F52F2BA0}"/>
    <cellStyle name="20% - Accent6 12 2 2 2 2" xfId="9476" xr:uid="{E4B5C528-2B4A-4F48-A461-55985E75159A}"/>
    <cellStyle name="20% - Accent6 12 2 2 3" xfId="5936" xr:uid="{0FB20E6D-C137-42EC-8F4E-A156FE010B31}"/>
    <cellStyle name="20% - Accent6 12 2 2 3 2" xfId="14898" xr:uid="{83471A01-43A1-45BB-82CA-1CD51680FD9D}"/>
    <cellStyle name="20% - Accent6 12 2 2 4" xfId="21941" xr:uid="{4731BDCB-5C18-4B60-BE42-40DDFDCA79CF}"/>
    <cellStyle name="20% - Accent6 12 2 3" xfId="18344" xr:uid="{6138EE25-6BF5-4090-82B8-1330AE65514E}"/>
    <cellStyle name="20% - Accent6 12 2 3 2" xfId="4114" xr:uid="{749F4F80-3B53-477A-9284-F450A65BF1D5}"/>
    <cellStyle name="20% - Accent6 12 2 4" xfId="4832" xr:uid="{520EE23A-3AB9-47E2-8811-9ABCB9CC7F75}"/>
    <cellStyle name="20% - Accent6 12 2 4 2" xfId="1146" xr:uid="{8C71389A-8F36-4F2F-8EEA-8F7C7C832AD0}"/>
    <cellStyle name="20% - Accent6 12 2 5" xfId="23963" xr:uid="{5A298B7E-3FBC-439B-A9D2-B69EA670E606}"/>
    <cellStyle name="20% - Accent6 12 3" xfId="3429" xr:uid="{FAD268D5-4F34-4A7B-ACE1-27CE79FF1203}"/>
    <cellStyle name="20% - Accent6 12 3 2" xfId="18255" xr:uid="{329B50F2-7BC6-4687-862A-D87CA8AC3FEB}"/>
    <cellStyle name="20% - Accent6 12 3 2 2" xfId="12103" xr:uid="{52E53864-05BB-4779-A9DD-C016D5D5BEEB}"/>
    <cellStyle name="20% - Accent6 12 3 2 2 2" xfId="22112" xr:uid="{BE6932B1-F5CE-4122-9D42-C06BA5626D71}"/>
    <cellStyle name="20% - Accent6 12 3 2 3" xfId="12250" xr:uid="{59C27732-E142-4097-91B1-B6BC48E3B4AD}"/>
    <cellStyle name="20% - Accent6 12 3 2 3 2" xfId="3334" xr:uid="{DA8E6807-2DA8-4BCC-84C5-7719A50E261B}"/>
    <cellStyle name="20% - Accent6 12 3 2 4" xfId="15629" xr:uid="{9E21177C-C823-4F3B-A3FF-D75EE4ED8D51}"/>
    <cellStyle name="20% - Accent6 12 3 3" xfId="7811" xr:uid="{8541D4A1-EF9F-482A-90BF-AA9E63951ACC}"/>
    <cellStyle name="20% - Accent6 12 3 3 2" xfId="10428" xr:uid="{416BF9F6-F9CE-49C9-BE74-EE7EB458CFCC}"/>
    <cellStyle name="20% - Accent6 12 3 4" xfId="11145" xr:uid="{BA4886CD-4371-4182-A69C-B3519F7F7045}"/>
    <cellStyle name="20% - Accent6 12 3 4 2" xfId="1147" xr:uid="{D0E59B7A-BD97-40AC-9BAA-6D3D9B6A7861}"/>
    <cellStyle name="20% - Accent6 12 3 5" xfId="17651" xr:uid="{FD3DD417-E24E-442E-91F1-CA9864BE24A2}"/>
    <cellStyle name="20% - Accent6 12 4" xfId="11931" xr:uid="{0D776258-81D3-48B3-8378-71A46C97E505}"/>
    <cellStyle name="20% - Accent6 12 4 2" xfId="16323" xr:uid="{06248C6D-BA9E-4E43-A61D-91419EFBC512}"/>
    <cellStyle name="20% - Accent6 12 4 2 2" xfId="3163" xr:uid="{CD398F7C-4036-47BF-9849-6C2564E511A5}"/>
    <cellStyle name="20% - Accent6 12 4 3" xfId="16470" xr:uid="{C6EAE013-E659-4429-ACCF-966AF5DA646D}"/>
    <cellStyle name="20% - Accent6 12 4 3 2" xfId="21210" xr:uid="{E971D3BD-4975-4A8B-8EDF-280A4E88B0B7}"/>
    <cellStyle name="20% - Accent6 12 4 4" xfId="9305" xr:uid="{A6787A84-1717-4513-8DBD-F8556A47AC26}"/>
    <cellStyle name="20% - Accent6 12 5" xfId="24657" xr:uid="{915E31FC-1F7B-428C-A74A-FF81AEE87E14}"/>
    <cellStyle name="20% - Accent6 12 5 2" xfId="2010" xr:uid="{4DB5F755-5426-4068-9AC4-25E0554B6844}"/>
    <cellStyle name="20% - Accent6 12 6" xfId="15365" xr:uid="{4FEF49AD-B3F3-43EA-A4A4-36560EBE767E}"/>
    <cellStyle name="20% - Accent6 12 6 2" xfId="13780" xr:uid="{BB9172DF-DCD9-482D-B14E-28BFA7D7A673}"/>
    <cellStyle name="20% - Accent6 12 7" xfId="11326" xr:uid="{D6A12115-CD05-4043-8569-CA6C33E327A4}"/>
    <cellStyle name="20% - Accent6 13" xfId="9743" xr:uid="{9DE87D99-D648-4CBE-AB0D-017D034BDA50}"/>
    <cellStyle name="20% - Accent6 13 2" xfId="22380" xr:uid="{C8F2D2B5-0735-4073-AB82-E3EB76C5D112}"/>
    <cellStyle name="20% - Accent6 13 2 2" xfId="20357" xr:uid="{491AC072-6B1F-4B9C-AC53-0064DC0C1288}"/>
    <cellStyle name="20% - Accent6 13 2 2 2" xfId="18427" xr:uid="{DC25E2AA-5B8E-4778-9E3C-AC99060690E3}"/>
    <cellStyle name="20% - Accent6 13 2 2 2 2" xfId="5267" xr:uid="{3E21456B-9E3D-41A0-BBD1-18750CBF8EAA}"/>
    <cellStyle name="20% - Accent6 13 2 2 3" xfId="18574" xr:uid="{76299AAF-8948-422B-A643-B7E35C0DDF70}"/>
    <cellStyle name="20% - Accent6 13 2 2 3 2" xfId="22283" xr:uid="{6383E9A5-E1E5-4A08-810D-DD3ED4907627}"/>
    <cellStyle name="20% - Accent6 13 2 2 4" xfId="11409" xr:uid="{02FDC5BF-D669-478D-8D1C-6038B7D469D3}"/>
    <cellStyle name="20% - Accent6 13 2 3" xfId="14134" xr:uid="{D4A395F0-D404-4A54-90CB-1F794E8485D3}"/>
    <cellStyle name="20% - Accent6 13 2 3 2" xfId="16752" xr:uid="{6B90D1AE-7C99-4B12-94E8-EC7A828AF7EB}"/>
    <cellStyle name="20% - Accent6 13 2 4" xfId="17470" xr:uid="{02670F45-3D02-4550-87F7-FA998FEDE6C0}"/>
    <cellStyle name="20% - Accent6 13 2 4 2" xfId="4285" xr:uid="{8405DB06-09B1-4360-906A-9A423B096C1B}"/>
    <cellStyle name="20% - Accent6 13 2 5" xfId="19754" xr:uid="{C5AE0312-8548-44CA-85E3-F21E95FA43BD}"/>
    <cellStyle name="20% - Accent6 13 3" xfId="16067" xr:uid="{2531688C-23D3-462A-8B78-90FECE4328EF}"/>
    <cellStyle name="20% - Accent6 13 3 2" xfId="14045" xr:uid="{C8F40FEA-1D28-4657-89E6-18C6C672F0A1}"/>
    <cellStyle name="20% - Accent6 13 3 2 2" xfId="7894" xr:uid="{9B185F62-F0A6-4A9D-8205-A3A584528785}"/>
    <cellStyle name="20% - Accent6 13 3 2 2 2" xfId="11580" xr:uid="{7BB01888-3C42-481D-A64B-D40E47447D8B}"/>
    <cellStyle name="20% - Accent6 13 3 2 3" xfId="8041" xr:uid="{6E2046A7-BAEA-4FC1-BD0D-D78D2966DDD7}"/>
    <cellStyle name="20% - Accent6 13 3 2 3 2" xfId="15971" xr:uid="{A0180606-1306-4720-8B37-1EAB991F8B48}"/>
    <cellStyle name="20% - Accent6 13 3 2 4" xfId="24046" xr:uid="{752455F9-D177-48B1-8A99-815BB4CB7755}"/>
    <cellStyle name="20% - Accent6 13 3 3" xfId="2570" xr:uid="{641936EF-08F5-409F-87CF-D81388E594D2}"/>
    <cellStyle name="20% - Accent6 13 3 3 2" xfId="6218" xr:uid="{A9989434-2021-4D8C-921A-A907F5A6CC77}"/>
    <cellStyle name="20% - Accent6 13 3 4" xfId="630" xr:uid="{BE6879CB-F7CA-4520-BF2F-6B9035F58431}"/>
    <cellStyle name="20% - Accent6 13 3 4 2" xfId="10599" xr:uid="{5ACD03CC-ECA9-4250-BC2A-A4A7282EA7A2}"/>
    <cellStyle name="20% - Accent6 13 3 5" xfId="13440" xr:uid="{1861B34B-CD4A-4377-8AFE-C27F45108AE9}"/>
    <cellStyle name="20% - Accent6 13 4" xfId="7722" xr:uid="{CCF2BEED-AB87-4B73-AEDF-784D308B8AD5}"/>
    <cellStyle name="20% - Accent6 13 4 2" xfId="24740" xr:uid="{FD191010-5896-49E2-AE5C-D8501B9B0CCC}"/>
    <cellStyle name="20% - Accent6 13 4 2 2" xfId="15800" xr:uid="{1FF0073F-238A-43AA-B785-34C718CE69D7}"/>
    <cellStyle name="20% - Accent6 13 4 3" xfId="24887" xr:uid="{B3DE72C0-E358-45FE-BEC1-42365EC241A7}"/>
    <cellStyle name="20% - Accent6 13 4 3 2" xfId="9647" xr:uid="{FAEB0D89-1FB4-4511-BC3A-D98ECC796A77}"/>
    <cellStyle name="20% - Accent6 13 4 4" xfId="5096" xr:uid="{D8BBBD79-7EC3-4A77-8CC1-889CEAE79BD3}"/>
    <cellStyle name="20% - Accent6 13 5" xfId="20446" xr:uid="{CE89FA4C-2A1D-483B-B372-69D02E9F6A84}"/>
    <cellStyle name="20% - Accent6 13 5 2" xfId="23065" xr:uid="{55B15F63-7C85-408C-B801-356AB7A64D08}"/>
    <cellStyle name="20% - Accent6 13 6" xfId="23782" xr:uid="{5AACC5E4-DEC3-4648-B4FF-6B5F438D9CD3}"/>
    <cellStyle name="20% - Accent6 13 6 2" xfId="2181" xr:uid="{3E5E855B-90BB-4F7F-B54A-2F404A3781C7}"/>
    <cellStyle name="20% - Accent6 13 7" xfId="7118" xr:uid="{3F1D045C-A68E-4E3C-AEE1-90DDA2AD6D43}"/>
    <cellStyle name="20% - Accent6 14" xfId="5533" xr:uid="{4D43940E-D4A2-4235-8B87-5720AC1ADE83}"/>
    <cellStyle name="20% - Accent6 14 2" xfId="11847" xr:uid="{8389D21E-E69A-4477-97DE-19BBDB9A9C76}"/>
    <cellStyle name="20% - Accent6 14 2 2" xfId="8794" xr:uid="{278F5E22-C3CE-4607-85BD-7E5B8C3E7E19}"/>
    <cellStyle name="20% - Accent6 14 2 2 2" xfId="14217" xr:uid="{B1120EC4-F97C-429D-BFE2-1F3FB981F914}"/>
    <cellStyle name="20% - Accent6 14 2 2 2 2" xfId="17905" xr:uid="{66B2A62F-B116-49AB-AE25-1E8E3EED3D29}"/>
    <cellStyle name="20% - Accent6 14 2 2 3" xfId="14364" xr:uid="{0ACCA535-5F97-4E24-969E-F476791A9CEE}"/>
    <cellStyle name="20% - Accent6 14 2 2 3 2" xfId="11751" xr:uid="{962A6DEE-290C-4054-84E2-F2187DD9F88C}"/>
    <cellStyle name="20% - Accent6 14 2 2 4" xfId="7201" xr:uid="{EA7F705E-8DC8-4DA5-8538-D66E27C1F6AC}"/>
    <cellStyle name="20% - Accent6 14 2 3" xfId="21519" xr:uid="{3E63C94F-5406-4771-93AD-D8A376531881}"/>
    <cellStyle name="20% - Accent6 14 2 3 2" xfId="25169" xr:uid="{391741CF-DC4F-47EE-926A-8F02E8F50F94}"/>
    <cellStyle name="20% - Accent6 14 2 4" xfId="631" xr:uid="{B4BD35EA-9F2F-4270-8435-86F433662897}"/>
    <cellStyle name="20% - Accent6 14 2 4 2" xfId="16923" xr:uid="{FCC5CF34-DFB2-4110-8F7D-B051D4C73F73}"/>
    <cellStyle name="20% - Accent6 14 2 5" xfId="1840" xr:uid="{121F5920-5BD7-47DA-B012-B30503783A84}"/>
    <cellStyle name="20% - Accent6 14 3" xfId="24484" xr:uid="{C4CC7E34-DF5F-44E0-92D6-B04C07A1B471}"/>
    <cellStyle name="20% - Accent6 14 3 2" xfId="21430" xr:uid="{84D437A6-6A07-4B91-9587-CCC3A60279F5}"/>
    <cellStyle name="20% - Accent6 14 3 2 2" xfId="2653" xr:uid="{B32D8144-710C-437C-80E5-BA84922DC3EC}"/>
    <cellStyle name="20% - Accent6 14 3 2 2 2" xfId="7372" xr:uid="{3413A1E7-1037-442F-A200-3F7E5A27F608}"/>
    <cellStyle name="20% - Accent6 14 3 2 3" xfId="222" xr:uid="{EB17A797-6B32-4FA5-9959-BE13FD2855D8}"/>
    <cellStyle name="20% - Accent6 14 3 2 3 2" xfId="24388" xr:uid="{E11CF930-E063-4A58-9FF1-A4FC57ED78F9}"/>
    <cellStyle name="20% - Accent6 14 3 2 4" xfId="19837" xr:uid="{185882FA-1755-4B81-8BC2-095DC4839D8A}"/>
    <cellStyle name="20% - Accent6 14 3 3" xfId="15207" xr:uid="{4F91D7E8-F6FB-4C55-BE37-38EB4E61AE3A}"/>
    <cellStyle name="20% - Accent6 14 3 3 2" xfId="18856" xr:uid="{C3A9B27F-0D0C-4015-A398-6D8B57BD98FA}"/>
    <cellStyle name="20% - Accent6 14 3 4" xfId="632" xr:uid="{67D497E1-1725-4821-9218-BF59E750C06D}"/>
    <cellStyle name="20% - Accent6 14 3 4 2" xfId="6389" xr:uid="{3FBE924D-8D9F-448D-9BE4-61AA0A128A7B}"/>
    <cellStyle name="20% - Accent6 14 3 5" xfId="3944" xr:uid="{2FF59329-951B-4F17-91C1-5F67E534945B}"/>
    <cellStyle name="20% - Accent6 14 4" xfId="2481" xr:uid="{156870FB-F334-4DA2-B8CC-4CD88881EE8A}"/>
    <cellStyle name="20% - Accent6 14 4 2" xfId="20529" xr:uid="{30FEB8BF-07B0-4CAF-A80D-E9E718EB8258}"/>
    <cellStyle name="20% - Accent6 14 4 2 2" xfId="24217" xr:uid="{CFBAD30D-23A4-40F7-A32D-3E2779358A15}"/>
    <cellStyle name="20% - Accent6 14 4 3" xfId="20676" xr:uid="{D29D0C45-1085-4ADD-B07D-1ED461F87373}"/>
    <cellStyle name="20% - Accent6 14 4 3 2" xfId="5438" xr:uid="{6A38A46C-AAA3-43F5-B11A-125BCAED975F}"/>
    <cellStyle name="20% - Accent6 14 4 4" xfId="17734" xr:uid="{42462F8C-97C5-4437-82D4-C5EB87E525DA}"/>
    <cellStyle name="20% - Accent6 14 5" xfId="8883" xr:uid="{75F0A5B3-2DBA-49F4-96C6-2ED87F83C316}"/>
    <cellStyle name="20% - Accent6 14 5 2" xfId="12532" xr:uid="{78BBAF23-5981-4AFB-8AEA-307FC3138C4A}"/>
    <cellStyle name="20% - Accent6 14 6" xfId="13271" xr:uid="{AA6E2496-3D1E-469A-8660-768EC2641134}"/>
    <cellStyle name="20% - Accent6 14 6 2" xfId="23236" xr:uid="{2D570D47-D2F9-4084-BEAD-B1D404285F14}"/>
    <cellStyle name="20% - Accent6 14 7" xfId="803" xr:uid="{E604772B-1E4A-4D65-ABCF-BECC657241EC}"/>
    <cellStyle name="20% - Accent6 15" xfId="18171" xr:uid="{48E6E716-27C6-4407-8AD1-580755D3FF59}"/>
    <cellStyle name="20% - Accent6 15 2" xfId="7638" xr:uid="{8803486E-14B8-44D8-96A6-A2A92516D922}"/>
    <cellStyle name="20% - Accent6 15 2 2" xfId="4585" xr:uid="{894FD64A-DA6E-417A-AC8B-65274E29CB79}"/>
    <cellStyle name="20% - Accent6 15 2 2 2" xfId="21602" xr:uid="{45DF2EB5-C239-44C5-B696-C9460A6D17F5}"/>
    <cellStyle name="20% - Accent6 15 2 2 2 2" xfId="13694" xr:uid="{A3428CA4-FD6F-4278-A2ED-88F350A4D7D4}"/>
    <cellStyle name="20% - Accent6 15 2 2 3" xfId="8648" xr:uid="{3F79FF2E-58A1-4917-9C8E-577237807222}"/>
    <cellStyle name="20% - Accent6 15 2 2 3 2" xfId="7543" xr:uid="{2F414917-7050-4FB1-B721-41A5C6EDCC82}"/>
    <cellStyle name="20% - Accent6 15 2 2 4" xfId="1918" xr:uid="{78ABA6BB-9C0D-4B04-8988-A7799CA95A13}"/>
    <cellStyle name="20% - Accent6 15 2 3" xfId="10987" xr:uid="{1DED0453-AF84-4DB9-AE84-9A94B3C8943C}"/>
    <cellStyle name="20% - Accent6 15 2 3 2" xfId="20958" xr:uid="{6DF4BF49-16D6-4DE7-9548-43E153C3FF6F}"/>
    <cellStyle name="20% - Accent6 15 2 4" xfId="3774" xr:uid="{EB040292-72A7-4137-84C0-2CF0EA3AA095}"/>
    <cellStyle name="20% - Accent6 15 2 4 2" xfId="25340" xr:uid="{6E49F09A-2DA7-4D16-BA39-C796525D6EFA}"/>
    <cellStyle name="20% - Accent6 15 2 5" xfId="22895" xr:uid="{40AA5AFF-A4D1-4330-8815-72D88BD254B8}"/>
    <cellStyle name="20% - Accent6 15 3" xfId="20273" xr:uid="{53095EE5-46A2-4E58-A58D-FDE37B99FA19}"/>
    <cellStyle name="20% - Accent6 15 3 2" xfId="10898" xr:uid="{DEDE6687-0D33-4A67-B984-4FE92E057EC3}"/>
    <cellStyle name="20% - Accent6 15 3 2 2" xfId="15290" xr:uid="{C63379C7-A60E-4AB8-947E-7DA9E7B5C120}"/>
    <cellStyle name="20% - Accent6 15 3 2 2 2" xfId="2089" xr:uid="{BD06B826-53E3-4D82-A490-E81D68E1EE9A}"/>
    <cellStyle name="20% - Accent6 15 3 2 3" xfId="21283" xr:uid="{5B4899F9-DBAC-43AF-BF09-25810A0DF9D0}"/>
    <cellStyle name="20% - Accent6 15 3 2 3 2" xfId="20179" xr:uid="{2999E2A3-A9E3-4D94-83A9-E9E2597F44E7}"/>
    <cellStyle name="20% - Accent6 15 3 2 4" xfId="4022" xr:uid="{BDE9506F-156D-4B1F-BB58-0EB727CB7958}"/>
    <cellStyle name="20% - Accent6 15 3 3" xfId="23624" xr:uid="{9586AB9A-391E-40E7-BEB7-C3D70037C6B2}"/>
    <cellStyle name="20% - Accent6 15 3 3 2" xfId="14646" xr:uid="{88D06A2F-AEC2-4A21-8CAC-994EC9DFE2B9}"/>
    <cellStyle name="20% - Accent6 15 3 4" xfId="10088" xr:uid="{A91BC510-0EDB-41B8-940E-F7EA7B57134E}"/>
    <cellStyle name="20% - Accent6 15 3 4 2" xfId="19027" xr:uid="{0554752A-886A-4FC0-AD5B-35AA05652962}"/>
    <cellStyle name="20% - Accent6 15 3 5" xfId="16582" xr:uid="{8EE83C50-AFD1-429D-9E4B-487C19BF2D99}"/>
    <cellStyle name="20% - Accent6 15 4" xfId="15118" xr:uid="{3D0C9988-D489-4D74-883F-578B7C6426B1}"/>
    <cellStyle name="20% - Accent6 15 4 2" xfId="8966" xr:uid="{6B7B406A-C30C-46DB-B3F7-F7E98AB7EA27}"/>
    <cellStyle name="20% - Accent6 15 4 2 2" xfId="20008" xr:uid="{1158849B-65BC-4F09-B6AE-502BCA2D8360}"/>
    <cellStyle name="20% - Accent6 15 4 3" xfId="2335" xr:uid="{D0ACF390-C609-4FC5-AA54-77073606AD9E}"/>
    <cellStyle name="20% - Accent6 15 4 3 2" xfId="18076" xr:uid="{A1ED10F4-4099-4171-B7A9-84E2B6A7F5B3}"/>
    <cellStyle name="20% - Accent6 15 4 4" xfId="13523" xr:uid="{DC92426A-2684-43E5-AB1F-132C2BA47A01}"/>
    <cellStyle name="20% - Accent6 15 5" xfId="4674" xr:uid="{C10A44AF-676F-407C-B8D1-CF80394C2077}"/>
    <cellStyle name="20% - Accent6 15 5 2" xfId="8323" xr:uid="{54A374D1-BC11-4E4F-9DC2-54FCA30C5400}"/>
    <cellStyle name="20% - Accent6 15 6" xfId="1670" xr:uid="{B3D2D09A-B37E-4229-9621-DFCDBD872646}"/>
    <cellStyle name="20% - Accent6 15 6 2" xfId="12703" xr:uid="{6418A248-80E3-4977-922F-DB58C9B2BD8D}"/>
    <cellStyle name="20% - Accent6 15 7" xfId="10258" xr:uid="{B729FE82-BA49-4242-85A6-E9E081549248}"/>
    <cellStyle name="20% - Accent6 16" xfId="13961" xr:uid="{3696DF02-B283-4216-9A24-D8FC630E64AB}"/>
    <cellStyle name="20% - Accent6 16 2" xfId="2397" xr:uid="{8EBE320A-F9F1-4788-B7B6-7B2DD2AA677A}"/>
    <cellStyle name="20% - Accent6 16 2 2" xfId="17223" xr:uid="{1A3F8F9F-D3DE-4B40-A9C0-552C5D2868CE}"/>
    <cellStyle name="20% - Accent6 16 2 2 2" xfId="11070" xr:uid="{97422864-C967-4DA2-AE46-AB95DA36839B}"/>
    <cellStyle name="20% - Accent6 16 2 2 2 2" xfId="10507" xr:uid="{62B25219-9428-4F6A-B18A-72765CCF7D2D}"/>
    <cellStyle name="20% - Accent6 16 2 2 3" xfId="4439" xr:uid="{DADDABFF-51ED-4D0B-86BD-8B6F90B66A0D}"/>
    <cellStyle name="20% - Accent6 16 2 2 3 2" xfId="2260" xr:uid="{6CA43F79-7278-4948-B5EE-37D5CACBD219}"/>
    <cellStyle name="20% - Accent6 16 2 2 4" xfId="22973" xr:uid="{D9F8D6CC-90A5-4EA0-A95F-9710147F3433}"/>
    <cellStyle name="20% - Accent6 16 2 3" xfId="6779" xr:uid="{6B45F47F-B14D-429C-AB94-96577584F9E0}"/>
    <cellStyle name="20% - Accent6 16 2 3 2" xfId="9395" xr:uid="{ED3D24B1-B8C7-42A4-BDAF-D742C18560D3}"/>
    <cellStyle name="20% - Accent6 16 2 4" xfId="16412" xr:uid="{17CC9CC5-1C72-4D18-9F59-CE63557997C9}"/>
    <cellStyle name="20% - Accent6 16 2 4 2" xfId="21129" xr:uid="{81F65BDF-33C3-4C5C-AB0F-209C8F848DF6}"/>
    <cellStyle name="20% - Accent6 16 2 5" xfId="12362" xr:uid="{39D24E0F-F462-4025-A95A-9E37F28D2A92}"/>
    <cellStyle name="20% - Accent6 16 3" xfId="8710" xr:uid="{99900B45-E00E-41AC-844B-05F15D582007}"/>
    <cellStyle name="20% - Accent6 16 3 2" xfId="6690" xr:uid="{9C3DA561-413E-4CC5-BE29-AA5BF7D18910}"/>
    <cellStyle name="20% - Accent6 16 3 2 2" xfId="23707" xr:uid="{708C197C-8F7A-4099-B074-85AA199415FB}"/>
    <cellStyle name="20% - Accent6 16 3 2 2 2" xfId="23144" xr:uid="{32F41C2B-673E-48B5-A5C2-E62C37A22631}"/>
    <cellStyle name="20% - Accent6 16 3 2 3" xfId="10753" xr:uid="{E0641ECA-B465-413A-8E92-C47BB54D2B9F}"/>
    <cellStyle name="20% - Accent6 16 3 2 3 2" xfId="4364" xr:uid="{59735C1B-F296-4719-A0EA-D20A9A355994}"/>
    <cellStyle name="20% - Accent6 16 3 2 4" xfId="16660" xr:uid="{E2B3E55B-704F-4978-BC5C-ABC64696DFD5}"/>
    <cellStyle name="20% - Accent6 16 3 3" xfId="19415" xr:uid="{56D8CE3A-8E66-4099-A120-6C757B67A40D}"/>
    <cellStyle name="20% - Accent6 16 3 3 2" xfId="22031" xr:uid="{BA05BC49-73FE-445F-8035-1D9869E7BA6C}"/>
    <cellStyle name="20% - Accent6 16 3 4" xfId="5878" xr:uid="{3BC2384F-74C7-48F0-9DC5-F130F7978160}"/>
    <cellStyle name="20% - Accent6 16 3 4 2" xfId="14817" xr:uid="{3EE3AFF4-EFC9-4BA6-955B-A0C19B771475}"/>
    <cellStyle name="20% - Accent6 16 3 5" xfId="24999" xr:uid="{69F75AAA-2DBC-442D-A586-DF909BCB6135}"/>
    <cellStyle name="20% - Accent6 16 4" xfId="23535" xr:uid="{85BB6049-2DF4-4D5F-990B-0A5DB61EDA40}"/>
    <cellStyle name="20% - Accent6 16 4 2" xfId="4757" xr:uid="{6E1B2C52-A38E-4034-914A-C9A7DF1D03D6}"/>
    <cellStyle name="20% - Accent6 16 4 2 2" xfId="4193" xr:uid="{553D722F-98FC-44B0-8AAE-2FAFE5EA7D96}"/>
    <cellStyle name="20% - Accent6 16 4 3" xfId="14971" xr:uid="{E86D5224-B8B0-444C-941A-49E231147AB5}"/>
    <cellStyle name="20% - Accent6 16 4 3 2" xfId="13865" xr:uid="{DD5EAC0E-8CB3-4D9D-875D-42AA92623776}"/>
    <cellStyle name="20% - Accent6 16 4 4" xfId="10336" xr:uid="{75552D26-60BC-4162-A4F2-ADE6F0DE9259}"/>
    <cellStyle name="20% - Accent6 16 5" xfId="17312" xr:uid="{0B1BB7C3-4A1B-4EC9-B9BE-03AA3ABBB09D}"/>
    <cellStyle name="20% - Accent6 16 5 2" xfId="3082" xr:uid="{72A1DBE9-B90D-4897-A1C8-2EA6F878F2CF}"/>
    <cellStyle name="20% - Accent6 16 6" xfId="22725" xr:uid="{1457EA0D-FE57-4465-9C2D-DB1968D9B933}"/>
    <cellStyle name="20% - Accent6 16 6 2" xfId="8494" xr:uid="{F9D415D5-D248-406D-905C-7794C1EC6203}"/>
    <cellStyle name="20% - Accent6 16 7" xfId="6048" xr:uid="{E0254F50-CDFE-4A50-8B9F-B8C9D2FCDC6D}"/>
    <cellStyle name="20% - Accent6 17" xfId="21346" xr:uid="{AA58226D-7A63-4907-8C82-A39407CC0A67}"/>
    <cellStyle name="20% - Accent6 17 2" xfId="19326" xr:uid="{5FD410B7-0C4A-4197-B8AF-D61A05CEF1FC}"/>
    <cellStyle name="20% - Accent6 17 2 2" xfId="17395" xr:uid="{F0D647AE-BF97-4DFC-A12E-6485C6A0EA20}"/>
    <cellStyle name="20% - Accent6 17 2 2 2" xfId="16831" xr:uid="{099A59D7-FC2D-4E81-A092-4FEA5FDB228A}"/>
    <cellStyle name="20% - Accent6 17 2 3" xfId="23389" xr:uid="{7F8EF6B6-334F-4F52-8D16-3B37B1E01D76}"/>
    <cellStyle name="20% - Accent6 17 2 3 2" xfId="10678" xr:uid="{435F8969-E910-41D2-B312-7FEE818E4B44}"/>
    <cellStyle name="20% - Accent6 17 2 4" xfId="6126" xr:uid="{7E854D34-488B-4057-A9A5-D95C8CCBF166}"/>
    <cellStyle name="20% - Accent6 17 3" xfId="13101" xr:uid="{7ED19F07-221F-40E4-AD1E-F418762561AF}"/>
    <cellStyle name="20% - Accent6 17 3 2" xfId="15719" xr:uid="{B6DBE350-84CD-4CA0-9C9F-39E2898333AE}"/>
    <cellStyle name="20% - Accent6 17 4" xfId="12192" xr:uid="{ADF06A8C-8D3C-48CC-A101-83CB54670D7A}"/>
    <cellStyle name="20% - Accent6 17 4 2" xfId="3253" xr:uid="{B85205BF-89B0-421E-ADEB-2371BD9E6B35}"/>
    <cellStyle name="20% - Accent6 17 5" xfId="18686" xr:uid="{9948501B-A649-44A2-86A2-70688E24420C}"/>
    <cellStyle name="20% - Accent6 18" xfId="15034" xr:uid="{C367C37A-A5D6-4E87-AB88-081C4B1A6D7C}"/>
    <cellStyle name="20% - Accent6 18 2" xfId="13012" xr:uid="{A781161C-7CB4-4D34-8BC3-A29CB71414A1}"/>
    <cellStyle name="20% - Accent6 18 2 2" xfId="6862" xr:uid="{883D37D4-F976-47B5-86EB-7B9F6A44E49D}"/>
    <cellStyle name="20% - Accent6 18 2 2 2" xfId="6297" xr:uid="{E6379C75-E009-44C2-A695-D3103A7D79CA}"/>
    <cellStyle name="20% - Accent6 18 2 3" xfId="17077" xr:uid="{FB6D8A5A-C401-463C-960B-523855FF0C38}"/>
    <cellStyle name="20% - Accent6 18 2 3 2" xfId="23315" xr:uid="{80041C9B-9BF5-4183-94DB-B4E83E796FE2}"/>
    <cellStyle name="20% - Accent6 18 2 4" xfId="12440" xr:uid="{DC1C3B7A-4EE4-4F62-BBA3-D8439363CC22}"/>
    <cellStyle name="20% - Accent6 18 3" xfId="460" xr:uid="{7C022078-9AC1-4B8B-A72B-56BCFDADBC34}"/>
    <cellStyle name="20% - Accent6 18 3 2" xfId="5186" xr:uid="{F134B5DC-0A7E-4344-9C84-A8F9A70551B2}"/>
    <cellStyle name="20% - Accent6 18 4" xfId="24829" xr:uid="{A6AAE830-C29A-47CF-80E7-6439760B3FBC}"/>
    <cellStyle name="20% - Accent6 18 4 2" xfId="9566" xr:uid="{2F0F4CAE-235E-425B-B559-159CA385A53E}"/>
    <cellStyle name="20% - Accent6 18 5" xfId="8153" xr:uid="{BA145948-4CC3-4269-AE70-B7D11F2433D5}"/>
    <cellStyle name="20% - Accent6 19" xfId="15036" xr:uid="{8626E3D0-AD00-4FAD-BCD8-2B988CE7C1C1}"/>
    <cellStyle name="20% - Accent6 19 2" xfId="1498" xr:uid="{C4269505-D2DB-44C6-936A-CFF44221E61A}"/>
    <cellStyle name="20% - Accent6 19 2 2" xfId="11498" xr:uid="{8E5A55E7-CA4B-4B04-BB97-34653118E44F}"/>
    <cellStyle name="20% - Accent6 19 3" xfId="18502" xr:uid="{E0D330CF-45ED-4573-B4E1-905E90704152}"/>
    <cellStyle name="20% - Accent6 19 3 2" xfId="15886" xr:uid="{231457E5-4946-42CB-8A86-73E7767297FB}"/>
    <cellStyle name="20% - Accent6 19 4" xfId="20785" xr:uid="{F0BA7FEE-457E-46AA-870F-09511B33F875}"/>
    <cellStyle name="20% - Accent6 2" xfId="148" xr:uid="{AE2AB48A-2571-43A4-B2FA-EEC0BF288F6B}"/>
    <cellStyle name="20% - Accent6 2 10" xfId="1407" xr:uid="{05F20B70-A591-4BE4-A0A8-D12EA2CA88AA}"/>
    <cellStyle name="20% - Accent6 2 10 2" xfId="19498" xr:uid="{74E79269-7456-4FF9-868E-4352FBD625C3}"/>
    <cellStyle name="20% - Accent6 2 10 2 2" xfId="12611" xr:uid="{A70525A8-2FE8-4297-B549-E4FA81941847}"/>
    <cellStyle name="20% - Accent6 2 10 3" xfId="6543" xr:uid="{81213C30-6E62-4CA4-B638-ADB12662588E}"/>
    <cellStyle name="20% - Accent6 2 10 3 2" xfId="17002" xr:uid="{C1F8B1E4-EC00-474B-A856-B9EE4E88471A}"/>
    <cellStyle name="20% - Accent6 2 10 4" xfId="25077" xr:uid="{A5ABD05B-9CFE-47D6-8E91-DD5F42FBC11E}"/>
    <cellStyle name="20% - Accent6 2 11" xfId="9704" xr:uid="{296B752F-62E5-4C39-826B-2A52BC39FD61}"/>
    <cellStyle name="20% - Accent6 2 12" xfId="25548" xr:uid="{5B6A6784-F079-4098-B955-1ED1B76B2E50}"/>
    <cellStyle name="20% - Accent6 2 2" xfId="10814" xr:uid="{B73EA62E-AA88-4B10-9ACE-EE93B2F82943}"/>
    <cellStyle name="20% - Accent6 2 2 2" xfId="23451" xr:uid="{605247D3-FECF-4E4B-98B5-702DD199A398}"/>
    <cellStyle name="20% - Accent6 2 2 2 2" xfId="17139" xr:uid="{D732B6FE-6393-47BA-AC1D-083EA728B9FC}"/>
    <cellStyle name="20% - Accent6 2 2 2 2 2" xfId="22462" xr:uid="{95C57A07-D7D7-4B05-A258-9DAA4588015C}"/>
    <cellStyle name="20% - Accent6 2 2 2 2 2 2" xfId="3677" xr:uid="{65103CCD-CF83-42B0-9C4E-2E5A7E68A8EE}"/>
    <cellStyle name="20% - Accent6 2 2 2 2 2 2 2" xfId="8402" xr:uid="{244BB9EC-92C1-4B1F-8020-49F8C9B3F0F7}"/>
    <cellStyle name="20% - Accent6 2 2 2 2 2 3" xfId="713" xr:uid="{8E648F4F-CEB9-4B4F-BC60-CB375B64D525}"/>
    <cellStyle name="20% - Accent6 2 2 2 2 2 3 2" xfId="25419" xr:uid="{4F0802F5-7B5B-40CF-B10B-EBFAE229908F}"/>
    <cellStyle name="20% - Accent6 2 2 2 2 2 4" xfId="20866" xr:uid="{26E87B3C-855B-451B-8278-0487B0724BF6}"/>
    <cellStyle name="20% - Accent6 2 2 2 2 3" xfId="22554" xr:uid="{D9DFDD78-1B4C-4D05-82DD-73DA609A1CAB}"/>
    <cellStyle name="20% - Accent6 2 2 2 2 3 2" xfId="7291" xr:uid="{D82B8049-0862-43FC-A4CE-C1ABAA7F5A42}"/>
    <cellStyle name="20% - Accent6 2 2 2 2 4" xfId="14306" xr:uid="{614805B5-A8B9-4E54-80A2-377B7E5BC6FE}"/>
    <cellStyle name="20% - Accent6 2 2 2 2 4 2" xfId="11670" xr:uid="{F9AD9690-5A60-4F84-834D-C72431A16587}"/>
    <cellStyle name="20% - Accent6 2 2 2 2 5" xfId="9225" xr:uid="{BEF50EF6-7D61-4D98-AD5F-B722EF4546C2}"/>
    <cellStyle name="20% - Accent6 2 2 2 3" xfId="6606" xr:uid="{F7BBCBF1-4E19-45D3-81C3-0F30ACF54240}"/>
    <cellStyle name="20% - Accent6 2 2 2 3 2" xfId="16149" xr:uid="{922A82AE-AA7A-4080-A7C2-C5BA2803C0CC}"/>
    <cellStyle name="20% - Accent6 2 2 2 3 2 2" xfId="9991" xr:uid="{7C0EA8DB-F612-4D5D-9920-85299DB1F29B}"/>
    <cellStyle name="20% - Accent6 2 2 2 3 2 2 2" xfId="21037" xr:uid="{C2E1665D-8CA6-401D-882D-FDD0B5CBCB11}"/>
    <cellStyle name="20% - Accent6 2 2 2 3 2 3" xfId="13353" xr:uid="{E2F2EE4F-1265-43B7-B10C-0A31C2D56FE6}"/>
    <cellStyle name="20% - Accent6 2 2 2 3 2 3 2" xfId="19106" xr:uid="{13A956D2-16E8-4E29-BFA6-504FAA16B79F}"/>
    <cellStyle name="20% - Accent6 2 2 2 3 2 4" xfId="14554" xr:uid="{FAE8D431-6810-4701-8FA6-E1FBFEB58D0B}"/>
    <cellStyle name="20% - Accent6 2 2 2 3 3" xfId="16241" xr:uid="{1A1F7EB3-DE2E-4624-910F-B6DBEAD9CC7B}"/>
    <cellStyle name="20% - Accent6 2 2 2 3 3 2" xfId="19927" xr:uid="{69FEB628-7ECA-411B-A6ED-B61D7FB06285}"/>
    <cellStyle name="20% - Accent6 2 2 2 3 4" xfId="2742" xr:uid="{FC5C8875-14F3-4EE6-9AF8-11F06C428B9D}"/>
    <cellStyle name="20% - Accent6 2 2 2 3 4 2" xfId="24307" xr:uid="{806DB3C8-412F-4347-ABE7-C79B43CE368B}"/>
    <cellStyle name="20% - Accent6 2 2 2 3 5" xfId="21861" xr:uid="{8A43274A-24A1-4C38-B6BD-C0947490978B}"/>
    <cellStyle name="20% - Accent6 2 2 2 4" xfId="9825" xr:uid="{E94B0508-6BFB-4944-A4A3-7B8EE310C63D}"/>
    <cellStyle name="20% - Accent6 2 2 2 4 2" xfId="1573" xr:uid="{E78E55ED-AC13-4E94-8601-05598D78CA38}"/>
    <cellStyle name="20% - Accent6 2 2 2 4 2 2" xfId="18935" xr:uid="{3B2829D6-FBD5-46EA-A4D5-CD8A4F116FB9}"/>
    <cellStyle name="20% - Accent6 2 2 2 4 3" xfId="12865" xr:uid="{B42D779B-365C-45A3-8E91-2BD175514C99}"/>
    <cellStyle name="20% - Accent6 2 2 2 4 3 2" xfId="12782" xr:uid="{A63FA5EE-56BD-4D75-A263-19432C24E5EB}"/>
    <cellStyle name="20% - Accent6 2 2 2 4 4" xfId="8231" xr:uid="{CBD61659-AC9C-41B7-9E3E-E4A56B1ADDC7}"/>
    <cellStyle name="20% - Accent6 2 2 2 5" xfId="9917" xr:uid="{3FB70B66-DFCE-4160-AC0D-33E11F24B315}"/>
    <cellStyle name="20% - Accent6 2 2 2 5 2" xfId="17824" xr:uid="{03F008D9-EBA4-4299-9EA0-8927E189FDEF}"/>
    <cellStyle name="20% - Accent6 2 2 2 6" xfId="20618" xr:uid="{7B7FAB9A-AEE1-45FF-82DD-FDD77774C67F}"/>
    <cellStyle name="20% - Accent6 2 2 2 6 2" xfId="5357" xr:uid="{5BB982E1-9AA4-49EF-8AA3-1B04D19982B1}"/>
    <cellStyle name="20% - Accent6 2 2 2 7" xfId="2912" xr:uid="{8AFCF332-A203-44DB-A8F7-4B6F710996FD}"/>
    <cellStyle name="20% - Accent6 2 2 3" xfId="19242" xr:uid="{11660D22-E168-4B22-88CE-DC23510EDEB9}"/>
    <cellStyle name="20% - Accent6 2 2 3 2" xfId="12928" xr:uid="{A6D6A2A1-608B-41D2-9A41-157B59DEB959}"/>
    <cellStyle name="20% - Accent6 2 2 3 2 2" xfId="11929" xr:uid="{475C0AA7-D632-47E3-9390-6A715C6A92B8}"/>
    <cellStyle name="20% - Accent6 2 2 3 2 2 2" xfId="16315" xr:uid="{96AB2621-1CF4-4210-A816-00171085D2EC}"/>
    <cellStyle name="20% - Accent6 2 2 3 2 2 2 2" xfId="3161" xr:uid="{F9190DD2-C55E-488E-A9DE-F6F1AC272322}"/>
    <cellStyle name="20% - Accent6 2 2 3 2 2 3" xfId="715" xr:uid="{3CBE8C47-C93C-4778-A394-5657697B1F9A}"/>
    <cellStyle name="20% - Accent6 2 2 3 2 2 3 2" xfId="21208" xr:uid="{7EBA3032-9A59-4B9F-9EF4-4A3C1DC25041}"/>
    <cellStyle name="20% - Accent6 2 2 3 2 2 4" xfId="9303" xr:uid="{C61542B7-CF06-4BD7-8F06-C41ED8A102D8}"/>
    <cellStyle name="20% - Accent6 2 2 3 2 3" xfId="12021" xr:uid="{436955D5-C3B8-49E5-9BC9-257DF332DF4F}"/>
    <cellStyle name="20% - Accent6 2 2 3 2 3 2" xfId="2008" xr:uid="{C1FC5E94-5F72-459E-B51D-C276D5A7DDB2}"/>
    <cellStyle name="20% - Accent6 2 2 3 2 4" xfId="21691" xr:uid="{35754B9C-A252-4637-9AEC-06CFF417E18F}"/>
    <cellStyle name="20% - Accent6 2 2 3 2 4 2" xfId="7462" xr:uid="{D20D8318-C89D-440B-B264-9A44B5412C6B}"/>
    <cellStyle name="20% - Accent6 2 2 3 2 5" xfId="5016" xr:uid="{C0A4FFCF-800D-4B64-A8DE-81B3B1D115D8}"/>
    <cellStyle name="20% - Accent6 2 2 3 3" xfId="288" xr:uid="{EBA76D59-81FE-45CC-8C16-9A4CDC22972C}"/>
    <cellStyle name="20% - Accent6 2 2 3 3 2" xfId="24566" xr:uid="{74A84868-9D56-46CF-9464-7EA22D06C9C9}"/>
    <cellStyle name="20% - Accent6 2 2 3 3 2 2" xfId="5781" xr:uid="{EBA54FD6-8A60-45E9-AD7E-96D0724C878E}"/>
    <cellStyle name="20% - Accent6 2 2 3 3 2 2 2" xfId="9474" xr:uid="{26E44A8B-2EC4-4E2E-820B-31C2C8FA05F6}"/>
    <cellStyle name="20% - Accent6 2 2 3 3 2 3" xfId="1752" xr:uid="{C22BC42E-F964-48EB-8571-06B917596B5F}"/>
    <cellStyle name="20% - Accent6 2 2 3 3 2 3 2" xfId="14896" xr:uid="{121CF929-221D-4FC8-A8E6-AB6F56ADC6F5}"/>
    <cellStyle name="20% - Accent6 2 2 3 3 2 4" xfId="21939" xr:uid="{4ABAE2CB-2666-49A0-9646-02131B51FED5}"/>
    <cellStyle name="20% - Accent6 2 2 3 3 3" xfId="24658" xr:uid="{4C041C26-FF72-4637-B555-3548C70E7FD0}"/>
    <cellStyle name="20% - Accent6 2 2 3 3 3 2" xfId="4112" xr:uid="{2C721718-373B-401A-9C70-23EF6F5DBA3E}"/>
    <cellStyle name="20% - Accent6 2 2 3 3 4" xfId="15379" xr:uid="{1BAD03F5-9A00-4387-B76C-5A986AC0FA02}"/>
    <cellStyle name="20% - Accent6 2 2 3 3 4 2" xfId="20098" xr:uid="{17595793-91B9-4F71-867C-6860292968AC}"/>
    <cellStyle name="20% - Accent6 2 2 3 3 5" xfId="11329" xr:uid="{1B48DF57-4137-4CB2-9F4C-79188E564954}"/>
    <cellStyle name="20% - Accent6 2 2 3 4" xfId="5615" xr:uid="{AE73A054-644F-4849-9D6A-76F625A0B566}"/>
    <cellStyle name="20% - Accent6 2 2 3 4 2" xfId="22628" xr:uid="{F6EA0A24-6102-4D35-B804-0E8524B799BC}"/>
    <cellStyle name="20% - Accent6 2 2 3 4 2 2" xfId="14725" xr:uid="{95288160-2975-484B-BBF7-449871C607BC}"/>
    <cellStyle name="20% - Accent6 2 2 3 4 3" xfId="714" xr:uid="{8E10FC21-BD26-48B5-ABA3-7860B51BDD68}"/>
    <cellStyle name="20% - Accent6 2 2 3 4 3 2" xfId="8573" xr:uid="{E0A725D4-D216-423C-B4CF-5EEB51CF6FA7}"/>
    <cellStyle name="20% - Accent6 2 2 3 4 4" xfId="2990" xr:uid="{87435E70-EBA1-4526-A1D9-5A2BB522FD62}"/>
    <cellStyle name="20% - Accent6 2 2 3 5" xfId="5707" xr:uid="{0CB778C5-165F-458E-BDFA-B33A806A888D}"/>
    <cellStyle name="20% - Accent6 2 2 3 5 2" xfId="13613" xr:uid="{65D419CB-3084-4E81-8CAB-9D58E291A6DF}"/>
    <cellStyle name="20% - Accent6 2 2 3 6" xfId="9055" xr:uid="{5EFEF9B7-DB2A-4AEB-B5F2-B93D163BDD32}"/>
    <cellStyle name="20% - Accent6 2 2 3 6 2" xfId="17995" xr:uid="{3F1DC089-5579-4E55-A7AF-981CEF5EA79E}"/>
    <cellStyle name="20% - Accent6 2 2 3 7" xfId="15549" xr:uid="{BD82A798-D2F9-4F93-A292-68C023D45D88}"/>
    <cellStyle name="20% - Accent6 2 2 4" xfId="289" xr:uid="{75DCE8D4-8221-4723-85A8-D5FD15E631A7}"/>
    <cellStyle name="20% - Accent6 2 2 4 2" xfId="18253" xr:uid="{E787D204-BDF8-4866-AF5C-6327DF4CD4A7}"/>
    <cellStyle name="20% - Accent6 2 2 4 2 2" xfId="12095" xr:uid="{87B37672-2634-486E-95CE-47683CA2705C}"/>
    <cellStyle name="20% - Accent6 2 2 4 2 2 2" xfId="22110" xr:uid="{991CBC67-8F7F-43E8-ABE4-EDDDFE77D837}"/>
    <cellStyle name="20% - Accent6 2 2 4 2 3" xfId="3856" xr:uid="{61FBF21C-0903-47F6-AFB7-BA89E56FA158}"/>
    <cellStyle name="20% - Accent6 2 2 4 2 3 2" xfId="3332" xr:uid="{8DDAC02C-D46B-4B98-9186-BAB7E45EBD55}"/>
    <cellStyle name="20% - Accent6 2 2 4 2 4" xfId="15627" xr:uid="{3F6E311B-1162-4FA2-A33A-ADA197BAFD45}"/>
    <cellStyle name="20% - Accent6 2 2 4 3" xfId="18345" xr:uid="{4FCE6056-34DB-4DBC-98D3-13DDEBD90CFD}"/>
    <cellStyle name="20% - Accent6 2 2 4 3 2" xfId="10426" xr:uid="{CBF3F92F-07BC-43EC-BE93-F090FB025193}"/>
    <cellStyle name="20% - Accent6 2 2 4 4" xfId="4846" xr:uid="{BE49BDA2-021B-4C27-B696-5F79B4DEA6BA}"/>
    <cellStyle name="20% - Accent6 2 2 4 4 2" xfId="13784" xr:uid="{D1FCE0F1-E4C0-445D-9645-D3D78DE877D7}"/>
    <cellStyle name="20% - Accent6 2 2 4 5" xfId="23966" xr:uid="{D170E950-CE72-4C87-9A97-28922C36E38D}"/>
    <cellStyle name="20% - Accent6 2 2 5" xfId="1329" xr:uid="{6D2409ED-7FCE-481A-87C2-6F04128D5FD1}"/>
    <cellStyle name="20% - Accent6 2 2 5 2" xfId="7720" xr:uid="{20E3755F-7A00-4A1E-A658-CAF9469D02BC}"/>
    <cellStyle name="20% - Accent6 2 2 5 2 2" xfId="24732" xr:uid="{AD9ACEC3-CEC3-466A-A5C7-CFEBA7BA9BCE}"/>
    <cellStyle name="20% - Accent6 2 2 5 2 2 2" xfId="15798" xr:uid="{1ED645FA-FD0B-4339-B371-70863068E633}"/>
    <cellStyle name="20% - Accent6 2 2 5 2 3" xfId="10170" xr:uid="{C7242386-5789-4140-B58F-CD09C8BA7242}"/>
    <cellStyle name="20% - Accent6 2 2 5 2 3 2" xfId="9645" xr:uid="{0EA55E6F-0CEF-4C60-B559-4162DE58EBD2}"/>
    <cellStyle name="20% - Accent6 2 2 5 2 4" xfId="5094" xr:uid="{23320C41-9D50-4261-A12D-8497A38AC767}"/>
    <cellStyle name="20% - Accent6 2 2 5 3" xfId="7812" xr:uid="{D8E6CC10-BEAC-4567-94BB-300C1D8C31FE}"/>
    <cellStyle name="20% - Accent6 2 2 5 3 2" xfId="23063" xr:uid="{8D8F36B5-8075-4AD4-ABEB-B96B78279B00}"/>
    <cellStyle name="20% - Accent6 2 2 5 4" xfId="11159" xr:uid="{37F12D6D-D961-4DC0-AE66-605E2E8147D6}"/>
    <cellStyle name="20% - Accent6 2 2 5 4 2" xfId="1148" xr:uid="{BE9DA51A-1AD1-4C95-B50E-004F3EC06A04}"/>
    <cellStyle name="20% - Accent6 2 2 5 5" xfId="17654" xr:uid="{E1665F3C-018B-47DD-B0A5-5507B3F37C17}"/>
    <cellStyle name="20% - Accent6 2 2 6" xfId="3511" xr:uid="{AF92EE03-514F-476E-8412-8FDC2D700A15}"/>
    <cellStyle name="20% - Accent6 2 2 6 2" xfId="13184" xr:uid="{B76031EF-8C28-47FF-9648-D6D94C22E3E9}"/>
    <cellStyle name="20% - Accent6 2 2 6 2 2" xfId="25248" xr:uid="{23FD1F0D-835E-422B-B7E0-6D41491F6875}"/>
    <cellStyle name="20% - Accent6 2 2 6 3" xfId="19181" xr:uid="{91CC7E1B-FDA4-4618-AB6B-8E8FCA963C8A}"/>
    <cellStyle name="20% - Accent6 2 2 6 3 2" xfId="6468" xr:uid="{B2E355DA-974B-4331-B594-D413A0767BEF}"/>
    <cellStyle name="20% - Accent6 2 2 6 4" xfId="18764" xr:uid="{1363BF07-1FF1-40FD-82B6-56A447CD97CE}"/>
    <cellStyle name="20% - Accent6 2 2 7" xfId="3603" xr:uid="{C76FE4E8-1E5D-4240-8C20-DE45B1525F96}"/>
    <cellStyle name="20% - Accent6 2 2 7 2" xfId="24136" xr:uid="{AE958581-BA0C-43A9-AABB-0EAD317F7873}"/>
    <cellStyle name="20% - Accent6 2 2 8" xfId="7983" xr:uid="{92E9AE81-632E-4645-AD1E-D6D06E0A6DCB}"/>
    <cellStyle name="20% - Accent6 2 2 8 2" xfId="15890" xr:uid="{6A43329C-AE14-42AA-A31C-1C1B564DCB1A}"/>
    <cellStyle name="20% - Accent6 2 2 9" xfId="14476" xr:uid="{FBFF8AF2-0255-4E98-94E5-1C69BE4EFCBF}"/>
    <cellStyle name="20% - Accent6 2 3" xfId="3433" xr:uid="{D05B48B6-38E0-4980-8024-F55335081C42}"/>
    <cellStyle name="20% - Accent6 2 3 2" xfId="9747" xr:uid="{173EFD75-FA59-4D03-8CF1-0E30E70252FD}"/>
    <cellStyle name="20% - Accent6 2 3 2 2" xfId="14043" xr:uid="{51E335B1-2AC3-4E82-B5AF-E4A7D68B4EE3}"/>
    <cellStyle name="20% - Accent6 2 3 2 2 2" xfId="7886" xr:uid="{7384DE98-5615-4131-8A6C-4464B6B87113}"/>
    <cellStyle name="20% - Accent6 2 3 2 2 2 2" xfId="11578" xr:uid="{33EDDEBD-122F-4491-8F51-1FD0F015632C}"/>
    <cellStyle name="20% - Accent6 2 3 2 2 3" xfId="16494" xr:uid="{A19731D4-7E20-49E1-AF44-0D694612ECA9}"/>
    <cellStyle name="20% - Accent6 2 3 2 2 3 2" xfId="15969" xr:uid="{C97F1822-8622-420C-9F1E-0F8AF57B58A3}"/>
    <cellStyle name="20% - Accent6 2 3 2 2 4" xfId="24044" xr:uid="{E7607569-1A41-4E71-9394-0A67E3FAD986}"/>
    <cellStyle name="20% - Accent6 2 3 2 3" xfId="14135" xr:uid="{DFC0BC8A-B56D-492E-9EE7-247C89A9A28E}"/>
    <cellStyle name="20% - Accent6 2 3 2 3 2" xfId="6216" xr:uid="{B0BA4058-9517-4DAD-86CD-98B359A04B22}"/>
    <cellStyle name="20% - Accent6 2 3 2 4" xfId="17484" xr:uid="{0EFF5EF7-272A-4538-8362-6F075EC95487}"/>
    <cellStyle name="20% - Accent6 2 3 2 4 2" xfId="4286" xr:uid="{6312D3C9-EBDB-4000-9975-6D5BB8815924}"/>
    <cellStyle name="20% - Accent6 2 3 2 5" xfId="19757" xr:uid="{8AAB3A76-9ADA-4B68-BB51-2AF695912469}"/>
    <cellStyle name="20% - Accent6 2 3 3" xfId="22384" xr:uid="{420A5F64-955C-425D-8A55-11C50E685189}"/>
    <cellStyle name="20% - Accent6 2 3 3 2" xfId="2479" xr:uid="{ECB89C27-043E-4910-AD82-4AAD216D84E7}"/>
    <cellStyle name="20% - Accent6 2 3 3 2 2" xfId="20521" xr:uid="{973E40A0-4E93-4409-9F94-003BBDC5DCA2}"/>
    <cellStyle name="20% - Accent6 2 3 3 2 2 2" xfId="24215" xr:uid="{F2C4D6E2-06C6-4269-8F6D-83DE35E4A246}"/>
    <cellStyle name="20% - Accent6 2 3 3 2 3" xfId="5960" xr:uid="{F7AC34B3-9A12-4D58-933C-1D217246DBEF}"/>
    <cellStyle name="20% - Accent6 2 3 3 2 3 2" xfId="5436" xr:uid="{65CE4427-0456-49EF-94EE-2502018E384A}"/>
    <cellStyle name="20% - Accent6 2 3 3 2 4" xfId="17732" xr:uid="{8EE679CB-A0D8-4B7E-965B-8EA80530B895}"/>
    <cellStyle name="20% - Accent6 2 3 3 3" xfId="2571" xr:uid="{0AEFADC6-8420-4DEB-A35B-63DD2B53D003}"/>
    <cellStyle name="20% - Accent6 2 3 3 3 2" xfId="12530" xr:uid="{029165C5-88F2-4406-9479-00D7728EE92C}"/>
    <cellStyle name="20% - Accent6 2 3 3 4" xfId="6951" xr:uid="{3591063F-FDD6-449C-9A04-2C42B1A8CD3E}"/>
    <cellStyle name="20% - Accent6 2 3 3 4 2" xfId="10600" xr:uid="{32E3E5A0-A069-448C-8CDF-E9B547C105C6}"/>
    <cellStyle name="20% - Accent6 2 3 3 5" xfId="13443" xr:uid="{D39C8565-B66E-4568-B105-F82B807331B4}"/>
    <cellStyle name="20% - Accent6 2 3 4" xfId="20355" xr:uid="{BE2706C3-3BC0-4A25-BDBD-2AFB6B1B0BA8}"/>
    <cellStyle name="20% - Accent6 2 3 4 2" xfId="18419" xr:uid="{D8FA7D2F-86F1-4702-8157-4051CD615128}"/>
    <cellStyle name="20% - Accent6 2 3 4 2 2" xfId="5265" xr:uid="{DB158875-F685-4BD3-9DE5-B47040042485}"/>
    <cellStyle name="20% - Accent6 2 3 4 3" xfId="22807" xr:uid="{B57DC526-7FEF-4247-9B2E-E7069418DC78}"/>
    <cellStyle name="20% - Accent6 2 3 4 3 2" xfId="22281" xr:uid="{FD415347-1949-46D7-B39F-C742EE1AC41D}"/>
    <cellStyle name="20% - Accent6 2 3 4 4" xfId="11407" xr:uid="{404EE90C-B491-41A4-8780-548126C1EB58}"/>
    <cellStyle name="20% - Accent6 2 3 5" xfId="20447" xr:uid="{3A652469-FD50-474E-8D16-DA43CC783A1A}"/>
    <cellStyle name="20% - Accent6 2 3 5 2" xfId="16750" xr:uid="{3134CA6A-710C-4014-9D00-F8EFC89B9AB7}"/>
    <cellStyle name="20% - Accent6 2 3 6" xfId="23796" xr:uid="{EF173F95-2596-4296-B7F3-5C72CD00ED01}"/>
    <cellStyle name="20% - Accent6 2 3 6 2" xfId="2182" xr:uid="{515AA2D6-6780-49E8-9D58-FCCF360481F4}"/>
    <cellStyle name="20% - Accent6 2 3 7" xfId="7121" xr:uid="{AAAF4605-1FD5-4BCC-A03F-EEB3A53A0D4C}"/>
    <cellStyle name="20% - Accent6 2 4" xfId="16071" xr:uid="{98179531-8179-4A28-8099-F962FC1E80B8}"/>
    <cellStyle name="20% - Accent6 2 4 2" xfId="5537" xr:uid="{7CAA7B45-3811-4440-AC7B-41A959D76472}"/>
    <cellStyle name="20% - Accent6 2 4 2 2" xfId="21428" xr:uid="{160D7119-C654-4BB3-82D6-18E6BC8A4E01}"/>
    <cellStyle name="20% - Accent6 2 4 2 2 2" xfId="2645" xr:uid="{F3152D7A-50FB-4BCC-9885-8B0EBF08A2F5}"/>
    <cellStyle name="20% - Accent6 2 4 2 2 2 2" xfId="7370" xr:uid="{C4F26E6A-A017-40D0-AAE5-8A630DB1931A}"/>
    <cellStyle name="20% - Accent6 2 4 2 2 3" xfId="24911" xr:uid="{FDF8E6CD-1596-4857-A3E8-85B52A92BE28}"/>
    <cellStyle name="20% - Accent6 2 4 2 2 3 2" xfId="24386" xr:uid="{251A1AEC-D3F6-4F37-A771-ECE9CFD8039C}"/>
    <cellStyle name="20% - Accent6 2 4 2 2 4" xfId="19835" xr:uid="{36CF5EDB-9F62-4E46-8FA6-E434AA159CDC}"/>
    <cellStyle name="20% - Accent6 2 4 2 3" xfId="21520" xr:uid="{811666FB-E7B6-4049-9E91-8AF0506C6497}"/>
    <cellStyle name="20% - Accent6 2 4 2 3 2" xfId="18854" xr:uid="{1497AE6E-D0BB-4E8A-AB3B-CFD9FA0AD23E}"/>
    <cellStyle name="20% - Accent6 2 4 2 4" xfId="13273" xr:uid="{2B86E3F8-225E-44D6-8AC5-5A4C830FB544}"/>
    <cellStyle name="20% - Accent6 2 4 2 4 2" xfId="16924" xr:uid="{FC5391F3-E149-4A6C-A26E-CFCEA08AEC4F}"/>
    <cellStyle name="20% - Accent6 2 4 2 5" xfId="1841" xr:uid="{8C2A6A11-CA15-4015-BF1E-16CF29F219ED}"/>
    <cellStyle name="20% - Accent6 2 4 3" xfId="11851" xr:uid="{54C42D97-C88E-434E-B4A0-A47C81D9A083}"/>
    <cellStyle name="20% - Accent6 2 4 3 2" xfId="15116" xr:uid="{8B845028-2B58-4922-9C08-BB1D79F7540E}"/>
    <cellStyle name="20% - Accent6 2 4 3 2 2" xfId="8958" xr:uid="{FE8DD33D-F23C-430E-85FC-279194096904}"/>
    <cellStyle name="20% - Accent6 2 4 3 2 2 2" xfId="20006" xr:uid="{516A9280-0655-4058-B0BD-C3211D612D21}"/>
    <cellStyle name="20% - Accent6 2 4 3 2 3" xfId="18598" xr:uid="{A13169EC-905E-4E4D-8D71-C9F2C70A66B5}"/>
    <cellStyle name="20% - Accent6 2 4 3 2 3 2" xfId="18074" xr:uid="{1FC29991-BECD-4AD6-9148-28711789BDCE}"/>
    <cellStyle name="20% - Accent6 2 4 3 2 4" xfId="13521" xr:uid="{FAFFB6D2-C58C-4F03-BB0B-4D973AF4C934}"/>
    <cellStyle name="20% - Accent6 2 4 3 3" xfId="15208" xr:uid="{A42CA89B-139A-4CB9-B3E4-FCBA8FC33246}"/>
    <cellStyle name="20% - Accent6 2 4 3 3 2" xfId="8321" xr:uid="{D8DA6AA8-8253-4B0F-8913-788AB8B2395F}"/>
    <cellStyle name="20% - Accent6 2 4 3 4" xfId="633" xr:uid="{B7562BB1-5746-45D8-9D8F-CEFD8A373602}"/>
    <cellStyle name="20% - Accent6 2 4 3 4 2" xfId="6390" xr:uid="{F4C53689-39B3-4649-82FE-A3315008D490}"/>
    <cellStyle name="20% - Accent6 2 4 3 5" xfId="3945" xr:uid="{BBE10C8D-693A-48CF-B4C2-F40AE249B8CC}"/>
    <cellStyle name="20% - Accent6 2 4 4" xfId="8792" xr:uid="{58C2927D-65DB-488C-8FBC-396AC2E8C8E9}"/>
    <cellStyle name="20% - Accent6 2 4 4 2" xfId="14209" xr:uid="{D228ED3E-EBB8-4C51-83CA-8F95FE2C0F78}"/>
    <cellStyle name="20% - Accent6 2 4 4 2 2" xfId="17903" xr:uid="{17575E8C-94B4-4973-A63B-FB77D072D045}"/>
    <cellStyle name="20% - Accent6 2 4 4 3" xfId="12274" xr:uid="{ECC5FB95-D2F4-4ACC-9ABC-31EAD128B4E3}"/>
    <cellStyle name="20% - Accent6 2 4 4 3 2" xfId="11749" xr:uid="{2EA892B0-8D1A-4BDD-A3AB-E49BA704552D}"/>
    <cellStyle name="20% - Accent6 2 4 4 4" xfId="7199" xr:uid="{4F4BDE32-67C0-4D2F-B4EB-18C972A7795C}"/>
    <cellStyle name="20% - Accent6 2 4 5" xfId="8884" xr:uid="{2653D55B-EF65-4554-8DE8-1BAC346F72DA}"/>
    <cellStyle name="20% - Accent6 2 4 5 2" xfId="25167" xr:uid="{7A7FE787-3E67-44F4-AF56-34EF04F2FBCE}"/>
    <cellStyle name="20% - Accent6 2 4 6" xfId="19587" xr:uid="{B182ABE7-3A5A-4DC9-8465-F7AC534C3E4D}"/>
    <cellStyle name="20% - Accent6 2 4 6 2" xfId="23237" xr:uid="{F265751D-F579-4FE6-9D9C-D05801E3799D}"/>
    <cellStyle name="20% - Accent6 2 4 7" xfId="804" xr:uid="{AFE79770-E66B-4514-8283-45E665F61CEF}"/>
    <cellStyle name="20% - Accent6 2 5" xfId="24488" xr:uid="{13CD1552-101E-4286-9D8C-E56B489AAA0C}"/>
    <cellStyle name="20% - Accent6 2 5 2" xfId="18175" xr:uid="{C3A9452B-C389-4F9F-AFA5-C581AAFE2CFA}"/>
    <cellStyle name="20% - Accent6 2 5 2 2" xfId="10896" xr:uid="{6E2328C2-D874-476E-BECD-B549E4D19780}"/>
    <cellStyle name="20% - Accent6 2 5 2 2 2" xfId="15282" xr:uid="{7CBF9769-01AA-47CD-88D1-A10E6F3E408D}"/>
    <cellStyle name="20% - Accent6 2 5 2 2 2 2" xfId="1057" xr:uid="{D6799688-0256-48C8-B7B7-291AC665FE9E}"/>
    <cellStyle name="20% - Accent6 2 5 2 2 3" xfId="20700" xr:uid="{185D4478-69DF-4056-B185-1DC309520B7E}"/>
    <cellStyle name="20% - Accent6 2 5 2 2 3 2" xfId="20177" xr:uid="{0874DEDF-F706-4D59-8370-D0C61A3E5CC9}"/>
    <cellStyle name="20% - Accent6 2 5 2 2 4" xfId="886" xr:uid="{47FCBB3E-9C7E-421B-870A-D012D06DBE5B}"/>
    <cellStyle name="20% - Accent6 2 5 2 3" xfId="10988" xr:uid="{7FFEB05D-9C43-40EF-8F1F-2A121E05CA86}"/>
    <cellStyle name="20% - Accent6 2 5 2 3 2" xfId="14644" xr:uid="{470575AC-92D9-46C7-BC2B-362A6FC24F03}"/>
    <cellStyle name="20% - Accent6 2 5 2 4" xfId="3775" xr:uid="{02FFCFE0-6200-4EBC-8630-AA8AD1415468}"/>
    <cellStyle name="20% - Accent6 2 5 2 4 2" xfId="25341" xr:uid="{3FDCB8CE-7778-4016-9312-412F4202E654}"/>
    <cellStyle name="20% - Accent6 2 5 2 5" xfId="22896" xr:uid="{526FAB6C-A4FF-461C-8C6D-87845E8978F8}"/>
    <cellStyle name="20% - Accent6 2 5 3" xfId="7642" xr:uid="{315AD2B6-5589-47A1-B4AB-A233813C4D3E}"/>
    <cellStyle name="20% - Accent6 2 5 3 2" xfId="23533" xr:uid="{393838B3-9885-4F8A-93E4-01396ED85F02}"/>
    <cellStyle name="20% - Accent6 2 5 3 2 2" xfId="4749" xr:uid="{9AAB7BF1-4F46-4B93-BF43-B384399C4D40}"/>
    <cellStyle name="20% - Accent6 2 5 3 2 2 2" xfId="1058" xr:uid="{9F208A9E-3DFE-4689-A837-54E5F8743876}"/>
    <cellStyle name="20% - Accent6 2 5 3 2 3" xfId="14388" xr:uid="{04A832CD-88A7-4EAA-8F45-B8DEF0A4D9DC}"/>
    <cellStyle name="20% - Accent6 2 5 3 2 3 2" xfId="13863" xr:uid="{8BE041A8-07E0-4C36-B9CF-35D09127DBF4}"/>
    <cellStyle name="20% - Accent6 2 5 3 2 4" xfId="1922" xr:uid="{48E8196B-6CA9-4E61-A51C-45A47E6F664B}"/>
    <cellStyle name="20% - Accent6 2 5 3 3" xfId="23625" xr:uid="{A2D07C80-D5BD-4E1F-B31E-FB1C4AC61EFD}"/>
    <cellStyle name="20% - Accent6 2 5 3 3 2" xfId="3080" xr:uid="{272815AF-254E-4389-81F5-E0B9CBD33D92}"/>
    <cellStyle name="20% - Accent6 2 5 3 4" xfId="10089" xr:uid="{876EBFA8-8BFB-4902-950B-99CD7FC6264D}"/>
    <cellStyle name="20% - Accent6 2 5 3 4 2" xfId="19028" xr:uid="{5002D04B-F142-4A78-9837-B25B6221E7A2}"/>
    <cellStyle name="20% - Accent6 2 5 3 5" xfId="16583" xr:uid="{4AF05D6B-CD65-47C3-884D-EF61E1C91B90}"/>
    <cellStyle name="20% - Accent6 2 5 4" xfId="4583" xr:uid="{BE2A499F-1F98-47C8-9C19-AAC3AE1ACD22}"/>
    <cellStyle name="20% - Accent6 2 5 4 2" xfId="21594" xr:uid="{005B17E4-BF57-4F86-BD14-DF0AE8906CD3}"/>
    <cellStyle name="20% - Accent6 2 5 4 2 2" xfId="13692" xr:uid="{5EBED83C-4345-4FB5-B3C4-BFE50E2FD6D1}"/>
    <cellStyle name="20% - Accent6 2 5 4 3" xfId="8065" xr:uid="{9FD0C31E-C9D2-46A6-AA10-22365794D848}"/>
    <cellStyle name="20% - Accent6 2 5 4 3 2" xfId="7541" xr:uid="{E16E2079-2FF6-465E-9563-CD6A89911829}"/>
    <cellStyle name="20% - Accent6 2 5 4 4" xfId="885" xr:uid="{6DDDB2D2-71DA-40CC-9B44-44DF07385DFB}"/>
    <cellStyle name="20% - Accent6 2 5 5" xfId="4675" xr:uid="{922C467D-E1F2-456C-89D7-5DBE80D1A205}"/>
    <cellStyle name="20% - Accent6 2 5 5 2" xfId="20956" xr:uid="{C397738D-BB75-40F1-9708-4F85140F6BE5}"/>
    <cellStyle name="20% - Accent6 2 5 6" xfId="1671" xr:uid="{FA5F9BE0-397C-40F5-8E36-0F99AAEEFCEE}"/>
    <cellStyle name="20% - Accent6 2 5 6 2" xfId="12704" xr:uid="{9598003E-4B75-416E-9323-B98A3F73E8A0}"/>
    <cellStyle name="20% - Accent6 2 5 7" xfId="10259" xr:uid="{6F1F775E-6586-494A-8AF2-C7DE510D334F}"/>
    <cellStyle name="20% - Accent6 2 6" xfId="20277" xr:uid="{FAE5A7E8-C083-4884-86DC-5DF291AEFF20}"/>
    <cellStyle name="20% - Accent6 2 6 2" xfId="17221" xr:uid="{E876AE3D-B9A0-4581-AAE9-CC089A8FB230}"/>
    <cellStyle name="20% - Accent6 2 6 2 2" xfId="11062" xr:uid="{B4E4C2A2-D1A8-4508-B48B-1DEF4DE93C2B}"/>
    <cellStyle name="20% - Accent6 2 6 2 2 2" xfId="2093" xr:uid="{DDE83038-A22A-4534-99C5-4A8149367CA8}"/>
    <cellStyle name="20% - Accent6 2 6 2 3" xfId="2824" xr:uid="{1DDC10B1-E480-4EAC-9911-A3F7F9E8117A}"/>
    <cellStyle name="20% - Accent6 2 6 2 3 2" xfId="1229" xr:uid="{9A7C03C2-D997-4FB6-8AD3-F59F4905144F}"/>
    <cellStyle name="20% - Accent6 2 6 2 4" xfId="4026" xr:uid="{07EFC37E-47F0-4554-A43E-F8D464233D95}"/>
    <cellStyle name="20% - Accent6 2 6 3" xfId="17313" xr:uid="{DC795799-53A7-4934-A332-DA9A35C09EAB}"/>
    <cellStyle name="20% - Accent6 2 6 3 2" xfId="9393" xr:uid="{C3747E57-2418-4739-A9E1-A62257B0B330}"/>
    <cellStyle name="20% - Accent6 2 6 4" xfId="22726" xr:uid="{09021085-7AC8-4F7C-9A3C-18538731396F}"/>
    <cellStyle name="20% - Accent6 2 6 4 2" xfId="8495" xr:uid="{3AA1BD2B-5688-4487-BE6E-C7C9A94252D4}"/>
    <cellStyle name="20% - Accent6 2 6 5" xfId="6049" xr:uid="{3DD8DAC5-B71E-4AAD-A72D-CBC980144DF8}"/>
    <cellStyle name="20% - Accent6 2 7" xfId="13965" xr:uid="{AE9E6CF5-35C8-44F5-9AD5-DA072E273919}"/>
    <cellStyle name="20% - Accent6 2 7 2" xfId="6688" xr:uid="{36C47F9F-AC37-4986-86D1-F4662236C6CD}"/>
    <cellStyle name="20% - Accent6 2 7 2 2" xfId="23699" xr:uid="{FD7F0E09-337F-4425-910C-1B2CFC31B19A}"/>
    <cellStyle name="20% - Accent6 2 7 2 2 2" xfId="4197" xr:uid="{88F35F3E-F8ED-46F9-97A5-5B7328BCF866}"/>
    <cellStyle name="20% - Accent6 2 7 2 3" xfId="9137" xr:uid="{9F228B49-0208-4F5B-A796-6628A2F6961E}"/>
    <cellStyle name="20% - Accent6 2 7 2 3 2" xfId="1230" xr:uid="{F2C38723-3141-4A6A-ACF6-6A347E1D06DB}"/>
    <cellStyle name="20% - Accent6 2 7 2 4" xfId="10340" xr:uid="{85BCCB53-2F95-44F5-B457-58A1771526D3}"/>
    <cellStyle name="20% - Accent6 2 7 3" xfId="6780" xr:uid="{82432CD2-ED3F-4328-AA9D-6C7E0E223231}"/>
    <cellStyle name="20% - Accent6 2 7 3 2" xfId="22029" xr:uid="{D6AF7842-B360-4F71-BE8B-04CBE8C4B25F}"/>
    <cellStyle name="20% - Accent6 2 7 4" xfId="16413" xr:uid="{006CA7F8-23D5-4549-BD67-3AC2A13858F4}"/>
    <cellStyle name="20% - Accent6 2 7 4 2" xfId="21130" xr:uid="{670725A3-1C8F-47F2-B66E-996D5C2F4945}"/>
    <cellStyle name="20% - Accent6 2 7 5" xfId="12363" xr:uid="{B7B832E5-DEDE-46C6-B15E-F64E5477EE0C}"/>
    <cellStyle name="20% - Accent6 2 8" xfId="2401" xr:uid="{56A3449D-775A-4178-9363-952C0E50E30F}"/>
    <cellStyle name="20% - Accent6 2 9" xfId="4501" xr:uid="{5D2106CF-1222-4DA3-BBE3-5120C83AFC57}"/>
    <cellStyle name="20% - Accent6 2 9 2" xfId="1499" xr:uid="{F3A14831-C255-4FA9-A1DF-7AE2B282E8D4}"/>
    <cellStyle name="20% - Accent6 2 9 2 2" xfId="11499" xr:uid="{2A8FFC7A-335A-443D-956D-ADAB85FCCC14}"/>
    <cellStyle name="20% - Accent6 2 9 3" xfId="18516" xr:uid="{F195E6A1-6C66-41C9-80FE-6604826C8A33}"/>
    <cellStyle name="20% - Accent6 2 9 3 2" xfId="22202" xr:uid="{0742E78B-1098-44C1-958D-3CA2DAA6B1D0}"/>
    <cellStyle name="20% - Accent6 2 9 4" xfId="20788" xr:uid="{A8C2AEB8-846E-4128-AAD3-5EDCE750F3D6}"/>
    <cellStyle name="20% - Accent6 20" xfId="369" xr:uid="{CE92129E-5AAF-4E67-9B53-FFE8DC0A78A6}"/>
    <cellStyle name="20% - Accent6 20 2" xfId="19497" xr:uid="{90F77A6B-9E6D-4978-9413-150A6D9C870C}"/>
    <cellStyle name="20% - Accent6 20 2 2" xfId="6299" xr:uid="{F80BCD30-05ED-4536-AC0F-D5707277DA64}"/>
    <cellStyle name="20% - Accent6 20 3" xfId="7009" xr:uid="{FA9AE967-2BF1-4500-B4E4-FAD5324FC8E9}"/>
    <cellStyle name="20% - Accent6 20 3 2" xfId="23317" xr:uid="{4B44F8A0-C824-45AB-9BC1-B5D5BA999521}"/>
    <cellStyle name="20% - Accent6 20 4" xfId="12442" xr:uid="{E3BC9722-37F0-493A-A22A-1788B69F85E9}"/>
    <cellStyle name="20% - Accent6 21" xfId="21485" xr:uid="{6A631CDD-9562-4BD8-A106-FAF61634157F}"/>
    <cellStyle name="20% - Accent6 21 2" xfId="16714" xr:uid="{F65727DE-89EF-463D-93CC-A27E99CC3DEE}"/>
    <cellStyle name="20% - Accent6 22" xfId="23756" xr:uid="{10788972-73FD-4081-8D53-2C5F2DBCE3C4}"/>
    <cellStyle name="20% - Accent6 22 2" xfId="14780" xr:uid="{5AC604B7-07F0-4146-A348-44FACDA71DA3}"/>
    <cellStyle name="20% - Accent6 23" xfId="10209" xr:uid="{EE09C7BB-31E2-4868-A286-3DA0143E494A}"/>
    <cellStyle name="20% - Accent6 24" xfId="14946" xr:uid="{6D0A2427-AB2B-42CE-ACA7-9BE6A7ABD2E5}"/>
    <cellStyle name="20% - Accent6 25" xfId="12886" xr:uid="{1A451A50-60B9-4528-A72C-B14BC014CF32}"/>
    <cellStyle name="20% - Accent6 26" xfId="199" xr:uid="{32F824CD-7E22-43CE-889F-C91B11522E5D}"/>
    <cellStyle name="20% - Accent6 27" xfId="25502" xr:uid="{675BD408-F518-46AB-9FB0-0CCB3B912BC7}"/>
    <cellStyle name="20% - Accent6 28" xfId="25519" xr:uid="{651DF901-4FCB-4313-8577-5E9F26A21CCE}"/>
    <cellStyle name="20% - Accent6 3" xfId="176" xr:uid="{9902A2F4-44AC-47D2-9A07-7F1B23AC3EAA}"/>
    <cellStyle name="20% - Accent6 3 10" xfId="3569" xr:uid="{891D07B4-5B20-4551-BB31-430F13325760}"/>
    <cellStyle name="20% - Accent6 3 10 2" xfId="15681" xr:uid="{89D29CC3-48B7-459A-864E-54EC6B0F6DF3}"/>
    <cellStyle name="20% - Accent6 3 11" xfId="5841" xr:uid="{5A705586-9C47-4013-8CBC-C8CC1C9E8F16}"/>
    <cellStyle name="20% - Accent6 3 11 2" xfId="13747" xr:uid="{CD3D1D61-2423-44B4-890E-56D336068D0E}"/>
    <cellStyle name="20% - Accent6 3 12" xfId="9176" xr:uid="{C036F53D-6627-4D90-B0F7-5F8A9E87D3EF}"/>
    <cellStyle name="20% - Accent6 3 13" xfId="14995" xr:uid="{BEAD7BDC-6CD2-4CA1-83FA-8759AF46DA90}"/>
    <cellStyle name="20% - Accent6 3 14" xfId="25576" xr:uid="{4B59F766-12BE-4A51-992F-4EB8E53510D7}"/>
    <cellStyle name="20% - Accent6 3 2" xfId="5500" xr:uid="{FE4F13F6-5910-4E61-83BD-FE86DB077E2D}"/>
    <cellStyle name="20% - Accent6 3 2 10" xfId="14440" xr:uid="{8AEB5490-C6A8-41C5-BDFA-48C3C4687336}"/>
    <cellStyle name="20% - Accent6 3 2 2" xfId="15038" xr:uid="{0D284958-4E41-4370-A7D8-AEA723785178}"/>
    <cellStyle name="20% - Accent6 3 2 2 2" xfId="4505" xr:uid="{9FCBF877-C1CC-479B-9798-F6A51F871C05}"/>
    <cellStyle name="20% - Accent6 3 2 2 2 2" xfId="371" xr:uid="{D44CA00C-EE04-49BB-87E4-17625E1E6FFB}"/>
    <cellStyle name="20% - Accent6 3 2 2 2 2 2" xfId="543" xr:uid="{1B3D560F-91CE-4C05-A4C2-575BB96A4D64}"/>
    <cellStyle name="20% - Accent6 3 2 2 2 2 2 2" xfId="6301" xr:uid="{7B202FFF-EBC8-4415-BE8D-3B74C9484CF0}"/>
    <cellStyle name="20% - Accent6 3 2 2 2 2 3" xfId="11241" xr:uid="{FAB07DEA-C5D7-4A97-8C46-78E36BE48E97}"/>
    <cellStyle name="20% - Accent6 3 2 2 2 2 3 2" xfId="23319" xr:uid="{552107BD-70EF-4803-8147-FDCCB135206F}"/>
    <cellStyle name="20% - Accent6 3 2 2 2 2 4" xfId="12444" xr:uid="{6FA27C1F-8AA8-4CF4-9E99-9E7D416DECA9}"/>
    <cellStyle name="20% - Accent6 3 2 2 2 3" xfId="2551" xr:uid="{13A3705B-ACBB-4D98-80DC-03A37B169AED}"/>
    <cellStyle name="20% - Accent6 3 2 2 2 3 2" xfId="24134" xr:uid="{BF4734DE-A450-44B7-9393-DBF03FD674FF}"/>
    <cellStyle name="20% - Accent6 3 2 2 2 4" xfId="18517" xr:uid="{20BAB06F-2810-4615-9B77-5B921C5B0C4D}"/>
    <cellStyle name="20% - Accent6 3 2 2 2 4 2" xfId="22203" xr:uid="{C0D0ECAE-23D3-411B-B9E2-E80B49760A75}"/>
    <cellStyle name="20% - Accent6 3 2 2 2 5" xfId="20789" xr:uid="{152D8895-CDB9-428F-8C73-CF35DBC1A456}"/>
    <cellStyle name="20% - Accent6 3 2 2 3" xfId="10818" xr:uid="{27E99402-977D-4401-83DD-94325CD6E03E}"/>
    <cellStyle name="20% - Accent6 3 2 2 3 2" xfId="1411" xr:uid="{F8A025EB-8A0A-49A9-A86F-9289ED08D8D8}"/>
    <cellStyle name="20% - Accent6 3 2 2 3 2 2" xfId="544" xr:uid="{DBD56A0C-76FA-4943-8790-B8430C6F00E1}"/>
    <cellStyle name="20% - Accent6 3 2 2 3 2 2 2" xfId="12615" xr:uid="{BBDFCD54-1EC9-4531-99DA-A3A523E45762}"/>
    <cellStyle name="20% - Accent6 3 2 2 3 2 3" xfId="23878" xr:uid="{26074C93-3684-40AD-AC7C-E2389EA23759}"/>
    <cellStyle name="20% - Accent6 3 2 2 3 2 3 2" xfId="17006" xr:uid="{3994BC5E-7F1C-4285-901C-73F7CEF891DE}"/>
    <cellStyle name="20% - Accent6 3 2 2 3 2 4" xfId="25081" xr:uid="{9E4411CF-4B55-4AB5-B53B-214F5D17A99D}"/>
    <cellStyle name="20% - Accent6 3 2 2 3 3" xfId="8864" xr:uid="{422276AD-F998-40C1-876F-808B2C882F13}"/>
    <cellStyle name="20% - Accent6 3 2 2 3 3 2" xfId="17822" xr:uid="{6313CB17-353B-488F-85E9-EC2156B7A30F}"/>
    <cellStyle name="20% - Accent6 3 2 2 3 4" xfId="7984" xr:uid="{2EC9E3E8-036C-42D3-A0D3-13E858F01E93}"/>
    <cellStyle name="20% - Accent6 3 2 2 3 4 2" xfId="15891" xr:uid="{839469BA-883B-4D11-8CD9-105971ED32CA}"/>
    <cellStyle name="20% - Accent6 3 2 2 3 5" xfId="14477" xr:uid="{49C29C47-D93E-464E-984C-9D0517B5B92D}"/>
    <cellStyle name="20% - Accent6 3 2 2 4" xfId="370" xr:uid="{49D398F8-BDC1-4D4D-939E-8A632E429D58}"/>
    <cellStyle name="20% - Accent6 3 2 2 4 2" xfId="19490" xr:uid="{D589A1B0-FFC9-4C80-B1B5-E699CA541BA2}"/>
    <cellStyle name="20% - Accent6 3 2 2 4 2 2" xfId="16835" xr:uid="{78B4B0A1-3C0D-440F-A129-C533DAFCCA17}"/>
    <cellStyle name="20% - Accent6 3 2 2 4 3" xfId="4928" xr:uid="{14988237-87A4-4550-A6A9-4509B9A3BFB0}"/>
    <cellStyle name="20% - Accent6 3 2 2 4 3 2" xfId="10682" xr:uid="{CF6B9E4F-75DE-490F-8242-D1FB8A07D603}"/>
    <cellStyle name="20% - Accent6 3 2 2 4 4" xfId="6130" xr:uid="{B4C92491-5BC1-463A-B78B-9DE62D71EF1F}"/>
    <cellStyle name="20% - Accent6 3 2 2 5" xfId="440" xr:uid="{3C0C59E9-06A9-4EFD-9C68-7618D8DAB25A}"/>
    <cellStyle name="20% - Accent6 3 2 2 5 2" xfId="11497" xr:uid="{F2643DC7-C3CB-4E6E-A290-3E7AB5C3B47D}"/>
    <cellStyle name="20% - Accent6 3 2 2 6" xfId="24830" xr:uid="{344D3359-0F11-4319-84BC-29EDB1FBEA36}"/>
    <cellStyle name="20% - Accent6 3 2 2 6 2" xfId="9567" xr:uid="{31E285A5-CC63-4D56-BAE5-30633BC1B55C}"/>
    <cellStyle name="20% - Accent6 3 2 2 7" xfId="8154" xr:uid="{70DC908E-CE2C-456A-BA9B-751693FFB495}"/>
    <cellStyle name="20% - Accent6 3 2 3" xfId="23455" xr:uid="{98C18E26-9B56-4563-8972-097C23E2AB4F}"/>
    <cellStyle name="20% - Accent6 3 2 3 2" xfId="17143" xr:uid="{8DB7DC5A-BF4B-4812-B329-30C18B595D68}"/>
    <cellStyle name="20% - Accent6 3 2 3 2 2" xfId="9829" xr:uid="{6A9D6183-7B57-4B81-8B1D-ACB8432E0825}"/>
    <cellStyle name="20% - Accent6 3 2 3 2 2 2" xfId="3687" xr:uid="{3ACCEB06-4BC5-4E39-9B66-87CE66BFD728}"/>
    <cellStyle name="20% - Accent6 3 2 3 2 2 2 2" xfId="18939" xr:uid="{FA6D698D-91F8-4CBA-97A6-6629BB03FEE7}"/>
    <cellStyle name="20% - Accent6 3 2 3 2 2 3" xfId="7033" xr:uid="{C30733D2-5E3C-4304-97ED-1FA3A27FDD6F}"/>
    <cellStyle name="20% - Accent6 3 2 3 2 2 3 2" xfId="12786" xr:uid="{FCA2672E-2403-4F91-BFAD-379808FFCAC0}"/>
    <cellStyle name="20% - Accent6 3 2 3 2 2 4" xfId="8235" xr:uid="{A5C1D608-B728-4386-A47F-C22AC1C133AD}"/>
    <cellStyle name="20% - Accent6 3 2 3 2 3" xfId="15188" xr:uid="{DBF47ECC-DCC0-462C-8877-3E294ED86885}"/>
    <cellStyle name="20% - Accent6 3 2 3 2 3 2" xfId="19925" xr:uid="{297D2566-EF1D-418A-8A8D-DECA44B86FFB}"/>
    <cellStyle name="20% - Accent6 3 2 3 2 4" xfId="14307" xr:uid="{94B5A3A4-4D95-4744-9F9A-9C44E7846C96}"/>
    <cellStyle name="20% - Accent6 3 2 3 2 4 2" xfId="11671" xr:uid="{F21187A1-AB2F-4D27-B4A4-E0999C1FA17E}"/>
    <cellStyle name="20% - Accent6 3 2 3 2 5" xfId="9226" xr:uid="{DA136C8F-BCC6-4557-AA68-9A22E7B707BD}"/>
    <cellStyle name="20% - Accent6 3 2 3 3" xfId="6610" xr:uid="{CD08D034-B1F2-4C4B-988E-63CC4EB7D02C}"/>
    <cellStyle name="20% - Accent6 3 2 3 3 2" xfId="22466" xr:uid="{D4D8522E-8A1E-41C9-920C-555B2FE96D9F}"/>
    <cellStyle name="20% - Accent6 3 2 3 3 2 2" xfId="10001" xr:uid="{9DDB6BC0-F8A9-4394-A897-808E6750E7AA}"/>
    <cellStyle name="20% - Accent6 3 2 3 3 2 2 2" xfId="8406" xr:uid="{F5517168-7BBA-485F-B68A-D6DF686978DE}"/>
    <cellStyle name="20% - Accent6 3 2 3 3 2 3" xfId="19669" xr:uid="{7FD45981-9FE8-41D6-B5DC-05DC7661F1C7}"/>
    <cellStyle name="20% - Accent6 3 2 3 3 2 3 2" xfId="25423" xr:uid="{A19217B0-DF79-4DEB-9FE1-E9354DF80296}"/>
    <cellStyle name="20% - Accent6 3 2 3 3 2 4" xfId="20870" xr:uid="{CDE0FF1B-F535-41C4-9F9B-11931540592E}"/>
    <cellStyle name="20% - Accent6 3 2 3 3 3" xfId="4655" xr:uid="{93B5FD57-3653-4D57-B417-AD97ABAC0B8C}"/>
    <cellStyle name="20% - Accent6 3 2 3 3 3 2" xfId="13611" xr:uid="{59989FDD-35E3-4585-A57D-300A62917357}"/>
    <cellStyle name="20% - Accent6 3 2 3 3 4" xfId="2743" xr:uid="{C9957695-C296-49CA-8F22-010C716E0E70}"/>
    <cellStyle name="20% - Accent6 3 2 3 3 4 2" xfId="24308" xr:uid="{26BD483D-0EEE-4A62-ACFE-7A35DA666E16}"/>
    <cellStyle name="20% - Accent6 3 2 3 3 5" xfId="21862" xr:uid="{6629A10A-28D3-4470-A07B-247256CC700E}"/>
    <cellStyle name="20% - Accent6 3 2 3 4" xfId="3515" xr:uid="{B0677C5B-08AE-4D1E-99B8-CAA10EBD3BC4}"/>
    <cellStyle name="20% - Accent6 3 2 3 4 2" xfId="1583" xr:uid="{B0347BCA-06FF-4701-A44B-B4A0F0F85562}"/>
    <cellStyle name="20% - Accent6 3 2 3 4 2 2" xfId="25252" xr:uid="{4F0CACA5-29CB-4A95-BF68-F2D929964014}"/>
    <cellStyle name="20% - Accent6 3 2 3 4 3" xfId="17566" xr:uid="{9BFCD635-5E8D-42A4-B902-7C4F45B48BE6}"/>
    <cellStyle name="20% - Accent6 3 2 3 4 3 2" xfId="6472" xr:uid="{0E7ED2B8-670C-4CE2-80B0-3BE54D1A1E3A}"/>
    <cellStyle name="20% - Accent6 3 2 3 4 4" xfId="18768" xr:uid="{F21A6B22-82CF-4A68-BFE4-DB0E8436B499}"/>
    <cellStyle name="20% - Accent6 3 2 3 5" xfId="21500" xr:uid="{6E291520-9017-417D-937B-C1EEC612CAC3}"/>
    <cellStyle name="20% - Accent6 3 2 3 5 2" xfId="7289" xr:uid="{194BD2D5-8648-4DE6-A323-D631DB3435B0}"/>
    <cellStyle name="20% - Accent6 3 2 3 6" xfId="20619" xr:uid="{22131FDE-A57B-4151-8E19-7C4A4DBA2523}"/>
    <cellStyle name="20% - Accent6 3 2 3 6 2" xfId="5358" xr:uid="{3FD9F67F-7244-49BD-AA92-F92230706317}"/>
    <cellStyle name="20% - Accent6 3 2 3 7" xfId="2913" xr:uid="{A443F58C-DC20-40E8-833A-BAB521347DC8}"/>
    <cellStyle name="20% - Accent6 3 2 4" xfId="19246" xr:uid="{680D362D-AA9D-4B72-A995-7ABC530E6667}"/>
    <cellStyle name="20% - Accent6 3 2 4 2" xfId="16153" xr:uid="{3310FF9E-278A-4FBB-9734-CF933D6081CE}"/>
    <cellStyle name="20% - Accent6 3 2 4 2 2" xfId="22638" xr:uid="{BC972452-82EF-4F8D-B545-CF7B321CF04B}"/>
    <cellStyle name="20% - Accent6 3 2 4 2 2 2" xfId="21041" xr:uid="{FE9DC7C5-7017-45DB-8FF8-312617DD7698}"/>
    <cellStyle name="20% - Accent6 3 2 4 2 3" xfId="13355" xr:uid="{D9750F3C-7233-478B-8DF2-053FDF0F9DFB}"/>
    <cellStyle name="20% - Accent6 3 2 4 2 3 2" xfId="19110" xr:uid="{9A835CE9-4AD4-4D3F-A597-DF71B43BA13E}"/>
    <cellStyle name="20% - Accent6 3 2 4 2 4" xfId="14558" xr:uid="{E29B9A3D-FEDE-4880-9CA4-50600D678168}"/>
    <cellStyle name="20% - Accent6 3 2 4 3" xfId="10968" xr:uid="{D4B4C82A-9BB3-42E6-9CFD-246E961EF028}"/>
    <cellStyle name="20% - Accent6 3 2 4 3 2" xfId="976" xr:uid="{26411D55-441F-49D2-8394-A3B7CD507161}"/>
    <cellStyle name="20% - Accent6 3 2 4 4" xfId="9056" xr:uid="{63232EE4-6B60-4F9A-886F-126BE7B363E6}"/>
    <cellStyle name="20% - Accent6 3 2 4 4 2" xfId="17996" xr:uid="{F64915BB-E245-4319-9C19-B7AF5AA10CEB}"/>
    <cellStyle name="20% - Accent6 3 2 4 5" xfId="15550" xr:uid="{8E68AA59-CA11-4E8E-941B-11A45756F9EF}"/>
    <cellStyle name="20% - Accent6 3 2 5" xfId="12932" xr:uid="{327938CF-9CAD-451D-A90F-5259BCCCC5A1}"/>
    <cellStyle name="20% - Accent6 3 2 5 2" xfId="5619" xr:uid="{3E046BD0-F6C5-47A1-BD0F-F7534279FDB8}"/>
    <cellStyle name="20% - Accent6 3 2 5 2 2" xfId="16325" xr:uid="{A26369BA-E660-47FA-AADE-340847147C50}"/>
    <cellStyle name="20% - Accent6 3 2 5 2 2 2" xfId="14729" xr:uid="{DB3BD1DE-1F46-4D4F-88E6-58692D81D02D}"/>
    <cellStyle name="20% - Accent6 3 2 5 2 3" xfId="716" xr:uid="{E9AABD55-E225-40D3-AFEC-C8979B5D1321}"/>
    <cellStyle name="20% - Accent6 3 2 5 2 3 2" xfId="8577" xr:uid="{F8841E21-2DA3-44B0-8E3A-09E46C9C8CCD}"/>
    <cellStyle name="20% - Accent6 3 2 5 2 4" xfId="2994" xr:uid="{A904DA1C-DD48-40AF-9535-43AF5552FF5E}"/>
    <cellStyle name="20% - Accent6 3 2 5 3" xfId="23605" xr:uid="{59DE30A5-377E-4B2A-8DD8-EF1BC62E4E5B}"/>
    <cellStyle name="20% - Accent6 3 2 5 3 2" xfId="977" xr:uid="{D19260C8-EF49-4DB6-84EB-8485EC21626E}"/>
    <cellStyle name="20% - Accent6 3 2 5 4" xfId="21692" xr:uid="{EE6E4A11-E634-489E-8E1F-232113C1196A}"/>
    <cellStyle name="20% - Accent6 3 2 5 4 2" xfId="7463" xr:uid="{604BB15D-C12F-4E9C-8644-D78829AE7322}"/>
    <cellStyle name="20% - Accent6 3 2 5 5" xfId="5017" xr:uid="{4A9439D0-D26D-43E3-8C06-C94CD4D1197E}"/>
    <cellStyle name="20% - Accent6 3 2 6" xfId="21350" xr:uid="{F2E694E5-1B3D-4AA0-8B28-E4ACDAC38781}"/>
    <cellStyle name="20% - Accent6 3 2 6 2" xfId="13102" xr:uid="{C21DA2D2-59B4-4854-9688-BA3A798FC27F}"/>
    <cellStyle name="20% - Accent6 3 2 6 2 2" xfId="5184" xr:uid="{6990005A-6CA2-4888-9CDB-A9342370C348}"/>
    <cellStyle name="20% - Accent6 3 2 6 3" xfId="12193" xr:uid="{94127A17-6283-42AC-BCAB-84D414C3DB24}"/>
    <cellStyle name="20% - Accent6 3 2 6 3 2" xfId="3254" xr:uid="{2CF228F0-A44B-4358-8FFF-2CEDAB8217E5}"/>
    <cellStyle name="20% - Accent6 3 2 6 4" xfId="18687" xr:uid="{52FEB6F4-05D2-469C-BE84-054FD8A6697B}"/>
    <cellStyle name="20% - Accent6 3 2 7" xfId="13010" xr:uid="{661A6FE1-94B3-4253-B322-D7731668ADD3}"/>
    <cellStyle name="20% - Accent6 3 2 7 2" xfId="6854" xr:uid="{C1441B63-4A38-4785-931B-E7937475422F}"/>
    <cellStyle name="20% - Accent6 3 2 7 2 2" xfId="23148" xr:uid="{9C790E37-56EA-4821-BDC5-4090CD7E2723}"/>
    <cellStyle name="20% - Accent6 3 2 7 3" xfId="15461" xr:uid="{83570707-5AC3-46F4-B6C9-7630B3851DF3}"/>
    <cellStyle name="20% - Accent6 3 2 7 3 2" xfId="4368" xr:uid="{8835EF86-CA3F-4261-98D4-87F2A88D8A5A}"/>
    <cellStyle name="20% - Accent6 3 2 7 4" xfId="16664" xr:uid="{6068A34B-1995-4D32-9FE9-5906D8FD186B}"/>
    <cellStyle name="20% - Accent6 3 2 8" xfId="428" xr:uid="{B90655DC-9B29-4258-9708-E739A75231D5}"/>
    <cellStyle name="20% - Accent6 3 2 8 2" xfId="1977" xr:uid="{B8D58A06-83F0-4EBE-9206-5B46289B766F}"/>
    <cellStyle name="20% - Accent6 3 2 9" xfId="21296" xr:uid="{2F82E919-E566-4CE6-87E4-0B0DA06DA208}"/>
    <cellStyle name="20% - Accent6 3 2 9 2" xfId="17961" xr:uid="{08F3850F-C8CD-4ADF-9C3A-7F08949E2931}"/>
    <cellStyle name="20% - Accent6 3 3" xfId="290" xr:uid="{4E7CEBF5-6E9A-41F6-BAFA-7B324EBFF8FF}"/>
    <cellStyle name="20% - Accent6 3 3 2" xfId="1330" xr:uid="{2AE213CB-5361-4D68-BD53-AC32B513B5B9}"/>
    <cellStyle name="20% - Accent6 3 3 2 2" xfId="24570" xr:uid="{BAA76CB2-3404-4533-92FB-2EBA5DD38E1B}"/>
    <cellStyle name="20% - Accent6 3 3 2 2 2" xfId="12105" xr:uid="{81F81DFA-0B97-49DB-9624-067539599A04}"/>
    <cellStyle name="20% - Accent6 3 3 2 2 2 2" xfId="9478" xr:uid="{19B941B7-9876-4F18-BA51-909D1862C43D}"/>
    <cellStyle name="20% - Accent6 3 3 2 2 3" xfId="3857" xr:uid="{39C5011F-534F-4D54-83CF-C1AC48B52555}"/>
    <cellStyle name="20% - Accent6 3 3 2 2 3 2" xfId="14900" xr:uid="{E2357F39-381B-43D2-B92E-5CA67B7A31B9}"/>
    <cellStyle name="20% - Accent6 3 3 2 2 4" xfId="21943" xr:uid="{46B9D0C5-FCD2-413E-BF88-C4CC44DF5A33}"/>
    <cellStyle name="20% - Accent6 3 3 2 3" xfId="6760" xr:uid="{D3695BE9-6BCC-415A-BAE6-FC055DB480BB}"/>
    <cellStyle name="20% - Accent6 3 3 2 3 2" xfId="4116" xr:uid="{EDF38494-E00A-49D0-98B6-B3F4E536276B}"/>
    <cellStyle name="20% - Accent6 3 3 2 4" xfId="4847" xr:uid="{C56938A3-B3FF-462B-AF51-8A59BD0717D6}"/>
    <cellStyle name="20% - Accent6 3 3 2 4 2" xfId="13785" xr:uid="{5AE36C81-B6E0-4703-815B-A5470B79327C}"/>
    <cellStyle name="20% - Accent6 3 3 2 5" xfId="23967" xr:uid="{0366AD95-196D-4B4E-80F9-0BD8269E7A6C}"/>
    <cellStyle name="20% - Accent6 3 3 3" xfId="3434" xr:uid="{F11ABC64-0FB6-4D16-A41E-96797F3793E5}"/>
    <cellStyle name="20% - Accent6 3 3 3 2" xfId="18257" xr:uid="{643BEF70-6071-41BD-B938-FAAACB481488}"/>
    <cellStyle name="20% - Accent6 3 3 3 2 2" xfId="24742" xr:uid="{B01C453C-E9D2-4BBA-978F-791D4DB48343}"/>
    <cellStyle name="20% - Accent6 3 3 3 2 2 2" xfId="22114" xr:uid="{BB9BB5D9-8822-4540-98BF-44EB5DE7FEDF}"/>
    <cellStyle name="20% - Accent6 3 3 3 2 3" xfId="10171" xr:uid="{C1033CD3-AFBC-4E11-BAE5-47965EB26E29}"/>
    <cellStyle name="20% - Accent6 3 3 3 2 3 2" xfId="3336" xr:uid="{464A171A-2ACD-46AA-BF99-13885D15E971}"/>
    <cellStyle name="20% - Accent6 3 3 3 2 4" xfId="15631" xr:uid="{3EFF0FF1-B0D1-421D-821B-A6D146AFB72C}"/>
    <cellStyle name="20% - Accent6 3 3 3 3" xfId="19396" xr:uid="{010ACF84-CC94-4A1C-8B2E-180DED573225}"/>
    <cellStyle name="20% - Accent6 3 3 3 3 2" xfId="10430" xr:uid="{5B307DF9-4E8B-46E7-9FAB-A84E272D9C4E}"/>
    <cellStyle name="20% - Accent6 3 3 3 4" xfId="11160" xr:uid="{664416A2-2BA0-4642-BA2E-15841ADEF65F}"/>
    <cellStyle name="20% - Accent6 3 3 3 4 2" xfId="2180" xr:uid="{9AE51A85-9AC6-4EDC-BAE1-1975A887189D}"/>
    <cellStyle name="20% - Accent6 3 3 3 5" xfId="17655" xr:uid="{EE872731-0000-40EA-BC1F-189C83B06B2F}"/>
    <cellStyle name="20% - Accent6 3 3 4" xfId="11933" xr:uid="{3878AE20-BFBF-41EA-AB04-0CEA2109AFB5}"/>
    <cellStyle name="20% - Accent6 3 3 4 2" xfId="5791" xr:uid="{D8857FE1-4393-49A2-83FC-20EB25127515}"/>
    <cellStyle name="20% - Accent6 3 3 4 2 2" xfId="3165" xr:uid="{4D9A4C3D-D334-4B84-8EDD-696E048D2EF0}"/>
    <cellStyle name="20% - Accent6 3 3 4 3" xfId="1753" xr:uid="{0E9D97CD-4AEA-4314-9EE1-8FABF36C9AAC}"/>
    <cellStyle name="20% - Accent6 3 3 4 3 2" xfId="21212" xr:uid="{920C2182-1FFD-4AD9-9365-79630D76E40A}"/>
    <cellStyle name="20% - Accent6 3 3 4 4" xfId="9307" xr:uid="{CF11C7D2-ECD4-4D41-91C2-AE1798992143}"/>
    <cellStyle name="20% - Accent6 3 3 5" xfId="17293" xr:uid="{66D81B07-3852-4A11-B22C-6BC646ABBF96}"/>
    <cellStyle name="20% - Accent6 3 3 5 2" xfId="2012" xr:uid="{48200E0E-CF52-4BE2-8BE3-1001F52FBA6D}"/>
    <cellStyle name="20% - Accent6 3 3 6" xfId="15380" xr:uid="{AF0FA947-4672-4060-8A15-2D86DBDCDB8D}"/>
    <cellStyle name="20% - Accent6 3 3 6 2" xfId="20099" xr:uid="{B4DC069D-D3DD-43A8-A2E5-2037E6CBF119}"/>
    <cellStyle name="20% - Accent6 3 3 7" xfId="11330" xr:uid="{BF694089-31F1-4403-92A6-698A960BDECF}"/>
    <cellStyle name="20% - Accent6 3 4" xfId="9748" xr:uid="{135C84A6-1EF3-4E8C-8BB6-31BDE2811AD8}"/>
    <cellStyle name="20% - Accent6 3 4 2" xfId="22385" xr:uid="{4F53F08C-8341-4940-9342-3B847D34F476}"/>
    <cellStyle name="20% - Accent6 3 4 2 2" xfId="20359" xr:uid="{125DBFE0-CD3C-406C-9BD3-9B5C7AAB6A85}"/>
    <cellStyle name="20% - Accent6 3 4 2 2 2" xfId="7896" xr:uid="{8E6FA643-566B-40E0-B65D-E22052F71273}"/>
    <cellStyle name="20% - Accent6 3 4 2 2 2 2" xfId="5269" xr:uid="{25D42882-0B3C-4D11-8ADD-635D8091C40C}"/>
    <cellStyle name="20% - Accent6 3 4 2 2 3" xfId="16495" xr:uid="{24B78B37-62D2-4301-82E6-8B2BD1A1290E}"/>
    <cellStyle name="20% - Accent6 3 4 2 2 3 2" xfId="22285" xr:uid="{B49D537D-236D-4F16-ACFE-751FD2A2F7AB}"/>
    <cellStyle name="20% - Accent6 3 4 2 2 4" xfId="11411" xr:uid="{4524E3FD-E46E-4AD3-AA21-1314CBA9EFAA}"/>
    <cellStyle name="20% - Accent6 3 4 2 3" xfId="1479" xr:uid="{F9AA6EA0-F641-488E-9DF5-8765BDF78C5E}"/>
    <cellStyle name="20% - Accent6 3 4 2 3 2" xfId="16754" xr:uid="{A90999C2-3972-4CC1-8C81-2F5FBC023375}"/>
    <cellStyle name="20% - Accent6 3 4 2 4" xfId="17485" xr:uid="{94F4A9D1-8C34-462E-B910-0BE60FFA5ED0}"/>
    <cellStyle name="20% - Accent6 3 4 2 4 2" xfId="10598" xr:uid="{7716627C-E718-46DD-BDFA-358B4162D9B3}"/>
    <cellStyle name="20% - Accent6 3 4 2 5" xfId="19758" xr:uid="{04F3EB5A-828B-4511-A936-34999E9F5C8C}"/>
    <cellStyle name="20% - Accent6 3 4 3" xfId="16072" xr:uid="{8CF506A5-B001-4C2B-A7A7-37756B16E9C4}"/>
    <cellStyle name="20% - Accent6 3 4 3 2" xfId="14047" xr:uid="{74D88654-57DF-4108-8BA6-913E5AC8B9CF}"/>
    <cellStyle name="20% - Accent6 3 4 3 2 2" xfId="20531" xr:uid="{95D2C115-903F-4278-A85C-5112EF2C349F}"/>
    <cellStyle name="20% - Accent6 3 4 3 2 2 2" xfId="11582" xr:uid="{53A11EC0-E1D3-4F72-B5DB-810887DE8F3B}"/>
    <cellStyle name="20% - Accent6 3 4 3 2 3" xfId="5961" xr:uid="{494258FC-316B-4C71-8D9D-F6A10468C74F}"/>
    <cellStyle name="20% - Accent6 3 4 3 2 3 2" xfId="15973" xr:uid="{067B02B6-EF76-4C67-8583-BB5D69F8439A}"/>
    <cellStyle name="20% - Accent6 3 4 3 2 4" xfId="24048" xr:uid="{7CC2E2EA-7584-4618-9300-768C882EC147}"/>
    <cellStyle name="20% - Accent6 3 4 3 3" xfId="3583" xr:uid="{CE61477D-A38C-45D4-9231-E533019B4166}"/>
    <cellStyle name="20% - Accent6 3 4 3 3 2" xfId="6220" xr:uid="{B6613670-8C0D-407A-A44F-41747A9F8E16}"/>
    <cellStyle name="20% - Accent6 3 4 3 4" xfId="6952" xr:uid="{8566BED6-576B-47EB-8AB9-23259575030C}"/>
    <cellStyle name="20% - Accent6 3 4 3 4 2" xfId="23235" xr:uid="{1A52D9B9-9FB5-4032-B514-57850E97853D}"/>
    <cellStyle name="20% - Accent6 3 4 3 5" xfId="13444" xr:uid="{E04AABDD-0293-46EF-BDC9-B4D937ACB3C8}"/>
    <cellStyle name="20% - Accent6 3 4 4" xfId="7724" xr:uid="{E1500A3D-1133-4EB2-A713-2D94EDA47F65}"/>
    <cellStyle name="20% - Accent6 3 4 4 2" xfId="18429" xr:uid="{F14CF594-3F06-4B5D-A704-D71F3B795407}"/>
    <cellStyle name="20% - Accent6 3 4 4 2 2" xfId="15802" xr:uid="{1324957A-4B2A-4727-B413-7F9385C38D90}"/>
    <cellStyle name="20% - Accent6 3 4 4 3" xfId="22808" xr:uid="{D3FA686C-77D5-4714-8EE7-EDA5DD675E9A}"/>
    <cellStyle name="20% - Accent6 3 4 4 3 2" xfId="9649" xr:uid="{5E71BF33-11B2-45B0-9E79-7A3E9F38F9F7}"/>
    <cellStyle name="20% - Accent6 3 4 4 4" xfId="5098" xr:uid="{1B27E0A2-F22C-4E6D-B50D-845F2A18FC9B}"/>
    <cellStyle name="20% - Accent6 3 4 5" xfId="13082" xr:uid="{8B8600BC-B059-44C8-9116-178FDEA4F503}"/>
    <cellStyle name="20% - Accent6 3 4 5 2" xfId="23067" xr:uid="{B8FDFACA-67B2-43DE-A2ED-A38801029101}"/>
    <cellStyle name="20% - Accent6 3 4 6" xfId="23797" xr:uid="{1E48876D-AFF8-428C-B12E-8E187B9B346E}"/>
    <cellStyle name="20% - Accent6 3 4 6 2" xfId="4284" xr:uid="{8C1700D4-0B97-490C-8444-2ECE77C91DE4}"/>
    <cellStyle name="20% - Accent6 3 4 7" xfId="7122" xr:uid="{D1CF240A-E4FE-436F-8424-39576CC254CE}"/>
    <cellStyle name="20% - Accent6 3 5" xfId="5538" xr:uid="{5C5129DB-B4D8-4A24-97A0-81F6B9B19A35}"/>
    <cellStyle name="20% - Accent6 3 5 2" xfId="11852" xr:uid="{E62A96F0-F42E-458B-893E-934B4C629777}"/>
    <cellStyle name="20% - Accent6 3 5 2 2" xfId="8796" xr:uid="{546ECFF4-C8CB-48D7-AC36-F4576E169155}"/>
    <cellStyle name="20% - Accent6 3 5 2 2 2" xfId="2655" xr:uid="{555E1BC1-D25D-44D8-AAA5-E078B0EDD744}"/>
    <cellStyle name="20% - Accent6 3 5 2 2 2 2" xfId="17907" xr:uid="{BCD5DC22-E8AB-449F-A50E-39D85D282C09}"/>
    <cellStyle name="20% - Accent6 3 5 2 2 3" xfId="24912" xr:uid="{491F446D-96AE-4321-BBB0-3878267C042D}"/>
    <cellStyle name="20% - Accent6 3 5 2 2 3 2" xfId="11753" xr:uid="{DAC8933F-9539-4031-8B9E-DFD37E93989A}"/>
    <cellStyle name="20% - Accent6 3 5 2 2 4" xfId="7203" xr:uid="{628FD656-2638-4F63-93E4-713D23206DFA}"/>
    <cellStyle name="20% - Accent6 3 5 2 3" xfId="22534" xr:uid="{638150A8-B362-493B-BA2D-A96EC61E2D6A}"/>
    <cellStyle name="20% - Accent6 3 5 2 3 2" xfId="25171" xr:uid="{7DCE01D5-DC11-46B9-9A03-4D5695B77D97}"/>
    <cellStyle name="20% - Accent6 3 5 2 4" xfId="13274" xr:uid="{4A2EDE04-A26B-440C-AB38-FB9A4C289978}"/>
    <cellStyle name="20% - Accent6 3 5 2 4 2" xfId="6388" xr:uid="{38695440-4AC5-42D0-ADF8-60F24B8F928D}"/>
    <cellStyle name="20% - Accent6 3 5 2 5" xfId="2890" xr:uid="{31E126D8-79D2-4EEE-BED4-9D78A4E13C17}"/>
    <cellStyle name="20% - Accent6 3 5 3" xfId="24489" xr:uid="{20C8C87A-C5F5-4FED-B51B-0418A8AFDAFE}"/>
    <cellStyle name="20% - Accent6 3 5 3 2" xfId="21432" xr:uid="{DE8CF66A-E24E-4CC0-B4DE-B9F5349FFF78}"/>
    <cellStyle name="20% - Accent6 3 5 3 2 2" xfId="8968" xr:uid="{A607BEAC-C52C-4E8A-A25C-9157DBBA5957}"/>
    <cellStyle name="20% - Accent6 3 5 3 2 2 2" xfId="7374" xr:uid="{24A0A3A7-7146-466C-AECD-D32449FEB4EC}"/>
    <cellStyle name="20% - Accent6 3 5 3 2 3" xfId="18599" xr:uid="{5E47D7A5-F27A-4DA6-AA5E-DE84825F232E}"/>
    <cellStyle name="20% - Accent6 3 5 3 2 3 2" xfId="24390" xr:uid="{AA1AD091-D532-4836-843F-F2F0D79F4575}"/>
    <cellStyle name="20% - Accent6 3 5 3 2 4" xfId="19839" xr:uid="{907FA6B6-4D63-4F67-B17E-CC16D1BAE800}"/>
    <cellStyle name="20% - Accent6 3 5 3 3" xfId="16221" xr:uid="{A762ECCB-C8D8-4FA0-87B7-3D08808A921B}"/>
    <cellStyle name="20% - Accent6 3 5 3 3 2" xfId="18858" xr:uid="{4F8C668D-1751-4734-9624-E783C97C4D5C}"/>
    <cellStyle name="20% - Accent6 3 5 3 4" xfId="1669" xr:uid="{8309A1B2-70D3-4208-AABA-6E41EEC7D340}"/>
    <cellStyle name="20% - Accent6 3 5 3 4 2" xfId="12702" xr:uid="{C264A23A-08EB-4A06-8734-6B0E6A7BDC78}"/>
    <cellStyle name="20% - Accent6 3 5 3 5" xfId="9203" xr:uid="{E4E532D0-6AE3-4F06-AC3D-801C9257DCD0}"/>
    <cellStyle name="20% - Accent6 3 5 4" xfId="2483" xr:uid="{85FBC064-98ED-494E-914A-C9ECE0EA72BF}"/>
    <cellStyle name="20% - Accent6 3 5 4 2" xfId="14219" xr:uid="{7A0B9452-5A26-4102-9ACC-8F33E0542327}"/>
    <cellStyle name="20% - Accent6 3 5 4 2 2" xfId="24219" xr:uid="{210C7932-EE20-4815-8589-2493143B0480}"/>
    <cellStyle name="20% - Accent6 3 5 4 3" xfId="12275" xr:uid="{C2AC2E30-8F34-4B57-9B51-6BF703B5E68D}"/>
    <cellStyle name="20% - Accent6 3 5 4 3 2" xfId="5440" xr:uid="{B99CA238-BEDD-4E2B-A2EC-9B0528CC17FD}"/>
    <cellStyle name="20% - Accent6 3 5 4 4" xfId="17736" xr:uid="{9E151D9F-6082-4CA5-9672-F580EC1F07D8}"/>
    <cellStyle name="20% - Accent6 3 5 5" xfId="9897" xr:uid="{8BB597F6-0CB2-4452-A50F-F2A1C73E8EAA}"/>
    <cellStyle name="20% - Accent6 3 5 5 2" xfId="12534" xr:uid="{69E292BC-5C26-423C-9158-9E0497C2496E}"/>
    <cellStyle name="20% - Accent6 3 5 6" xfId="19588" xr:uid="{8E7236AE-A68D-49C8-8C46-F0B5B4424285}"/>
    <cellStyle name="20% - Accent6 3 5 6 2" xfId="16922" xr:uid="{859B56B3-86B9-4FEA-BB9E-DF32366AA90F}"/>
    <cellStyle name="20% - Accent6 3 5 7" xfId="781" xr:uid="{A1BC86EA-96C1-47E3-8AFD-82D8FF89459C}"/>
    <cellStyle name="20% - Accent6 3 6" xfId="18176" xr:uid="{15F2A9CD-FD3F-4153-86AA-49D24AD9E702}"/>
    <cellStyle name="20% - Accent6 3 6 2" xfId="15120" xr:uid="{8477D9EF-E499-4AF0-81BB-93EFF7FA5487}"/>
    <cellStyle name="20% - Accent6 3 6 2 2" xfId="21604" xr:uid="{28BC9191-C84A-4DCC-B154-DE49DC0E5D63}"/>
    <cellStyle name="20% - Accent6 3 6 2 2 2" xfId="20010" xr:uid="{A81A3884-CC59-4E03-92C0-54656F5D9686}"/>
    <cellStyle name="20% - Accent6 3 6 2 3" xfId="8066" xr:uid="{79435746-0538-4CDF-9352-A36D7299C62D}"/>
    <cellStyle name="20% - Accent6 3 6 2 3 2" xfId="18078" xr:uid="{09323312-C254-4220-974A-4999815AE290}"/>
    <cellStyle name="20% - Accent6 3 6 2 4" xfId="13525" xr:uid="{6C7CE22B-A1A0-4BDF-B923-2A04A34E0298}"/>
    <cellStyle name="20% - Accent6 3 6 3" xfId="5687" xr:uid="{DB2634EF-055B-4254-9986-A1650C04C706}"/>
    <cellStyle name="20% - Accent6 3 6 3 2" xfId="8325" xr:uid="{2D350B9A-2692-4165-AFF0-E54763EA46D7}"/>
    <cellStyle name="20% - Accent6 3 6 4" xfId="3773" xr:uid="{08288445-D87C-4E00-8DAA-A3D86DFD2A1A}"/>
    <cellStyle name="20% - Accent6 3 6 4 2" xfId="25339" xr:uid="{E5C5E26E-4E2F-4162-9A83-32420E88B662}"/>
    <cellStyle name="20% - Accent6 3 6 5" xfId="21839" xr:uid="{29007763-9831-4880-B900-02C0FE65D586}"/>
    <cellStyle name="20% - Accent6 3 7" xfId="7643" xr:uid="{B789A8B0-B2C1-4ECF-BF37-9B1092A1CFDA}"/>
    <cellStyle name="20% - Accent6 3 7 2" xfId="4587" xr:uid="{A2720F1C-878D-4104-BD14-68E206DEB80B}"/>
    <cellStyle name="20% - Accent6 3 7 2 2" xfId="15292" xr:uid="{A5C43F5C-1EC0-4D79-908E-7B77375C5FE4}"/>
    <cellStyle name="20% - Accent6 3 7 2 2 2" xfId="13696" xr:uid="{223B90C8-91FA-4CA2-89B8-21BB47D9EEC9}"/>
    <cellStyle name="20% - Accent6 3 7 2 3" xfId="20701" xr:uid="{79C51B79-4A44-4E50-96FC-F04930880A9E}"/>
    <cellStyle name="20% - Accent6 3 7 2 3 2" xfId="7545" xr:uid="{D2F8B5A2-EEB7-4125-A381-CB7E25E9B7A7}"/>
    <cellStyle name="20% - Accent6 3 7 2 4" xfId="887" xr:uid="{6DD54580-A555-43B9-ADFF-C12A5F8E2B12}"/>
    <cellStyle name="20% - Accent6 3 7 3" xfId="12001" xr:uid="{4AD2C383-F2CC-4A92-A856-C455EAC9F2E6}"/>
    <cellStyle name="20% - Accent6 3 7 3 2" xfId="20960" xr:uid="{B7DDAF89-D86C-4EFC-AAF6-3A2F34E25CAC}"/>
    <cellStyle name="20% - Accent6 3 7 4" xfId="10087" xr:uid="{A360C39F-1F78-43D3-8E4E-F4E17E87CB72}"/>
    <cellStyle name="20% - Accent6 3 7 4 2" xfId="19026" xr:uid="{9C65762C-58AB-411A-A90B-5A0DE0964448}"/>
    <cellStyle name="20% - Accent6 3 7 5" xfId="15527" xr:uid="{B51BF16C-4F46-4AF8-B09B-E4D8CAC32BFC}"/>
    <cellStyle name="20% - Accent6 3 8" xfId="8714" xr:uid="{D171A17C-7E9A-4663-A916-D415AF626775}"/>
    <cellStyle name="20% - Accent6 3 8 2" xfId="19416" xr:uid="{5A22A81D-AD09-4C34-AF19-5DA52908A0E9}"/>
    <cellStyle name="20% - Accent6 3 8 2 2" xfId="15717" xr:uid="{0C63CE58-D312-4581-9B01-7CCF6564F9BF}"/>
    <cellStyle name="20% - Accent6 3 8 3" xfId="5879" xr:uid="{706B8BD0-3076-4D02-B671-59FF51CEC0D5}"/>
    <cellStyle name="20% - Accent6 3 8 3 2" xfId="14818" xr:uid="{7EA43FB6-A424-4BAF-8855-3B6331E885C5}"/>
    <cellStyle name="20% - Accent6 3 8 4" xfId="25000" xr:uid="{07C51F3F-7219-4159-ABB4-5DEEE5A9540A}"/>
    <cellStyle name="20% - Accent6 3 9" xfId="19324" xr:uid="{B80C3D7E-1A9A-458D-BA87-6252107C9DCE}"/>
    <cellStyle name="20% - Accent6 3 9 2" xfId="17387" xr:uid="{6FA3516D-4921-4A57-AF2E-B670095623EB}"/>
    <cellStyle name="20% - Accent6 3 9 2 2" xfId="10511" xr:uid="{11521A4F-4485-4864-A4A8-448D4046F6BC}"/>
    <cellStyle name="20% - Accent6 3 9 3" xfId="21773" xr:uid="{27904C53-EF69-455C-B056-7F76A21C2233}"/>
    <cellStyle name="20% - Accent6 3 9 3 2" xfId="2264" xr:uid="{6799E6BC-4831-4494-AA0F-47A4509F54E4}"/>
    <cellStyle name="20% - Accent6 3 9 4" xfId="22977" xr:uid="{2D83E315-1CCF-412D-B23F-B0BBFB087325}"/>
    <cellStyle name="20% - Accent6 4" xfId="17102" xr:uid="{A90EC32B-D005-4682-9C35-D7083EECDF11}"/>
    <cellStyle name="20% - Accent6 4 10" xfId="2538" xr:uid="{792985CA-2ABE-4D67-B5E2-075C570DCF7B}"/>
    <cellStyle name="20% - Accent6 4 10 2" xfId="9338" xr:uid="{8D0DBC77-F429-4135-90E6-57E8C0053C28}"/>
    <cellStyle name="20% - Accent6 4 11" xfId="16356" xr:uid="{9E89B5C3-DBD8-4DAB-906C-656760426C8C}"/>
    <cellStyle name="20% - Accent6 4 11 2" xfId="18993" xr:uid="{DC67F438-08CD-4810-833E-AC9E77A126E2}"/>
    <cellStyle name="20% - Accent6 4 12" xfId="1804" xr:uid="{35B94E70-9C3E-4335-8125-EDD1736DE110}"/>
    <cellStyle name="20% - Accent6 4 13" xfId="25593" xr:uid="{0232EEF4-1962-40C7-A70E-308C5D12EB2D}"/>
    <cellStyle name="20% - Accent6 4 2" xfId="13966" xr:uid="{251690F8-F22A-4991-B42A-1AF10FA1E5C6}"/>
    <cellStyle name="20% - Accent6 4 2 2" xfId="2402" xr:uid="{7BAB64A0-9781-40EC-8366-DD232C25DC20}"/>
    <cellStyle name="20% - Accent6 4 2 2 2" xfId="8715" xr:uid="{EE1991DD-9173-4E69-AF8C-9C7D3C642622}"/>
    <cellStyle name="20% - Accent6 4 2 2 2 2" xfId="6692" xr:uid="{E186BE53-FF34-46AC-830F-46D3F3172AC4}"/>
    <cellStyle name="20% - Accent6 4 2 2 2 2 2" xfId="17397" xr:uid="{9F3B0A48-6D97-4C71-9AA0-A932D6AC29D5}"/>
    <cellStyle name="20% - Accent6 4 2 2 2 2 2 2" xfId="10512" xr:uid="{3D1026C6-449D-4A53-84B8-39DD4FA46CCB}"/>
    <cellStyle name="20% - Accent6 4 2 2 2 2 3" xfId="21774" xr:uid="{E827CF2C-00F8-4BF0-8614-EC97CF110829}"/>
    <cellStyle name="20% - Accent6 4 2 2 2 2 3 2" xfId="2265" xr:uid="{ED3965A7-D54C-4A3D-A366-942950EC0CD0}"/>
    <cellStyle name="20% - Accent6 4 2 2 2 2 4" xfId="22978" xr:uid="{359A5488-C38C-4139-AD40-9E12F370865F}"/>
    <cellStyle name="20% - Accent6 4 2 2 2 3" xfId="20427" xr:uid="{4E28A30F-7EA8-430E-8980-FD02E920101E}"/>
    <cellStyle name="20% - Accent6 4 2 2 2 3 2" xfId="22033" xr:uid="{61B5937F-F4FA-43A3-8F15-3F47B3DBA29B}"/>
    <cellStyle name="20% - Accent6 4 2 2 2 4" xfId="12191" xr:uid="{A8C38566-B4B0-4236-864C-AF956169E36D}"/>
    <cellStyle name="20% - Accent6 4 2 2 2 4 2" xfId="3252" xr:uid="{B5EF6C81-2E19-4C58-8FCE-67D75A6787E0}"/>
    <cellStyle name="20% - Accent6 4 2 2 2 5" xfId="17632" xr:uid="{E62CA276-3A82-4FC6-BC3B-029DA8B85751}"/>
    <cellStyle name="20% - Accent6 4 2 2 3" xfId="21351" xr:uid="{5F50B822-DA96-4E9B-A686-44E0DB16967A}"/>
    <cellStyle name="20% - Accent6 4 2 2 3 2" xfId="19328" xr:uid="{97B66F28-2FA8-4769-8936-20C34A2970E1}"/>
    <cellStyle name="20% - Accent6 4 2 2 3 2 2" xfId="6864" xr:uid="{028FD925-A599-4EAA-99E5-22DF8DF223C4}"/>
    <cellStyle name="20% - Accent6 4 2 2 3 2 2 2" xfId="23149" xr:uid="{3DAC98FF-E096-4D5B-AAE5-1C7B020946AA}"/>
    <cellStyle name="20% - Accent6 4 2 2 3 2 3" xfId="15462" xr:uid="{51CFE1CE-DCB0-471C-8A06-98D8801E156B}"/>
    <cellStyle name="20% - Accent6 4 2 2 3 2 3 2" xfId="4369" xr:uid="{67E9D65D-614B-4A48-8800-B39A2DE87557}"/>
    <cellStyle name="20% - Accent6 4 2 2 3 2 4" xfId="16665" xr:uid="{4BDCF1AB-BFC3-42EA-84C8-4A7DB5E1EF21}"/>
    <cellStyle name="20% - Accent6 4 2 2 3 3" xfId="14115" xr:uid="{D3E40CF7-E499-4B8E-8E73-08C1F7AFB08D}"/>
    <cellStyle name="20% - Accent6 4 2 2 3 3 2" xfId="15721" xr:uid="{7C80CCF0-0CA4-476F-BC72-8557225C4F6A}"/>
    <cellStyle name="20% - Accent6 4 2 2 3 4" xfId="24828" xr:uid="{E6CB7630-6FF8-4B78-B7F7-B53561842715}"/>
    <cellStyle name="20% - Accent6 4 2 2 3 4 2" xfId="9565" xr:uid="{2FE3145A-9DE8-450A-BC8F-BCFCA1A115F0}"/>
    <cellStyle name="20% - Accent6 4 2 2 3 5" xfId="7099" xr:uid="{53A045A9-F25A-47C9-96D9-18DBE9DD5749}"/>
    <cellStyle name="20% - Accent6 4 2 2 4" xfId="17225" xr:uid="{E41FEAAA-F60D-45EE-BEEA-6010D914ECA8}"/>
    <cellStyle name="20% - Accent6 4 2 2 4 2" xfId="23709" xr:uid="{70E589AC-93F9-43DF-82E1-93CEA2787800}"/>
    <cellStyle name="20% - Accent6 4 2 2 4 2 2" xfId="4198" xr:uid="{9464CC8B-9C40-4D61-94F0-1FB6CE9D9C5A}"/>
    <cellStyle name="20% - Accent6 4 2 2 4 3" xfId="9138" xr:uid="{EF5C3626-9839-4849-8CAF-6AF521286B29}"/>
    <cellStyle name="20% - Accent6 4 2 2 4 3 2" xfId="1231" xr:uid="{309F3F36-6F99-4549-B5A3-DCBD8BF5F816}"/>
    <cellStyle name="20% - Accent6 4 2 2 4 4" xfId="10341" xr:uid="{287D273C-873D-4B4A-9847-B797ED8EC65F}"/>
    <cellStyle name="20% - Accent6 4 2 2 5" xfId="7792" xr:uid="{601BF915-EB97-48AC-8038-D4D86A49045D}"/>
    <cellStyle name="20% - Accent6 4 2 2 5 2" xfId="9397" xr:uid="{4DBBA2E8-A7CE-4468-A179-8FBD7F92F252}"/>
    <cellStyle name="20% - Accent6 4 2 2 6" xfId="5877" xr:uid="{88FA20AF-70E5-4664-AD2B-47BCA5FDDA7D}"/>
    <cellStyle name="20% - Accent6 4 2 2 6 2" xfId="14816" xr:uid="{CACD509C-EB1E-4922-ABEA-A2F2279E7C95}"/>
    <cellStyle name="20% - Accent6 4 2 2 7" xfId="23944" xr:uid="{72712DA2-3B2C-48BA-8BFC-05E088994466}"/>
    <cellStyle name="20% - Accent6 4 2 3" xfId="15039" xr:uid="{3277D7EE-738F-44DB-BE7D-5A73641847AA}"/>
    <cellStyle name="20% - Accent6 4 2 3 2" xfId="4506" xr:uid="{886EC6E9-2578-400C-BCDD-0CDBEDD8FD6A}"/>
    <cellStyle name="20% - Accent6 4 2 3 2 2" xfId="372" xr:uid="{75F74217-4AB5-40D0-8575-EE0CD7B8477B}"/>
    <cellStyle name="20% - Accent6 4 2 3 2 2 2" xfId="13186" xr:uid="{0969ECFA-0E5D-4AA3-AB8D-EADCD587A42F}"/>
    <cellStyle name="20% - Accent6 4 2 3 2 2 2 2" xfId="6302" xr:uid="{4B1E82C3-84F5-44F3-AC45-8CE851037864}"/>
    <cellStyle name="20% - Accent6 4 2 3 2 2 3" xfId="11242" xr:uid="{32F5B34F-4E1A-4C0F-8AEF-B926E7F2F6A9}"/>
    <cellStyle name="20% - Accent6 4 2 3 2 2 3 2" xfId="23320" xr:uid="{E77E4957-8900-4F81-B6BE-B516D09915F6}"/>
    <cellStyle name="20% - Accent6 4 2 3 2 2 4" xfId="12445" xr:uid="{89292A22-1E7C-437F-9602-85519E83EC4C}"/>
    <cellStyle name="20% - Accent6 4 2 3 2 3" xfId="2347" xr:uid="{EC89E6A3-F178-4E92-9A83-653888167E48}"/>
    <cellStyle name="20% - Accent6 4 2 3 2 3 2" xfId="11501" xr:uid="{FB311336-C76E-466A-9BC6-14AD670DF57F}"/>
    <cellStyle name="20% - Accent6 4 2 3 2 4" xfId="7982" xr:uid="{F8C46A41-70F5-4EE4-BB0B-817AEAACA09A}"/>
    <cellStyle name="20% - Accent6 4 2 3 2 4 2" xfId="15889" xr:uid="{AF5AB53F-F7A7-4AB3-8A90-496FBD8BFB60}"/>
    <cellStyle name="20% - Accent6 4 2 3 2 5" xfId="13421" xr:uid="{D6247BA5-AAE1-4A7D-8840-8CE51FE4860F}"/>
    <cellStyle name="20% - Accent6 4 2 3 3" xfId="10819" xr:uid="{904A278D-1D6E-4FEF-87D6-13C6A8C2259A}"/>
    <cellStyle name="20% - Accent6 4 2 3 3 2" xfId="1412" xr:uid="{01A0FCAD-E23B-4CF4-9255-8A0B78CA6573}"/>
    <cellStyle name="20% - Accent6 4 2 3 3 2 2" xfId="545" xr:uid="{E323977A-3746-47E3-8C5A-75EBDA056F84}"/>
    <cellStyle name="20% - Accent6 4 2 3 3 2 2 2" xfId="12616" xr:uid="{4E93FE1E-0B56-4CD5-9AF9-F60D2D318C79}"/>
    <cellStyle name="20% - Accent6 4 2 3 3 2 3" xfId="23879" xr:uid="{50B460F9-3999-4A6A-AD9E-42847F2C969C}"/>
    <cellStyle name="20% - Accent6 4 2 3 3 2 3 2" xfId="17007" xr:uid="{49410D26-B40E-4B53-9AA1-39ADD4697FF4}"/>
    <cellStyle name="20% - Accent6 4 2 3 3 2 4" xfId="25082" xr:uid="{A5F072CB-ABE7-4CA9-9F0A-D759837B4146}"/>
    <cellStyle name="20% - Accent6 4 2 3 3 3" xfId="8660" xr:uid="{E37E69A7-3EF0-4CB7-9270-F966CFC22ACB}"/>
    <cellStyle name="20% - Accent6 4 2 3 3 3 2" xfId="24138" xr:uid="{7C2A27B5-1ED5-4A29-94D3-55C3BA8527AF}"/>
    <cellStyle name="20% - Accent6 4 2 3 3 4" xfId="20617" xr:uid="{9B12BA06-72A2-4DFB-B205-57E9B1E6F0B9}"/>
    <cellStyle name="20% - Accent6 4 2 3 3 4 2" xfId="5356" xr:uid="{4B87C46D-1090-41AA-B9C8-1D14881F5174}"/>
    <cellStyle name="20% - Accent6 4 2 3 3 5" xfId="207" xr:uid="{84D57537-C294-4276-8550-61E2BFBD2E8E}"/>
    <cellStyle name="20% - Accent6 4 2 3 4" xfId="13014" xr:uid="{9FC5FE93-3582-4593-A0F5-6123F2BA175E}"/>
    <cellStyle name="20% - Accent6 4 2 3 4 2" xfId="19500" xr:uid="{50745ED1-A811-4545-A9A0-D8B7D0646676}"/>
    <cellStyle name="20% - Accent6 4 2 3 4 2 2" xfId="16836" xr:uid="{32383C8E-7667-4E70-AF5B-7380AC62B820}"/>
    <cellStyle name="20% - Accent6 4 2 3 4 3" xfId="4929" xr:uid="{1781A468-3AC8-4165-BBA0-015A592F0B9A}"/>
    <cellStyle name="20% - Accent6 4 2 3 4 3 2" xfId="10683" xr:uid="{4FEEA336-2866-4253-9477-8BF24841FB85}"/>
    <cellStyle name="20% - Accent6 4 2 3 4 4" xfId="6131" xr:uid="{7AD319CE-A510-45FE-9C2D-01254B403FFF}"/>
    <cellStyle name="20% - Accent6 4 2 3 5" xfId="234" xr:uid="{CA5CDA74-2C59-434D-AD24-967D9E35E9C2}"/>
    <cellStyle name="20% - Accent6 4 2 3 5 2" xfId="5188" xr:uid="{E7D58384-05F8-4301-AE5C-FD03F4F7990D}"/>
    <cellStyle name="20% - Accent6 4 2 3 6" xfId="18515" xr:uid="{30AB4583-9960-435D-B676-D0BAE5856D0D}"/>
    <cellStyle name="20% - Accent6 4 2 3 6 2" xfId="22201" xr:uid="{3953E6DB-85B5-4599-9065-BDDF3295C136}"/>
    <cellStyle name="20% - Accent6 4 2 3 7" xfId="19735" xr:uid="{D6EED95C-A2D9-4A68-981C-72DBF9BE85E5}"/>
    <cellStyle name="20% - Accent6 4 2 4" xfId="23456" xr:uid="{5E2810B7-3EC8-4B6E-B1BC-8CCF9E12B6A7}"/>
    <cellStyle name="20% - Accent6 4 2 4 2" xfId="3516" xr:uid="{321E4B89-B2D5-442E-8560-51D5589336AC}"/>
    <cellStyle name="20% - Accent6 4 2 4 2 2" xfId="1584" xr:uid="{62585D57-485F-4B8B-A6A2-5D446190DBC2}"/>
    <cellStyle name="20% - Accent6 4 2 4 2 2 2" xfId="25253" xr:uid="{5AD0DF44-781F-43F7-89B8-FEBB9B4C6776}"/>
    <cellStyle name="20% - Accent6 4 2 4 2 3" xfId="17567" xr:uid="{009C4F8A-013D-426D-BEFC-2526D0C5D4E0}"/>
    <cellStyle name="20% - Accent6 4 2 4 2 3 2" xfId="6473" xr:uid="{38DCA591-ED25-41B4-A3B0-549BEFB4E482}"/>
    <cellStyle name="20% - Accent6 4 2 4 2 4" xfId="18769" xr:uid="{E3642989-DC50-4359-B06A-2D905019B260}"/>
    <cellStyle name="20% - Accent6 4 2 4 3" xfId="21295" xr:uid="{4E9D206B-FADE-4DF4-A127-A6895922A464}"/>
    <cellStyle name="20% - Accent6 4 2 4 3 2" xfId="17826" xr:uid="{C1A96BAE-77EE-48CB-AFF7-B79B3CE8E4D5}"/>
    <cellStyle name="20% - Accent6 4 2 4 4" xfId="14305" xr:uid="{ECEA5899-4D0A-41FD-9E76-6A8CEBCA730B}"/>
    <cellStyle name="20% - Accent6 4 2 4 4 2" xfId="11669" xr:uid="{04DB91CB-6D7A-45C9-86E6-5C57AC3FDE45}"/>
    <cellStyle name="20% - Accent6 4 2 4 5" xfId="1842" xr:uid="{696AA391-E252-4E6A-A67E-022FC2002802}"/>
    <cellStyle name="20% - Accent6 4 2 5" xfId="17144" xr:uid="{9D55CD92-0186-4A44-8E54-521A9EBB0BE7}"/>
    <cellStyle name="20% - Accent6 4 2 5 2" xfId="9830" xr:uid="{027185AC-30C2-46CB-843D-0987101AC1E7}"/>
    <cellStyle name="20% - Accent6 4 2 5 2 2" xfId="3688" xr:uid="{FFC17A57-A9B1-4A88-8CA9-04A231DFDA64}"/>
    <cellStyle name="20% - Accent6 4 2 5 2 2 2" xfId="18940" xr:uid="{BDBD501D-A1D9-45DF-A92E-90EB0A0258AA}"/>
    <cellStyle name="20% - Accent6 4 2 5 2 3" xfId="7034" xr:uid="{0E409233-B14F-4F64-A33E-E102274D6D2E}"/>
    <cellStyle name="20% - Accent6 4 2 5 2 3 2" xfId="12787" xr:uid="{ADD7E26A-E797-44C6-AEA3-66F15B844B44}"/>
    <cellStyle name="20% - Accent6 4 2 5 2 4" xfId="8236" xr:uid="{10FBEDF1-3EE1-4889-ACC5-6EEF496AAE9A}"/>
    <cellStyle name="20% - Accent6 4 2 5 3" xfId="14983" xr:uid="{157DB07F-307A-48C4-B8BF-FF6DB06DBD07}"/>
    <cellStyle name="20% - Accent6 4 2 5 3 2" xfId="7293" xr:uid="{BC4FE79A-6F87-43AB-997A-2D65D516D0DB}"/>
    <cellStyle name="20% - Accent6 4 2 5 4" xfId="2741" xr:uid="{242E9589-B8A8-4B2B-B0F8-20458CA03576}"/>
    <cellStyle name="20% - Accent6 4 2 5 4 2" xfId="24306" xr:uid="{0CB42F3F-C03A-4BC1-B206-6EAAA0957D85}"/>
    <cellStyle name="20% - Accent6 4 2 5 5" xfId="3946" xr:uid="{8CAB0A3B-259D-4302-AC73-D30D64538B66}"/>
    <cellStyle name="20% - Accent6 4 2 6" xfId="23537" xr:uid="{A073678F-D0C8-4819-986A-421D9F635D1D}"/>
    <cellStyle name="20% - Accent6 4 2 6 2" xfId="11072" xr:uid="{9E11CD69-EE62-49CB-9298-17640A7C51F0}"/>
    <cellStyle name="20% - Accent6 4 2 6 2 2" xfId="2094" xr:uid="{186A5F34-4F6A-4497-B2A3-3C7375314BEC}"/>
    <cellStyle name="20% - Accent6 4 2 6 3" xfId="2825" xr:uid="{A7CF5823-98E5-4B75-8EA0-0D3AA062A4B3}"/>
    <cellStyle name="20% - Accent6 4 2 6 3 2" xfId="13867" xr:uid="{0B038B36-62A4-470E-AE50-793E96750573}"/>
    <cellStyle name="20% - Accent6 4 2 6 4" xfId="4027" xr:uid="{C9156B8C-5569-4554-BDBE-AE7411873F96}"/>
    <cellStyle name="20% - Accent6 4 2 7" xfId="18325" xr:uid="{50D0D433-58F3-452B-853F-41D480C64AEE}"/>
    <cellStyle name="20% - Accent6 4 2 7 2" xfId="3084" xr:uid="{165A1E65-E4B7-41F1-914F-BBBA83F5D45A}"/>
    <cellStyle name="20% - Accent6 4 2 8" xfId="16411" xr:uid="{A986209E-6858-4EE5-9E3E-2DA0E6C64667}"/>
    <cellStyle name="20% - Accent6 4 2 8 2" xfId="21128" xr:uid="{84867BCD-4A25-48A6-ABF4-E74B3424950F}"/>
    <cellStyle name="20% - Accent6 4 2 9" xfId="11307" xr:uid="{C95E053D-6E76-490F-8BFB-2724983B5114}"/>
    <cellStyle name="20% - Accent6 4 3" xfId="6611" xr:uid="{5FEDC5EE-05A6-4DCB-84E9-CADA31711B81}"/>
    <cellStyle name="20% - Accent6 4 3 2" xfId="19247" xr:uid="{4F1F5B5F-EAE4-4D5B-ACB7-2F3B0A441E56}"/>
    <cellStyle name="20% - Accent6 4 3 2 2" xfId="16154" xr:uid="{95F0BF35-40FC-4E4B-95E4-5A9F2831F63A}"/>
    <cellStyle name="20% - Accent6 4 3 2 2 2" xfId="22639" xr:uid="{1DE471E0-D89C-4E04-829F-F5737B4C34F4}"/>
    <cellStyle name="20% - Accent6 4 3 2 2 2 2" xfId="21042" xr:uid="{9772371B-D1AC-4990-9783-4C617DCC84D1}"/>
    <cellStyle name="20% - Accent6 4 3 2 2 3" xfId="13356" xr:uid="{60DA78F9-9814-4644-A62C-3BFF643AA60D}"/>
    <cellStyle name="20% - Accent6 4 3 2 2 3 2" xfId="19111" xr:uid="{98FEC4EF-8E50-4F6D-8E47-43AE6667671C}"/>
    <cellStyle name="20% - Accent6 4 3 2 2 4" xfId="14559" xr:uid="{73FBF743-B71D-481D-925A-2759261CA490}"/>
    <cellStyle name="20% - Accent6 4 3 2 3" xfId="10765" xr:uid="{EE86CBD3-32DF-46C2-B3F1-F1909F5676CB}"/>
    <cellStyle name="20% - Accent6 4 3 2 3 2" xfId="13615" xr:uid="{67E17063-7728-442A-9458-CAB37FDCCA51}"/>
    <cellStyle name="20% - Accent6 4 3 2 4" xfId="21690" xr:uid="{0F27E73A-49B2-4CB6-B80E-3E565A73315E}"/>
    <cellStyle name="20% - Accent6 4 3 2 4 2" xfId="7461" xr:uid="{C45383FB-6352-4E67-B4D5-7309E11F0732}"/>
    <cellStyle name="20% - Accent6 4 3 2 5" xfId="22897" xr:uid="{A1F3109B-C4E2-453C-BFC4-6D1E403D3ED5}"/>
    <cellStyle name="20% - Accent6 4 3 3" xfId="12933" xr:uid="{454C482C-BAA6-4E45-9032-C259F5DCB3EB}"/>
    <cellStyle name="20% - Accent6 4 3 3 2" xfId="5620" xr:uid="{AB59FAE4-411B-440D-A4A6-D4E2EFFC85CE}"/>
    <cellStyle name="20% - Accent6 4 3 3 2 2" xfId="16326" xr:uid="{AD02D895-424C-4BF5-A7B5-B257236481BD}"/>
    <cellStyle name="20% - Accent6 4 3 3 2 2 2" xfId="14730" xr:uid="{B94035E2-BA3C-4DA5-B286-15A3D1DE6DA8}"/>
    <cellStyle name="20% - Accent6 4 3 3 2 3" xfId="1751" xr:uid="{E0EC966B-A8DF-4910-8112-41A4CEEDAAF9}"/>
    <cellStyle name="20% - Accent6 4 3 3 2 3 2" xfId="8578" xr:uid="{15735809-C5FF-44A0-9B34-875EDE33A671}"/>
    <cellStyle name="20% - Accent6 4 3 3 2 4" xfId="2995" xr:uid="{83B54FBA-A8E2-49B8-B028-51C868F9B6E4}"/>
    <cellStyle name="20% - Accent6 4 3 3 3" xfId="23401" xr:uid="{39B3CD99-3124-4265-B8AB-42CCFD24CC4D}"/>
    <cellStyle name="20% - Accent6 4 3 3 3 2" xfId="978" xr:uid="{A4A9E357-3E0B-4008-86EF-301532614A46}"/>
    <cellStyle name="20% - Accent6 4 3 3 4" xfId="15378" xr:uid="{F469997E-7043-4F20-8263-0B1BC9B4A0EA}"/>
    <cellStyle name="20% - Accent6 4 3 3 4 2" xfId="20097" xr:uid="{400F60AC-AA9C-49CE-857E-312605523910}"/>
    <cellStyle name="20% - Accent6 4 3 3 5" xfId="16584" xr:uid="{C4AE7756-69BC-4B89-AF79-E41F23A385AD}"/>
    <cellStyle name="20% - Accent6 4 3 4" xfId="22467" xr:uid="{92781258-D8B1-49AE-BFB9-E752666446C0}"/>
    <cellStyle name="20% - Accent6 4 3 4 2" xfId="10002" xr:uid="{048473BD-5126-412D-8F84-AE1752F4286F}"/>
    <cellStyle name="20% - Accent6 4 3 4 2 2" xfId="8407" xr:uid="{B49BE7BD-824F-48B1-B3F0-33DA33B93555}"/>
    <cellStyle name="20% - Accent6 4 3 4 3" xfId="19670" xr:uid="{F1E6F849-249C-4848-BCEA-EDC8ED9BB464}"/>
    <cellStyle name="20% - Accent6 4 3 4 3 2" xfId="25424" xr:uid="{CF92D9C3-B442-49A8-836D-5A788F6B1B04}"/>
    <cellStyle name="20% - Accent6 4 3 4 4" xfId="20871" xr:uid="{D66BF675-948C-471A-B44F-81B84D366CEC}"/>
    <cellStyle name="20% - Accent6 4 3 5" xfId="4451" xr:uid="{CB869972-1DB4-474E-A8DB-D10FD6FFB7A8}"/>
    <cellStyle name="20% - Accent6 4 3 5 2" xfId="19929" xr:uid="{1970D4CC-671D-449A-8E0E-53F7D78C0258}"/>
    <cellStyle name="20% - Accent6 4 3 6" xfId="9054" xr:uid="{3B9FA07F-E55F-4041-ABFB-46ED10A7BB70}"/>
    <cellStyle name="20% - Accent6 4 3 6 2" xfId="17994" xr:uid="{52E92D67-0970-4481-B84C-2BEBBA7C3490}"/>
    <cellStyle name="20% - Accent6 4 3 7" xfId="10260" xr:uid="{F7CD5A6F-49F3-4EE9-9D66-F2692792B4E7}"/>
    <cellStyle name="20% - Accent6 4 4" xfId="1328" xr:uid="{761EC2E8-2DE4-44A8-9288-CC6067B1B2D3}"/>
    <cellStyle name="20% - Accent6 4 4 2" xfId="3432" xr:uid="{B7F89E9A-23BF-45CD-B552-E171EB425050}"/>
    <cellStyle name="20% - Accent6 4 4 2 2" xfId="24571" xr:uid="{CEF36A6F-857F-481F-A8C2-AFFB4A1DC191}"/>
    <cellStyle name="20% - Accent6 4 4 2 2 2" xfId="12106" xr:uid="{1D028297-3B7B-415D-A1C6-E72350196082}"/>
    <cellStyle name="20% - Accent6 4 4 2 2 2 2" xfId="9479" xr:uid="{4D21E38D-3275-4537-B1A3-90CFFE2538D8}"/>
    <cellStyle name="20% - Accent6 4 4 2 2 3" xfId="10169" xr:uid="{0917502A-544F-4692-B6DE-838751568F3E}"/>
    <cellStyle name="20% - Accent6 4 4 2 2 3 2" xfId="14901" xr:uid="{AE74D83A-FCD5-40F7-88C7-46F3EC6774B6}"/>
    <cellStyle name="20% - Accent6 4 4 2 2 4" xfId="21944" xr:uid="{3290AB13-DDC7-485F-8BE4-61A2DC7333D3}"/>
    <cellStyle name="20% - Accent6 4 4 2 3" xfId="6555" xr:uid="{20E8BC10-99C9-4C7A-AF7F-2E0EB490057E}"/>
    <cellStyle name="20% - Accent6 4 4 2 3 2" xfId="4117" xr:uid="{CCEBDC30-0A1D-4E56-A13E-2D72D000CA3E}"/>
    <cellStyle name="20% - Accent6 4 4 2 4" xfId="11158" xr:uid="{2D8F7C2C-2C5D-42AC-B093-ABD686C72FFD}"/>
    <cellStyle name="20% - Accent6 4 4 2 4 2" xfId="1149" xr:uid="{10AC5879-94B2-4E8A-8AB6-79BB23DDE347}"/>
    <cellStyle name="20% - Accent6 4 4 2 5" xfId="12364" xr:uid="{D2BDE5EB-4F95-46A3-9055-826B8B4A1E6A}"/>
    <cellStyle name="20% - Accent6 4 4 3" xfId="9746" xr:uid="{D071A106-D31F-49C2-A48F-B30D838CA544}"/>
    <cellStyle name="20% - Accent6 4 4 3 2" xfId="18258" xr:uid="{1721A991-2832-4F8E-8FCF-6C60E88176E2}"/>
    <cellStyle name="20% - Accent6 4 4 3 2 2" xfId="24743" xr:uid="{26CC968A-84E4-48C4-92EE-347CE95717D6}"/>
    <cellStyle name="20% - Accent6 4 4 3 2 2 2" xfId="22115" xr:uid="{EFEB456E-F87A-4DE1-AC9E-F53BD1053822}"/>
    <cellStyle name="20% - Accent6 4 4 3 2 3" xfId="22806" xr:uid="{2DE832BD-77E6-4A4A-A10E-3E6A9CE03D71}"/>
    <cellStyle name="20% - Accent6 4 4 3 2 3 2" xfId="3337" xr:uid="{D8C9AED9-2A2C-4226-9C0E-598E003B7A9F}"/>
    <cellStyle name="20% - Accent6 4 4 3 2 4" xfId="15632" xr:uid="{E43781EA-2754-4636-8B24-81ED3728AFBC}"/>
    <cellStyle name="20% - Accent6 4 4 3 3" xfId="19193" xr:uid="{6A3C2594-7C78-49DF-9B58-A79689C44343}"/>
    <cellStyle name="20% - Accent6 4 4 3 3 2" xfId="10431" xr:uid="{AEFB57D8-C5FA-49B7-A34E-3FF5CDEC1C8C}"/>
    <cellStyle name="20% - Accent6 4 4 3 4" xfId="23795" xr:uid="{68FE9BBB-11C4-48FA-961D-E44638EE487B}"/>
    <cellStyle name="20% - Accent6 4 4 3 4 2" xfId="2183" xr:uid="{C9F41042-6739-44A2-A9EA-84B93ECF9653}"/>
    <cellStyle name="20% - Accent6 4 4 3 5" xfId="25001" xr:uid="{1C5118FE-B809-48F5-92C8-63ACC83962D1}"/>
    <cellStyle name="20% - Accent6 4 4 4" xfId="11934" xr:uid="{31AF55D4-45BB-4A5C-8DD9-909ECF509B32}"/>
    <cellStyle name="20% - Accent6 4 4 4 2" xfId="5792" xr:uid="{1084EFA3-0808-40B3-B14B-128D14F64FE4}"/>
    <cellStyle name="20% - Accent6 4 4 4 2 2" xfId="3166" xr:uid="{709BE734-270E-454E-A5F1-F8BA41F32F37}"/>
    <cellStyle name="20% - Accent6 4 4 4 3" xfId="3855" xr:uid="{A105D300-E096-4F74-8F99-16B95C1E7ECC}"/>
    <cellStyle name="20% - Accent6 4 4 4 3 2" xfId="21213" xr:uid="{14FA9946-C48A-40E9-902A-7AEFD98EAB34}"/>
    <cellStyle name="20% - Accent6 4 4 4 4" xfId="9308" xr:uid="{4F7B1C5A-8BFB-4528-96A4-973CF440EF5D}"/>
    <cellStyle name="20% - Accent6 4 4 5" xfId="17089" xr:uid="{600FC06A-E786-4166-869A-7721263E89D3}"/>
    <cellStyle name="20% - Accent6 4 4 5 2" xfId="2013" xr:uid="{364CD22C-CCAC-406D-AD2F-4AFF4DC239F9}"/>
    <cellStyle name="20% - Accent6 4 4 6" xfId="4845" xr:uid="{D8A2EAE4-C159-4B1F-A536-A16A2CE3E898}"/>
    <cellStyle name="20% - Accent6 4 4 6 2" xfId="13783" xr:uid="{33A986B8-53E7-4730-B33B-7DFC58325B85}"/>
    <cellStyle name="20% - Accent6 4 4 7" xfId="6050" xr:uid="{DF3219EE-E2D5-4C13-8C64-27BFEADE2F45}"/>
    <cellStyle name="20% - Accent6 4 5" xfId="22383" xr:uid="{A6C25D24-E10B-455F-B28C-3B9EAC845861}"/>
    <cellStyle name="20% - Accent6 4 5 2" xfId="16070" xr:uid="{8CB4765C-2869-4C29-90A7-BC4314567217}"/>
    <cellStyle name="20% - Accent6 4 5 2 2" xfId="20360" xr:uid="{B8689DAB-9CAB-48CE-994D-51297AF30E3B}"/>
    <cellStyle name="20% - Accent6 4 5 2 2 2" xfId="7897" xr:uid="{466251C4-7549-4731-A31A-B23CF727A6BE}"/>
    <cellStyle name="20% - Accent6 4 5 2 2 2 2" xfId="5270" xr:uid="{5B344DAC-5652-47DD-AB79-BFE4A46636BA}"/>
    <cellStyle name="20% - Accent6 4 5 2 2 3" xfId="5959" xr:uid="{F30A1432-63D9-4DF0-94EB-187AA6032F1B}"/>
    <cellStyle name="20% - Accent6 4 5 2 2 3 2" xfId="22286" xr:uid="{780C2FE0-0F8B-442E-A2F5-6C5C07685D4C}"/>
    <cellStyle name="20% - Accent6 4 5 2 2 4" xfId="11412" xr:uid="{B6744981-42B1-47DE-A00A-609DD4CDF059}"/>
    <cellStyle name="20% - Accent6 4 5 2 3" xfId="462" xr:uid="{F854095F-9826-43B0-858F-17BBCB9A031E}"/>
    <cellStyle name="20% - Accent6 4 5 2 3 2" xfId="16755" xr:uid="{4DE55048-42E5-4641-B8CB-6C0CE14941A6}"/>
    <cellStyle name="20% - Accent6 4 5 2 4" xfId="6950" xr:uid="{864CF5A1-87BB-4FCB-A345-1518D9C4BB40}"/>
    <cellStyle name="20% - Accent6 4 5 2 4 2" xfId="10601" xr:uid="{7B29454F-53AC-4189-B0CD-722F5161FD85}"/>
    <cellStyle name="20% - Accent6 4 5 2 5" xfId="8155" xr:uid="{BCCDF469-FACC-4BC2-B2AD-F77FC786C804}"/>
    <cellStyle name="20% - Accent6 4 5 3" xfId="5536" xr:uid="{62AB1D87-7853-4506-BC36-6AC47EBD0A20}"/>
    <cellStyle name="20% - Accent6 4 5 3 2" xfId="14048" xr:uid="{5F3E900A-2F37-4192-B897-B3CBCB6FE6B4}"/>
    <cellStyle name="20% - Accent6 4 5 3 2 2" xfId="20532" xr:uid="{10965725-3D8C-4C19-9DFD-C8FBCBB27A41}"/>
    <cellStyle name="20% - Accent6 4 5 3 2 2 2" xfId="11583" xr:uid="{B633CBAA-F65B-419E-8BC7-D3791FC38E9A}"/>
    <cellStyle name="20% - Accent6 4 5 3 2 3" xfId="12273" xr:uid="{CA3ADC23-BA90-4635-9146-8DEACBB631D5}"/>
    <cellStyle name="20% - Accent6 4 5 3 2 3 2" xfId="15974" xr:uid="{8200F10A-FD33-4441-8A9D-EDD1E2C8F9FA}"/>
    <cellStyle name="20% - Accent6 4 5 3 2 4" xfId="24049" xr:uid="{9F68357D-5991-4EC3-9FD6-03F691B74590}"/>
    <cellStyle name="20% - Accent6 4 5 3 3" xfId="13104" xr:uid="{2E3AF785-7578-4CF3-8E94-9C2255C2BFC7}"/>
    <cellStyle name="20% - Accent6 4 5 3 3 2" xfId="6221" xr:uid="{DD229FA3-F185-4BA9-8B6A-DA5D26D9BB06}"/>
    <cellStyle name="20% - Accent6 4 5 3 4" xfId="19586" xr:uid="{2A6A3039-4551-400C-BD57-4ED6302E0707}"/>
    <cellStyle name="20% - Accent6 4 5 3 4 2" xfId="23238" xr:uid="{D3D760B5-96F3-4A37-BF4D-62BBE7249D0C}"/>
    <cellStyle name="20% - Accent6 4 5 3 5" xfId="20790" xr:uid="{DCF850B0-7DCF-4A12-9876-5B589444FF6A}"/>
    <cellStyle name="20% - Accent6 4 5 4" xfId="7725" xr:uid="{A6D0570C-2F93-4964-B2D7-1DFAC8E23B44}"/>
    <cellStyle name="20% - Accent6 4 5 4 2" xfId="18430" xr:uid="{12F5BD12-E916-4990-B1F7-58C4EE87BC95}"/>
    <cellStyle name="20% - Accent6 4 5 4 2 2" xfId="15803" xr:uid="{B2984161-3CF2-420D-8742-FE97D98A2E7C}"/>
    <cellStyle name="20% - Accent6 4 5 4 3" xfId="16493" xr:uid="{9383D963-79A9-4A87-B4F6-2AD0685F1AA4}"/>
    <cellStyle name="20% - Accent6 4 5 4 3 2" xfId="9650" xr:uid="{A458809A-44D5-4AFA-AF75-489D67B94DF5}"/>
    <cellStyle name="20% - Accent6 4 5 4 4" xfId="5099" xr:uid="{3BE957B0-16F7-486E-9B75-C58B6EB6B6E0}"/>
    <cellStyle name="20% - Accent6 4 5 5" xfId="12877" xr:uid="{8761188A-0D42-4097-B365-154B223C95B8}"/>
    <cellStyle name="20% - Accent6 4 5 5 2" xfId="23068" xr:uid="{36EDE6F5-E93A-4592-93DF-FF305D217429}"/>
    <cellStyle name="20% - Accent6 4 5 6" xfId="17483" xr:uid="{75558F0A-A3DC-47A4-9EAA-6549CE939453}"/>
    <cellStyle name="20% - Accent6 4 5 6 2" xfId="4287" xr:uid="{1C01BB40-9B6B-4904-AE9B-1BA1BE74A179}"/>
    <cellStyle name="20% - Accent6 4 5 7" xfId="18688" xr:uid="{AC29C22B-752E-4B57-B871-A8C8B9B350F2}"/>
    <cellStyle name="20% - Accent6 4 6" xfId="11850" xr:uid="{1C114DB7-089D-46F7-B98C-AFC29C6B1077}"/>
    <cellStyle name="20% - Accent6 4 6 2" xfId="2484" xr:uid="{FD66D4FA-F07F-4BF1-975E-A5797B354123}"/>
    <cellStyle name="20% - Accent6 4 6 2 2" xfId="14220" xr:uid="{59D42E38-4575-4D80-8567-D654338CB09C}"/>
    <cellStyle name="20% - Accent6 4 6 2 2 2" xfId="24220" xr:uid="{A2BC0CD1-CFED-4FFA-9D5D-38945EEF5B39}"/>
    <cellStyle name="20% - Accent6 4 6 2 3" xfId="24910" xr:uid="{500CCEA3-519E-4656-B67D-A7813B75DDF7}"/>
    <cellStyle name="20% - Accent6 4 6 2 3 2" xfId="5441" xr:uid="{8E61395F-86CE-4A29-95BA-BFB0D727F0E6}"/>
    <cellStyle name="20% - Accent6 4 6 2 4" xfId="17737" xr:uid="{48077E3D-92B5-417C-AD95-5F67AE2E9325}"/>
    <cellStyle name="20% - Accent6 4 6 3" xfId="463" xr:uid="{929763B9-6D90-4969-A373-AA19828AA8E1}"/>
    <cellStyle name="20% - Accent6 4 6 3 2" xfId="12535" xr:uid="{1C7F3D9A-5D9E-40E3-8CB3-16ED7ACEAD46}"/>
    <cellStyle name="20% - Accent6 4 6 4" xfId="13272" xr:uid="{966E5200-2A84-43B2-BAD6-B59B29C95819}"/>
    <cellStyle name="20% - Accent6 4 6 4 2" xfId="16925" xr:uid="{1724AF72-564E-4F71-9247-3D70D13A1350}"/>
    <cellStyle name="20% - Accent6 4 6 5" xfId="14478" xr:uid="{830E1A09-9FEC-4C29-A12B-9E352DB2F110}"/>
    <cellStyle name="20% - Accent6 4 7" xfId="24487" xr:uid="{A7ABD0F6-B2D9-4F07-966F-81302C0D6D02}"/>
    <cellStyle name="20% - Accent6 4 7 2" xfId="8797" xr:uid="{A188C8D0-6D11-4FD0-880A-5AA88623250C}"/>
    <cellStyle name="20% - Accent6 4 7 2 2" xfId="2656" xr:uid="{81492BD0-4FBD-44F3-9972-F1650E4B4A08}"/>
    <cellStyle name="20% - Accent6 4 7 2 2 2" xfId="17908" xr:uid="{30524A6F-7CDA-4892-ABE1-D4C0E5A7C7A5}"/>
    <cellStyle name="20% - Accent6 4 7 2 3" xfId="18597" xr:uid="{14482EF9-C3EB-43AE-B5DD-374AFB679E65}"/>
    <cellStyle name="20% - Accent6 4 7 2 3 2" xfId="11754" xr:uid="{9F888179-046D-411A-84DF-F91FB6AD9501}"/>
    <cellStyle name="20% - Accent6 4 7 2 4" xfId="7204" xr:uid="{879DEF0E-DA04-4DA2-9BF0-752D34CA90E2}"/>
    <cellStyle name="20% - Accent6 4 7 3" xfId="464" xr:uid="{2AA2DF02-4418-474B-90BE-BE398BBE0966}"/>
    <cellStyle name="20% - Accent6 4 7 3 2" xfId="25172" xr:uid="{4B2D5F70-CB74-4E30-946E-E79C38D5C0B4}"/>
    <cellStyle name="20% - Accent6 4 7 4" xfId="634" xr:uid="{B921F63C-A8BD-46C8-93AE-C6E911F62539}"/>
    <cellStyle name="20% - Accent6 4 7 4 2" xfId="6391" xr:uid="{23019F88-0966-4A44-A46B-ABA601CC4594}"/>
    <cellStyle name="20% - Accent6 4 7 5" xfId="806" xr:uid="{ACC0C23A-46F4-4CFF-A90D-EFBBD05E15BE}"/>
    <cellStyle name="20% - Accent6 4 8" xfId="20278" xr:uid="{6C3D166C-E64B-4F6E-9E9D-B55529C3D428}"/>
    <cellStyle name="20% - Accent6 4 8 2" xfId="24638" xr:uid="{9393A69F-8DB3-451E-A4DA-3C22D77110FA}"/>
    <cellStyle name="20% - Accent6 4 8 2 2" xfId="14648" xr:uid="{ABF8347D-E6B2-4265-A4C2-1D8DC8196DCD}"/>
    <cellStyle name="20% - Accent6 4 8 3" xfId="22724" xr:uid="{DAFBEA5A-18F8-4F20-ADC5-C4B7FFD464C1}"/>
    <cellStyle name="20% - Accent6 4 8 3 2" xfId="8493" xr:uid="{6A43E32C-8AF4-4D4E-8B38-A20953FF7E0F}"/>
    <cellStyle name="20% - Accent6 4 8 4" xfId="4994" xr:uid="{E88541D5-0418-4888-B41F-B0AEAEACF27B}"/>
    <cellStyle name="20% - Accent6 4 9" xfId="10900" xr:uid="{DEF24739-E8F8-4D0A-B1C5-B9CD7BE97D48}"/>
    <cellStyle name="20% - Accent6 4 9 2" xfId="4759" xr:uid="{F8C224B2-D4DB-4349-8E19-311F18C480A8}"/>
    <cellStyle name="20% - Accent6 4 9 2 2" xfId="1059" xr:uid="{217EDBD4-B55A-45CB-9DF1-356996F79F6E}"/>
    <cellStyle name="20% - Accent6 4 9 3" xfId="14389" xr:uid="{70F37960-1B2E-43F7-BA2A-FAB1C0C9D424}"/>
    <cellStyle name="20% - Accent6 4 9 3 2" xfId="20181" xr:uid="{4B630574-B750-45D8-8A3B-CE6381F2CC67}"/>
    <cellStyle name="20% - Accent6 4 9 4" xfId="1923" xr:uid="{D605BD31-53D4-4050-A315-4A2A9734464E}"/>
    <cellStyle name="20% - Accent6 5" xfId="9713" xr:uid="{A0D118ED-B8C3-417E-B0A2-90B3869C2142}"/>
    <cellStyle name="20% - Accent6 5 10" xfId="22524" xr:uid="{37EC45E8-2709-4968-86B4-56700E66EA1F}"/>
    <cellStyle name="20% - Accent6 5 10 2" xfId="19898" xr:uid="{9542D769-EA78-400A-B5C5-4BFE83F36DD5}"/>
    <cellStyle name="20% - Accent6 5 11" xfId="3741" xr:uid="{5B26CCDF-9162-4A86-9AD5-93ECF7D68C92}"/>
    <cellStyle name="20% - Accent6 5 11 2" xfId="18996" xr:uid="{6F48733A-4113-4792-A529-7B858D34AA7D}"/>
    <cellStyle name="20% - Accent6 5 12" xfId="1807" xr:uid="{D7AE2156-0BC7-4E03-A94B-7640CCA4DA34}"/>
    <cellStyle name="20% - Accent6 5 2" xfId="7641" xr:uid="{B059EAA3-259F-43C4-AC94-C22AF0CAF6B0}"/>
    <cellStyle name="20% - Accent6 5 2 2" xfId="20276" xr:uid="{E518A57D-D6C7-4BD4-98A9-0806770F615D}"/>
    <cellStyle name="20% - Accent6 5 2 2 2" xfId="13964" xr:uid="{1759AD2A-4736-4CC6-BAD9-5F9CABC31CEC}"/>
    <cellStyle name="20% - Accent6 5 2 2 2 2" xfId="10901" xr:uid="{030E5799-A727-4F60-9D80-BF0C2B7E48B0}"/>
    <cellStyle name="20% - Accent6 5 2 2 2 2 2" xfId="4760" xr:uid="{CD424484-7C2F-49D8-BABF-D037F9B553B6}"/>
    <cellStyle name="20% - Accent6 5 2 2 2 2 2 2" xfId="2092" xr:uid="{EBCD8F5B-DE92-4AC4-84DF-081495367426}"/>
    <cellStyle name="20% - Accent6 5 2 2 2 2 3" xfId="2823" xr:uid="{2CBBD198-BE30-4C1C-9504-F337731BB792}"/>
    <cellStyle name="20% - Accent6 5 2 2 2 2 3 2" xfId="20182" xr:uid="{2786DE64-CFAF-4137-91D6-F86D3D00E4E5}"/>
    <cellStyle name="20% - Accent6 5 2 2 2 2 4" xfId="4025" xr:uid="{AF8383BD-F0B7-4242-B452-F521BBF93DDE}"/>
    <cellStyle name="20% - Accent6 5 2 2 2 3" xfId="22558" xr:uid="{3DBFEFD3-FCD1-41D5-84C8-CE0F8D4416FD}"/>
    <cellStyle name="20% - Accent6 5 2 2 2 3 2" xfId="14649" xr:uid="{C4F550D1-C74A-4E69-9876-A985B6AD7AC6}"/>
    <cellStyle name="20% - Accent6 5 2 2 2 4" xfId="10091" xr:uid="{F8EBDA44-04B3-4A8C-ABAC-C1571ED0CA05}"/>
    <cellStyle name="20% - Accent6 5 2 2 2 4 2" xfId="8496" xr:uid="{E581ADB2-4F58-4ED0-948E-80AC98151C46}"/>
    <cellStyle name="20% - Accent6 5 2 2 2 5" xfId="1845" xr:uid="{028949F2-CFA5-4A94-8473-DF2BE973218B}"/>
    <cellStyle name="20% - Accent6 5 2 2 3" xfId="2400" xr:uid="{87A9232B-EB6F-4329-8292-192FC485984B}"/>
    <cellStyle name="20% - Accent6 5 2 2 3 2" xfId="23538" xr:uid="{DC90E79D-A92B-4732-B049-2C026E70E448}"/>
    <cellStyle name="20% - Accent6 5 2 2 3 2 2" xfId="11073" xr:uid="{4182D47F-9FEC-4A58-B61E-197A681C1DEC}"/>
    <cellStyle name="20% - Accent6 5 2 2 3 2 2 2" xfId="4196" xr:uid="{376DDFF6-1E12-4C30-BA9A-F85032E91C7B}"/>
    <cellStyle name="20% - Accent6 5 2 2 3 2 3" xfId="9136" xr:uid="{FDD17A3E-1192-4590-893E-227BD14BA690}"/>
    <cellStyle name="20% - Accent6 5 2 2 3 2 3 2" xfId="13868" xr:uid="{C08C5DF0-5C16-4479-AEBA-B0584949F4E7}"/>
    <cellStyle name="20% - Accent6 5 2 2 3 2 4" xfId="10339" xr:uid="{7FB00114-9FDE-4E7F-817C-C2BA00881B66}"/>
    <cellStyle name="20% - Accent6 5 2 2 3 3" xfId="16245" xr:uid="{4563E1B0-AC03-4426-A934-7C151F28C099}"/>
    <cellStyle name="20% - Accent6 5 2 2 3 3 2" xfId="3085" xr:uid="{DE154428-9097-4F10-9AEE-94A7920E8F20}"/>
    <cellStyle name="20% - Accent6 5 2 2 3 4" xfId="22728" xr:uid="{68DF3FEE-285D-4524-8845-B7F92E40B2CE}"/>
    <cellStyle name="20% - Accent6 5 2 2 3 4 2" xfId="21131" xr:uid="{2C941378-B009-42B8-9BCF-65E61C7081AE}"/>
    <cellStyle name="20% - Accent6 5 2 2 3 5" xfId="3949" xr:uid="{4F31501D-4A72-43A6-BF79-8CFAA3D12F18}"/>
    <cellStyle name="20% - Accent6 5 2 2 4" xfId="4588" xr:uid="{B017079E-F39D-4485-9543-6A945C352845}"/>
    <cellStyle name="20% - Accent6 5 2 2 4 2" xfId="15293" xr:uid="{4BBED7DD-C39D-4618-BF5B-728B8637488B}"/>
    <cellStyle name="20% - Accent6 5 2 2 4 2 2" xfId="13697" xr:uid="{E029CFC8-F4BA-43C9-93AE-A6A2796B2E74}"/>
    <cellStyle name="20% - Accent6 5 2 2 4 3" xfId="14387" xr:uid="{8E7801C6-2F45-4106-8AB6-5B61A7E12E75}"/>
    <cellStyle name="20% - Accent6 5 2 2 4 3 2" xfId="7546" xr:uid="{5D90C744-DD85-473F-9AB5-AA0E47B95811}"/>
    <cellStyle name="20% - Accent6 5 2 2 4 4" xfId="1921" xr:uid="{99A67B7A-CDA1-43DC-9253-ABB97E6FA76C}"/>
    <cellStyle name="20% - Accent6 5 2 2 5" xfId="9921" xr:uid="{4B7895F5-908E-48C3-8894-A6B1DC8EFB79}"/>
    <cellStyle name="20% - Accent6 5 2 2 5 2" xfId="20961" xr:uid="{DD226BE2-7435-4C10-9491-57DF650B8AA8}"/>
    <cellStyle name="20% - Accent6 5 2 2 6" xfId="3777" xr:uid="{CBF8E1C3-6D84-415C-89E6-BE463FE1F7DA}"/>
    <cellStyle name="20% - Accent6 5 2 2 6 2" xfId="19029" xr:uid="{E8EA40CC-AB54-4226-B384-5C097D44B196}"/>
    <cellStyle name="20% - Accent6 5 2 2 7" xfId="808" xr:uid="{6F742A46-65A9-46B1-A0D4-0D2F00C7A8E7}"/>
    <cellStyle name="20% - Accent6 5 2 3" xfId="8713" xr:uid="{A203F315-6CA8-4558-B78B-7374AA80F7E5}"/>
    <cellStyle name="20% - Accent6 5 2 3 2" xfId="21349" xr:uid="{B6DBB88C-CA63-4206-9C5A-50DCEA91669B}"/>
    <cellStyle name="20% - Accent6 5 2 3 2 2" xfId="6693" xr:uid="{1C04C0B9-97D4-4E5F-891A-37FF358CDCD9}"/>
    <cellStyle name="20% - Accent6 5 2 3 2 2 2" xfId="17398" xr:uid="{A45DE911-A171-4E74-9527-05C4B56E2064}"/>
    <cellStyle name="20% - Accent6 5 2 3 2 2 2 2" xfId="23147" xr:uid="{64DD8D22-89E5-4976-A31F-FD6B5AB7CC98}"/>
    <cellStyle name="20% - Accent6 5 2 3 2 2 3" xfId="15460" xr:uid="{848C3FF3-28DF-4DFD-8E33-4F2DC0D71630}"/>
    <cellStyle name="20% - Accent6 5 2 3 2 2 3 2" xfId="4367" xr:uid="{D5C473A6-1985-4386-B814-2544D6A31AAA}"/>
    <cellStyle name="20% - Accent6 5 2 3 2 2 4" xfId="16663" xr:uid="{4EC8E162-44DB-403C-BB14-9494A54D292D}"/>
    <cellStyle name="20% - Accent6 5 2 3 2 3" xfId="12025" xr:uid="{1FE0F392-CF0A-49EA-B2C4-50246BD26991}"/>
    <cellStyle name="20% - Accent6 5 2 3 2 3 2" xfId="22034" xr:uid="{4E240D1B-968D-4844-BB57-57DD7AE72BAC}"/>
    <cellStyle name="20% - Accent6 5 2 3 2 4" xfId="5881" xr:uid="{DAC9C28A-52E7-4F9F-9696-5974CC0737A9}"/>
    <cellStyle name="20% - Accent6 5 2 3 2 4 2" xfId="3255" xr:uid="{5C1233AB-AA81-4491-85A4-727251C851BE}"/>
    <cellStyle name="20% - Accent6 5 2 3 2 5" xfId="22900" xr:uid="{A33CC062-2A05-4066-9ED3-22B84C444606}"/>
    <cellStyle name="20% - Accent6 5 2 3 3" xfId="15037" xr:uid="{B8C67B78-56A9-47ED-972F-B025B20E4279}"/>
    <cellStyle name="20% - Accent6 5 2 3 3 2" xfId="19329" xr:uid="{1B77D7D8-1F60-4994-B873-C257BA5AA4F5}"/>
    <cellStyle name="20% - Accent6 5 2 3 3 2 2" xfId="6865" xr:uid="{E47C3DD3-E422-48F8-934E-962049B11E63}"/>
    <cellStyle name="20% - Accent6 5 2 3 3 2 2 2" xfId="16834" xr:uid="{880ABA6D-C9F3-4C4A-BA4B-562D39687D04}"/>
    <cellStyle name="20% - Accent6 5 2 3 3 2 3" xfId="4927" xr:uid="{BA36E94A-BDC7-4935-A168-B161EDCFFC60}"/>
    <cellStyle name="20% - Accent6 5 2 3 3 2 3 2" xfId="10681" xr:uid="{A2727579-4F68-45A9-BC7E-96258BA599AE}"/>
    <cellStyle name="20% - Accent6 5 2 3 3 2 4" xfId="6129" xr:uid="{E21B711F-3CE3-4BBE-A9F9-5EF03E25CB45}"/>
    <cellStyle name="20% - Accent6 5 2 3 3 3" xfId="24662" xr:uid="{42FD4CE9-8B18-4A27-8ECC-9AD73E5698C3}"/>
    <cellStyle name="20% - Accent6 5 2 3 3 3 2" xfId="15722" xr:uid="{95ACB65C-70BB-427B-B911-CB8F0E143EC3}"/>
    <cellStyle name="20% - Accent6 5 2 3 3 4" xfId="12195" xr:uid="{E6577395-CA51-4C43-AF5A-90C2FC3E2B9D}"/>
    <cellStyle name="20% - Accent6 5 2 3 3 4 2" xfId="9568" xr:uid="{F2969291-7259-4FB1-AEA3-A9FC81CC3C53}"/>
    <cellStyle name="20% - Accent6 5 2 3 3 5" xfId="16587" xr:uid="{22F25FF8-E35E-466F-BE4F-01B3CAA5E0BE}"/>
    <cellStyle name="20% - Accent6 5 2 3 4" xfId="17226" xr:uid="{6A179B2A-89B1-4012-97E1-D684E8BBADCB}"/>
    <cellStyle name="20% - Accent6 5 2 3 4 2" xfId="23710" xr:uid="{4901A2CB-FB20-4885-BEAF-D9394EAB0D51}"/>
    <cellStyle name="20% - Accent6 5 2 3 4 2 2" xfId="10510" xr:uid="{E23D23B1-7D21-4C6F-949F-FACBCB6AA2BF}"/>
    <cellStyle name="20% - Accent6 5 2 3 4 3" xfId="21772" xr:uid="{C50DFF94-5B23-431A-963B-8DE16817A810}"/>
    <cellStyle name="20% - Accent6 5 2 3 4 3 2" xfId="2263" xr:uid="{56738FA2-73A5-4905-8D9B-468A438EFCCE}"/>
    <cellStyle name="20% - Accent6 5 2 3 4 4" xfId="22976" xr:uid="{BCD682D4-04F4-4377-A09B-954F6CBBF5E5}"/>
    <cellStyle name="20% - Accent6 5 2 3 5" xfId="5711" xr:uid="{4B5D62F9-265B-4C59-A41A-3C2A449912C8}"/>
    <cellStyle name="20% - Accent6 5 2 3 5 2" xfId="9398" xr:uid="{0747B366-B3EF-405D-A7E5-95BE9D43A2EA}"/>
    <cellStyle name="20% - Accent6 5 2 3 6" xfId="16415" xr:uid="{E363279A-6F14-4811-A2FE-B9C177EC2DB7}"/>
    <cellStyle name="20% - Accent6 5 2 3 6 2" xfId="14819" xr:uid="{302B75B1-ADA3-4DC3-A626-169E382CB485}"/>
    <cellStyle name="20% - Accent6 5 2 3 7" xfId="10263" xr:uid="{D3BD7CBE-F04F-4A14-B72F-E27C81D39599}"/>
    <cellStyle name="20% - Accent6 5 2 4" xfId="4504" xr:uid="{1523EA23-DD1F-4C19-851D-6B99280B9421}"/>
    <cellStyle name="20% - Accent6 5 2 4 2" xfId="13015" xr:uid="{84B207C4-B030-4F44-83D4-E3F9FC1D1B56}"/>
    <cellStyle name="20% - Accent6 5 2 4 2 2" xfId="19501" xr:uid="{CCEB8AD7-9B4B-4E65-917E-83BF0F3F8080}"/>
    <cellStyle name="20% - Accent6 5 2 4 2 2 2" xfId="6300" xr:uid="{8D2BE78F-A097-40BA-80A7-F6582C35F2F9}"/>
    <cellStyle name="20% - Accent6 5 2 4 2 3" xfId="11240" xr:uid="{212DF1F5-18FB-455B-8B3D-7BFEBEB57049}"/>
    <cellStyle name="20% - Accent6 5 2 4 2 3 2" xfId="23318" xr:uid="{2166E5DA-29FF-43F8-90C8-CCC16F321CD4}"/>
    <cellStyle name="20% - Accent6 5 2 4 2 4" xfId="12443" xr:uid="{76BD89B7-77A5-4056-9E21-29D0E6ED2562}"/>
    <cellStyle name="20% - Accent6 5 2 4 3" xfId="18349" xr:uid="{C75A53DC-61C0-420C-ADCB-E77CDAC107D5}"/>
    <cellStyle name="20% - Accent6 5 2 4 3 2" xfId="5189" xr:uid="{431A72E3-01EE-40B4-91A4-BB2BDD090CDD}"/>
    <cellStyle name="20% - Accent6 5 2 4 4" xfId="24832" xr:uid="{61D7CD20-F65E-4750-B72E-6473C06FFEA0}"/>
    <cellStyle name="20% - Accent6 5 2 4 4 2" xfId="22204" xr:uid="{D87BBE38-5B3E-4DC5-8A6F-F9A4601D959D}"/>
    <cellStyle name="20% - Accent6 5 2 4 5" xfId="6053" xr:uid="{55CFD0EC-B12D-471A-B9E6-1142A08BB968}"/>
    <cellStyle name="20% - Accent6 5 2 5" xfId="10817" xr:uid="{19D5A159-3CB8-42B8-9DB4-5107D4547750}"/>
    <cellStyle name="20% - Accent6 5 2 5 2" xfId="1410" xr:uid="{CD467F56-CE4B-473C-8A94-A386D9E99ED5}"/>
    <cellStyle name="20% - Accent6 5 2 5 2 2" xfId="13187" xr:uid="{F614C8A2-7961-4B3D-A139-A213D12372AC}"/>
    <cellStyle name="20% - Accent6 5 2 5 2 2 2" xfId="12614" xr:uid="{96624F5F-0936-4533-BEEC-483E61C9DD1B}"/>
    <cellStyle name="20% - Accent6 5 2 5 2 3" xfId="23877" xr:uid="{2EC3AAE2-5AAE-4162-9920-24CAE151C4C9}"/>
    <cellStyle name="20% - Accent6 5 2 5 2 3 2" xfId="17005" xr:uid="{571EBAE1-8DE1-419F-9DFC-E4CDBCA3A52A}"/>
    <cellStyle name="20% - Accent6 5 2 5 2 4" xfId="25080" xr:uid="{E1B03DD3-7067-4692-A632-7A6B9B763B32}"/>
    <cellStyle name="20% - Accent6 5 2 5 3" xfId="7816" xr:uid="{3FF30D15-B39D-4662-96F9-7281BC1EA3A7}"/>
    <cellStyle name="20% - Accent6 5 2 5 3 2" xfId="11502" xr:uid="{C367383A-AA84-4DAE-95AC-3C8E31CD9D21}"/>
    <cellStyle name="20% - Accent6 5 2 5 4" xfId="18519" xr:uid="{D3020E4A-95D1-4E96-9820-DEFE525579FB}"/>
    <cellStyle name="20% - Accent6 5 2 5 4 2" xfId="15892" xr:uid="{16F79526-7553-46BE-AD43-A112C776F48E}"/>
    <cellStyle name="20% - Accent6 5 2 5 5" xfId="12367" xr:uid="{EDEBE5B4-7BE3-43D6-AF53-634D0B7F0693}"/>
    <cellStyle name="20% - Accent6 5 2 6" xfId="15121" xr:uid="{68DD5495-9998-4D9F-A0CC-A5D3D7EC2E14}"/>
    <cellStyle name="20% - Accent6 5 2 6 2" xfId="21605" xr:uid="{94DD7B5D-16E0-4B2F-98C4-CB9896E1FFB5}"/>
    <cellStyle name="20% - Accent6 5 2 6 2 2" xfId="20011" xr:uid="{2BD9CC99-8BC0-42FE-815A-95E87C6C644C}"/>
    <cellStyle name="20% - Accent6 5 2 6 3" xfId="20699" xr:uid="{8EB6218F-065C-46EA-B637-7C3D439716E6}"/>
    <cellStyle name="20% - Accent6 5 2 6 3 2" xfId="18079" xr:uid="{D5045149-B0CC-4CE9-8518-74BEEF4B0452}"/>
    <cellStyle name="20% - Accent6 5 2 6 4" xfId="13526" xr:uid="{706CD385-9962-49D1-8C21-042EC50FD76B}"/>
    <cellStyle name="20% - Accent6 5 2 7" xfId="3607" xr:uid="{B58EAF68-CCDD-463C-AB40-869B36B316F4}"/>
    <cellStyle name="20% - Accent6 5 2 7 2" xfId="8326" xr:uid="{7DA64F75-2E74-4CEB-9477-90DA922BA423}"/>
    <cellStyle name="20% - Accent6 5 2 8" xfId="1673" xr:uid="{C5AA9734-1795-4E66-AE47-75922D90D4B0}"/>
    <cellStyle name="20% - Accent6 5 2 8 2" xfId="25342" xr:uid="{B0DB92EB-DC29-4B02-B752-D338161E8E51}"/>
    <cellStyle name="20% - Accent6 5 2 9" xfId="807" xr:uid="{FD7D54B0-99B6-45C3-AFBD-6CA6AFB430DA}"/>
    <cellStyle name="20% - Accent6 5 3" xfId="23454" xr:uid="{B95A24B9-5CC8-4928-BD06-22519188DA42}"/>
    <cellStyle name="20% - Accent6 5 3 2" xfId="17142" xr:uid="{3F11ECD2-76E0-4FF9-8184-EB6B94C94046}"/>
    <cellStyle name="20% - Accent6 5 3 2 2" xfId="9828" xr:uid="{19D0AFE9-FA77-4B38-B80A-7AAAE947836B}"/>
    <cellStyle name="20% - Accent6 5 3 2 2 2" xfId="3686" xr:uid="{AD060E92-2971-4752-85C1-BF677ACD3F52}"/>
    <cellStyle name="20% - Accent6 5 3 2 2 2 2" xfId="18938" xr:uid="{D149F202-BE15-4A1C-A251-7B30FE540CFA}"/>
    <cellStyle name="20% - Accent6 5 3 2 2 3" xfId="7032" xr:uid="{67C4AE20-469F-4173-9513-931E99FB7692}"/>
    <cellStyle name="20% - Accent6 5 3 2 2 3 2" xfId="12785" xr:uid="{650106A3-681A-432F-A85B-657D3DBCD780}"/>
    <cellStyle name="20% - Accent6 5 3 2 2 4" xfId="8234" xr:uid="{D6C69255-DFAB-4E5C-B58A-D3305354A24F}"/>
    <cellStyle name="20% - Accent6 5 3 2 3" xfId="14139" xr:uid="{DB0DBF55-F741-493C-9F91-15C066438E8D}"/>
    <cellStyle name="20% - Accent6 5 3 2 3 2" xfId="17827" xr:uid="{0821AFE7-EA5C-4266-A516-20D93EB20001}"/>
    <cellStyle name="20% - Accent6 5 3 2 4" xfId="20621" xr:uid="{76A72106-864F-44E8-B378-B5367381D79B}"/>
    <cellStyle name="20% - Accent6 5 3 2 4 2" xfId="11672" xr:uid="{7DDB406E-3B17-43E1-BC32-11A9370075DC}"/>
    <cellStyle name="20% - Accent6 5 3 2 5" xfId="18691" xr:uid="{2DDA8194-E54C-4BAA-B2DE-AF43D2A2B6A0}"/>
    <cellStyle name="20% - Accent6 5 3 3" xfId="6609" xr:uid="{A05649CC-2C88-43F2-ADA8-B0010EFDDEE8}"/>
    <cellStyle name="20% - Accent6 5 3 3 2" xfId="22465" xr:uid="{D3D60223-81DA-43A3-92CB-B0DA23DF1F43}"/>
    <cellStyle name="20% - Accent6 5 3 3 2 2" xfId="10000" xr:uid="{A1FB0F2D-6420-4CED-8575-13A50B091C06}"/>
    <cellStyle name="20% - Accent6 5 3 3 2 2 2" xfId="8405" xr:uid="{A74A1840-48C4-4314-A58F-E25F31DD800F}"/>
    <cellStyle name="20% - Accent6 5 3 3 2 3" xfId="19668" xr:uid="{1A50AC57-1496-4F4B-AA7A-D7EE505B1DDE}"/>
    <cellStyle name="20% - Accent6 5 3 3 2 3 2" xfId="25422" xr:uid="{E4DA34E5-ABB8-46D9-BF42-9A67D598B5D7}"/>
    <cellStyle name="20% - Accent6 5 3 3 2 4" xfId="20869" xr:uid="{A1C3CD7D-5547-443E-84B3-33F24E51C170}"/>
    <cellStyle name="20% - Accent6 5 3 3 3" xfId="2575" xr:uid="{F01248FA-9627-47DE-B99E-447E38933FC9}"/>
    <cellStyle name="20% - Accent6 5 3 3 3 2" xfId="7294" xr:uid="{4E41CC1E-BE5C-4293-AE66-B545BED28B03}"/>
    <cellStyle name="20% - Accent6 5 3 3 4" xfId="14309" xr:uid="{BE6E3BA0-91FD-4784-8825-0ED0A7D0299B}"/>
    <cellStyle name="20% - Accent6 5 3 3 4 2" xfId="24309" xr:uid="{FD17A684-C2F1-47C5-A9F0-1080FA0969AE}"/>
    <cellStyle name="20% - Accent6 5 3 3 5" xfId="8158" xr:uid="{2304851F-72B7-46E7-B299-DDF166A09769}"/>
    <cellStyle name="20% - Accent6 5 3 4" xfId="3514" xr:uid="{DE9A4152-F49C-4EC1-B759-208F38E4F1FB}"/>
    <cellStyle name="20% - Accent6 5 3 4 2" xfId="1582" xr:uid="{121DFCE8-F0AE-4CD7-B9B0-489C38F87652}"/>
    <cellStyle name="20% - Accent6 5 3 4 2 2" xfId="25251" xr:uid="{1A50722D-5FCE-4823-B272-0CFAA0EC5DA7}"/>
    <cellStyle name="20% - Accent6 5 3 4 3" xfId="17565" xr:uid="{9FED4526-3542-44DB-B8BB-A5C990CE2637}"/>
    <cellStyle name="20% - Accent6 5 3 4 3 2" xfId="6471" xr:uid="{947EB9F1-E515-4DCC-8CE9-CFDB5883D322}"/>
    <cellStyle name="20% - Accent6 5 3 4 4" xfId="18767" xr:uid="{1E712A41-695F-42B5-B8E2-A55EB4273FB4}"/>
    <cellStyle name="20% - Accent6 5 3 5" xfId="20451" xr:uid="{1BDCA148-35B5-4099-AD82-C3B5D50F532A}"/>
    <cellStyle name="20% - Accent6 5 3 5 2" xfId="24139" xr:uid="{E3AC45C5-3320-4B01-B384-D8424B3ADB1E}"/>
    <cellStyle name="20% - Accent6 5 3 6" xfId="7986" xr:uid="{43FD3C0D-B837-4730-A6C3-BB6834869F5B}"/>
    <cellStyle name="20% - Accent6 5 3 6 2" xfId="5359" xr:uid="{661D0B15-9D3E-4F60-999F-733947F6C4C9}"/>
    <cellStyle name="20% - Accent6 5 3 7" xfId="25004" xr:uid="{C7836265-895D-4EC9-9135-AA317E0E1470}"/>
    <cellStyle name="20% - Accent6 5 4" xfId="19245" xr:uid="{7BFA60CC-B15F-4C5B-8740-EFD7155D4CF5}"/>
    <cellStyle name="20% - Accent6 5 4 2" xfId="12931" xr:uid="{23E09A6D-4811-4E2D-A966-9AD80DDBE27D}"/>
    <cellStyle name="20% - Accent6 5 4 2 2" xfId="5618" xr:uid="{31D4C6A9-10BA-4318-8EB2-D525043EEB82}"/>
    <cellStyle name="20% - Accent6 5 4 2 2 2" xfId="16324" xr:uid="{A09A50BE-49BA-4A0F-A76A-71E09596C3C3}"/>
    <cellStyle name="20% - Accent6 5 4 2 2 2 2" xfId="14728" xr:uid="{D735CAD4-7910-46B5-81C4-E66D34E76A36}"/>
    <cellStyle name="20% - Accent6 5 4 2 2 3" xfId="717" xr:uid="{9934469C-DD56-4EFE-AA75-7466E12F0AF7}"/>
    <cellStyle name="20% - Accent6 5 4 2 2 3 2" xfId="8576" xr:uid="{CF54CCFA-CCD5-4B78-8ACA-B02377E5181F}"/>
    <cellStyle name="20% - Accent6 5 4 2 2 4" xfId="2993" xr:uid="{FBDE6A8A-D33D-464D-A8F6-7DDAD1086230}"/>
    <cellStyle name="20% - Accent6 5 4 2 3" xfId="21524" xr:uid="{ACF834C5-6271-4616-BFDF-B78CE076A6E3}"/>
    <cellStyle name="20% - Accent6 5 4 2 3 2" xfId="13616" xr:uid="{72B0A93E-CDFD-45B4-976D-7A5A8F784F05}"/>
    <cellStyle name="20% - Accent6 5 4 2 4" xfId="9058" xr:uid="{87721C93-2994-4676-B1DB-3A1F6DBDE446}"/>
    <cellStyle name="20% - Accent6 5 4 2 4 2" xfId="7464" xr:uid="{9AB11717-BEF1-48C9-804B-AD39301C731C}"/>
    <cellStyle name="20% - Accent6 5 4 2 5" xfId="14481" xr:uid="{574FCCE9-2A02-4DFD-8AD1-8D32DAC165E6}"/>
    <cellStyle name="20% - Accent6 5 4 3" xfId="291" xr:uid="{A76CF092-1DFA-4A19-B50B-3743DFB82B03}"/>
    <cellStyle name="20% - Accent6 5 4 3 2" xfId="11932" xr:uid="{2FE4A236-B717-4327-90AD-BE3A3C8D8706}"/>
    <cellStyle name="20% - Accent6 5 4 3 2 2" xfId="5790" xr:uid="{439E4D4A-252A-46B6-B7E0-77E7A68C0947}"/>
    <cellStyle name="20% - Accent6 5 4 3 2 2 2" xfId="3164" xr:uid="{7912A605-BE98-47EC-9910-FD767252E18B}"/>
    <cellStyle name="20% - Accent6 5 4 3 2 3" xfId="718" xr:uid="{0FC3A9FB-158B-4F97-A93A-B95AE14B1A38}"/>
    <cellStyle name="20% - Accent6 5 4 3 2 3 2" xfId="21211" xr:uid="{CC646DB5-2A6A-47AA-BF55-BFD6D1DB4345}"/>
    <cellStyle name="20% - Accent6 5 4 3 2 4" xfId="9306" xr:uid="{26B37161-4DC3-449A-B7D0-8828A5F2920F}"/>
    <cellStyle name="20% - Accent6 5 4 3 3" xfId="15212" xr:uid="{CA3E61E8-645B-404F-992E-61B3CED1B37D}"/>
    <cellStyle name="20% - Accent6 5 4 3 3 2" xfId="2011" xr:uid="{1738CB54-8D38-420F-AC0A-0AF55821556D}"/>
    <cellStyle name="20% - Accent6 5 4 3 4" xfId="21694" xr:uid="{39D35478-C98A-4434-BF46-F2B97D00FED8}"/>
    <cellStyle name="20% - Accent6 5 4 3 4 2" xfId="20100" xr:uid="{70D45D3B-13AD-4776-82F9-3AE40A5746E8}"/>
    <cellStyle name="20% - Accent6 5 4 3 5" xfId="2917" xr:uid="{73ABB60E-75E6-4611-B32D-C2E326FE337D}"/>
    <cellStyle name="20% - Accent6 5 4 4" xfId="16152" xr:uid="{89D64AF1-1832-462A-8F8C-2B924C71DABA}"/>
    <cellStyle name="20% - Accent6 5 4 4 2" xfId="22637" xr:uid="{7A966E9C-7A03-4BFF-9FD1-FB1B8FDC7762}"/>
    <cellStyle name="20% - Accent6 5 4 4 2 2" xfId="21040" xr:uid="{42534AB1-3EF5-4606-A3A9-4B61B27D366B}"/>
    <cellStyle name="20% - Accent6 5 4 4 3" xfId="13354" xr:uid="{095EFD47-D56C-45C0-ADAD-A29CED088BAA}"/>
    <cellStyle name="20% - Accent6 5 4 4 3 2" xfId="19109" xr:uid="{6647AD6E-3C57-488F-921B-25421B427423}"/>
    <cellStyle name="20% - Accent6 5 4 4 4" xfId="14557" xr:uid="{BC5EBE00-8AB7-4DC8-BA89-77C3ED13EFEA}"/>
    <cellStyle name="20% - Accent6 5 4 5" xfId="8888" xr:uid="{FC18E7CE-6000-4088-8C9D-050BB1B7AB5F}"/>
    <cellStyle name="20% - Accent6 5 4 5 2" xfId="19930" xr:uid="{279F7E99-7EE7-41F9-BFF1-EA3DFC5F88BC}"/>
    <cellStyle name="20% - Accent6 5 4 6" xfId="2745" xr:uid="{F7CC263A-7AE9-43EB-88B8-5DA31BB5D015}"/>
    <cellStyle name="20% - Accent6 5 4 6 2" xfId="17997" xr:uid="{3C5984F9-5232-4627-822F-F84E4087A8E7}"/>
    <cellStyle name="20% - Accent6 5 4 7" xfId="20793" xr:uid="{44CDCDAC-152B-4DC9-9F69-1F45BB4B6A8E}"/>
    <cellStyle name="20% - Accent6 5 5" xfId="1331" xr:uid="{8012B62E-9A6F-488C-ADC3-0576A2A6031F}"/>
    <cellStyle name="20% - Accent6 5 5 2" xfId="3435" xr:uid="{07902FE8-DBBD-4C26-96AA-E52B54223384}"/>
    <cellStyle name="20% - Accent6 5 5 2 2" xfId="18256" xr:uid="{8BAC077A-DE48-42AA-A656-0FC2F74B8CA3}"/>
    <cellStyle name="20% - Accent6 5 5 2 2 2" xfId="24741" xr:uid="{B20A57FE-8E2B-4E6D-90B9-D6A1392B615A}"/>
    <cellStyle name="20% - Accent6 5 5 2 2 2 2" xfId="22113" xr:uid="{DFD8A307-71F0-4900-A01E-50E296513FC6}"/>
    <cellStyle name="20% - Accent6 5 5 2 2 3" xfId="3859" xr:uid="{3125F194-8C84-4645-82C0-00111575A30D}"/>
    <cellStyle name="20% - Accent6 5 5 2 2 3 2" xfId="3335" xr:uid="{0AFB95E9-C330-45F7-B75C-90EB460FB219}"/>
    <cellStyle name="20% - Accent6 5 5 2 2 4" xfId="15630" xr:uid="{E66FC820-852D-4A94-A850-2EE93FCE4F98}"/>
    <cellStyle name="20% - Accent6 5 5 2 3" xfId="10992" xr:uid="{FB49F186-A937-489A-BF42-29C165BC4758}"/>
    <cellStyle name="20% - Accent6 5 5 2 3 2" xfId="10429" xr:uid="{E1EDC6E5-5133-4F79-8390-04BDA6914DA5}"/>
    <cellStyle name="20% - Accent6 5 5 2 4" xfId="4849" xr:uid="{A4308577-A124-4561-83B4-4B2EF524261E}"/>
    <cellStyle name="20% - Accent6 5 5 2 4 2" xfId="1150" xr:uid="{E2EE44EA-A70C-4B93-BF7D-3CCFAC8E15DE}"/>
    <cellStyle name="20% - Accent6 5 5 2 5" xfId="21866" xr:uid="{E1A5AC5A-7520-4486-8A4C-E6995B0EC8A6}"/>
    <cellStyle name="20% - Accent6 5 5 3" xfId="9749" xr:uid="{E4DB9981-AB15-415E-BA85-7D759CE14F41}"/>
    <cellStyle name="20% - Accent6 5 5 3 2" xfId="7723" xr:uid="{132AE836-2CD4-43C8-B2E3-D96A8F6D4801}"/>
    <cellStyle name="20% - Accent6 5 5 3 2 2" xfId="18428" xr:uid="{C189886F-81C7-4B39-A856-754E8BBE9969}"/>
    <cellStyle name="20% - Accent6 5 5 3 2 2 2" xfId="15801" xr:uid="{8B7FCBC2-4C3F-4B98-9E8C-A912744BE5C4}"/>
    <cellStyle name="20% - Accent6 5 5 3 2 3" xfId="10173" xr:uid="{489C28C8-F4FD-40E8-B532-53CA9835BE15}"/>
    <cellStyle name="20% - Accent6 5 5 3 2 3 2" xfId="9648" xr:uid="{37FFC42A-9B33-442C-9815-FE5105320845}"/>
    <cellStyle name="20% - Accent6 5 5 3 2 4" xfId="5097" xr:uid="{6D3E80A5-8F55-4F5B-ADD0-63749355CB51}"/>
    <cellStyle name="20% - Accent6 5 5 3 3" xfId="23629" xr:uid="{FE3C2316-1CFA-4FCF-A600-962FB76C2436}"/>
    <cellStyle name="20% - Accent6 5 5 3 3 2" xfId="23066" xr:uid="{B21B7823-2C7A-4B48-8CB6-9E55BA54B9D2}"/>
    <cellStyle name="20% - Accent6 5 5 3 4" xfId="11162" xr:uid="{EED99F9F-F781-4683-A8A8-0EF22F5CEEA0}"/>
    <cellStyle name="20% - Accent6 5 5 3 4 2" xfId="2184" xr:uid="{2E9BE584-765D-4CE4-8C3C-4C2AF3617E4C}"/>
    <cellStyle name="20% - Accent6 5 5 3 5" xfId="15554" xr:uid="{19D47539-D8E0-4EA1-8B11-4FDDF7CC9DDF}"/>
    <cellStyle name="20% - Accent6 5 5 4" xfId="24569" xr:uid="{BD2B7C16-CE3A-4E98-A52C-9FE00A1243FA}"/>
    <cellStyle name="20% - Accent6 5 5 4 2" xfId="12104" xr:uid="{02662133-CE2E-4AD2-B9C3-3AD68A93C50B}"/>
    <cellStyle name="20% - Accent6 5 5 4 2 2" xfId="9477" xr:uid="{891A116E-63C8-4A21-979D-3FC391A878A6}"/>
    <cellStyle name="20% - Accent6 5 5 4 3" xfId="1755" xr:uid="{EBD4AF12-569B-4947-AC46-0B96F7DE97B8}"/>
    <cellStyle name="20% - Accent6 5 5 4 3 2" xfId="14899" xr:uid="{6B2C3FB5-729A-49FD-9AD3-A64D117D686F}"/>
    <cellStyle name="20% - Accent6 5 5 4 4" xfId="21942" xr:uid="{C7DBBF3F-2FF0-4B07-A362-D9FAEC05E7FA}"/>
    <cellStyle name="20% - Accent6 5 5 5" xfId="4679" xr:uid="{8F7FD9F8-157E-4243-864B-A2A1D74DB13D}"/>
    <cellStyle name="20% - Accent6 5 5 5 2" xfId="4115" xr:uid="{59133C73-1BDE-4325-A093-9FDFA06C15C6}"/>
    <cellStyle name="20% - Accent6 5 5 6" xfId="15382" xr:uid="{3D51E732-2CB6-4032-9790-691C3F73299D}"/>
    <cellStyle name="20% - Accent6 5 5 6 2" xfId="13786" xr:uid="{DCA75F7B-E332-41CF-B9A8-8E48F96B959D}"/>
    <cellStyle name="20% - Accent6 5 5 7" xfId="9230" xr:uid="{154B25EB-F9A5-45A3-BA65-B485B1653BA7}"/>
    <cellStyle name="20% - Accent6 5 6" xfId="22386" xr:uid="{7B6D70FD-4C84-4F97-90F4-40D59ACBF065}"/>
    <cellStyle name="20% - Accent6 5 6 2" xfId="20358" xr:uid="{158E3DFC-CE65-4558-B779-449EFB19BCDB}"/>
    <cellStyle name="20% - Accent6 5 6 2 2" xfId="7895" xr:uid="{A309658B-0B84-475E-858E-17B07C62A4E0}"/>
    <cellStyle name="20% - Accent6 5 6 2 2 2" xfId="5268" xr:uid="{D77E8D72-0849-44E2-907D-F4D4204516B2}"/>
    <cellStyle name="20% - Accent6 5 6 2 3" xfId="22810" xr:uid="{6A664101-68DF-4A28-BF7F-B203D693380C}"/>
    <cellStyle name="20% - Accent6 5 6 2 3 2" xfId="22284" xr:uid="{BEB2CD88-FF96-466A-9ECD-66F8033B792A}"/>
    <cellStyle name="20% - Accent6 5 6 2 4" xfId="11410" xr:uid="{9E86ED4E-3845-4C10-BD77-9455A7A0180B}"/>
    <cellStyle name="20% - Accent6 5 6 3" xfId="17317" xr:uid="{268F76A6-5E61-438E-9AA1-FA1BAE3CE0ED}"/>
    <cellStyle name="20% - Accent6 5 6 3 2" xfId="16753" xr:uid="{C095A1A2-D391-4BD4-AEF7-893C8FEEDB66}"/>
    <cellStyle name="20% - Accent6 5 6 4" xfId="23799" xr:uid="{C27B29C0-C963-471D-9500-CD6702A22577}"/>
    <cellStyle name="20% - Accent6 5 6 4 2" xfId="4288" xr:uid="{3AD0BFB9-3D8D-418C-8A10-D7927F62C484}"/>
    <cellStyle name="20% - Accent6 5 6 5" xfId="5021" xr:uid="{BBD6096A-5F97-4FED-BEE4-C9D92E1D4423}"/>
    <cellStyle name="20% - Accent6 5 7" xfId="16073" xr:uid="{E4FBC28C-0C52-46DD-B8C6-71AE7F31CE60}"/>
    <cellStyle name="20% - Accent6 5 7 2" xfId="14046" xr:uid="{E7654F3F-78E9-4515-921F-63462412E8C4}"/>
    <cellStyle name="20% - Accent6 5 7 2 2" xfId="20530" xr:uid="{D24725D9-D8EF-4A3E-B46F-E3C46F8A9C25}"/>
    <cellStyle name="20% - Accent6 5 7 2 2 2" xfId="11581" xr:uid="{1E37C154-CC60-4BA1-A7F8-A955A7E06F76}"/>
    <cellStyle name="20% - Accent6 5 7 2 3" xfId="16497" xr:uid="{547007FB-EBA4-4399-A5E4-6B03DA34A6D5}"/>
    <cellStyle name="20% - Accent6 5 7 2 3 2" xfId="15972" xr:uid="{19B66BD2-1F7B-4B6B-B832-17D89964090B}"/>
    <cellStyle name="20% - Accent6 5 7 2 4" xfId="24047" xr:uid="{6EA1EDED-D34F-43CD-8DE4-DD5454062DBB}"/>
    <cellStyle name="20% - Accent6 5 7 3" xfId="6784" xr:uid="{D9F0D202-0D5D-464A-9520-DA00F35A7F91}"/>
    <cellStyle name="20% - Accent6 5 7 3 2" xfId="6219" xr:uid="{84C16A2B-0312-4EF7-88F8-B6BF998F8BBA}"/>
    <cellStyle name="20% - Accent6 5 7 4" xfId="17487" xr:uid="{EB916DA6-8E04-4957-A1BD-319421059386}"/>
    <cellStyle name="20% - Accent6 5 7 4 2" xfId="10602" xr:uid="{A79B07C4-E14C-4235-9C1C-B6CAE7A1E90E}"/>
    <cellStyle name="20% - Accent6 5 7 5" xfId="11334" xr:uid="{1F87BFF9-FC87-4508-B05B-92E8ACC2E9DD}"/>
    <cellStyle name="20% - Accent6 5 8" xfId="18174" xr:uid="{A5CA10CF-6423-4507-B061-45C59C9C94DB}"/>
    <cellStyle name="20% - Accent6 5 8 2" xfId="1503" xr:uid="{595B5B47-BAB8-4135-B145-175BA33BEEBC}"/>
    <cellStyle name="20% - Accent6 5 8 2 2" xfId="18859" xr:uid="{C8E1A951-94ED-4FFB-AE50-CED8916EFF5B}"/>
    <cellStyle name="20% - Accent6 5 8 3" xfId="635" xr:uid="{FA8249BF-58DF-41B7-A423-8A76C78E057E}"/>
    <cellStyle name="20% - Accent6 5 8 3 2" xfId="12705" xr:uid="{F2FE11A7-F7AB-4E1C-A826-50DBA9C9F04D}"/>
    <cellStyle name="20% - Accent6 5 8 4" xfId="13446" xr:uid="{8CFD21B6-EC5A-4E94-8419-4F13D7C40067}"/>
    <cellStyle name="20% - Accent6 5 9" xfId="21433" xr:uid="{F8C0802C-FFBA-4DF3-BB62-E525B224D6CB}"/>
    <cellStyle name="20% - Accent6 5 9 2" xfId="8969" xr:uid="{017A640A-1C45-4BF3-BC90-986943C8F9A0}"/>
    <cellStyle name="20% - Accent6 5 9 2 2" xfId="7375" xr:uid="{84E53A2E-BD23-46D8-A3F5-0959990C8483}"/>
    <cellStyle name="20% - Accent6 5 9 3" xfId="8064" xr:uid="{4191B19D-FC99-4BD7-876B-D028CAEFF204}"/>
    <cellStyle name="20% - Accent6 5 9 3 2" xfId="24391" xr:uid="{1A91E8F5-404E-4BC5-B116-02FEF8A2FE85}"/>
    <cellStyle name="20% - Accent6 5 9 4" xfId="19840" xr:uid="{72B035FF-E756-4FFE-8006-99B6B0A533EE}"/>
    <cellStyle name="20% - Accent6 6" xfId="5539" xr:uid="{6043309F-49D2-4DDA-A5A7-CB103C7B5C48}"/>
    <cellStyle name="20% - Accent6 6 10" xfId="23971" xr:uid="{862D966D-8C33-40CE-AD6B-E529B971B738}"/>
    <cellStyle name="20% - Accent6 6 2" xfId="11853" xr:uid="{6751EF52-CAE2-4C4D-991A-59D27B177497}"/>
    <cellStyle name="20% - Accent6 6 2 2" xfId="24490" xr:uid="{155D0B63-BEAD-4F97-893A-9E1BF2CE010F}"/>
    <cellStyle name="20% - Accent6 6 2 2 2" xfId="21431" xr:uid="{4B230547-4346-4E2B-B8C1-44BC240349E0}"/>
    <cellStyle name="20% - Accent6 6 2 2 2 2" xfId="8967" xr:uid="{BD81096F-685F-4646-875C-52A9AA902F71}"/>
    <cellStyle name="20% - Accent6 6 2 2 2 2 2" xfId="7373" xr:uid="{38CA9CE7-8615-4EEA-8175-B1BD78D06276}"/>
    <cellStyle name="20% - Accent6 6 2 2 2 3" xfId="24914" xr:uid="{06F8B1A0-0E6D-4DAD-857A-634AB7E57F33}"/>
    <cellStyle name="20% - Accent6 6 2 2 2 3 2" xfId="24389" xr:uid="{36A2B5F2-8E9E-466E-AE06-5787F5621881}"/>
    <cellStyle name="20% - Accent6 6 2 2 2 4" xfId="19838" xr:uid="{57CF6B07-AD20-4891-BAFD-ED28ACF1D61F}"/>
    <cellStyle name="20% - Accent6 6 2 2 3" xfId="465" xr:uid="{69DE59E6-0DD3-4FC9-93A0-6B3FBC8FCF99}"/>
    <cellStyle name="20% - Accent6 6 2 2 3 2" xfId="18857" xr:uid="{D3413BC2-17DE-4741-8693-CB9B5729CC08}"/>
    <cellStyle name="20% - Accent6 6 2 2 4" xfId="13276" xr:uid="{880325F2-EE55-47B2-B86A-023E6FC82273}"/>
    <cellStyle name="20% - Accent6 6 2 2 4 2" xfId="6392" xr:uid="{AF293B12-BFEC-4DFF-9FBC-3D12FD88DBBF}"/>
    <cellStyle name="20% - Accent6 6 2 2 5" xfId="7126" xr:uid="{6D6A0D7A-922F-47C3-995E-1A214E3AF3E2}"/>
    <cellStyle name="20% - Accent6 6 2 3" xfId="18177" xr:uid="{2E49946C-94B0-4BBF-B6BC-D8F11CF8BE4B}"/>
    <cellStyle name="20% - Accent6 6 2 3 2" xfId="15119" xr:uid="{D7283318-D747-4A59-BE8D-B06DC0C1C502}"/>
    <cellStyle name="20% - Accent6 6 2 3 2 2" xfId="21603" xr:uid="{90C2F529-F4BA-4B54-9BC8-28181B78CE10}"/>
    <cellStyle name="20% - Accent6 6 2 3 2 2 2" xfId="20009" xr:uid="{083A8411-B7ED-4A74-97EC-3CFC590D3CD7}"/>
    <cellStyle name="20% - Accent6 6 2 3 2 3" xfId="18601" xr:uid="{BD412866-CD29-4A5C-9DF7-40720695F803}"/>
    <cellStyle name="20% - Accent6 6 2 3 2 3 2" xfId="18077" xr:uid="{ACF6D73A-3977-40FB-A077-D6F711DC3CAF}"/>
    <cellStyle name="20% - Accent6 6 2 3 2 4" xfId="13524" xr:uid="{AF323C82-4937-4BD7-ABE9-4562FF1B0A31}"/>
    <cellStyle name="20% - Accent6 6 2 3 3" xfId="1504" xr:uid="{D40DD005-1F23-4F5B-AACA-8E4272B5C2FC}"/>
    <cellStyle name="20% - Accent6 6 2 3 3 2" xfId="8324" xr:uid="{C4E98673-791E-4019-8E3F-CE69C9079847}"/>
    <cellStyle name="20% - Accent6 6 2 3 4" xfId="636" xr:uid="{2974524D-50D4-4495-A68A-E7FBB8984A2C}"/>
    <cellStyle name="20% - Accent6 6 2 3 4 2" xfId="12706" xr:uid="{C0D3592A-0695-4D24-BC4B-DE31D305E845}"/>
    <cellStyle name="20% - Accent6 6 2 3 5" xfId="19762" xr:uid="{548C0D86-B790-4B06-AF74-C15B18261EAF}"/>
    <cellStyle name="20% - Accent6 6 2 4" xfId="8795" xr:uid="{1872A121-96EF-4D3B-AA49-4F71FC028106}"/>
    <cellStyle name="20% - Accent6 6 2 4 2" xfId="2654" xr:uid="{C923A8B2-EDFA-4E71-B273-D166FF3C829B}"/>
    <cellStyle name="20% - Accent6 6 2 4 2 2" xfId="17906" xr:uid="{07C699AB-2A93-4119-AE75-6F583A7173BC}"/>
    <cellStyle name="20% - Accent6 6 2 4 3" xfId="12277" xr:uid="{E9EA1927-37C8-492E-A3C2-944420CEC91D}"/>
    <cellStyle name="20% - Accent6 6 2 4 3 2" xfId="11752" xr:uid="{C1F3DED4-8A9B-4C4F-93CD-B81D2A54376B}"/>
    <cellStyle name="20% - Accent6 6 2 4 4" xfId="7202" xr:uid="{5B47015D-9BB4-49C5-AD29-34ACC17954CF}"/>
    <cellStyle name="20% - Accent6 6 2 5" xfId="13106" xr:uid="{CEA1AE95-1C7C-42E1-806D-635993744F19}"/>
    <cellStyle name="20% - Accent6 6 2 5 2" xfId="25170" xr:uid="{304D3D8B-8E11-4A10-9651-77888B252D86}"/>
    <cellStyle name="20% - Accent6 6 2 6" xfId="19590" xr:uid="{523E6DA9-9024-4DB6-AF55-0B86EA3E262A}"/>
    <cellStyle name="20% - Accent6 6 2 6 2" xfId="16926" xr:uid="{2E623E28-73D8-493F-8D83-A17456632285}"/>
    <cellStyle name="20% - Accent6 6 2 7" xfId="17659" xr:uid="{8E9D7856-E090-455D-9221-17CC2029CDB9}"/>
    <cellStyle name="20% - Accent6 6 3" xfId="7644" xr:uid="{84A56FF9-39FC-4097-BD57-2700E40BD0EF}"/>
    <cellStyle name="20% - Accent6 6 3 2" xfId="20279" xr:uid="{F7CE839B-1618-42C1-B97C-B3A1EA2F3F56}"/>
    <cellStyle name="20% - Accent6 6 3 2 2" xfId="10899" xr:uid="{316A635A-9587-4DB1-BED7-5C3A6DF1E096}"/>
    <cellStyle name="20% - Accent6 6 3 2 2 2" xfId="4758" xr:uid="{B3BA9571-4E8A-4707-BCD9-EEE625B41870}"/>
    <cellStyle name="20% - Accent6 6 3 2 2 2 2" xfId="1060" xr:uid="{9F39A72E-6A67-4160-B613-6AB8105A2D77}"/>
    <cellStyle name="20% - Accent6 6 3 2 2 3" xfId="20703" xr:uid="{58847B8D-15D8-464C-BBDF-1FC3203E8FAF}"/>
    <cellStyle name="20% - Accent6 6 3 2 2 3 2" xfId="20180" xr:uid="{76DF33B6-F2F0-4356-AEBE-2C016E05DED4}"/>
    <cellStyle name="20% - Accent6 6 3 2 2 4" xfId="1924" xr:uid="{0C65009A-CB33-40D1-B1DC-2F08596867DB}"/>
    <cellStyle name="20% - Accent6 6 3 2 3" xfId="9922" xr:uid="{79F5A98C-C375-490D-9403-D632A3CFF215}"/>
    <cellStyle name="20% - Accent6 6 3 2 3 2" xfId="14647" xr:uid="{26F76CA7-E676-4779-9814-AA6C520D8800}"/>
    <cellStyle name="20% - Accent6 6 3 2 4" xfId="3778" xr:uid="{B0A81B94-B898-4F47-BB5A-068234D2E02E}"/>
    <cellStyle name="20% - Accent6 6 3 2 4 2" xfId="19030" xr:uid="{8C514B8A-B110-4360-9304-CD393E663CA2}"/>
    <cellStyle name="20% - Accent6 6 3 2 5" xfId="809" xr:uid="{724393D3-141D-4E3C-AEB2-B0908A3C4F5F}"/>
    <cellStyle name="20% - Accent6 6 3 3" xfId="13967" xr:uid="{65BC0A57-3261-4B15-8732-C55ACBFD35F2}"/>
    <cellStyle name="20% - Accent6 6 3 3 2" xfId="23536" xr:uid="{ED3C3F7F-9AB3-4751-B00E-54B12F4EA928}"/>
    <cellStyle name="20% - Accent6 6 3 3 2 2" xfId="11071" xr:uid="{835B2714-2595-4F12-9942-D5F9F0825EE3}"/>
    <cellStyle name="20% - Accent6 6 3 3 2 2 2" xfId="1061" xr:uid="{224F126E-2730-401E-B5BC-5786DCB4D3BD}"/>
    <cellStyle name="20% - Accent6 6 3 3 2 3" xfId="14391" xr:uid="{26698512-8BF4-4CE6-90B2-AAE46E6C671C}"/>
    <cellStyle name="20% - Accent6 6 3 3 2 3 2" xfId="13866" xr:uid="{0694124A-8298-49C5-BB12-9C822A339B43}"/>
    <cellStyle name="20% - Accent6 6 3 3 2 4" xfId="4028" xr:uid="{40B3ACC4-EC7B-41E1-AF22-A8C80001E1F0}"/>
    <cellStyle name="20% - Accent6 6 3 3 3" xfId="22559" xr:uid="{7C3F20B4-EC09-4B5B-B7C7-F30274BB7079}"/>
    <cellStyle name="20% - Accent6 6 3 3 3 2" xfId="3083" xr:uid="{6A2CB1A3-F121-4766-B349-F9E883E911B6}"/>
    <cellStyle name="20% - Accent6 6 3 3 4" xfId="10092" xr:uid="{23338E8E-129D-4A75-AA4C-27F5DFE1641D}"/>
    <cellStyle name="20% - Accent6 6 3 3 4 2" xfId="8497" xr:uid="{8AFF1E3F-C162-4ABA-AAB4-7AFB8EEF6C0F}"/>
    <cellStyle name="20% - Accent6 6 3 3 5" xfId="1846" xr:uid="{805A96ED-8D2F-458D-8CB1-57B8745BA290}"/>
    <cellStyle name="20% - Accent6 6 3 4" xfId="4586" xr:uid="{149C0BEB-3767-4937-908D-259909430CC8}"/>
    <cellStyle name="20% - Accent6 6 3 4 2" xfId="15291" xr:uid="{EF5B7C11-9090-4BCD-98BA-C346FB31F06E}"/>
    <cellStyle name="20% - Accent6 6 3 4 2 2" xfId="13695" xr:uid="{354494EA-751B-48FD-849D-24096667F2D3}"/>
    <cellStyle name="20% - Accent6 6 3 4 3" xfId="8068" xr:uid="{056D6913-A78C-46ED-AA05-E057EF42F009}"/>
    <cellStyle name="20% - Accent6 6 3 4 3 2" xfId="7544" xr:uid="{A75FD329-8CD8-44B4-966F-8E0879C8AA46}"/>
    <cellStyle name="20% - Accent6 6 3 4 4" xfId="888" xr:uid="{6CD6D052-25B5-4EC3-AA84-2C664716FB5A}"/>
    <cellStyle name="20% - Accent6 6 3 5" xfId="3608" xr:uid="{BA444563-210B-4948-ABF3-968F7FEFA212}"/>
    <cellStyle name="20% - Accent6 6 3 5 2" xfId="20959" xr:uid="{98FED538-5519-4E6D-AD7C-08A483129BC8}"/>
    <cellStyle name="20% - Accent6 6 3 6" xfId="1674" xr:uid="{0C597036-5CA4-4E3E-BD82-8C9046A4423F}"/>
    <cellStyle name="20% - Accent6 6 3 6 2" xfId="25343" xr:uid="{1E753DEE-37CC-45ED-8F7D-7E2141CEAD6C}"/>
    <cellStyle name="20% - Accent6 6 3 7" xfId="13448" xr:uid="{AE3609FA-DD89-40F2-89DF-5E297F0DB73A}"/>
    <cellStyle name="20% - Accent6 6 4" xfId="2403" xr:uid="{BF709804-B29E-48BA-85FC-39981B6A1667}"/>
    <cellStyle name="20% - Accent6 6 4 2" xfId="8716" xr:uid="{5E32D323-957F-460A-91AD-A072BC540ED2}"/>
    <cellStyle name="20% - Accent6 6 4 2 2" xfId="6691" xr:uid="{A8B36E14-06D7-4254-AEB6-33B860DDAFFD}"/>
    <cellStyle name="20% - Accent6 6 4 2 2 2" xfId="17396" xr:uid="{10D9C456-ADFE-4A69-943F-80385E1703F0}"/>
    <cellStyle name="20% - Accent6 6 4 2 2 2 2" xfId="4200" xr:uid="{1411F497-84C0-4178-BA71-ECCCCDA27273}"/>
    <cellStyle name="20% - Accent6 6 4 2 2 3" xfId="9140" xr:uid="{8D727EEE-83E9-4BA1-B646-0B7B55B1C0FA}"/>
    <cellStyle name="20% - Accent6 6 4 2 2 3 2" xfId="2266" xr:uid="{34BF7B1B-F32E-4F0A-95FF-5990E78BC953}"/>
    <cellStyle name="20% - Accent6 6 4 2 2 4" xfId="22979" xr:uid="{EBE756C7-FA1F-4A37-9669-8337AB5A1CEF}"/>
    <cellStyle name="20% - Accent6 6 4 2 3" xfId="5712" xr:uid="{8C7F9759-CFC9-4768-AA3F-FB4F39044A42}"/>
    <cellStyle name="20% - Accent6 6 4 2 3 2" xfId="22032" xr:uid="{6CB238C1-CCEE-4569-894B-5D8E6863ED44}"/>
    <cellStyle name="20% - Accent6 6 4 2 4" xfId="16416" xr:uid="{7136A873-EEEE-4716-BA60-8C990BC94196}"/>
    <cellStyle name="20% - Accent6 6 4 2 4 2" xfId="14820" xr:uid="{F0056BFB-A8FC-4F49-8065-E15AAD8DFE0D}"/>
    <cellStyle name="20% - Accent6 6 4 2 5" xfId="10264" xr:uid="{FFD02BAD-31E8-4204-9A61-2AF341EF0C77}"/>
    <cellStyle name="20% - Accent6 6 4 3" xfId="21352" xr:uid="{6DE95E87-6A50-4732-9A83-638D517EE6EB}"/>
    <cellStyle name="20% - Accent6 6 4 3 2" xfId="19327" xr:uid="{BD4519F7-9C12-4EBE-9334-41CDB91A06F9}"/>
    <cellStyle name="20% - Accent6 6 4 3 2 2" xfId="6863" xr:uid="{D5B2037D-42CE-4259-863E-99A0810CBEF1}"/>
    <cellStyle name="20% - Accent6 6 4 3 2 2 2" xfId="10514" xr:uid="{32D9B3F0-1C76-4CBF-97E2-E1C856C46235}"/>
    <cellStyle name="20% - Accent6 6 4 3 2 3" xfId="21776" xr:uid="{B3AD7D3D-A4B0-4577-AD19-787AC5EED244}"/>
    <cellStyle name="20% - Accent6 6 4 3 2 3 2" xfId="4370" xr:uid="{0D59658D-44AE-465B-9335-CCB9C96D92F9}"/>
    <cellStyle name="20% - Accent6 6 4 3 2 4" xfId="16666" xr:uid="{54DCBA7F-9947-4BDD-8315-8532B2470954}"/>
    <cellStyle name="20% - Accent6 6 4 3 3" xfId="12026" xr:uid="{D237873F-CA67-49D8-A357-8239C0E1DE2A}"/>
    <cellStyle name="20% - Accent6 6 4 3 3 2" xfId="15720" xr:uid="{1700C6BE-D061-455C-946B-B0101B62FA03}"/>
    <cellStyle name="20% - Accent6 6 4 3 4" xfId="5882" xr:uid="{AC965EC3-FB14-4F4B-A9B8-F656A456B555}"/>
    <cellStyle name="20% - Accent6 6 4 3 4 2" xfId="3256" xr:uid="{9AE49616-DDE9-41EC-9C3F-73833BFE9795}"/>
    <cellStyle name="20% - Accent6 6 4 3 5" xfId="22901" xr:uid="{C017CDA5-114F-4A8C-BC1D-A4374C1FE0EE}"/>
    <cellStyle name="20% - Accent6 6 4 4" xfId="17224" xr:uid="{D67FA9D6-CF85-43B5-BBE8-6FC841738DDD}"/>
    <cellStyle name="20% - Accent6 6 4 4 2" xfId="23708" xr:uid="{BA3CAF23-6B89-4452-8FC8-F6C863387F31}"/>
    <cellStyle name="20% - Accent6 6 4 4 2 2" xfId="2096" xr:uid="{332C61B5-6836-4DF6-ADCD-B87C21B0DC3E}"/>
    <cellStyle name="20% - Accent6 6 4 4 3" xfId="2827" xr:uid="{EC98DE38-7793-4D42-9904-85B83DF61D4E}"/>
    <cellStyle name="20% - Accent6 6 4 4 3 2" xfId="1232" xr:uid="{932EC31E-0596-46B9-8877-7AF2ACEF11AB}"/>
    <cellStyle name="20% - Accent6 6 4 4 4" xfId="10342" xr:uid="{F90B9172-64D0-43D2-9E8C-1873905192CE}"/>
    <cellStyle name="20% - Accent6 6 4 5" xfId="16246" xr:uid="{3D369ADC-F3A5-4F19-BDA6-49427E8F5D8D}"/>
    <cellStyle name="20% - Accent6 6 4 5 2" xfId="9396" xr:uid="{EBA87083-7F74-4DE3-B321-3DB05728763D}"/>
    <cellStyle name="20% - Accent6 6 4 6" xfId="22729" xr:uid="{FF52AE56-EDD6-4B84-933C-726A69841B67}"/>
    <cellStyle name="20% - Accent6 6 4 6 2" xfId="21132" xr:uid="{68E76600-4FAD-4A68-BCE8-DEE9CE9E90E9}"/>
    <cellStyle name="20% - Accent6 6 4 7" xfId="3950" xr:uid="{4F0855E9-B2EA-4E03-BEC1-C1AB9C329C7E}"/>
    <cellStyle name="20% - Accent6 6 5" xfId="15040" xr:uid="{24D24780-E582-40B3-BA4B-603E246E5872}"/>
    <cellStyle name="20% - Accent6 6 5 2" xfId="13013" xr:uid="{342F0CD3-7963-4B60-A695-455FA73C942F}"/>
    <cellStyle name="20% - Accent6 6 5 2 2" xfId="19499" xr:uid="{1FB8A950-9952-4735-931E-5348E8A84DC8}"/>
    <cellStyle name="20% - Accent6 6 5 2 2 2" xfId="23151" xr:uid="{A8E2C1E9-26E2-4A4D-B611-A58280AA77FE}"/>
    <cellStyle name="20% - Accent6 6 5 2 3" xfId="15464" xr:uid="{C53ADE0C-6E2A-4CFC-8F8F-57DAC1899FBE}"/>
    <cellStyle name="20% - Accent6 6 5 2 3 2" xfId="10684" xr:uid="{0D494AAF-8AA5-4D26-AE0E-BBFA0634216A}"/>
    <cellStyle name="20% - Accent6 6 5 2 4" xfId="6132" xr:uid="{76ED3DED-BA5F-42C3-BE4E-657CD069AED6}"/>
    <cellStyle name="20% - Accent6 6 5 3" xfId="24663" xr:uid="{2F91D009-DAB2-48B0-B973-AF788A5C6EF4}"/>
    <cellStyle name="20% - Accent6 6 5 3 2" xfId="5187" xr:uid="{8AB66298-B35C-4C96-A4E2-27E54F7EE95A}"/>
    <cellStyle name="20% - Accent6 6 5 4" xfId="12196" xr:uid="{ED4A295C-770C-4319-B544-72C37E270090}"/>
    <cellStyle name="20% - Accent6 6 5 4 2" xfId="9569" xr:uid="{104F0F4B-8FE8-4700-AAF9-163F78C65991}"/>
    <cellStyle name="20% - Accent6 6 5 5" xfId="16588" xr:uid="{828878E9-4238-4843-9922-F816E53DDBAD}"/>
    <cellStyle name="20% - Accent6 6 6" xfId="4507" xr:uid="{87B11C56-14AC-474D-8212-E69FD423920E}"/>
    <cellStyle name="20% - Accent6 6 6 2" xfId="374" xr:uid="{4F3C8F55-04E0-4B42-962D-D93B32A5D28F}"/>
    <cellStyle name="20% - Accent6 6 6 2 2" xfId="13185" xr:uid="{A5F665B8-9E28-470B-AB91-B0CAEE21FD8C}"/>
    <cellStyle name="20% - Accent6 6 6 2 2 2" xfId="16838" xr:uid="{C2C4580A-E052-4BBC-B3DE-05523FB7A54F}"/>
    <cellStyle name="20% - Accent6 6 6 2 3" xfId="4931" xr:uid="{30C83582-C078-4DBA-BBEC-BFAE3480E326}"/>
    <cellStyle name="20% - Accent6 6 6 2 3 2" xfId="23321" xr:uid="{7C1E4B7D-6D54-4941-B1E1-59C65526FA25}"/>
    <cellStyle name="20% - Accent6 6 6 2 4" xfId="12446" xr:uid="{7B4453D2-2E8B-4D91-8524-BEE940C2BB1A}"/>
    <cellStyle name="20% - Accent6 6 6 3" xfId="18350" xr:uid="{25D9C473-7A35-4934-A9AA-68C827A14455}"/>
    <cellStyle name="20% - Accent6 6 6 3 2" xfId="11500" xr:uid="{BC991FD2-0338-480A-915A-FC9841D423F3}"/>
    <cellStyle name="20% - Accent6 6 6 4" xfId="24833" xr:uid="{12382752-081D-4958-8A7C-369C40ED003A}"/>
    <cellStyle name="20% - Accent6 6 6 4 2" xfId="22205" xr:uid="{2C2D6904-7AFA-4BA3-9BDD-DBC7FB914A94}"/>
    <cellStyle name="20% - Accent6 6 6 5" xfId="6054" xr:uid="{7F914F89-C14E-4AEA-B644-201F05337DA5}"/>
    <cellStyle name="20% - Accent6 6 7" xfId="2482" xr:uid="{67EF137F-9141-49A1-B685-70705D2EC2FA}"/>
    <cellStyle name="20% - Accent6 6 7 2" xfId="14218" xr:uid="{AEBB5814-CD78-426A-9A26-EDE12A5DAAA9}"/>
    <cellStyle name="20% - Accent6 6 7 2 2" xfId="24218" xr:uid="{156AADD0-3298-4286-8A07-5A6B024D2EA9}"/>
    <cellStyle name="20% - Accent6 6 7 3" xfId="5963" xr:uid="{3763E741-5E53-499F-9689-A34C996C3E2E}"/>
    <cellStyle name="20% - Accent6 6 7 3 2" xfId="5439" xr:uid="{6AE8DACA-7384-42F2-BB90-1337CE1DFA97}"/>
    <cellStyle name="20% - Accent6 6 7 4" xfId="17735" xr:uid="{27078FDA-BA02-4E2F-BFBD-0D657975344A}"/>
    <cellStyle name="20% - Accent6 6 8" xfId="19420" xr:uid="{23B0DE64-B1F7-4E71-9D39-B6719562FE83}"/>
    <cellStyle name="20% - Accent6 6 8 2" xfId="12533" xr:uid="{D1572C4B-304A-4958-85F6-470F19290047}"/>
    <cellStyle name="20% - Accent6 6 9" xfId="6954" xr:uid="{286005C7-E9A5-48EC-BD57-390E34FC25D8}"/>
    <cellStyle name="20% - Accent6 6 9 2" xfId="23239" xr:uid="{B8640242-5814-4C23-9615-F0BD963DFCC0}"/>
    <cellStyle name="20% - Accent6 7" xfId="10820" xr:uid="{67F1549D-D666-4AEA-9F4D-B09DDC38CBE2}"/>
    <cellStyle name="20% - Accent6 7 2" xfId="23457" xr:uid="{F50B7764-2D56-4815-B476-0C0BCCC46016}"/>
    <cellStyle name="20% - Accent6 7 2 2" xfId="17145" xr:uid="{9A440A74-B7E2-4E81-9878-13DC4A233FCD}"/>
    <cellStyle name="20% - Accent6 7 2 2 2" xfId="3519" xr:uid="{E6940EA9-9D6E-4512-96E1-10578F7AC1A7}"/>
    <cellStyle name="20% - Accent6 7 2 2 2 2" xfId="1586" xr:uid="{F60AF291-6F62-4B2C-820A-5CD6E14CD6B1}"/>
    <cellStyle name="20% - Accent6 7 2 2 2 2 2" xfId="25255" xr:uid="{0962697E-0907-4E9A-B290-D44A1B1BFEC5}"/>
    <cellStyle name="20% - Accent6 7 2 2 2 3" xfId="17569" xr:uid="{9ED4A41B-C423-4A52-8A18-9D485699BA26}"/>
    <cellStyle name="20% - Accent6 7 2 2 2 3 2" xfId="12788" xr:uid="{8A2F105D-4D9F-4772-8C90-9EAD4CDA1594}"/>
    <cellStyle name="20% - Accent6 7 2 2 2 4" xfId="8237" xr:uid="{CDC15696-8335-4B55-B383-A658940BC8F1}"/>
    <cellStyle name="20% - Accent6 7 2 2 3" xfId="14140" xr:uid="{F9F6C903-B98A-4046-BD59-B6ADDA451A08}"/>
    <cellStyle name="20% - Accent6 7 2 2 3 2" xfId="7292" xr:uid="{FBF7698E-3383-46DE-97B8-8121A26027C6}"/>
    <cellStyle name="20% - Accent6 7 2 2 4" xfId="20622" xr:uid="{CE4CEB84-7A26-447E-9017-CC6E6C0B62D5}"/>
    <cellStyle name="20% - Accent6 7 2 2 4 2" xfId="11673" xr:uid="{6911AE94-4006-4EB8-AB35-800E33C311CF}"/>
    <cellStyle name="20% - Accent6 7 2 2 5" xfId="18692" xr:uid="{BE3306BA-162D-474B-B6A5-879D0116FE14}"/>
    <cellStyle name="20% - Accent6 7 2 3" xfId="6612" xr:uid="{5579B396-4BB1-4635-89CD-FF726AD23CDA}"/>
    <cellStyle name="20% - Accent6 7 2 3 2" xfId="9833" xr:uid="{304516CA-BDFD-4A1F-91D2-43FA2C2DBD0A}"/>
    <cellStyle name="20% - Accent6 7 2 3 2 2" xfId="3690" xr:uid="{3CF88BF7-66B8-4E3C-BEE5-5EC9808EFB61}"/>
    <cellStyle name="20% - Accent6 7 2 3 2 2 2" xfId="18942" xr:uid="{ADB41BDC-DF6C-43A3-8110-1B7B36C2D29F}"/>
    <cellStyle name="20% - Accent6 7 2 3 2 3" xfId="7036" xr:uid="{A910664B-D214-4371-9A56-76E7830A0CB9}"/>
    <cellStyle name="20% - Accent6 7 2 3 2 3 2" xfId="25425" xr:uid="{474FD434-5242-4527-BA24-F03C3E37085C}"/>
    <cellStyle name="20% - Accent6 7 2 3 2 4" xfId="20872" xr:uid="{BD71D708-E3C3-431E-8470-27544B831434}"/>
    <cellStyle name="20% - Accent6 7 2 3 3" xfId="2576" xr:uid="{351472E1-9CE4-443D-A863-D9A8DBE54059}"/>
    <cellStyle name="20% - Accent6 7 2 3 3 2" xfId="19928" xr:uid="{079D5A4B-B37B-41AB-81C0-537C6585015B}"/>
    <cellStyle name="20% - Accent6 7 2 3 4" xfId="14310" xr:uid="{29FB5FFF-2FA0-420B-AE91-38CFD063EF45}"/>
    <cellStyle name="20% - Accent6 7 2 3 4 2" xfId="24310" xr:uid="{1DDC2391-A668-48C1-84D1-9E44006E14C0}"/>
    <cellStyle name="20% - Accent6 7 2 3 5" xfId="8159" xr:uid="{2B7C9238-DBB8-4E21-8CD9-136F91957C19}"/>
    <cellStyle name="20% - Accent6 7 2 4" xfId="1415" xr:uid="{4E5ABE33-6B09-4A49-8FD5-2B1D1984EE47}"/>
    <cellStyle name="20% - Accent6 7 2 4 2" xfId="547" xr:uid="{EAE48278-0AE2-49B0-AEED-AC316DE715D5}"/>
    <cellStyle name="20% - Accent6 7 2 4 2 2" xfId="12618" xr:uid="{34D49BCB-5A24-4190-8B67-6785544B5DA3}"/>
    <cellStyle name="20% - Accent6 7 2 4 3" xfId="23881" xr:uid="{5D0A3DAD-07FF-4B4D-895B-02F0AA54D3C9}"/>
    <cellStyle name="20% - Accent6 7 2 4 3 2" xfId="6474" xr:uid="{D6AF6BBF-D22D-4922-84B3-3DBCEE51999E}"/>
    <cellStyle name="20% - Accent6 7 2 4 4" xfId="18770" xr:uid="{EDFCF026-B7F2-4A09-A97B-B95503EEB27D}"/>
    <cellStyle name="20% - Accent6 7 2 5" xfId="20452" xr:uid="{862AC976-697D-4E28-A2F4-05DABE686E90}"/>
    <cellStyle name="20% - Accent6 7 2 5 2" xfId="17825" xr:uid="{E699FECA-D714-4B57-8186-6FB09F17E46E}"/>
    <cellStyle name="20% - Accent6 7 2 6" xfId="7987" xr:uid="{77B3246C-0952-4347-8F39-75FA7B0CDE5B}"/>
    <cellStyle name="20% - Accent6 7 2 6 2" xfId="5360" xr:uid="{8418A12A-1661-4B6E-9DF5-018C82FED006}"/>
    <cellStyle name="20% - Accent6 7 2 7" xfId="25005" xr:uid="{3F22B36F-4CAD-4FCE-850E-F3ABAF14DA0E}"/>
    <cellStyle name="20% - Accent6 7 3" xfId="19248" xr:uid="{20FA1B19-0B8A-4816-9678-B78D96F1F855}"/>
    <cellStyle name="20% - Accent6 7 3 2" xfId="12934" xr:uid="{CB7E4912-E02C-43A7-85EE-E45DA93D2677}"/>
    <cellStyle name="20% - Accent6 7 3 2 2" xfId="16157" xr:uid="{B0F6D00E-49D0-49C3-B772-B07DEE68FD33}"/>
    <cellStyle name="20% - Accent6 7 3 2 2 2" xfId="22641" xr:uid="{733DCA5F-0E3F-440F-83E9-5067B3A7E498}"/>
    <cellStyle name="20% - Accent6 7 3 2 2 2 2" xfId="21044" xr:uid="{88D18AF3-DE9B-4691-B673-8208BAC2C185}"/>
    <cellStyle name="20% - Accent6 7 3 2 2 3" xfId="13358" xr:uid="{92B26D2E-CFD8-4A10-B751-E9483A35A2A8}"/>
    <cellStyle name="20% - Accent6 7 3 2 2 3 2" xfId="8579" xr:uid="{2706EEC1-3BBB-4CEF-8729-B0DE42EE4A9D}"/>
    <cellStyle name="20% - Accent6 7 3 2 2 4" xfId="2996" xr:uid="{2BE20F8B-11BF-46C2-B243-0031A8D67024}"/>
    <cellStyle name="20% - Accent6 7 3 2 3" xfId="21525" xr:uid="{D44BDD4F-BFBC-496B-8200-D11DD97AB35B}"/>
    <cellStyle name="20% - Accent6 7 3 2 3 2" xfId="979" xr:uid="{19E417A5-F73D-4945-844E-62402DDA2C71}"/>
    <cellStyle name="20% - Accent6 7 3 2 4" xfId="9059" xr:uid="{A1263B08-AEA0-4B71-9E42-35435957092E}"/>
    <cellStyle name="20% - Accent6 7 3 2 4 2" xfId="7465" xr:uid="{482DD884-94F5-4121-9986-80782D50B4A2}"/>
    <cellStyle name="20% - Accent6 7 3 2 5" xfId="14482" xr:uid="{173A4956-CAEF-44D3-9A45-85FBA42074D4}"/>
    <cellStyle name="20% - Accent6 7 3 3" xfId="292" xr:uid="{E5AA85B1-3591-47F0-810F-87279AB6B475}"/>
    <cellStyle name="20% - Accent6 7 3 3 2" xfId="5623" xr:uid="{8377F61A-7967-4FB3-9417-F09310BCDB4E}"/>
    <cellStyle name="20% - Accent6 7 3 3 2 2" xfId="16328" xr:uid="{79D1600E-5A0C-4449-9112-6C74A9675F17}"/>
    <cellStyle name="20% - Accent6 7 3 3 2 2 2" xfId="14732" xr:uid="{096C0925-00F7-4593-A71D-68C6FDC4344B}"/>
    <cellStyle name="20% - Accent6 7 3 3 2 3" xfId="719" xr:uid="{F12F41B5-6830-4196-AA0E-21013AE4E392}"/>
    <cellStyle name="20% - Accent6 7 3 3 2 3 2" xfId="21214" xr:uid="{C8EE9517-D1CF-4DA1-9F36-FE6C2FF5C672}"/>
    <cellStyle name="20% - Accent6 7 3 3 2 4" xfId="9309" xr:uid="{FCF88B68-A427-459C-8E11-36FACFDF5293}"/>
    <cellStyle name="20% - Accent6 7 3 3 3" xfId="15213" xr:uid="{BD9467FF-0B11-4CB8-B52E-3ACF69E21AA0}"/>
    <cellStyle name="20% - Accent6 7 3 3 3 2" xfId="980" xr:uid="{B414A994-6FB3-492B-BA1B-00A5D2BAA307}"/>
    <cellStyle name="20% - Accent6 7 3 3 4" xfId="21695" xr:uid="{D7438653-0D66-4E2F-9078-C307949EEAB4}"/>
    <cellStyle name="20% - Accent6 7 3 3 4 2" xfId="20101" xr:uid="{813DB207-5BD5-4120-A179-ACF88D06EE3A}"/>
    <cellStyle name="20% - Accent6 7 3 3 5" xfId="2918" xr:uid="{25865EE7-081D-452E-8621-EAE80D0652CB}"/>
    <cellStyle name="20% - Accent6 7 3 4" xfId="22470" xr:uid="{99D9E952-EF59-483D-B63A-9BF60E4E52C8}"/>
    <cellStyle name="20% - Accent6 7 3 4 2" xfId="10004" xr:uid="{A73C1D8D-2218-49EC-B5BE-9091C3821F5E}"/>
    <cellStyle name="20% - Accent6 7 3 4 2 2" xfId="8409" xr:uid="{208A3C9A-5462-4904-8DE4-4823C4F13D6D}"/>
    <cellStyle name="20% - Accent6 7 3 4 3" xfId="19672" xr:uid="{DDB028CA-08A7-4DC8-BAF9-F8C9DA5BA833}"/>
    <cellStyle name="20% - Accent6 7 3 4 3 2" xfId="19112" xr:uid="{E956DC22-2F59-425C-8FE5-541FC4F7B2AA}"/>
    <cellStyle name="20% - Accent6 7 3 4 4" xfId="14560" xr:uid="{3A9FAD47-427F-4B9B-B7BD-429CB7B37A53}"/>
    <cellStyle name="20% - Accent6 7 3 5" xfId="8889" xr:uid="{EC790024-B6A5-47DD-9E67-DD4A0277240A}"/>
    <cellStyle name="20% - Accent6 7 3 5 2" xfId="13614" xr:uid="{2D3181D9-63FB-4DF0-AED9-79ACE39486B3}"/>
    <cellStyle name="20% - Accent6 7 3 6" xfId="2746" xr:uid="{7672304B-7705-4CC5-998A-F368364C65DB}"/>
    <cellStyle name="20% - Accent6 7 3 6 2" xfId="17998" xr:uid="{13785D18-8597-4ADF-82DA-7E85962602F7}"/>
    <cellStyle name="20% - Accent6 7 3 7" xfId="20794" xr:uid="{7C3AB22D-346B-40AB-AC69-AE78059F31B6}"/>
    <cellStyle name="20% - Accent6 7 4" xfId="1332" xr:uid="{866CD376-3665-4A57-87D3-D71EE03579AD}"/>
    <cellStyle name="20% - Accent6 7 4 2" xfId="11937" xr:uid="{278AE694-E4F2-4BBB-AD2C-B3CBD9DD242E}"/>
    <cellStyle name="20% - Accent6 7 4 2 2" xfId="5794" xr:uid="{B57111EF-701D-421F-A9AD-6978C1C1D591}"/>
    <cellStyle name="20% - Accent6 7 4 2 2 2" xfId="3168" xr:uid="{E90751A2-8632-4BEA-BCA9-43BBC2178902}"/>
    <cellStyle name="20% - Accent6 7 4 2 3" xfId="1756" xr:uid="{EADC0E2A-02A6-4D94-A6B7-CA2892960B51}"/>
    <cellStyle name="20% - Accent6 7 4 2 3 2" xfId="14902" xr:uid="{69BA057C-6649-4F48-8503-628634675A3D}"/>
    <cellStyle name="20% - Accent6 7 4 2 4" xfId="21945" xr:uid="{696B64A6-92C4-4DC5-B6B7-638762B9C2E0}"/>
    <cellStyle name="20% - Accent6 7 4 3" xfId="4680" xr:uid="{79DBA9D4-B7A4-483B-AB03-145CF6017615}"/>
    <cellStyle name="20% - Accent6 7 4 3 2" xfId="2015" xr:uid="{CA068A94-8BCD-4DF5-BDE1-D7BC2933AFF3}"/>
    <cellStyle name="20% - Accent6 7 4 4" xfId="15383" xr:uid="{A36988DF-EC95-408A-BA04-7761BA87F0D4}"/>
    <cellStyle name="20% - Accent6 7 4 4 2" xfId="13787" xr:uid="{751860D0-3C97-4F4C-8EFE-7802A3DA1E27}"/>
    <cellStyle name="20% - Accent6 7 4 5" xfId="9231" xr:uid="{63FF5782-618C-4196-8950-675BDBDEF2C5}"/>
    <cellStyle name="20% - Accent6 7 5" xfId="3436" xr:uid="{48A9812F-993C-483A-A0C1-C79E63854204}"/>
    <cellStyle name="20% - Accent6 7 5 2" xfId="24574" xr:uid="{1C814C50-B8B6-469C-B257-27BD5DEB6EB4}"/>
    <cellStyle name="20% - Accent6 7 5 2 2" xfId="12108" xr:uid="{6B5E69E1-9B0D-4E29-92DE-169172D962CF}"/>
    <cellStyle name="20% - Accent6 7 5 2 2 2" xfId="9481" xr:uid="{6FF48F39-7E69-4892-80A1-B00C6AD1AA0C}"/>
    <cellStyle name="20% - Accent6 7 5 2 3" xfId="3860" xr:uid="{82793654-4255-4EEF-9695-C5BA8E5506FB}"/>
    <cellStyle name="20% - Accent6 7 5 2 3 2" xfId="3338" xr:uid="{9927BA3C-9375-4072-9FE1-7518143F35AE}"/>
    <cellStyle name="20% - Accent6 7 5 2 4" xfId="15633" xr:uid="{9E1DC954-F1C2-4056-A02D-7A9FC9EE8B25}"/>
    <cellStyle name="20% - Accent6 7 5 3" xfId="10993" xr:uid="{E2251096-8ED6-44A2-BE04-8A506553D117}"/>
    <cellStyle name="20% - Accent6 7 5 3 2" xfId="4119" xr:uid="{0A249760-F0C5-40AE-AE34-D4B3DD70FB0C}"/>
    <cellStyle name="20% - Accent6 7 5 4" xfId="4850" xr:uid="{07BF2652-F0B1-4568-BE41-33994CC265E0}"/>
    <cellStyle name="20% - Accent6 7 5 4 2" xfId="2176" xr:uid="{B828E426-D0A2-4743-8E9E-82484A38FC77}"/>
    <cellStyle name="20% - Accent6 7 5 5" xfId="21867" xr:uid="{3AEBF1DD-4686-4721-BAAA-A7CF402A6D9E}"/>
    <cellStyle name="20% - Accent6 7 6" xfId="375" xr:uid="{BA85E6AC-477B-4384-AE1A-3B95C5471C17}"/>
    <cellStyle name="20% - Accent6 7 6 2" xfId="546" xr:uid="{BCD50109-6830-4797-9B64-38AE3D6B3CCF}"/>
    <cellStyle name="20% - Accent6 7 6 2 2" xfId="6304" xr:uid="{D0D3FA5C-0D65-4D74-B6F6-B0809EFBDBF0}"/>
    <cellStyle name="20% - Accent6 7 6 3" xfId="11244" xr:uid="{5ED868F8-9DCE-449D-BF31-40ACE3A65D2F}"/>
    <cellStyle name="20% - Accent6 7 6 3 2" xfId="17008" xr:uid="{50DF449B-5CA7-4296-849C-22D49064AAE8}"/>
    <cellStyle name="20% - Accent6 7 6 4" xfId="25083" xr:uid="{5E6BB080-E483-40FC-AA82-E28855A11F57}"/>
    <cellStyle name="20% - Accent6 7 7" xfId="7817" xr:uid="{7C7CCAEF-9BE8-4BC4-930F-1D39A353F102}"/>
    <cellStyle name="20% - Accent6 7 7 2" xfId="24137" xr:uid="{F390E0DE-5078-4C12-A53B-7C1487181C52}"/>
    <cellStyle name="20% - Accent6 7 8" xfId="18520" xr:uid="{2417CB4C-327C-46BF-9755-545A2542D588}"/>
    <cellStyle name="20% - Accent6 7 8 2" xfId="15893" xr:uid="{3E32BC5D-DDBA-41F9-A621-ECB78D4AFBCB}"/>
    <cellStyle name="20% - Accent6 7 9" xfId="12368" xr:uid="{0D374E99-8C23-4DD3-8E6D-7B2512D738A9}"/>
    <cellStyle name="20% - Accent6 8" xfId="9750" xr:uid="{3C45027E-A719-4017-A1CB-5179EC6A2743}"/>
    <cellStyle name="20% - Accent6 8 2" xfId="22387" xr:uid="{671BFE07-E0B1-4C1F-8927-1A9E18B4C1FF}"/>
    <cellStyle name="20% - Accent6 8 2 2" xfId="7728" xr:uid="{9717032F-5903-49FE-B13B-71580F36CA12}"/>
    <cellStyle name="20% - Accent6 8 2 2 2" xfId="18432" xr:uid="{EA3041FE-BB23-4509-85CD-637BA6C3423D}"/>
    <cellStyle name="20% - Accent6 8 2 2 2 2" xfId="15805" xr:uid="{A950CDC3-31D5-4D6A-A9EA-2AE98F67D1B0}"/>
    <cellStyle name="20% - Accent6 8 2 2 3" xfId="22811" xr:uid="{A301369B-32FF-4587-8F09-99AE68DA8D9C}"/>
    <cellStyle name="20% - Accent6 8 2 2 3 2" xfId="22287" xr:uid="{095D16BD-7255-488E-B9A1-0AF5950193EE}"/>
    <cellStyle name="20% - Accent6 8 2 2 4" xfId="11413" xr:uid="{6BC8DC75-9637-4A6D-912A-E1F9BFFF4DAA}"/>
    <cellStyle name="20% - Accent6 8 2 3" xfId="17318" xr:uid="{541B05FE-DE48-4264-BBBF-9198A984DF45}"/>
    <cellStyle name="20% - Accent6 8 2 3 2" xfId="23070" xr:uid="{10F8B1F4-C1B1-4F89-80D9-0F6DBD9CBE36}"/>
    <cellStyle name="20% - Accent6 8 2 4" xfId="23800" xr:uid="{13D5B031-0AB7-4BF2-9986-952F6AF49699}"/>
    <cellStyle name="20% - Accent6 8 2 4 2" xfId="10594" xr:uid="{DB265776-A055-48EB-8433-12229835BEF5}"/>
    <cellStyle name="20% - Accent6 8 2 5" xfId="5022" xr:uid="{8B5C1B4C-D8F3-4C1E-9CAF-4133E2D49E4A}"/>
    <cellStyle name="20% - Accent6 8 3" xfId="16074" xr:uid="{7DDCC73E-F02B-43CA-8871-6A8110AB9C00}"/>
    <cellStyle name="20% - Accent6 8 3 2" xfId="20363" xr:uid="{DABA41FF-B3D5-4D5B-9854-F160B5FA331C}"/>
    <cellStyle name="20% - Accent6 8 3 2 2" xfId="7899" xr:uid="{F6A17E6F-7BB0-41D3-88F9-C74E5196FAA8}"/>
    <cellStyle name="20% - Accent6 8 3 2 2 2" xfId="5272" xr:uid="{4134279D-DC80-456F-89BC-F94F3B974F15}"/>
    <cellStyle name="20% - Accent6 8 3 2 3" xfId="16498" xr:uid="{E7F4C100-7CC3-4CD7-A83F-15A3904583A7}"/>
    <cellStyle name="20% - Accent6 8 3 2 3 2" xfId="15975" xr:uid="{39843955-8CA4-4D15-BB77-D5EDA404E26F}"/>
    <cellStyle name="20% - Accent6 8 3 2 4" xfId="24050" xr:uid="{B2DDE956-0CAF-4438-BE33-D0EDA1153A8C}"/>
    <cellStyle name="20% - Accent6 8 3 3" xfId="6785" xr:uid="{22CA2933-A302-4D89-820D-3C7B54250EF5}"/>
    <cellStyle name="20% - Accent6 8 3 3 2" xfId="16757" xr:uid="{62C3D5BF-608A-4B67-87CF-746BE7405704}"/>
    <cellStyle name="20% - Accent6 8 3 4" xfId="17488" xr:uid="{22F4E51C-402A-462D-92D7-FDBA62B589BC}"/>
    <cellStyle name="20% - Accent6 8 3 4 2" xfId="23231" xr:uid="{06D79B32-DD8C-44A2-AD7D-1F0FEE09B7F7}"/>
    <cellStyle name="20% - Accent6 8 3 5" xfId="11335" xr:uid="{4979373A-FA2F-4A3E-A874-8B18D135E189}"/>
    <cellStyle name="20% - Accent6 8 4" xfId="18261" xr:uid="{9F1C7DB4-3C8D-4B4C-9E43-251ED193B1F1}"/>
    <cellStyle name="20% - Accent6 8 4 2" xfId="24745" xr:uid="{9D54DE02-4569-4F13-BC36-FDDD21EB0599}"/>
    <cellStyle name="20% - Accent6 8 4 2 2" xfId="22117" xr:uid="{F6AD4F83-7771-4F7B-9B45-A1D2B9B812AA}"/>
    <cellStyle name="20% - Accent6 8 4 3" xfId="10174" xr:uid="{4DB6CFB8-D802-4E64-A0B4-66067BC07B4A}"/>
    <cellStyle name="20% - Accent6 8 4 3 2" xfId="9651" xr:uid="{80B24445-B0C9-4022-99A6-4151D0E1A7FC}"/>
    <cellStyle name="20% - Accent6 8 4 4" xfId="5100" xr:uid="{E7773B1F-4DEE-46D3-8FF6-633D2D3EF8EB}"/>
    <cellStyle name="20% - Accent6 8 5" xfId="23630" xr:uid="{87F2BBBC-0E97-448E-B053-89C265BED018}"/>
    <cellStyle name="20% - Accent6 8 5 2" xfId="10433" xr:uid="{E3B80425-0737-4545-9DCB-F4934EB76A12}"/>
    <cellStyle name="20% - Accent6 8 6" xfId="11163" xr:uid="{964C39E7-32A7-43E5-9FE7-F896BA73E15B}"/>
    <cellStyle name="20% - Accent6 8 6 2" xfId="4280" xr:uid="{64EE92C9-8198-4318-B706-FA96C598F79F}"/>
    <cellStyle name="20% - Accent6 8 7" xfId="15555" xr:uid="{BC9C6F95-C82E-48FD-B6B9-5E32B28DB0A4}"/>
    <cellStyle name="20% - Accent6 9" xfId="5540" xr:uid="{5528D27E-9449-45CD-8612-894F95BC607A}"/>
    <cellStyle name="20% - Accent6 9 2" xfId="11854" xr:uid="{4E367644-CDEC-4C19-BC7D-DD9673E258D8}"/>
    <cellStyle name="20% - Accent6 9 2 2" xfId="2487" xr:uid="{A770F356-354D-4F64-BAD1-3594ED1BD8C3}"/>
    <cellStyle name="20% - Accent6 9 2 2 2" xfId="14222" xr:uid="{761756DF-6901-4479-B8DD-2463D82A3535}"/>
    <cellStyle name="20% - Accent6 9 2 2 2 2" xfId="24222" xr:uid="{CA86AFAF-5817-47B2-AD1E-F108EDDFCF60}"/>
    <cellStyle name="20% - Accent6 9 2 2 3" xfId="12278" xr:uid="{CA399F04-E367-4DD8-B3AC-C77F685599F1}"/>
    <cellStyle name="20% - Accent6 9 2 2 3 2" xfId="11755" xr:uid="{1A55E651-ED63-48FC-89F3-3263B35E07F5}"/>
    <cellStyle name="20% - Accent6 9 2 2 4" xfId="7205" xr:uid="{3BD51484-320D-468C-926A-4CAF846914E4}"/>
    <cellStyle name="20% - Accent6 9 2 3" xfId="13107" xr:uid="{3AD6C862-A5DA-4596-935B-D92AE52B117E}"/>
    <cellStyle name="20% - Accent6 9 2 3 2" xfId="12537" xr:uid="{00D504BE-20E6-4437-9A07-AD650A37BCEE}"/>
    <cellStyle name="20% - Accent6 9 2 4" xfId="19591" xr:uid="{4941C4DF-9FA7-4C8D-BE95-FC00EF8F3DC8}"/>
    <cellStyle name="20% - Accent6 9 2 4 2" xfId="6384" xr:uid="{1D3DD0E4-2814-41F6-AA5A-CBC3AD488577}"/>
    <cellStyle name="20% - Accent6 9 2 5" xfId="17660" xr:uid="{0C9B3852-ECF4-4C33-BE11-91DDD7B71F83}"/>
    <cellStyle name="20% - Accent6 9 3" xfId="24491" xr:uid="{38B812EA-31DF-4552-9B36-FC3D7E1B477C}"/>
    <cellStyle name="20% - Accent6 9 3 2" xfId="8800" xr:uid="{2AB5D0EF-DADE-472E-9DE0-C6CE315184DA}"/>
    <cellStyle name="20% - Accent6 9 3 2 2" xfId="2658" xr:uid="{93C294EC-D031-4DC9-B215-3F34883B3A0C}"/>
    <cellStyle name="20% - Accent6 9 3 2 2 2" xfId="17910" xr:uid="{0AB80103-24E4-40A2-A0DC-CDD5410C8E9E}"/>
    <cellStyle name="20% - Accent6 9 3 2 3" xfId="24915" xr:uid="{D179B79F-95E0-47A3-A022-52D35846E1D1}"/>
    <cellStyle name="20% - Accent6 9 3 2 3 2" xfId="24392" xr:uid="{73C530EB-7643-4045-BBE1-323063999167}"/>
    <cellStyle name="20% - Accent6 9 3 2 4" xfId="19841" xr:uid="{C7BFBCCA-CC98-4C45-AE18-D86FC45C2281}"/>
    <cellStyle name="20% - Accent6 9 3 3" xfId="1502" xr:uid="{19C8823E-7BC6-446C-9AD6-C213887C1A49}"/>
    <cellStyle name="20% - Accent6 9 3 3 2" xfId="25174" xr:uid="{346B371D-822D-4424-88F3-FAF9162F3D39}"/>
    <cellStyle name="20% - Accent6 9 3 4" xfId="13277" xr:uid="{4FD7128F-41BB-468D-8D90-C51D744B0F5F}"/>
    <cellStyle name="20% - Accent6 9 3 4 2" xfId="12698" xr:uid="{CB278BB3-C95B-4B30-8DE7-1B1C27FCB39B}"/>
    <cellStyle name="20% - Accent6 9 3 5" xfId="7127" xr:uid="{7071AF12-02CA-4F55-9E45-A2790C64EBB3}"/>
    <cellStyle name="20% - Accent6 9 4" xfId="14051" xr:uid="{DB7F99AE-C3F5-4EAC-B4E9-530EDBFFB98E}"/>
    <cellStyle name="20% - Accent6 9 4 2" xfId="20534" xr:uid="{06E45A87-0455-4843-A600-426EFD680083}"/>
    <cellStyle name="20% - Accent6 9 4 2 2" xfId="11585" xr:uid="{815834C5-DDE2-4F6E-B6DD-25DBDE06891F}"/>
    <cellStyle name="20% - Accent6 9 4 3" xfId="5964" xr:uid="{31FA67C6-8049-4DCF-B226-FE24B95217B2}"/>
    <cellStyle name="20% - Accent6 9 4 3 2" xfId="5442" xr:uid="{DAB7519B-6ED6-4B4E-9A10-08452EDC3231}"/>
    <cellStyle name="20% - Accent6 9 4 4" xfId="17738" xr:uid="{585037EA-D58A-47CD-8D93-B245C734E661}"/>
    <cellStyle name="20% - Accent6 9 5" xfId="19421" xr:uid="{63965C67-A572-4D62-8CCA-B941D4DFA60F}"/>
    <cellStyle name="20% - Accent6 9 5 2" xfId="6223" xr:uid="{3120CC58-CDF2-47AC-81EB-E4673ED8BDBD}"/>
    <cellStyle name="20% - Accent6 9 6" xfId="6955" xr:uid="{E1F965C1-DA73-46D8-B399-9E96C34C2DD9}"/>
    <cellStyle name="20% - Accent6 9 6 2" xfId="16918" xr:uid="{746A5FAE-7B06-40AD-B50E-0ACE7FD97D15}"/>
    <cellStyle name="20% - Accent6 9 7" xfId="23972" xr:uid="{E557EEBE-964D-4FA9-8B1B-55FCD2C4D9CB}"/>
    <cellStyle name="40% - Accent1" xfId="21" builtinId="31" customBuiltin="1"/>
    <cellStyle name="40% - Accent1 10" xfId="7645" xr:uid="{EE5A4278-284B-4FAD-8E9E-83C9ACE64746}"/>
    <cellStyle name="40% - Accent1 10 2" xfId="20280" xr:uid="{4CDCD7B5-C52A-44C0-A254-D79CE7536D73}"/>
    <cellStyle name="40% - Accent1 10 2 2" xfId="4591" xr:uid="{017D7D36-E0E0-4267-949C-3A260AD94E63}"/>
    <cellStyle name="40% - Accent1 10 2 2 2" xfId="15295" xr:uid="{5F7C1203-A0FB-44B3-A2DE-D61349DB2D80}"/>
    <cellStyle name="40% - Accent1 10 2 2 2 2" xfId="13699" xr:uid="{2DE1F060-7D10-4B6C-B375-8D81CC3F7FCA}"/>
    <cellStyle name="40% - Accent1 10 2 2 3" xfId="20704" xr:uid="{31650E5F-0E23-4875-8A6D-F333E5FA0D02}"/>
    <cellStyle name="40% - Accent1 10 2 2 3 2" xfId="20183" xr:uid="{40C179E9-E039-4B72-BB84-E661042D166F}"/>
    <cellStyle name="40% - Accent1 10 2 2 4" xfId="1925" xr:uid="{88CA03C8-A7DF-4EE0-9D79-C18D48D47A03}"/>
    <cellStyle name="40% - Accent1 10 2 3" xfId="22557" xr:uid="{461A18C2-119F-4C7B-90FF-1F268B22573F}"/>
    <cellStyle name="40% - Accent1 10 2 3 2" xfId="20963" xr:uid="{2F81AE06-696A-4B5B-8915-3F13B276A3EF}"/>
    <cellStyle name="40% - Accent1 10 2 4" xfId="10090" xr:uid="{3122EF33-05C9-4AA9-8CC5-8FD38825943D}"/>
    <cellStyle name="40% - Accent1 10 2 4 2" xfId="8489" xr:uid="{4CC51E9C-A4F4-43D9-B23C-CE297F227E88}"/>
    <cellStyle name="40% - Accent1 10 2 5" xfId="1844" xr:uid="{D905463C-2118-429F-8272-7EACEC51D151}"/>
    <cellStyle name="40% - Accent1 10 3" xfId="13968" xr:uid="{FE013497-ED0E-49F0-88AD-771DD852A388}"/>
    <cellStyle name="40% - Accent1 10 3 2" xfId="10904" xr:uid="{9C34C2CC-DB3D-4C51-9B7A-BCE134DC5CB3}"/>
    <cellStyle name="40% - Accent1 10 3 2 2" xfId="4762" xr:uid="{99BC01E9-DA76-4E84-AFFC-B28DADA89523}"/>
    <cellStyle name="40% - Accent1 10 3 2 2 2" xfId="1062" xr:uid="{A262E01F-CEEF-469D-B68A-0E377C31F636}"/>
    <cellStyle name="40% - Accent1 10 3 2 3" xfId="14392" xr:uid="{0868233B-9998-4DEF-B877-C15E6D500855}"/>
    <cellStyle name="40% - Accent1 10 3 2 3 2" xfId="13869" xr:uid="{6B65DA3C-2FC9-4EE5-8D6E-60BB819EE0F6}"/>
    <cellStyle name="40% - Accent1 10 3 2 4" xfId="4029" xr:uid="{60E5FF1D-F61A-4407-96B4-371CF399CA8B}"/>
    <cellStyle name="40% - Accent1 10 3 3" xfId="16244" xr:uid="{5B38FBC6-5106-427B-863C-592D7E10DBDF}"/>
    <cellStyle name="40% - Accent1 10 3 3 2" xfId="14651" xr:uid="{43A23D90-8AD3-4B8F-8C62-CD50F36D6940}"/>
    <cellStyle name="40% - Accent1 10 3 4" xfId="22727" xr:uid="{BF5ABAD1-1214-460E-96AB-10A28E6D58E5}"/>
    <cellStyle name="40% - Accent1 10 3 4 2" xfId="21124" xr:uid="{A9BD68A5-E391-437B-BF71-CBBB83EF7D35}"/>
    <cellStyle name="40% - Accent1 10 3 5" xfId="3948" xr:uid="{0518D4F4-684D-4F44-9BE8-67B209C09087}"/>
    <cellStyle name="40% - Accent1 10 4" xfId="15124" xr:uid="{A36E119A-96A5-4270-B165-3D4239A1AFCF}"/>
    <cellStyle name="40% - Accent1 10 4 2" xfId="21607" xr:uid="{6211DE6C-6DC1-4524-9394-F4E53FD2EE00}"/>
    <cellStyle name="40% - Accent1 10 4 2 2" xfId="20013" xr:uid="{11B44B7A-ED80-4EF8-8C6B-5E8FA3AF316C}"/>
    <cellStyle name="40% - Accent1 10 4 3" xfId="8069" xr:uid="{9814B1E1-583C-4A19-846C-BB0C460A13E7}"/>
    <cellStyle name="40% - Accent1 10 4 3 2" xfId="7547" xr:uid="{C54BCA97-91EA-436C-BE0D-48235EBBDD30}"/>
    <cellStyle name="40% - Accent1 10 4 4" xfId="889" xr:uid="{57053DC0-6F46-42AD-89D0-32A98568E8FC}"/>
    <cellStyle name="40% - Accent1 10 5" xfId="9920" xr:uid="{6B084D09-522C-40C2-BE68-A637A30C5756}"/>
    <cellStyle name="40% - Accent1 10 5 2" xfId="8328" xr:uid="{E3C77732-E4F8-4360-857B-99C60878682A}"/>
    <cellStyle name="40% - Accent1 10 6" xfId="3776" xr:uid="{E46EFAC8-22D6-401F-8F6E-44DB9110928A}"/>
    <cellStyle name="40% - Accent1 10 6 2" xfId="19022" xr:uid="{E5600688-EE25-410E-ADC9-793B236326E1}"/>
    <cellStyle name="40% - Accent1 10 7" xfId="13449" xr:uid="{E6D78BF2-B23D-4F49-B897-68BB287EEFE8}"/>
    <cellStyle name="40% - Accent1 11" xfId="2404" xr:uid="{8B2768C5-F822-4769-9E3C-CD17BCAA1E7B}"/>
    <cellStyle name="40% - Accent1 11 2" xfId="8717" xr:uid="{8EBA5D23-F49B-4E42-902D-D38568143995}"/>
    <cellStyle name="40% - Accent1 11 2 2" xfId="17229" xr:uid="{51B64C33-5682-4205-B651-3AD06D995A95}"/>
    <cellStyle name="40% - Accent1 11 2 2 2" xfId="23712" xr:uid="{9A5ADB5B-F5D8-411B-BF2F-B6CFBB80C1FA}"/>
    <cellStyle name="40% - Accent1 11 2 2 2 2" xfId="4201" xr:uid="{79123863-3798-4B37-B387-3FFB722E6C3B}"/>
    <cellStyle name="40% - Accent1 11 2 2 3" xfId="9141" xr:uid="{E38FDEB0-54E9-4279-ABA2-B978D9798E96}"/>
    <cellStyle name="40% - Accent1 11 2 2 3 2" xfId="2267" xr:uid="{50AE6451-5F09-4862-8EA9-CF6F48AD20E3}"/>
    <cellStyle name="40% - Accent1 11 2 2 4" xfId="22980" xr:uid="{51F2ADEE-3A8F-4EA6-9F31-C9811EF1A323}"/>
    <cellStyle name="40% - Accent1 11 2 3" xfId="12024" xr:uid="{4267DBC4-C041-4715-B9AA-C1E633143B8A}"/>
    <cellStyle name="40% - Accent1 11 2 3 2" xfId="9400" xr:uid="{64C44332-6B71-46C9-AEA8-C10A5281AA65}"/>
    <cellStyle name="40% - Accent1 11 2 4" xfId="5880" xr:uid="{E5B6C190-E905-4122-89E6-EAB5F08A2388}"/>
    <cellStyle name="40% - Accent1 11 2 4 2" xfId="3248" xr:uid="{7FB7E6F0-9224-4C6B-8674-5F6B17836638}"/>
    <cellStyle name="40% - Accent1 11 2 5" xfId="22899" xr:uid="{B2948C15-915B-4529-9EB3-0E608804F314}"/>
    <cellStyle name="40% - Accent1 11 3" xfId="21353" xr:uid="{3E2DA0DC-68CA-4AE7-BCB7-4D4FFCD51652}"/>
    <cellStyle name="40% - Accent1 11 3 2" xfId="6696" xr:uid="{30C9B579-E174-4B75-AF99-0B84B7A399E3}"/>
    <cellStyle name="40% - Accent1 11 3 2 2" xfId="17400" xr:uid="{11C0782D-FD51-4D8F-AF5A-6394418F8C55}"/>
    <cellStyle name="40% - Accent1 11 3 2 2 2" xfId="10515" xr:uid="{CBF96266-D2FD-45AC-8DB9-68B897CBDEC4}"/>
    <cellStyle name="40% - Accent1 11 3 2 3" xfId="21777" xr:uid="{9C4CE641-A8BF-4554-BDA5-893B220875E0}"/>
    <cellStyle name="40% - Accent1 11 3 2 3 2" xfId="4371" xr:uid="{2F264722-D028-4FBA-B7DB-EA590287B228}"/>
    <cellStyle name="40% - Accent1 11 3 2 4" xfId="16667" xr:uid="{00F44A77-CDC8-4938-A4E4-372F7D8ECD96}"/>
    <cellStyle name="40% - Accent1 11 3 3" xfId="24661" xr:uid="{807A4DF5-AF6A-49CF-9352-6A173BE1D6BA}"/>
    <cellStyle name="40% - Accent1 11 3 3 2" xfId="22036" xr:uid="{5F23AD3F-E635-40A4-84C2-5859008D5047}"/>
    <cellStyle name="40% - Accent1 11 3 4" xfId="12194" xr:uid="{3D775332-605A-4E80-B764-AC2122CCB94E}"/>
    <cellStyle name="40% - Accent1 11 3 4 2" xfId="9561" xr:uid="{10015FFB-1883-42FE-B07A-12B6E6DFD856}"/>
    <cellStyle name="40% - Accent1 11 3 5" xfId="16586" xr:uid="{DCE2D3E3-5928-4E55-AE88-47CB847EE639}"/>
    <cellStyle name="40% - Accent1 11 4" xfId="23541" xr:uid="{55D82E60-9EC4-4ABF-AEC8-8550E4281856}"/>
    <cellStyle name="40% - Accent1 11 4 2" xfId="11075" xr:uid="{B14AF4BF-D6F5-4AE6-A094-2EA21AEF5140}"/>
    <cellStyle name="40% - Accent1 11 4 2 2" xfId="2097" xr:uid="{9B2458AD-75F6-456B-B078-AFD0FF774900}"/>
    <cellStyle name="40% - Accent1 11 4 3" xfId="2828" xr:uid="{17EF8C41-EE99-47FC-B225-4915AFAAFEF2}"/>
    <cellStyle name="40% - Accent1 11 4 3 2" xfId="1233" xr:uid="{37902016-8BB6-47F5-8EFE-226B82BC8B76}"/>
    <cellStyle name="40% - Accent1 11 4 4" xfId="10343" xr:uid="{91E4A5DF-0271-4CC6-A8E8-CC11DD48D827}"/>
    <cellStyle name="40% - Accent1 11 5" xfId="5710" xr:uid="{7CFB5018-6563-4EAE-89AD-0650102A1071}"/>
    <cellStyle name="40% - Accent1 11 5 2" xfId="3087" xr:uid="{4F4351E4-F7EB-4E36-B7AC-1EE89B25B957}"/>
    <cellStyle name="40% - Accent1 11 6" xfId="16414" xr:uid="{F815FD3E-7716-4AB9-8D9C-E8A95481FF08}"/>
    <cellStyle name="40% - Accent1 11 6 2" xfId="14812" xr:uid="{27E2FF66-474A-40E5-B46A-E33CBFC80104}"/>
    <cellStyle name="40% - Accent1 11 7" xfId="10262" xr:uid="{409FFB9B-1669-4BA3-BBCA-FC3F4B120F88}"/>
    <cellStyle name="40% - Accent1 12" xfId="15041" xr:uid="{5C817FF0-482E-4C15-A70D-398EFAEED52D}"/>
    <cellStyle name="40% - Accent1 12 2" xfId="4508" xr:uid="{176959F3-8FD9-4DFF-BF25-C50E57DD77FF}"/>
    <cellStyle name="40% - Accent1 12 2 2" xfId="13018" xr:uid="{017D6975-6889-4D7C-AC12-19EF16C6A900}"/>
    <cellStyle name="40% - Accent1 12 2 2 2" xfId="19503" xr:uid="{E18F4577-7406-4996-BD5C-4892536F4450}"/>
    <cellStyle name="40% - Accent1 12 2 2 2 2" xfId="16839" xr:uid="{29F3BFD3-1756-4938-B7F5-1F4796CB84D6}"/>
    <cellStyle name="40% - Accent1 12 2 2 3" xfId="4932" xr:uid="{0800BEBB-930A-4CBC-BB82-D8D85743EFAF}"/>
    <cellStyle name="40% - Accent1 12 2 2 3 2" xfId="23322" xr:uid="{5DAA42A0-FA8F-4F2A-B600-C041E3AE0029}"/>
    <cellStyle name="40% - Accent1 12 2 2 4" xfId="12447" xr:uid="{606CD9DF-881B-4FA4-AF83-287BF86AE4DE}"/>
    <cellStyle name="40% - Accent1 12 2 3" xfId="7815" xr:uid="{6D8CC6DB-A769-4286-AD08-235074A4C57E}"/>
    <cellStyle name="40% - Accent1 12 2 3 2" xfId="5191" xr:uid="{07C1D57D-F843-4B9A-A716-BD5F1A4D897E}"/>
    <cellStyle name="40% - Accent1 12 2 4" xfId="18518" xr:uid="{D402FAB1-E43D-4B0E-8DE5-6AF6BCB6674C}"/>
    <cellStyle name="40% - Accent1 12 2 4 2" xfId="15885" xr:uid="{D53601C8-7FC6-4EAD-8998-02002F287311}"/>
    <cellStyle name="40% - Accent1 12 2 5" xfId="12366" xr:uid="{8FB742F7-AF1A-461C-B4C4-5761B53FB092}"/>
    <cellStyle name="40% - Accent1 12 3" xfId="10821" xr:uid="{63AA3D1C-681D-4F1D-8207-5E9370E037A9}"/>
    <cellStyle name="40% - Accent1 12 3 2" xfId="376" xr:uid="{CFFB6FED-55E2-4EDC-A024-0A25099E7733}"/>
    <cellStyle name="40% - Accent1 12 3 2 2" xfId="13189" xr:uid="{D6F10D31-8883-46D9-A22D-CB2A9FF75BAC}"/>
    <cellStyle name="40% - Accent1 12 3 2 2 2" xfId="6305" xr:uid="{17C21F3E-09DC-4033-986F-31EF6BEA1575}"/>
    <cellStyle name="40% - Accent1 12 3 2 3" xfId="11245" xr:uid="{8D40A5FD-EACC-4BE5-8C51-AEE0A52C88F6}"/>
    <cellStyle name="40% - Accent1 12 3 2 3 2" xfId="17009" xr:uid="{345876CB-E8DE-43E0-A698-D350DCB2199F}"/>
    <cellStyle name="40% - Accent1 12 3 2 4" xfId="25084" xr:uid="{FDC2AECE-B92A-494D-AB38-E6C17D9FD68E}"/>
    <cellStyle name="40% - Accent1 12 3 3" xfId="20450" xr:uid="{E8D618A0-5D6C-49F6-8AA7-F09ABEE27660}"/>
    <cellStyle name="40% - Accent1 12 3 3 2" xfId="11504" xr:uid="{078656B4-8C3B-4A53-99E0-760B196FFB83}"/>
    <cellStyle name="40% - Accent1 12 3 4" xfId="7985" xr:uid="{F10F2302-8FF6-40EF-AA9A-33B319BC9F77}"/>
    <cellStyle name="40% - Accent1 12 3 4 2" xfId="5352" xr:uid="{045D9FED-BC68-4B2E-BB63-FA2549AB25F3}"/>
    <cellStyle name="40% - Accent1 12 3 5" xfId="25003" xr:uid="{81BD755F-F8BE-4A9E-B1FD-9E053501D311}"/>
    <cellStyle name="40% - Accent1 12 4" xfId="19332" xr:uid="{1972342D-940F-4408-8EAF-EEE4B3BDAA6C}"/>
    <cellStyle name="40% - Accent1 12 4 2" xfId="6867" xr:uid="{B95F95F9-8630-47FF-90AD-EF3348BDA6BD}"/>
    <cellStyle name="40% - Accent1 12 4 2 2" xfId="23152" xr:uid="{76A705E5-BD4A-4293-A7FA-6CB7ACDFC093}"/>
    <cellStyle name="40% - Accent1 12 4 3" xfId="15465" xr:uid="{E358B668-CB64-470A-A012-6D3B9387E034}"/>
    <cellStyle name="40% - Accent1 12 4 3 2" xfId="10685" xr:uid="{0BE1F8C0-FEA5-465A-A6C7-25FE7350A1D2}"/>
    <cellStyle name="40% - Accent1 12 4 4" xfId="6133" xr:uid="{9B8E40EF-8D91-4829-BB9D-66F5ED267AC1}"/>
    <cellStyle name="40% - Accent1 12 5" xfId="18348" xr:uid="{0AF41A92-C1B2-411B-B2EC-6C6AF5C2DB2A}"/>
    <cellStyle name="40% - Accent1 12 5 2" xfId="15724" xr:uid="{07F7F7AF-1728-4907-9979-31280437DD2B}"/>
    <cellStyle name="40% - Accent1 12 6" xfId="24831" xr:uid="{E92FB639-BF17-4AC9-948D-836A3023F1DE}"/>
    <cellStyle name="40% - Accent1 12 6 2" xfId="22197" xr:uid="{A2520C62-923F-44B1-820F-5179401928D9}"/>
    <cellStyle name="40% - Accent1 12 7" xfId="6052" xr:uid="{3160555B-BCCC-4111-821D-2D8A9B8DAB0B}"/>
    <cellStyle name="40% - Accent1 13" xfId="23458" xr:uid="{DC1CD76C-11AA-4541-85BA-B9E4B8FFF7F8}"/>
    <cellStyle name="40% - Accent1 13 2" xfId="17146" xr:uid="{9039083C-45EC-4FA8-8954-F13AC183771B}"/>
    <cellStyle name="40% - Accent1 13 2 2" xfId="3520" xr:uid="{E33C2E34-1A3A-4D77-8589-2586CE53F1B0}"/>
    <cellStyle name="40% - Accent1 13 2 2 2" xfId="1587" xr:uid="{8A96B34D-6974-4268-9248-9886CB5D92B6}"/>
    <cellStyle name="40% - Accent1 13 2 2 2 2" xfId="25256" xr:uid="{56EEB82D-0665-4687-96DC-9BDDBF2EE609}"/>
    <cellStyle name="40% - Accent1 13 2 2 3" xfId="17570" xr:uid="{2E59D71A-3F86-4367-B920-43BEB47A3B0F}"/>
    <cellStyle name="40% - Accent1 13 2 2 3 2" xfId="12789" xr:uid="{ADBE0D1B-0617-4088-B53A-BA05C3B5AFF1}"/>
    <cellStyle name="40% - Accent1 13 2 2 4" xfId="8238" xr:uid="{6F9AC22F-FE6F-4D45-8274-C3ECC017A725}"/>
    <cellStyle name="40% - Accent1 13 2 3" xfId="2574" xr:uid="{3FD9B698-DFC1-461A-B8A2-1C04FEAD1ECD}"/>
    <cellStyle name="40% - Accent1 13 2 3 2" xfId="17829" xr:uid="{853217A3-E7FE-4C6D-96C1-0859F90511C6}"/>
    <cellStyle name="40% - Accent1 13 2 4" xfId="14308" xr:uid="{9C093AD1-FDA3-4AE2-85FB-6A711D99B680}"/>
    <cellStyle name="40% - Accent1 13 2 4 2" xfId="24302" xr:uid="{CE0107E0-C0B2-4FCE-8DB5-E76743AD32E3}"/>
    <cellStyle name="40% - Accent1 13 2 5" xfId="8157" xr:uid="{1A4962EF-0C02-4ED9-BCF4-AFDA917DFEDA}"/>
    <cellStyle name="40% - Accent1 13 3" xfId="6613" xr:uid="{233DABB9-7AE2-4264-885E-D5220792AC0D}"/>
    <cellStyle name="40% - Accent1 13 3 2" xfId="9834" xr:uid="{5068A278-22B7-4F31-B074-4EBCBB99B554}"/>
    <cellStyle name="40% - Accent1 13 3 2 2" xfId="3691" xr:uid="{CCCF3708-E2C6-4B21-AF42-89674E2688D2}"/>
    <cellStyle name="40% - Accent1 13 3 2 2 2" xfId="18943" xr:uid="{67AB9E81-5C11-4404-B9CC-73F022311BB1}"/>
    <cellStyle name="40% - Accent1 13 3 2 3" xfId="7037" xr:uid="{EF829BFD-DF0F-4687-86E9-4C6F9C45985F}"/>
    <cellStyle name="40% - Accent1 13 3 2 3 2" xfId="25426" xr:uid="{7B7A9772-2787-4649-B280-B47CE876E475}"/>
    <cellStyle name="40% - Accent1 13 3 2 4" xfId="20873" xr:uid="{8D06DBBD-C64C-4D8B-AF2A-1B9A0602261D}"/>
    <cellStyle name="40% - Accent1 13 3 3" xfId="8887" xr:uid="{2EBF5A33-BE27-4FFA-B5A3-D2BF37E21418}"/>
    <cellStyle name="40% - Accent1 13 3 3 2" xfId="7296" xr:uid="{9CC47594-341D-466D-88F7-2E37E1193B11}"/>
    <cellStyle name="40% - Accent1 13 3 4" xfId="2744" xr:uid="{0B9C2630-ABCA-4621-998F-4D8B4C284EFA}"/>
    <cellStyle name="40% - Accent1 13 3 4 2" xfId="17990" xr:uid="{2E287E9F-EA8B-4FAE-A3F1-B0322F427B1E}"/>
    <cellStyle name="40% - Accent1 13 3 5" xfId="20792" xr:uid="{6395794E-BC76-49B4-9C01-29F2EB4085B8}"/>
    <cellStyle name="40% - Accent1 13 4" xfId="1416" xr:uid="{5DE9B1D1-FB6B-40A2-8E09-DBEE187064BD}"/>
    <cellStyle name="40% - Accent1 13 4 2" xfId="548" xr:uid="{DFBF2518-275C-485B-BECD-F9776A547EBE}"/>
    <cellStyle name="40% - Accent1 13 4 2 2" xfId="12619" xr:uid="{9C91CDF7-8910-4DA4-931D-87D0DD27BF9F}"/>
    <cellStyle name="40% - Accent1 13 4 3" xfId="23882" xr:uid="{730DFD6B-8948-40D9-9CA6-D9B67DF40C76}"/>
    <cellStyle name="40% - Accent1 13 4 3 2" xfId="6475" xr:uid="{C7D89624-C7E6-4F53-BC79-EBCA6E26326F}"/>
    <cellStyle name="40% - Accent1 13 4 4" xfId="18771" xr:uid="{DE30B7F4-CC67-404F-A5A0-2ABA0D527776}"/>
    <cellStyle name="40% - Accent1 13 5" xfId="14138" xr:uid="{F0DB11C9-A02F-4B35-821A-5A154E8F0E31}"/>
    <cellStyle name="40% - Accent1 13 5 2" xfId="24141" xr:uid="{3A1F13A2-AB54-4D07-8F3D-FF141A7F458E}"/>
    <cellStyle name="40% - Accent1 13 6" xfId="20620" xr:uid="{89B3EF5A-A2CE-49C1-A774-B22A91714CF6}"/>
    <cellStyle name="40% - Accent1 13 6 2" xfId="11665" xr:uid="{7F944B3D-0628-4C41-94CC-2DCF38C8FCC3}"/>
    <cellStyle name="40% - Accent1 13 7" xfId="18690" xr:uid="{381E1D06-0CE6-42E1-B143-8EFA39089A4E}"/>
    <cellStyle name="40% - Accent1 14" xfId="19249" xr:uid="{17E0B46F-9A06-4939-A2D3-CF106E49AC5A}"/>
    <cellStyle name="40% - Accent1 14 2" xfId="12935" xr:uid="{CC0F7991-C8E2-4194-AEBF-F53E0B0AEC65}"/>
    <cellStyle name="40% - Accent1 14 2 2" xfId="16158" xr:uid="{74BBEB2C-064D-4B81-A673-5787F5A74CA0}"/>
    <cellStyle name="40% - Accent1 14 2 2 2" xfId="22642" xr:uid="{0834E2C3-9D60-4139-81BD-81DE254269CF}"/>
    <cellStyle name="40% - Accent1 14 2 2 2 2" xfId="21045" xr:uid="{E80D0C58-899B-4079-9320-E238DFF92BC5}"/>
    <cellStyle name="40% - Accent1 14 2 2 3" xfId="13359" xr:uid="{EE8BCA7E-7D9F-4570-BF12-A5874A068F86}"/>
    <cellStyle name="40% - Accent1 14 2 2 3 2" xfId="8580" xr:uid="{8758B877-582C-42B9-9346-3611CF5AF604}"/>
    <cellStyle name="40% - Accent1 14 2 2 4" xfId="2997" xr:uid="{EF90B7E6-6733-4034-B6A2-385A3BCA7D5D}"/>
    <cellStyle name="40% - Accent1 14 2 3" xfId="15211" xr:uid="{9052F710-C31E-49DF-9996-DB0A661F1C7B}"/>
    <cellStyle name="40% - Accent1 14 2 3 2" xfId="13618" xr:uid="{DF5D97BA-400D-4CC7-B46D-5F315CD477E5}"/>
    <cellStyle name="40% - Accent1 14 2 4" xfId="21693" xr:uid="{58119020-4A66-4FD7-80D6-BECF5A169163}"/>
    <cellStyle name="40% - Accent1 14 2 4 2" xfId="20093" xr:uid="{4D447831-E12F-4ADA-8595-ACF705A862AB}"/>
    <cellStyle name="40% - Accent1 14 2 5" xfId="2916" xr:uid="{4E545AC8-7F7D-4CEB-A3EB-7AF405D86D39}"/>
    <cellStyle name="40% - Accent1 14 3" xfId="284" xr:uid="{26A22244-9505-44C7-8F87-BE793E9B8CC3}"/>
    <cellStyle name="40% - Accent1 14 3 2" xfId="5624" xr:uid="{03C698FC-5DB1-4C07-B8EF-6B370629C28E}"/>
    <cellStyle name="40% - Accent1 14 3 2 2" xfId="16329" xr:uid="{0D93BA48-DD06-4E91-9C5C-2014EE5BFBB4}"/>
    <cellStyle name="40% - Accent1 14 3 2 2 2" xfId="14733" xr:uid="{77284D3C-84F4-4AE2-8BB2-73E903FE87C6}"/>
    <cellStyle name="40% - Accent1 14 3 2 3" xfId="1754" xr:uid="{5290923C-1BA6-4045-9348-359638722CCD}"/>
    <cellStyle name="40% - Accent1 14 3 2 3 2" xfId="21215" xr:uid="{07587393-1C7D-4506-9D1B-4956720DE4B8}"/>
    <cellStyle name="40% - Accent1 14 3 2 4" xfId="9310" xr:uid="{ABFAF826-3291-4292-B7D7-D55C375D7617}"/>
    <cellStyle name="40% - Accent1 14 3 3" xfId="4678" xr:uid="{1BAB1554-4042-444A-A351-FF934CA905F7}"/>
    <cellStyle name="40% - Accent1 14 3 3 2" xfId="981" xr:uid="{1D0D1608-1A6F-4836-8B7E-ADE038E98891}"/>
    <cellStyle name="40% - Accent1 14 3 4" xfId="15381" xr:uid="{D722CED6-F677-4C63-B594-EB5A3807C2A8}"/>
    <cellStyle name="40% - Accent1 14 3 4 2" xfId="1151" xr:uid="{2235DDA2-6060-46D0-AE8A-DEFE5C804A30}"/>
    <cellStyle name="40% - Accent1 14 3 5" xfId="9229" xr:uid="{77684E2D-4BA0-460A-8FF6-094079CE9442}"/>
    <cellStyle name="40% - Accent1 14 4" xfId="22471" xr:uid="{87C11314-6B5A-472F-99BC-1D0BC12CBD64}"/>
    <cellStyle name="40% - Accent1 14 4 2" xfId="10005" xr:uid="{90627F2D-B698-46E6-9067-24F6013774FF}"/>
    <cellStyle name="40% - Accent1 14 4 2 2" xfId="8410" xr:uid="{4031526A-0C5B-4E74-99CA-B796D95E152C}"/>
    <cellStyle name="40% - Accent1 14 4 3" xfId="19673" xr:uid="{BBEF55E0-B587-4BA0-B849-CD4DABE61B5F}"/>
    <cellStyle name="40% - Accent1 14 4 3 2" xfId="19113" xr:uid="{9488A7C2-DFB6-48C2-838F-FAB80979562A}"/>
    <cellStyle name="40% - Accent1 14 4 4" xfId="14561" xr:uid="{C7A1CC9A-27F8-43E5-B4A3-B3472BA18B91}"/>
    <cellStyle name="40% - Accent1 14 5" xfId="21523" xr:uid="{87F83EC6-736A-4506-A6BD-D898B8E11D84}"/>
    <cellStyle name="40% - Accent1 14 5 2" xfId="19932" xr:uid="{029EFC4B-0516-48FC-AAD7-8BC23BE66A2E}"/>
    <cellStyle name="40% - Accent1 14 6" xfId="9057" xr:uid="{30726197-0179-4A8B-BB5F-6C935BB471AC}"/>
    <cellStyle name="40% - Accent1 14 6 2" xfId="7457" xr:uid="{3A13125E-1197-4295-AE4F-627D10F8C69E}"/>
    <cellStyle name="40% - Accent1 14 7" xfId="14480" xr:uid="{66E47A08-298B-4542-92FA-5AC0746E815F}"/>
    <cellStyle name="40% - Accent1 15" xfId="2396" xr:uid="{B01026EB-B9D5-46C7-AD86-FDED9E327C99}"/>
    <cellStyle name="40% - Accent1 15 2" xfId="8709" xr:uid="{4A1F5A88-99A9-477C-AF1B-638C14FDCED7}"/>
    <cellStyle name="40% - Accent1 15 2 2" xfId="24575" xr:uid="{A0643C73-8FA3-41B5-BFAD-C8B6190FCCB4}"/>
    <cellStyle name="40% - Accent1 15 2 2 2" xfId="12109" xr:uid="{B1BFA8F0-29AC-40F2-8857-D2EFF03BA39A}"/>
    <cellStyle name="40% - Accent1 15 2 2 2 2" xfId="9482" xr:uid="{AE64674F-6E5B-4F6B-9534-D8E62D6DABA0}"/>
    <cellStyle name="40% - Accent1 15 2 2 3" xfId="10172" xr:uid="{9ACA821F-AF1E-4951-89B7-F57CE2BE713C}"/>
    <cellStyle name="40% - Accent1 15 2 2 3 2" xfId="3339" xr:uid="{86B79DAE-6E1A-45FD-9A4B-F1BBC57356A5}"/>
    <cellStyle name="40% - Accent1 15 2 2 4" xfId="15634" xr:uid="{0CCECAFB-00F6-4D85-897F-9A8544A52433}"/>
    <cellStyle name="40% - Accent1 15 2 3" xfId="23628" xr:uid="{6EA352EC-CB04-4D59-88A4-495A0007F0A4}"/>
    <cellStyle name="40% - Accent1 15 2 3 2" xfId="4120" xr:uid="{82EB2581-71A3-4504-8ABA-32F505BC0D22}"/>
    <cellStyle name="40% - Accent1 15 2 4" xfId="11161" xr:uid="{D3EE6C57-A937-4CD7-B190-FC9D8F71C63E}"/>
    <cellStyle name="40% - Accent1 15 2 4 2" xfId="2186" xr:uid="{AEDE4ABB-2145-4622-A921-AFC42018910B}"/>
    <cellStyle name="40% - Accent1 15 2 5" xfId="15553" xr:uid="{D433C5F0-EC83-4B9F-9D78-FC23213FF4A6}"/>
    <cellStyle name="40% - Accent1 15 3" xfId="21345" xr:uid="{8E66D4D4-43A4-44CA-B731-5393ECDF91FB}"/>
    <cellStyle name="40% - Accent1 15 3 2" xfId="18262" xr:uid="{9B363229-B49D-4D3F-89B1-18C7DE288403}"/>
    <cellStyle name="40% - Accent1 15 3 2 2" xfId="24746" xr:uid="{4D21DABD-CA61-45B7-A1B3-45A49E8E2B20}"/>
    <cellStyle name="40% - Accent1 15 3 2 2 2" xfId="22118" xr:uid="{0607C7DA-5F83-441A-A2AD-82665B34AFEC}"/>
    <cellStyle name="40% - Accent1 15 3 2 3" xfId="22809" xr:uid="{7CBDCAC0-EE4E-4B81-9D83-5DD7F70DEBA6}"/>
    <cellStyle name="40% - Accent1 15 3 2 3 2" xfId="9652" xr:uid="{7682BDC1-189B-4488-8069-AB4EE14C786D}"/>
    <cellStyle name="40% - Accent1 15 3 2 4" xfId="5101" xr:uid="{39603655-CA0E-422C-AB78-D8354AAB9005}"/>
    <cellStyle name="40% - Accent1 15 3 3" xfId="17316" xr:uid="{93999363-40CA-4427-A964-8C2B074B2E2F}"/>
    <cellStyle name="40% - Accent1 15 3 3 2" xfId="10434" xr:uid="{D16547CF-2DAD-45B5-A418-6F29257BB1BA}"/>
    <cellStyle name="40% - Accent1 15 3 4" xfId="23798" xr:uid="{A91098CD-A8CF-4D59-87FF-14646184BC24}"/>
    <cellStyle name="40% - Accent1 15 3 4 2" xfId="4290" xr:uid="{085E61CD-D83D-4B4C-821A-FEC872C61714}"/>
    <cellStyle name="40% - Accent1 15 3 5" xfId="5020" xr:uid="{C241B523-33FC-49D5-A9F4-B0DB6CD28FE2}"/>
    <cellStyle name="40% - Accent1 15 4" xfId="11938" xr:uid="{239FF398-BDEB-4A74-B15C-2EDA80CCB61D}"/>
    <cellStyle name="40% - Accent1 15 4 2" xfId="5795" xr:uid="{B2C071A1-799C-4966-9858-C1B2DD0A7DB2}"/>
    <cellStyle name="40% - Accent1 15 4 2 2" xfId="3169" xr:uid="{E75C7120-96F0-47A2-B67F-68E125C624BB}"/>
    <cellStyle name="40% - Accent1 15 4 3" xfId="3858" xr:uid="{46FCD646-31A8-4A91-8148-37F884EE0F8B}"/>
    <cellStyle name="40% - Accent1 15 4 3 2" xfId="14903" xr:uid="{E45FBABA-346C-4BF2-A413-9874973DCF29}"/>
    <cellStyle name="40% - Accent1 15 4 4" xfId="21946" xr:uid="{152EC47D-1D4C-47A8-A936-2C3B1B284FBF}"/>
    <cellStyle name="40% - Accent1 15 5" xfId="10991" xr:uid="{DC0482C4-5EB3-403F-AF79-2B5BF406D452}"/>
    <cellStyle name="40% - Accent1 15 5 2" xfId="2016" xr:uid="{E35FFCB6-A954-413C-AEB1-E64C36CD4AB8}"/>
    <cellStyle name="40% - Accent1 15 6" xfId="4848" xr:uid="{DCA69DA9-2DAD-4BDC-9895-1721EFFF50AE}"/>
    <cellStyle name="40% - Accent1 15 6 2" xfId="1152" xr:uid="{692DEFBF-48F9-4D71-934F-76484881A7A3}"/>
    <cellStyle name="40% - Accent1 15 7" xfId="21865" xr:uid="{CA86E084-5373-4704-AE0E-69A2719D9AB1}"/>
    <cellStyle name="40% - Accent1 16" xfId="15033" xr:uid="{1D7F7C45-933D-446C-8671-F90B2FDC8CE3}"/>
    <cellStyle name="40% - Accent1 16 2" xfId="4500" xr:uid="{F68078E7-5B43-498D-9612-12A9A5664512}"/>
    <cellStyle name="40% - Accent1 16 2 2" xfId="20364" xr:uid="{7EF91FD7-F0E8-45EE-9DE1-3AC8644B6029}"/>
    <cellStyle name="40% - Accent1 16 2 2 2" xfId="7900" xr:uid="{9A1CBB5B-3275-416B-B281-D14E13A99A68}"/>
    <cellStyle name="40% - Accent1 16 2 2 2 2" xfId="5273" xr:uid="{D6EFB3DC-4B9E-4E90-AB3D-1552002A4A19}"/>
    <cellStyle name="40% - Accent1 16 2 2 3" xfId="5962" xr:uid="{EFD2EFEE-E317-4BC9-91AF-6BAE538CB18E}"/>
    <cellStyle name="40% - Accent1 16 2 2 3 2" xfId="15976" xr:uid="{900F3D86-4B9D-4E81-B0C8-A370FE11E63F}"/>
    <cellStyle name="40% - Accent1 16 2 2 4" xfId="24051" xr:uid="{11B02C15-0A86-448D-98F5-FCFC29A127A1}"/>
    <cellStyle name="40% - Accent1 16 2 3" xfId="19419" xr:uid="{19502B76-F58C-4C51-B58C-6FEED4D6D315}"/>
    <cellStyle name="40% - Accent1 16 2 3 2" xfId="16758" xr:uid="{E3D6A0BE-1166-4E71-A9CD-B9C57C74196B}"/>
    <cellStyle name="40% - Accent1 16 2 4" xfId="6953" xr:uid="{E61C558E-2DBB-4B72-9C14-8EFCA1F0C103}"/>
    <cellStyle name="40% - Accent1 16 2 4 2" xfId="23241" xr:uid="{DBDA4918-9412-4507-9B23-4E77C75CCD48}"/>
    <cellStyle name="40% - Accent1 16 2 5" xfId="23970" xr:uid="{58F42AE3-56D3-44DE-A22B-7A7A59970A58}"/>
    <cellStyle name="40% - Accent1 16 3" xfId="10813" xr:uid="{C0C65B3F-58A0-48E5-9AC2-FFBF6B3B30D0}"/>
    <cellStyle name="40% - Accent1 16 3 2" xfId="14052" xr:uid="{07DDA708-5A7A-4EBB-B0E9-DBC623A7026E}"/>
    <cellStyle name="40% - Accent1 16 3 2 2" xfId="20535" xr:uid="{923A7512-2084-4D8E-8BB0-DB463C6A4697}"/>
    <cellStyle name="40% - Accent1 16 3 2 2 2" xfId="11586" xr:uid="{76A6D4BE-513F-44FF-8AC0-15C1B64B6593}"/>
    <cellStyle name="40% - Accent1 16 3 2 3" xfId="12276" xr:uid="{9EBC60A6-A76D-4305-B301-FA7E797B8750}"/>
    <cellStyle name="40% - Accent1 16 3 2 3 2" xfId="5443" xr:uid="{31F85155-2623-40BF-A7B2-F0955EF2310A}"/>
    <cellStyle name="40% - Accent1 16 3 2 4" xfId="17739" xr:uid="{43528D56-71CE-4FF3-BEFE-86188FCC256B}"/>
    <cellStyle name="40% - Accent1 16 3 3" xfId="13105" xr:uid="{CC320328-6A23-4B81-BF6B-F773E7FF8CC5}"/>
    <cellStyle name="40% - Accent1 16 3 3 2" xfId="6224" xr:uid="{7A1A2931-9C54-400E-9927-3C580BAE02F3}"/>
    <cellStyle name="40% - Accent1 16 3 4" xfId="19589" xr:uid="{63666656-C868-47BD-BD25-9AE9AB3CB31E}"/>
    <cellStyle name="40% - Accent1 16 3 4 2" xfId="16928" xr:uid="{180C33E5-DA88-4F42-8B63-A2486551F780}"/>
    <cellStyle name="40% - Accent1 16 3 5" xfId="17658" xr:uid="{8B2B685B-0F56-47DF-83DD-84CE842B3FCA}"/>
    <cellStyle name="40% - Accent1 16 4" xfId="7729" xr:uid="{DC57B636-430E-46D9-9636-C34E7172D154}"/>
    <cellStyle name="40% - Accent1 16 4 2" xfId="18433" xr:uid="{BF2F2125-2D20-4050-B5D2-4EFE23F33F0C}"/>
    <cellStyle name="40% - Accent1 16 4 2 2" xfId="15806" xr:uid="{44F6CBB1-2C57-450B-A5CF-FB2984860112}"/>
    <cellStyle name="40% - Accent1 16 4 3" xfId="16496" xr:uid="{C85BA69A-C9B6-4DD3-8C1B-F6AFD546F989}"/>
    <cellStyle name="40% - Accent1 16 4 3 2" xfId="22288" xr:uid="{AF8BB982-9725-4729-A297-94DAF3993260}"/>
    <cellStyle name="40% - Accent1 16 4 4" xfId="11414" xr:uid="{AF81A98F-041C-47AE-BC77-9554361E6A63}"/>
    <cellStyle name="40% - Accent1 16 5" xfId="6783" xr:uid="{8F8F9625-6000-41BA-943E-8F5A40A80BA6}"/>
    <cellStyle name="40% - Accent1 16 5 2" xfId="23071" xr:uid="{1AED8927-F156-4AC1-9EFD-6FF0B7E467E2}"/>
    <cellStyle name="40% - Accent1 16 6" xfId="17486" xr:uid="{B4ACB543-082E-42DC-88E6-56214982C2D8}"/>
    <cellStyle name="40% - Accent1 16 6 2" xfId="10604" xr:uid="{7B8BC742-A31B-4976-B03E-4DE012988C6A}"/>
    <cellStyle name="40% - Accent1 16 7" xfId="11333" xr:uid="{10393079-9FB9-4EC3-9534-FC586EAAEAA6}"/>
    <cellStyle name="40% - Accent1 17" xfId="23450" xr:uid="{187AC580-117E-4EE9-95A0-BE24B0C5486A}"/>
    <cellStyle name="40% - Accent1 17 2" xfId="2488" xr:uid="{B371B7A3-1E66-4DF8-A7CF-7D17E57B85FE}"/>
    <cellStyle name="40% - Accent1 17 2 2" xfId="14223" xr:uid="{CBF13A21-6D22-4555-BA2C-AF7CCC2E0324}"/>
    <cellStyle name="40% - Accent1 17 2 2 2" xfId="24223" xr:uid="{E3D27D79-C42C-4A06-A9EA-97851312BD2F}"/>
    <cellStyle name="40% - Accent1 17 2 3" xfId="24913" xr:uid="{B64E6D77-50E3-4A8C-A2E9-E6C3ECEB8E5A}"/>
    <cellStyle name="40% - Accent1 17 2 3 2" xfId="11756" xr:uid="{F759C9E7-46CF-4514-ABDB-5E8E9DF63D3E}"/>
    <cellStyle name="40% - Accent1 17 2 4" xfId="7206" xr:uid="{1D9955B5-0B0B-4528-8F56-6254E09FC67F}"/>
    <cellStyle name="40% - Accent1 17 3" xfId="466" xr:uid="{5E1AE764-25ED-4F1B-AFFA-88169CCA2A53}"/>
    <cellStyle name="40% - Accent1 17 3 2" xfId="12538" xr:uid="{2B50DBA7-EBF4-4423-AF27-7DC096BFD200}"/>
    <cellStyle name="40% - Accent1 17 4" xfId="13275" xr:uid="{A05F0153-0CEA-4099-BA73-F2CD583D6995}"/>
    <cellStyle name="40% - Accent1 17 4 2" xfId="6394" xr:uid="{54EB964C-B55D-4608-983A-729256177772}"/>
    <cellStyle name="40% - Accent1 17 5" xfId="7125" xr:uid="{3FB305DC-774A-47C2-A648-C0A7FFE11D12}"/>
    <cellStyle name="40% - Accent1 18" xfId="17138" xr:uid="{2F8C3612-F17D-4BCF-8766-B67273167709}"/>
    <cellStyle name="40% - Accent1 18 2" xfId="8801" xr:uid="{3629133B-042B-46B9-980D-1F41C617EE7C}"/>
    <cellStyle name="40% - Accent1 18 2 2" xfId="2659" xr:uid="{DE777C2E-1356-4615-A80B-CD3F38C6A72B}"/>
    <cellStyle name="40% - Accent1 18 2 2 2" xfId="17911" xr:uid="{E70428B3-46BE-477B-9BFB-E64F318DE40F}"/>
    <cellStyle name="40% - Accent1 18 2 3" xfId="18600" xr:uid="{24A82139-336C-4E4E-A05A-3D0A57C98D6D}"/>
    <cellStyle name="40% - Accent1 18 2 3 2" xfId="24393" xr:uid="{2ADB1166-B9C0-4622-BB57-D8EB2BEE68DC}"/>
    <cellStyle name="40% - Accent1 18 2 4" xfId="19842" xr:uid="{2376FA2C-80D4-4E07-A56B-58012B68B5A9}"/>
    <cellStyle name="40% - Accent1 18 3" xfId="467" xr:uid="{F211D362-2275-49BD-A1A1-E40CE32EB888}"/>
    <cellStyle name="40% - Accent1 18 3 2" xfId="25175" xr:uid="{FAB4B29E-FE6A-48B2-9ECF-4B829481ACA8}"/>
    <cellStyle name="40% - Accent1 18 4" xfId="637" xr:uid="{0B2B8339-4D25-4A8E-AECD-75378976CA61}"/>
    <cellStyle name="40% - Accent1 18 4 2" xfId="12708" xr:uid="{03E16CE9-E240-4973-AC34-2BB7DE2F9892}"/>
    <cellStyle name="40% - Accent1 18 5" xfId="19761" xr:uid="{EE4677DC-3351-43BD-95B2-98960D3E15CB}"/>
    <cellStyle name="40% - Accent1 19" xfId="18178" xr:uid="{3EEA1C21-4822-4F24-A9FB-66C5F28AC3D3}"/>
    <cellStyle name="40% - Accent1 19 2" xfId="3606" xr:uid="{D8110AF8-187C-46F8-9BCD-789F0B7B09AB}"/>
    <cellStyle name="40% - Accent1 19 2 2" xfId="18861" xr:uid="{93CFCF07-0876-4B20-B0D1-14E7FA013C07}"/>
    <cellStyle name="40% - Accent1 19 3" xfId="1672" xr:uid="{6D677660-67A0-43F4-80CF-2D0CE7CAE8BA}"/>
    <cellStyle name="40% - Accent1 19 3 2" xfId="25335" xr:uid="{8BEC60A5-3344-4BC7-BF77-F7E1D091CADA}"/>
    <cellStyle name="40% - Accent1 19 4" xfId="19763" xr:uid="{62F721EF-8859-4947-BA03-071C32AC7661}"/>
    <cellStyle name="40% - Accent1 2" xfId="138" xr:uid="{3DBD8427-59C4-4FA2-B753-7296519E7D91}"/>
    <cellStyle name="40% - Accent1 2 10" xfId="21437" xr:uid="{0A38CD36-98E0-46D7-BA14-A9D0A71A441C}"/>
    <cellStyle name="40% - Accent1 2 10 2" xfId="8972" xr:uid="{8381A487-8229-4826-B685-38A6573C4DAB}"/>
    <cellStyle name="40% - Accent1 2 10 2 2" xfId="7378" xr:uid="{0338AA5F-BDB4-40E2-AA43-17D44F32128E}"/>
    <cellStyle name="40% - Accent1 2 10 3" xfId="8067" xr:uid="{FF7DBB36-7584-47F1-8EA7-9397F3CFDD81}"/>
    <cellStyle name="40% - Accent1 2 10 3 2" xfId="18081" xr:uid="{2062FF8E-5885-4854-93DB-6395FDF86DAD}"/>
    <cellStyle name="40% - Accent1 2 10 4" xfId="13528" xr:uid="{46E1DA0E-DBCB-4FAD-80FA-027F17C4699B}"/>
    <cellStyle name="40% - Accent1 2 11" xfId="18129" xr:uid="{D5AE75CA-1EF7-450C-802A-2C44E64B2519}"/>
    <cellStyle name="40% - Accent1 2 12" xfId="25538" xr:uid="{F71CAFEC-9FA3-4690-91CA-3F05A7E611D5}"/>
    <cellStyle name="40% - Accent1 2 2" xfId="19241" xr:uid="{5E247BA0-A280-45D6-9A91-219FE81EEA11}"/>
    <cellStyle name="40% - Accent1 2 2 2" xfId="12927" xr:uid="{3E50B8CF-4790-46FF-AABE-9BB477262151}"/>
    <cellStyle name="40% - Accent1 2 2 2 2" xfId="1324" xr:uid="{004493E7-4FB4-4F2E-8DA9-945F5D0FC659}"/>
    <cellStyle name="40% - Accent1 2 2 2 2 2" xfId="10905" xr:uid="{8062D22C-E076-4593-9B07-5469C4003838}"/>
    <cellStyle name="40% - Accent1 2 2 2 2 2 2" xfId="4763" xr:uid="{4402A4B4-CA75-4F06-95B4-D8BDD19BF656}"/>
    <cellStyle name="40% - Accent1 2 2 2 2 2 2 2" xfId="2095" xr:uid="{ED3BC522-F925-46F0-8907-AC580A0F4B53}"/>
    <cellStyle name="40% - Accent1 2 2 2 2 2 3" xfId="2826" xr:uid="{9417237E-BEEE-4F5C-B6F5-8268EE36CA31}"/>
    <cellStyle name="40% - Accent1 2 2 2 2 2 3 2" xfId="13870" xr:uid="{920CB0D0-4DD1-4B7B-AA08-3426FAAB17A9}"/>
    <cellStyle name="40% - Accent1 2 2 2 2 2 4" xfId="9290" xr:uid="{C5FAB5EE-6A79-4C1F-871C-9F84AB96B9B0}"/>
    <cellStyle name="40% - Accent1 2 2 2 2 3" xfId="22561" xr:uid="{FF71376C-3E74-41A5-A44D-83F3F0E91464}"/>
    <cellStyle name="40% - Accent1 2 2 2 2 3 2" xfId="14652" xr:uid="{B5D77C3D-D2A0-4A49-B2B4-3BA96B6928D3}"/>
    <cellStyle name="40% - Accent1 2 2 2 2 4" xfId="22730" xr:uid="{C1A4DD84-F4EA-4377-9D38-16EBD3831F11}"/>
    <cellStyle name="40% - Accent1 2 2 2 2 4 2" xfId="21134" xr:uid="{10655135-DF2D-4C92-BCC5-6B87B8D5D550}"/>
    <cellStyle name="40% - Accent1 2 2 2 2 5" xfId="1848" xr:uid="{F1B95650-2DFA-40F4-8BDC-6A4F4E69901C}"/>
    <cellStyle name="40% - Accent1 2 2 2 3" xfId="3428" xr:uid="{3BEC8D24-1FB0-4A11-A975-8D18DC234D1B}"/>
    <cellStyle name="40% - Accent1 2 2 2 3 2" xfId="23542" xr:uid="{95250ED2-B6B6-49F1-B123-9E3112AF5DE8}"/>
    <cellStyle name="40% - Accent1 2 2 2 3 2 2" xfId="11076" xr:uid="{84BDAFE4-8901-461B-BFC5-73E4A625D882}"/>
    <cellStyle name="40% - Accent1 2 2 2 3 2 2 2" xfId="4199" xr:uid="{63E5AAE7-BED2-4B82-BF00-C6E2605F0619}"/>
    <cellStyle name="40% - Accent1 2 2 2 3 2 3" xfId="9139" xr:uid="{63ECF35E-AA2F-45F3-9090-35628815C11A}"/>
    <cellStyle name="40% - Accent1 2 2 2 3 2 3 2" xfId="1234" xr:uid="{16F0814B-E4A8-4C8F-BC67-1D6A15D5203C}"/>
    <cellStyle name="40% - Accent1 2 2 2 3 2 4" xfId="21926" xr:uid="{E2D38067-7999-4827-87F1-9E409966ADD5}"/>
    <cellStyle name="40% - Accent1 2 2 2 3 3" xfId="16248" xr:uid="{466FD118-33DD-4AFA-A7C9-ABEF99BC7336}"/>
    <cellStyle name="40% - Accent1 2 2 2 3 3 2" xfId="3088" xr:uid="{99FF0941-C02D-4E61-8393-16FEF8090798}"/>
    <cellStyle name="40% - Accent1 2 2 2 3 4" xfId="16417" xr:uid="{7BA2B5E1-D97F-42DD-939C-B6680AE90304}"/>
    <cellStyle name="40% - Accent1 2 2 2 3 4 2" xfId="14822" xr:uid="{B0C4AE91-987F-4722-86C1-26E7E01B41AF}"/>
    <cellStyle name="40% - Accent1 2 2 2 3 5" xfId="3952" xr:uid="{BFBB5C42-E6FA-46A2-AFC4-D324BD383CEC}"/>
    <cellStyle name="40% - Accent1 2 2 2 4" xfId="4592" xr:uid="{1F7F6718-2DB0-4BBB-B125-D10CF6061A0C}"/>
    <cellStyle name="40% - Accent1 2 2 2 4 2" xfId="15296" xr:uid="{EEE5CC21-5A66-4E69-A0D1-B493280B4D4E}"/>
    <cellStyle name="40% - Accent1 2 2 2 4 2 2" xfId="13700" xr:uid="{8F644B0D-04D7-4E52-B39F-A1B74200AC50}"/>
    <cellStyle name="40% - Accent1 2 2 2 4 3" xfId="14390" xr:uid="{BC91C0D9-6DDB-40C5-8F75-BF0F1861D484}"/>
    <cellStyle name="40% - Accent1 2 2 2 4 3 2" xfId="20184" xr:uid="{532EBC9E-1928-41A6-A346-863C62836678}"/>
    <cellStyle name="40% - Accent1 2 2 2 4 4" xfId="2977" xr:uid="{811F055A-B4EB-4487-9325-E6277EA5F294}"/>
    <cellStyle name="40% - Accent1 2 2 2 5" xfId="9924" xr:uid="{3B40A70A-525A-48A9-AD6B-A81AB27FB186}"/>
    <cellStyle name="40% - Accent1 2 2 2 5 2" xfId="20964" xr:uid="{8BE7676E-B094-4295-9463-B2AD7614F48F}"/>
    <cellStyle name="40% - Accent1 2 2 2 6" xfId="10093" xr:uid="{F007DF03-5974-4D1F-B3D4-1BBC7BDF6688}"/>
    <cellStyle name="40% - Accent1 2 2 2 6 2" xfId="8499" xr:uid="{355ED0FE-78E1-4BFF-ACA6-26EBE34E0F20}"/>
    <cellStyle name="40% - Accent1 2 2 2 7" xfId="811" xr:uid="{2ED916D5-4A88-4CEA-AC01-907064F3E73C}"/>
    <cellStyle name="40% - Accent1 2 2 3" xfId="9742" xr:uid="{1328C465-9F37-488D-8E9F-2F8C093712AC}"/>
    <cellStyle name="40% - Accent1 2 2 3 2" xfId="22379" xr:uid="{EEEB3E07-E634-477A-8C1F-FBC92749610E}"/>
    <cellStyle name="40% - Accent1 2 2 3 2 2" xfId="6697" xr:uid="{297B6DFA-4DEC-4932-B413-559999111ADE}"/>
    <cellStyle name="40% - Accent1 2 2 3 2 2 2" xfId="17401" xr:uid="{6BCD679A-E040-4E76-94C4-338F49466643}"/>
    <cellStyle name="40% - Accent1 2 2 3 2 2 2 2" xfId="23150" xr:uid="{F060B672-D1E2-4597-BFB2-EDBAD93086C7}"/>
    <cellStyle name="40% - Accent1 2 2 3 2 2 3" xfId="15463" xr:uid="{F7AEC86B-D1E7-4BC3-850B-9102148109D2}"/>
    <cellStyle name="40% - Accent1 2 2 3 2 2 3 2" xfId="3319" xr:uid="{7043AD8F-7A33-4279-B06B-117C7FFA57CB}"/>
    <cellStyle name="40% - Accent1 2 2 3 2 2 4" xfId="5081" xr:uid="{21C4FB69-5117-4590-A3C1-2B8F1076AC2D}"/>
    <cellStyle name="40% - Accent1 2 2 3 2 3" xfId="12028" xr:uid="{788218C2-32BA-4C4A-BA47-968E58335B03}"/>
    <cellStyle name="40% - Accent1 2 2 3 2 3 2" xfId="22037" xr:uid="{5D5EDAB0-9004-47A5-8515-319A316C46C7}"/>
    <cellStyle name="40% - Accent1 2 2 3 2 4" xfId="12197" xr:uid="{213E5A67-61F7-4919-89A4-2FA455955A25}"/>
    <cellStyle name="40% - Accent1 2 2 3 2 4 2" xfId="9571" xr:uid="{D0FA84DB-AEC1-4DF2-BCEA-8079092A6B6F}"/>
    <cellStyle name="40% - Accent1 2 2 3 2 5" xfId="22903" xr:uid="{77D9E27F-237B-42D0-BEB7-328B20CC1C9E}"/>
    <cellStyle name="40% - Accent1 2 2 3 3" xfId="16066" xr:uid="{E96013C7-DBDF-4E30-9535-D38F9D47926C}"/>
    <cellStyle name="40% - Accent1 2 2 3 3 2" xfId="19333" xr:uid="{91C277D8-4E15-430B-8765-699A26D3F257}"/>
    <cellStyle name="40% - Accent1 2 2 3 3 2 2" xfId="6868" xr:uid="{8D309405-888E-4068-A8A9-773CD8E9035D}"/>
    <cellStyle name="40% - Accent1 2 2 3 3 2 2 2" xfId="16837" xr:uid="{3E2BB10B-8794-4D95-BD25-E44A6777873C}"/>
    <cellStyle name="40% - Accent1 2 2 3 3 2 3" xfId="4930" xr:uid="{390FC5E1-ADB7-412C-BEF1-71455A44E8CA}"/>
    <cellStyle name="40% - Accent1 2 2 3 3 2 3 2" xfId="9632" xr:uid="{47F2DC80-783E-4991-800C-8F55D0BA895D}"/>
    <cellStyle name="40% - Accent1 2 2 3 3 2 4" xfId="11394" xr:uid="{1011B435-0F9E-4513-AD90-86B2216FAD39}"/>
    <cellStyle name="40% - Accent1 2 2 3 3 3" xfId="24665" xr:uid="{B9CAD00D-8C17-4FC5-9A47-7F4B6C1D9401}"/>
    <cellStyle name="40% - Accent1 2 2 3 3 3 2" xfId="15725" xr:uid="{8C008BC1-761D-4BC0-96EB-BB94728F870E}"/>
    <cellStyle name="40% - Accent1 2 2 3 3 4" xfId="24834" xr:uid="{3C0E0BD3-62AD-4CF1-A6D8-55C0851A69E5}"/>
    <cellStyle name="40% - Accent1 2 2 3 3 4 2" xfId="22207" xr:uid="{E655F146-8914-47BD-B8D4-88EEDD02571A}"/>
    <cellStyle name="40% - Accent1 2 2 3 3 5" xfId="16590" xr:uid="{6B3E3026-6D5C-4CA6-9E97-B832DC43A121}"/>
    <cellStyle name="40% - Accent1 2 2 3 4" xfId="17230" xr:uid="{1BCB319A-5817-48C2-A736-4DBC0946622F}"/>
    <cellStyle name="40% - Accent1 2 2 3 4 2" xfId="23713" xr:uid="{A58700D9-7731-44B1-B569-790D4C35B4EB}"/>
    <cellStyle name="40% - Accent1 2 2 3 4 2 2" xfId="10513" xr:uid="{2B8FDB16-B0A4-464B-ABCE-3A8F141F1C60}"/>
    <cellStyle name="40% - Accent1 2 2 3 4 3" xfId="21775" xr:uid="{918B989D-BDBF-4252-8E9E-5F2351B7302D}"/>
    <cellStyle name="40% - Accent1 2 2 3 4 3 2" xfId="1213" xr:uid="{44838C0C-F9A3-4D44-B608-71EF616F4190}"/>
    <cellStyle name="40% - Accent1 2 2 3 4 4" xfId="15614" xr:uid="{357354E2-8987-42E0-AA8F-6E6D44E3C380}"/>
    <cellStyle name="40% - Accent1 2 2 3 5" xfId="5714" xr:uid="{2400E048-05A5-41C1-B964-6EFDFB1411A5}"/>
    <cellStyle name="40% - Accent1 2 2 3 5 2" xfId="9401" xr:uid="{E3A16C87-A3EA-4C7A-93C3-D4B96BE72C76}"/>
    <cellStyle name="40% - Accent1 2 2 3 6" xfId="5883" xr:uid="{CC67156E-5CBC-4ABD-837D-B6B054AC243D}"/>
    <cellStyle name="40% - Accent1 2 2 3 6 2" xfId="3258" xr:uid="{8DFA9EDB-ABCC-4C50-A367-F77C77FED475}"/>
    <cellStyle name="40% - Accent1 2 2 3 7" xfId="10266" xr:uid="{C141A07C-609F-460F-B85D-08E6672A9677}"/>
    <cellStyle name="40% - Accent1 2 2 4" xfId="5532" xr:uid="{96009B48-A18E-41C0-9651-45F9A63DB91F}"/>
    <cellStyle name="40% - Accent1 2 2 4 2" xfId="13019" xr:uid="{9EBE10DE-298E-48C1-8B5E-A43BC90BDCC0}"/>
    <cellStyle name="40% - Accent1 2 2 4 2 2" xfId="19504" xr:uid="{0B9D6DA5-1CB3-4B7C-86CA-D93462D2953F}"/>
    <cellStyle name="40% - Accent1 2 2 4 2 2 2" xfId="6303" xr:uid="{4BCD88DE-88BC-416E-A484-CB4CF82CA18E}"/>
    <cellStyle name="40% - Accent1 2 2 4 2 3" xfId="11243" xr:uid="{83646717-37BF-4A79-AD6F-7646D7C16422}"/>
    <cellStyle name="40% - Accent1 2 2 4 2 3 2" xfId="22268" xr:uid="{B4C9B8F4-2D0E-4E49-B0F2-C797ADE480CD}"/>
    <cellStyle name="40% - Accent1 2 2 4 2 4" xfId="24031" xr:uid="{947D52E4-6A3A-4696-93DB-0F3FACAA5245}"/>
    <cellStyle name="40% - Accent1 2 2 4 3" xfId="18352" xr:uid="{4C282586-1C23-42FA-BE4C-17C8921BB107}"/>
    <cellStyle name="40% - Accent1 2 2 4 3 2" xfId="5192" xr:uid="{BFF331C7-A8F0-4B87-8E0C-EBB65BC9436F}"/>
    <cellStyle name="40% - Accent1 2 2 4 4" xfId="18521" xr:uid="{A5C7D2FD-080E-4751-A275-F6F1A745D48E}"/>
    <cellStyle name="40% - Accent1 2 2 4 4 2" xfId="15895" xr:uid="{E909776F-0F94-4E2A-A9ED-6803138AE3FC}"/>
    <cellStyle name="40% - Accent1 2 2 4 5" xfId="6056" xr:uid="{EB375791-3912-4918-962D-B93D83D29A26}"/>
    <cellStyle name="40% - Accent1 2 2 5" xfId="11846" xr:uid="{341615C4-E9F5-4361-BEA9-1074293E0C4E}"/>
    <cellStyle name="40% - Accent1 2 2 5 2" xfId="1414" xr:uid="{C8A49DF7-F88C-4F12-998F-7F7504CF0D12}"/>
    <cellStyle name="40% - Accent1 2 2 5 2 2" xfId="13190" xr:uid="{1C88476B-531A-49B5-A214-B4F46315BE42}"/>
    <cellStyle name="40% - Accent1 2 2 5 2 2 2" xfId="12617" xr:uid="{7EB67B85-BF6E-4EF0-BBC4-7849A8FC314A}"/>
    <cellStyle name="40% - Accent1 2 2 5 2 3" xfId="23880" xr:uid="{0555C54B-8C2B-4BEA-833A-DD0AD779CA40}"/>
    <cellStyle name="40% - Accent1 2 2 5 2 3 2" xfId="15956" xr:uid="{E1C6FF3A-F15B-4729-9996-82525D860E65}"/>
    <cellStyle name="40% - Accent1 2 2 5 2 4" xfId="17719" xr:uid="{15EFF279-2C6E-4E1B-ADF2-BDDB58F74585}"/>
    <cellStyle name="40% - Accent1 2 2 5 3" xfId="7819" xr:uid="{F09540FE-99A4-4B35-B8FC-63C46EF4C30D}"/>
    <cellStyle name="40% - Accent1 2 2 5 3 2" xfId="11505" xr:uid="{F3219D7B-82F3-4034-99DB-825A2E1CD871}"/>
    <cellStyle name="40% - Accent1 2 2 5 4" xfId="7988" xr:uid="{3A3AAA0B-8418-4735-8E98-93E0677BB63F}"/>
    <cellStyle name="40% - Accent1 2 2 5 4 2" xfId="5362" xr:uid="{0C179EDB-F27E-4826-8DFF-837835C28BE1}"/>
    <cellStyle name="40% - Accent1 2 2 5 5" xfId="12370" xr:uid="{F30E52C3-D545-42D0-8807-C17576D7A8A1}"/>
    <cellStyle name="40% - Accent1 2 2 6" xfId="15125" xr:uid="{9C397054-16F9-4F28-AEC7-59723D4636B5}"/>
    <cellStyle name="40% - Accent1 2 2 6 2" xfId="21608" xr:uid="{C5A765E6-3133-4B3C-AE1D-732E94EDCE1B}"/>
    <cellStyle name="40% - Accent1 2 2 6 2 2" xfId="20014" xr:uid="{3E2B2641-8477-4A3C-BB51-5B493DC21E18}"/>
    <cellStyle name="40% - Accent1 2 2 6 3" xfId="20702" xr:uid="{969D65DD-D0C3-422B-95A8-318B0E973E25}"/>
    <cellStyle name="40% - Accent1 2 2 6 3 2" xfId="7548" xr:uid="{1C98D22A-7533-4BBD-BE8B-B4DF6B053EAE}"/>
    <cellStyle name="40% - Accent1 2 2 6 4" xfId="869" xr:uid="{4D2284AF-7EFD-4820-9855-5E972C6E8071}"/>
    <cellStyle name="40% - Accent1 2 2 7" xfId="3610" xr:uid="{EF750E32-523C-4B6B-B477-8A526941517F}"/>
    <cellStyle name="40% - Accent1 2 2 7 2" xfId="8329" xr:uid="{97CA832B-F7D7-4D2E-8993-ED0E1E51C827}"/>
    <cellStyle name="40% - Accent1 2 2 8" xfId="3779" xr:uid="{4AE9BA72-AF6F-42CC-A32A-075B0E884221}"/>
    <cellStyle name="40% - Accent1 2 2 8 2" xfId="19032" xr:uid="{C001086D-2A73-4884-B6B5-35AFA469C134}"/>
    <cellStyle name="40% - Accent1 2 2 9" xfId="810" xr:uid="{6D26AC16-112B-4EC3-8AE7-61FC568CE699}"/>
    <cellStyle name="40% - Accent1 2 3" xfId="24483" xr:uid="{2FDEE010-54C8-4BD9-96AE-2F593FF88800}"/>
    <cellStyle name="40% - Accent1 2 3 2" xfId="18170" xr:uid="{B208857A-1F98-46FF-ADDF-066A10B63885}"/>
    <cellStyle name="40% - Accent1 2 3 2 2" xfId="9832" xr:uid="{517C9F70-94C0-46F7-8F27-F3F96DD1CBA0}"/>
    <cellStyle name="40% - Accent1 2 3 2 2 2" xfId="3689" xr:uid="{EC0CC0F0-B7DA-43D7-A13D-47E63C9D5115}"/>
    <cellStyle name="40% - Accent1 2 3 2 2 2 2" xfId="18941" xr:uid="{EE70701C-4FE3-4CBD-91AB-FBE2A7A4CCE3}"/>
    <cellStyle name="40% - Accent1 2 3 2 2 3" xfId="7035" xr:uid="{918F7B9B-ED83-402E-9DE1-675B1676CB0F}"/>
    <cellStyle name="40% - Accent1 2 3 2 2 3 2" xfId="11736" xr:uid="{898C1A96-4B21-424E-BB84-518577BFEC9B}"/>
    <cellStyle name="40% - Accent1 2 3 2 2 4" xfId="19822" xr:uid="{9CB445DB-DB2C-49E0-B121-BD50FAE1F242}"/>
    <cellStyle name="40% - Accent1 2 3 2 3" xfId="14142" xr:uid="{03D90930-6F57-4501-8213-F0BD2BCE122A}"/>
    <cellStyle name="40% - Accent1 2 3 2 3 2" xfId="17830" xr:uid="{BA5ED88D-362E-4897-AF41-609A1005D303}"/>
    <cellStyle name="40% - Accent1 2 3 2 4" xfId="14311" xr:uid="{B80744E5-7E2F-460D-B482-B686802F7D52}"/>
    <cellStyle name="40% - Accent1 2 3 2 4 2" xfId="24312" xr:uid="{0EA09E6E-ADFF-4E78-B6DC-5E4B61492C3E}"/>
    <cellStyle name="40% - Accent1 2 3 2 5" xfId="18694" xr:uid="{C6902207-5A38-4DE3-861A-C299EDADB76B}"/>
    <cellStyle name="40% - Accent1 2 3 3" xfId="7637" xr:uid="{F46FE0BC-F846-469A-B3B6-416B4ADDAD1C}"/>
    <cellStyle name="40% - Accent1 2 3 3 2" xfId="22469" xr:uid="{55C3C286-461D-4925-978F-77487073D136}"/>
    <cellStyle name="40% - Accent1 2 3 3 2 2" xfId="10003" xr:uid="{99A2AA71-7CEF-40C4-84D6-F78193092604}"/>
    <cellStyle name="40% - Accent1 2 3 3 2 2 2" xfId="8408" xr:uid="{A1DA55A8-EBA0-4D5B-B734-32E562DB0B25}"/>
    <cellStyle name="40% - Accent1 2 3 3 2 3" xfId="19671" xr:uid="{FAAA8728-5EBB-4D9E-8CEB-D2E746245744}"/>
    <cellStyle name="40% - Accent1 2 3 3 2 3 2" xfId="24373" xr:uid="{455F58B7-660A-4346-A2DC-52B60B74410F}"/>
    <cellStyle name="40% - Accent1 2 3 3 2 4" xfId="13508" xr:uid="{379043AE-3FFD-4919-AE73-49B3D57D2E15}"/>
    <cellStyle name="40% - Accent1 2 3 3 3" xfId="2578" xr:uid="{D52BB326-6571-470B-B0F4-503576596FF7}"/>
    <cellStyle name="40% - Accent1 2 3 3 3 2" xfId="7297" xr:uid="{22075FD4-CCFC-44DA-9128-A8F79854186D}"/>
    <cellStyle name="40% - Accent1 2 3 3 4" xfId="2747" xr:uid="{628617EB-3D2C-4CE4-9BC5-3AF45435B40E}"/>
    <cellStyle name="40% - Accent1 2 3 3 4 2" xfId="18000" xr:uid="{C98CD5A3-4A30-4325-9F77-D21170B6E906}"/>
    <cellStyle name="40% - Accent1 2 3 3 5" xfId="8161" xr:uid="{37D95837-4887-4B29-B2AF-41C7345653F6}"/>
    <cellStyle name="40% - Accent1 2 3 4" xfId="3518" xr:uid="{C82675D9-1143-49EB-8F10-05D9C6A3B0B9}"/>
    <cellStyle name="40% - Accent1 2 3 4 2" xfId="1585" xr:uid="{33D14DFF-9151-42AA-BC6B-E95753CE0499}"/>
    <cellStyle name="40% - Accent1 2 3 4 2 2" xfId="25254" xr:uid="{96FC7292-B58D-41AB-B1E3-344FBB1E73D0}"/>
    <cellStyle name="40% - Accent1 2 3 4 3" xfId="17568" xr:uid="{F22DA6CB-1893-4984-8D60-952228037784}"/>
    <cellStyle name="40% - Accent1 2 3 4 3 2" xfId="5423" xr:uid="{FD65E015-8A00-4446-A98F-67754C54E0B1}"/>
    <cellStyle name="40% - Accent1 2 3 4 4" xfId="7186" xr:uid="{F35043C5-97A2-45EB-97C8-45D544EADE53}"/>
    <cellStyle name="40% - Accent1 2 3 5" xfId="20454" xr:uid="{25E9BB5F-B4F8-4835-BA50-314F52E91D3F}"/>
    <cellStyle name="40% - Accent1 2 3 5 2" xfId="24142" xr:uid="{0EC1F559-1788-452D-9247-5417349F48C6}"/>
    <cellStyle name="40% - Accent1 2 3 6" xfId="20623" xr:uid="{CC20D51E-1C56-4D44-A589-E37EFE8E37F6}"/>
    <cellStyle name="40% - Accent1 2 3 6 2" xfId="11675" xr:uid="{546C034A-343D-478E-990F-2BF38B51685C}"/>
    <cellStyle name="40% - Accent1 2 3 7" xfId="25007" xr:uid="{1F815B82-A3CC-4B0A-8694-28DBA6454AA5}"/>
    <cellStyle name="40% - Accent1 2 4" xfId="20272" xr:uid="{898ACD13-A25E-4922-8B11-E479A65B329C}"/>
    <cellStyle name="40% - Accent1 2 4 2" xfId="13960" xr:uid="{09D17CA8-0662-4326-9ADA-0FF69938B1D3}"/>
    <cellStyle name="40% - Accent1 2 4 2 2" xfId="5622" xr:uid="{DCCA0716-9D13-4B3A-B7D4-400B112ED6F0}"/>
    <cellStyle name="40% - Accent1 2 4 2 2 2" xfId="16327" xr:uid="{97AEEAD5-1A55-407A-8667-2B68489F3909}"/>
    <cellStyle name="40% - Accent1 2 4 2 2 2 2" xfId="14731" xr:uid="{F9FF4656-06DA-4313-8275-0B55625EB288}"/>
    <cellStyle name="40% - Accent1 2 4 2 2 3" xfId="720" xr:uid="{E0C086DC-FFD4-4FC9-9336-86C825665EBD}"/>
    <cellStyle name="40% - Accent1 2 4 2 2 3 2" xfId="7528" xr:uid="{CA50256A-8786-48EC-AB59-D78C4DE4CB7A}"/>
    <cellStyle name="40% - Accent1 2 4 2 2 4" xfId="4009" xr:uid="{1433BC9C-F270-4C5E-B213-836D6666DBFD}"/>
    <cellStyle name="40% - Accent1 2 4 2 3" xfId="21527" xr:uid="{4B171A9C-F0CD-4715-AB27-4E9C088AD641}"/>
    <cellStyle name="40% - Accent1 2 4 2 3 2" xfId="13619" xr:uid="{1292C360-D3E9-42F4-95A5-24992BE97F86}"/>
    <cellStyle name="40% - Accent1 2 4 2 4" xfId="21696" xr:uid="{01C6EB5C-4F1A-4848-A066-6C0D633632B0}"/>
    <cellStyle name="40% - Accent1 2 4 2 4 2" xfId="20103" xr:uid="{34D93BF5-91C0-49CD-AF48-076552A6F874}"/>
    <cellStyle name="40% - Accent1 2 4 2 5" xfId="14484" xr:uid="{09EC6318-597A-4042-9B09-50C2C42C7E48}"/>
    <cellStyle name="40% - Accent1 2 4 3" xfId="2345" xr:uid="{EAFB86D9-C18C-45E4-BDB0-67EA681E471D}"/>
    <cellStyle name="40% - Accent1 2 4 3 2" xfId="11936" xr:uid="{40BECE0F-5FAF-4FA4-8AE0-F780D89A09CC}"/>
    <cellStyle name="40% - Accent1 2 4 3 2 2" xfId="5793" xr:uid="{47F571AB-8E7A-47EC-ACA1-0B7305B19656}"/>
    <cellStyle name="40% - Accent1 2 4 3 2 2 2" xfId="3167" xr:uid="{FEE98957-4029-4F09-A011-F658BFEF89C5}"/>
    <cellStyle name="40% - Accent1 2 4 3 2 3" xfId="1757" xr:uid="{CF8DE1F6-2608-47B6-81FC-28B0E579823C}"/>
    <cellStyle name="40% - Accent1 2 4 3 2 3 2" xfId="20164" xr:uid="{41B2C6B0-30AF-4A97-A31C-AACD86666A99}"/>
    <cellStyle name="40% - Accent1 2 4 3 2 4" xfId="10323" xr:uid="{583685E6-5583-47E9-877E-7F5ABD307C4B}"/>
    <cellStyle name="40% - Accent1 2 4 3 3" xfId="15215" xr:uid="{F56D478C-3531-4FDC-B561-870BF5AFC057}"/>
    <cellStyle name="40% - Accent1 2 4 3 3 2" xfId="2014" xr:uid="{B7243CA4-D652-4722-A1B2-34EE3CF1B926}"/>
    <cellStyle name="40% - Accent1 2 4 3 4" xfId="15384" xr:uid="{9EF365EA-7F5A-456D-9B3C-3E75342013C3}"/>
    <cellStyle name="40% - Accent1 2 4 3 4 2" xfId="13789" xr:uid="{7465DB5D-5366-45D5-8AA5-D8631C8C6349}"/>
    <cellStyle name="40% - Accent1 2 4 3 5" xfId="2920" xr:uid="{7579C061-4915-407F-9579-33146B7FF0E7}"/>
    <cellStyle name="40% - Accent1 2 4 4" xfId="16156" xr:uid="{B5EA07EB-8E26-45A3-B20C-350D023BAEA7}"/>
    <cellStyle name="40% - Accent1 2 4 4 2" xfId="22640" xr:uid="{D42439F7-ED78-4D83-9836-B8B574E05C73}"/>
    <cellStyle name="40% - Accent1 2 4 4 2 2" xfId="21043" xr:uid="{5E51048C-4B10-4BC4-99D5-BA254D86FF1B}"/>
    <cellStyle name="40% - Accent1 2 4 4 3" xfId="13357" xr:uid="{EA48FBE8-720D-4222-AEBF-54977B353CE7}"/>
    <cellStyle name="40% - Accent1 2 4 4 3 2" xfId="18061" xr:uid="{54070798-2358-444A-BEBA-BDBF74EAFD56}"/>
    <cellStyle name="40% - Accent1 2 4 4 4" xfId="1905" xr:uid="{32F7831C-9B1A-4E42-8642-EAA8FE18ED54}"/>
    <cellStyle name="40% - Accent1 2 4 5" xfId="8891" xr:uid="{190751B6-8915-4174-9302-AEF38A0BDB3E}"/>
    <cellStyle name="40% - Accent1 2 4 5 2" xfId="19933" xr:uid="{F8E30528-24BC-4665-9EA1-1A2F26C17DDF}"/>
    <cellStyle name="40% - Accent1 2 4 6" xfId="9060" xr:uid="{661594BD-62A5-492C-B11E-FFCB13E631C6}"/>
    <cellStyle name="40% - Accent1 2 4 6 2" xfId="7467" xr:uid="{EDDF5823-E52D-40BA-A071-A2E0085149B3}"/>
    <cellStyle name="40% - Accent1 2 4 7" xfId="20796" xr:uid="{20CB8D71-A714-496E-9D8A-8E297838EF9D}"/>
    <cellStyle name="40% - Accent1 2 5" xfId="8658" xr:uid="{D352D664-6B5F-49D3-95B1-0B0F6AA9ECBD}"/>
    <cellStyle name="40% - Accent1 2 5 2" xfId="21293" xr:uid="{7F6F024B-6A9B-4110-81D0-3B613BBD3390}"/>
    <cellStyle name="40% - Accent1 2 5 2 2" xfId="18260" xr:uid="{4BF2F8A4-7E43-47D5-B522-D97A2E116828}"/>
    <cellStyle name="40% - Accent1 2 5 2 2 2" xfId="24744" xr:uid="{DDE6344D-D379-4201-87A5-7B3A1343EFBE}"/>
    <cellStyle name="40% - Accent1 2 5 2 2 2 2" xfId="22116" xr:uid="{F78AC88A-CADD-48F7-8AF4-9701560AFBBF}"/>
    <cellStyle name="40% - Accent1 2 5 2 2 3" xfId="10175" xr:uid="{FE6C9E23-85CF-4692-B109-65FA014D6B20}"/>
    <cellStyle name="40% - Accent1 2 5 2 2 3 2" xfId="2223" xr:uid="{AE71DBC8-638A-4C37-8693-364C79137F46}"/>
    <cellStyle name="40% - Accent1 2 5 2 2 4" xfId="16647" xr:uid="{BB3A54CB-5A8C-41FC-8522-33114DCA3FCA}"/>
    <cellStyle name="40% - Accent1 2 5 2 3" xfId="10995" xr:uid="{74E47906-546A-48E5-B6DC-81215576CE5E}"/>
    <cellStyle name="40% - Accent1 2 5 2 3 2" xfId="10432" xr:uid="{ED483EA2-7A03-4302-B625-80EF3A4C8A50}"/>
    <cellStyle name="40% - Accent1 2 5 2 4" xfId="11164" xr:uid="{4F951875-068C-420C-B07A-3BBE1BEBFE82}"/>
    <cellStyle name="40% - Accent1 2 5 2 4 2" xfId="2187" xr:uid="{B2592764-48C1-4A02-8545-375DA76616C0}"/>
    <cellStyle name="40% - Accent1 2 5 2 5" xfId="21869" xr:uid="{62BB51CD-B1FB-4973-AE3B-866E8216C949}"/>
    <cellStyle name="40% - Accent1 2 5 3" xfId="14981" xr:uid="{C27C1EE4-F5AC-492C-9C3B-F816E948E25D}"/>
    <cellStyle name="40% - Accent1 2 5 3 2" xfId="7727" xr:uid="{C7E43E67-7712-4E10-B105-F77199C706E0}"/>
    <cellStyle name="40% - Accent1 2 5 3 2 2" xfId="18431" xr:uid="{39944310-29DF-43F2-829E-092D254B425D}"/>
    <cellStyle name="40% - Accent1 2 5 3 2 2 2" xfId="15804" xr:uid="{88B2816C-F5E3-4146-9EF9-C573747F0991}"/>
    <cellStyle name="40% - Accent1 2 5 3 2 3" xfId="22812" xr:uid="{867D46D0-A789-46DE-8B6F-B3DD76833070}"/>
    <cellStyle name="40% - Accent1 2 5 3 2 3 2" xfId="4327" xr:uid="{81FA9072-794D-4B56-ACA2-05F9D26E2DEC}"/>
    <cellStyle name="40% - Accent1 2 5 3 2 4" xfId="6113" xr:uid="{15CA223F-4683-4E77-A6D2-E20E7B3DB159}"/>
    <cellStyle name="40% - Accent1 2 5 3 3" xfId="23632" xr:uid="{8C5E0C59-1BF1-496E-A24A-43AD460067CE}"/>
    <cellStyle name="40% - Accent1 2 5 3 3 2" xfId="23069" xr:uid="{10DDC01B-5952-4234-8251-1ED97FB1FCDF}"/>
    <cellStyle name="40% - Accent1 2 5 3 4" xfId="23801" xr:uid="{FFF3EDAC-E390-4E1B-94BC-224A4ED35CED}"/>
    <cellStyle name="40% - Accent1 2 5 3 4 2" xfId="4291" xr:uid="{C98B2272-CF3A-4E4E-A58C-42EA7280C57E}"/>
    <cellStyle name="40% - Accent1 2 5 3 5" xfId="15557" xr:uid="{17BE4ECD-EAB5-46D0-B5C5-0E525AEF9F58}"/>
    <cellStyle name="40% - Accent1 2 5 4" xfId="24573" xr:uid="{F7362A63-CE7A-4F99-A00C-69AA1D910701}"/>
    <cellStyle name="40% - Accent1 2 5 4 2" xfId="12107" xr:uid="{39D38D24-8654-48AF-9358-E6F9047199AD}"/>
    <cellStyle name="40% - Accent1 2 5 4 2 2" xfId="9480" xr:uid="{DB463EDE-8BB7-4D9F-8C51-9A3347233F3C}"/>
    <cellStyle name="40% - Accent1 2 5 4 3" xfId="3861" xr:uid="{F405661D-D3E5-44BE-97BB-259DF98C2ED9}"/>
    <cellStyle name="40% - Accent1 2 5 4 3 2" xfId="13850" xr:uid="{050E962D-B378-474E-9BBD-58B0643D8ABA}"/>
    <cellStyle name="40% - Accent1 2 5 4 4" xfId="22960" xr:uid="{25BEE12D-66E8-427F-8BB7-1034615DFB7F}"/>
    <cellStyle name="40% - Accent1 2 5 5" xfId="4682" xr:uid="{B9684082-A569-4530-8B0E-355E8CAFF6C6}"/>
    <cellStyle name="40% - Accent1 2 5 5 2" xfId="4118" xr:uid="{90D885A7-663E-4022-8771-58A99D33FF56}"/>
    <cellStyle name="40% - Accent1 2 5 6" xfId="4851" xr:uid="{1E0D11D5-E5C7-4136-BFBE-5AB4D4429545}"/>
    <cellStyle name="40% - Accent1 2 5 6 2" xfId="1153" xr:uid="{7F50ED58-A25C-475B-84CA-B5D0F264C98D}"/>
    <cellStyle name="40% - Accent1 2 5 7" xfId="9233" xr:uid="{71D5326B-650D-4EC7-9FB0-C9BDC1BA3251}"/>
    <cellStyle name="40% - Accent1 2 6" xfId="4449" xr:uid="{6311BD00-B92A-4F80-A2A5-D4A4B5B75BD9}"/>
    <cellStyle name="40% - Accent1 2 6 2" xfId="20362" xr:uid="{ABF8ECF8-A091-40EE-AE09-0708FE808EAC}"/>
    <cellStyle name="40% - Accent1 2 6 2 2" xfId="7898" xr:uid="{8AB1E70E-BF15-4632-ACDC-25AA8486D5E0}"/>
    <cellStyle name="40% - Accent1 2 6 2 2 2" xfId="5271" xr:uid="{00C79213-48B5-46D6-B548-CEC680450AB8}"/>
    <cellStyle name="40% - Accent1 2 6 2 3" xfId="16499" xr:uid="{654C573B-B905-4181-BD31-5E611745D14A}"/>
    <cellStyle name="40% - Accent1 2 6 2 3 2" xfId="10641" xr:uid="{ACE83964-31B5-4AA3-B608-6DFB1D01EACA}"/>
    <cellStyle name="40% - Accent1 2 6 2 4" xfId="12427" xr:uid="{F697FA8E-78EB-4827-84A3-04392DC4047A}"/>
    <cellStyle name="40% - Accent1 2 6 3" xfId="17320" xr:uid="{BEF28C01-9790-49E9-BF11-5414FFB5C8FE}"/>
    <cellStyle name="40% - Accent1 2 6 3 2" xfId="16756" xr:uid="{8C9D25FC-EA57-4C6F-A37A-5EC4D9C8126C}"/>
    <cellStyle name="40% - Accent1 2 6 4" xfId="17489" xr:uid="{D44867F1-4F2C-4789-B83D-2746E51642C5}"/>
    <cellStyle name="40% - Accent1 2 6 4 2" xfId="10605" xr:uid="{5F86767C-3E13-426C-8846-DC6F9A66568A}"/>
    <cellStyle name="40% - Accent1 2 6 5" xfId="5024" xr:uid="{D6AB20B4-2792-404D-BB01-C1AF527C8E05}"/>
    <cellStyle name="40% - Accent1 2 7" xfId="10763" xr:uid="{E5D84DF5-FD55-4AB4-B8AD-2CF86E4DEADD}"/>
    <cellStyle name="40% - Accent1 2 7 2" xfId="14050" xr:uid="{598F09BD-94C6-40FF-B2F3-949776BE2409}"/>
    <cellStyle name="40% - Accent1 2 7 2 2" xfId="20533" xr:uid="{2B3FD7CD-2510-4285-95C1-0B73CC5AAB42}"/>
    <cellStyle name="40% - Accent1 2 7 2 2 2" xfId="11584" xr:uid="{053714C4-904D-4EA2-AE85-4BE23E7BFDE6}"/>
    <cellStyle name="40% - Accent1 2 7 2 3" xfId="5965" xr:uid="{553F534A-6FF6-458F-ABF1-434BDB56EF1E}"/>
    <cellStyle name="40% - Accent1 2 7 2 3 2" xfId="23278" xr:uid="{4FB9F790-5A8B-4F8F-BDFF-EF256C8CCA58}"/>
    <cellStyle name="40% - Accent1 2 7 2 4" xfId="25064" xr:uid="{A48FB981-67F3-4800-B84A-CFF3793BCA30}"/>
    <cellStyle name="40% - Accent1 2 7 3" xfId="6787" xr:uid="{3802410E-2BDC-4CBA-896A-1C681FEC7C5A}"/>
    <cellStyle name="40% - Accent1 2 7 3 2" xfId="6222" xr:uid="{16244954-3B2D-4984-9F9E-08360187D13E}"/>
    <cellStyle name="40% - Accent1 2 7 4" xfId="6956" xr:uid="{7F471FED-C579-4E9E-92B0-398D30108EAD}"/>
    <cellStyle name="40% - Accent1 2 7 4 2" xfId="23242" xr:uid="{7C9DEC74-723A-43BE-8A1A-DB1D867B3087}"/>
    <cellStyle name="40% - Accent1 2 7 5" xfId="11337" xr:uid="{CFEC3DB7-E22F-46BC-83A3-8CD9FF9631BF}"/>
    <cellStyle name="40% - Accent1 2 8" xfId="23399" xr:uid="{B8B3D9FD-0A43-4151-930E-9C1B5C38A851}"/>
    <cellStyle name="40% - Accent1 2 9" xfId="6605" xr:uid="{AD2D36BB-4AC8-4FDA-A5A1-E32CF445C0ED}"/>
    <cellStyle name="40% - Accent1 2 9 2" xfId="1506" xr:uid="{4FBAFCB3-9AB3-4201-B36E-43B48F19017E}"/>
    <cellStyle name="40% - Accent1 2 9 2 2" xfId="18862" xr:uid="{D2980335-433B-4313-8BB1-09FE710535FB}"/>
    <cellStyle name="40% - Accent1 2 9 3" xfId="1675" xr:uid="{1C818B6F-9AC1-4D9D-92C3-AF840D91872C}"/>
    <cellStyle name="40% - Accent1 2 9 3 2" xfId="25345" xr:uid="{0584035E-64E2-4D9C-B476-E2437DC594B8}"/>
    <cellStyle name="40% - Accent1 2 9 4" xfId="13447" xr:uid="{1F2A4C61-4516-4868-BAD1-ADD3CE508F7C}"/>
    <cellStyle name="40% - Accent1 20" xfId="21436" xr:uid="{31E9AAA1-6B3F-42F8-AB67-3CA50446732A}"/>
    <cellStyle name="40% - Accent1 20 2" xfId="8971" xr:uid="{46E64568-37E4-4350-9DD5-ADCF9A56271C}"/>
    <cellStyle name="40% - Accent1 20 2 2" xfId="7377" xr:uid="{93E9A9E2-A042-4720-9B80-E69B5197D1CF}"/>
    <cellStyle name="40% - Accent1 20 3" xfId="18602" xr:uid="{ED9CDB6E-2EB2-4832-8140-E1563DC79556}"/>
    <cellStyle name="40% - Accent1 20 3 2" xfId="18080" xr:uid="{455056B3-99AC-4C1B-A2D1-D7F8B99AB338}"/>
    <cellStyle name="40% - Accent1 20 4" xfId="13527" xr:uid="{A0066C23-665F-41F6-9B63-7FEABCE23A8B}"/>
    <cellStyle name="40% - Accent1 21" xfId="5672" xr:uid="{5AC7D3F0-48E7-42C3-9F1F-3C52ADFC8F35}"/>
    <cellStyle name="40% - Accent1 21 2" xfId="24100" xr:uid="{2110C776-6643-49BE-9CC0-79E84D2FBC18}"/>
    <cellStyle name="40% - Accent1 22" xfId="7943" xr:uid="{0EDFE6B4-05FB-46D4-9C5C-8DE4EC3BBF3F}"/>
    <cellStyle name="40% - Accent1 22 2" xfId="10562" xr:uid="{8D325043-37FE-4180-9F1E-33E2D552B684}"/>
    <cellStyle name="40% - Accent1 23" xfId="4978" xr:uid="{9C0CA511-7680-40F1-A5FF-0C797E972017}"/>
    <cellStyle name="40% - Accent1 24" xfId="10728" xr:uid="{32849071-49E4-439D-8D50-A3D826C28AF7}"/>
    <cellStyle name="40% - Accent1 25" xfId="22338" xr:uid="{C8A3E04C-74D8-4F34-B421-620B47BE9C05}"/>
    <cellStyle name="40% - Accent1 26" xfId="190" xr:uid="{3CDF7CE2-0B1A-4C37-8C02-94FC106087C8}"/>
    <cellStyle name="40% - Accent1 27" xfId="25488" xr:uid="{005047DF-962E-44CA-B3CC-210F589FCF25}"/>
    <cellStyle name="40% - Accent1 28" xfId="25520" xr:uid="{C678639A-AE83-4362-B037-6077AB001F17}"/>
    <cellStyle name="40% - Accent1 3" xfId="166" xr:uid="{B426B36C-1380-40BD-BCD5-1AEC69E02595}"/>
    <cellStyle name="40% - Accent1 3 10" xfId="24624" xr:uid="{443BCA93-5AC3-4DB5-9ADB-043563B22AF6}"/>
    <cellStyle name="40% - Accent1 3 10 2" xfId="19889" xr:uid="{07509361-80AB-425D-8D28-B4E50CBCB4BB}"/>
    <cellStyle name="40% - Accent1 3 11" xfId="14269" xr:uid="{BFC5B78C-DE94-4A07-A5DE-C49ADE5F64A3}"/>
    <cellStyle name="40% - Accent1 3 11 2" xfId="16887" xr:uid="{3E406027-9C7F-4FE9-A075-E149F358FE6A}"/>
    <cellStyle name="40% - Accent1 3 12" xfId="17605" xr:uid="{BCA005F6-3917-4A51-9F66-7FB719BFBB81}"/>
    <cellStyle name="40% - Accent1 3 13" xfId="19204" xr:uid="{8BD1C79C-6D24-4AEC-8F05-D2E9B594635E}"/>
    <cellStyle name="40% - Accent1 3 14" xfId="25566" xr:uid="{8ECA9984-7EBE-423D-AC2F-6DBF4A467E38}"/>
    <cellStyle name="40% - Accent1 3 2" xfId="13928" xr:uid="{9E927964-A32D-47CE-A37C-8F37A854D9CF}"/>
    <cellStyle name="40% - Accent1 3 2 10" xfId="11293" xr:uid="{683FD90E-A38E-4F3C-91D2-CD0D3BC33FF6}"/>
    <cellStyle name="40% - Accent1 3 2 2" xfId="294" xr:uid="{FB583910-CFA1-4AB8-8529-D0B810491AED}"/>
    <cellStyle name="40% - Accent1 3 2 2 2" xfId="1334" xr:uid="{B987CE60-DA6E-47EC-9146-6D74F91AEC92}"/>
    <cellStyle name="40% - Accent1 3 2 2 2 2" xfId="15123" xr:uid="{7C88F3BC-7E1E-4F70-A6D8-D8DE9CD6999F}"/>
    <cellStyle name="40% - Accent1 3 2 2 2 2 2" xfId="21606" xr:uid="{4A8EF94D-3F5B-4C8F-B4C0-5B98726A7882}"/>
    <cellStyle name="40% - Accent1 3 2 2 2 2 2 2" xfId="20012" xr:uid="{13EF5EA9-4874-447D-B778-32FBC6AD555A}"/>
    <cellStyle name="40% - Accent1 3 2 2 2 2 3" xfId="8070" xr:uid="{E25E7CC4-6152-458B-89B6-8CD1BE4435A2}"/>
    <cellStyle name="40% - Accent1 3 2 2 2 2 3 2" xfId="25382" xr:uid="{4595C052-426D-4377-AB32-A4B55FC66214}"/>
    <cellStyle name="40% - Accent1 3 2 2 2 2 4" xfId="14541" xr:uid="{11870C2C-346D-4A56-ACA6-D79F8F69C7D6}"/>
    <cellStyle name="40% - Accent1 3 2 2 2 3" xfId="1507" xr:uid="{124CCF9C-5DF1-4745-8510-96C1E08E595A}"/>
    <cellStyle name="40% - Accent1 3 2 2 2 3 2" xfId="8327" xr:uid="{569E3DEF-C6D6-4DD0-8C01-1C6A438DCFB2}"/>
    <cellStyle name="40% - Accent1 3 2 2 2 4" xfId="1676" xr:uid="{A2174229-627F-4FBF-B045-828546827EA6}"/>
    <cellStyle name="40% - Accent1 3 2 2 2 4 2" xfId="25346" xr:uid="{BC57B1BF-4DBC-4FF9-A75A-1F30E1180056}"/>
    <cellStyle name="40% - Accent1 3 2 2 2 5" xfId="19765" xr:uid="{F7A7E672-5203-4802-8479-DCF01E84FAFF}"/>
    <cellStyle name="40% - Accent1 3 2 2 3" xfId="3438" xr:uid="{C3399BAC-8E2B-4FB1-8AED-EEBD20C30AC0}"/>
    <cellStyle name="40% - Accent1 3 2 2 3 2" xfId="4590" xr:uid="{9A36D24F-9C8D-4FDC-8416-39A96F28B6F1}"/>
    <cellStyle name="40% - Accent1 3 2 2 3 2 2" xfId="15294" xr:uid="{4C99903D-9A4E-4DB1-9FF6-DDA890A22B84}"/>
    <cellStyle name="40% - Accent1 3 2 2 3 2 2 2" xfId="13698" xr:uid="{988AF067-2D7E-4DBB-9586-07CF88DA1916}"/>
    <cellStyle name="40% - Accent1 3 2 2 3 2 3" xfId="20705" xr:uid="{4E148AA4-E6A5-4DD9-8019-96778C60B5A6}"/>
    <cellStyle name="40% - Accent1 3 2 2 3 2 3 2" xfId="19069" xr:uid="{3CFD5EFF-4F09-4BC1-8190-67110FC0F531}"/>
    <cellStyle name="40% - Accent1 3 2 2 3 2 4" xfId="890" xr:uid="{0730ED5E-C0EB-4FAC-98F4-F78E3D7BD342}"/>
    <cellStyle name="40% - Accent1 3 2 2 3 3" xfId="3611" xr:uid="{EE5BD7CA-5E4F-43E0-A67C-EDFA8A305F22}"/>
    <cellStyle name="40% - Accent1 3 2 2 3 3 2" xfId="20962" xr:uid="{F320630E-54F6-4703-B173-C00B3B967F1D}"/>
    <cellStyle name="40% - Accent1 3 2 2 3 4" xfId="3780" xr:uid="{DC5E3209-CCE7-4563-AE5A-DCF90C9C2694}"/>
    <cellStyle name="40% - Accent1 3 2 2 3 4 2" xfId="19033" xr:uid="{3783FF28-281D-4BAE-8BA1-68E52C4634FA}"/>
    <cellStyle name="40% - Accent1 3 2 2 3 5" xfId="13451" xr:uid="{2346C468-C571-4930-86BE-57F585671B82}"/>
    <cellStyle name="40% - Accent1 3 2 2 4" xfId="21435" xr:uid="{4CCE6872-1B69-49C0-98FA-ECADAEBAE31C}"/>
    <cellStyle name="40% - Accent1 3 2 2 4 2" xfId="8970" xr:uid="{A12874FB-A441-48B6-9897-BE1412237E4B}"/>
    <cellStyle name="40% - Accent1 3 2 2 4 2 2" xfId="7376" xr:uid="{FCB33D04-1258-431F-B505-C93BB5AFF020}"/>
    <cellStyle name="40% - Accent1 3 2 2 4 3" xfId="18603" xr:uid="{E2CE04C3-8CEF-49F3-8016-3CC559E10130}"/>
    <cellStyle name="40% - Accent1 3 2 2 4 3 2" xfId="12745" xr:uid="{3917B970-3635-4E78-8FB6-0D75F951F1B8}"/>
    <cellStyle name="40% - Accent1 3 2 2 4 4" xfId="20853" xr:uid="{9727BB54-1735-4DFB-A1CF-4D155A2174D5}"/>
    <cellStyle name="40% - Accent1 3 2 2 5" xfId="468" xr:uid="{4D016C8F-9179-4567-A82C-0A81EEB9E7BB}"/>
    <cellStyle name="40% - Accent1 3 2 2 5 2" xfId="18860" xr:uid="{97C60CA1-CF4F-437D-A0EC-62C0F0727D18}"/>
    <cellStyle name="40% - Accent1 3 2 2 6" xfId="638" xr:uid="{FD78189A-2451-4114-AB3A-57651EED0031}"/>
    <cellStyle name="40% - Accent1 3 2 2 6 2" xfId="12709" xr:uid="{CFC5EFF7-0062-4A99-AA37-DBBACDCCEB5A}"/>
    <cellStyle name="40% - Accent1 3 2 2 7" xfId="7129" xr:uid="{7968917A-84E7-42C7-86B8-F848B148E9D2}"/>
    <cellStyle name="40% - Accent1 3 2 3" xfId="9752" xr:uid="{0027FC2E-943A-4A96-8A00-BC57A09736EC}"/>
    <cellStyle name="40% - Accent1 3 2 3 2" xfId="22389" xr:uid="{730E0DAB-A500-415A-A0DC-D929A8211840}"/>
    <cellStyle name="40% - Accent1 3 2 3 2 2" xfId="23540" xr:uid="{FADC4D52-DB50-4232-9545-537CBCD177E4}"/>
    <cellStyle name="40% - Accent1 3 2 3 2 2 2" xfId="11074" xr:uid="{EBA844DD-ED89-4944-AB34-01D04B1723FC}"/>
    <cellStyle name="40% - Accent1 3 2 3 2 2 2 2" xfId="1064" xr:uid="{8D9B7769-DA1C-4FBE-86C5-E71D48EA435F}"/>
    <cellStyle name="40% - Accent1 3 2 3 2 2 3" xfId="2829" xr:uid="{0708B263-CE9B-4768-AAE4-49964EF4E03B}"/>
    <cellStyle name="40% - Accent1 3 2 3 2 2 3 2" xfId="21171" xr:uid="{BE0D8A97-70BE-45BA-BE08-207861BDD354}"/>
    <cellStyle name="40% - Accent1 3 2 3 2 2 4" xfId="19843" xr:uid="{DE6A1087-E64B-48D3-A499-4ECE18784CA8}"/>
    <cellStyle name="40% - Accent1 3 2 3 2 3" xfId="22562" xr:uid="{18C074AC-C1E7-483B-8D3A-7D27AF5D912B}"/>
    <cellStyle name="40% - Accent1 3 2 3 2 3 2" xfId="3086" xr:uid="{62D757A7-3575-47CA-A0FD-FA65AF2A260D}"/>
    <cellStyle name="40% - Accent1 3 2 3 2 4" xfId="22731" xr:uid="{8356364F-3A64-4312-A249-EE3530A8F3A3}"/>
    <cellStyle name="40% - Accent1 3 2 3 2 4 2" xfId="21135" xr:uid="{2EE56C5F-F99C-4AB6-BE03-73434F4FFDD9}"/>
    <cellStyle name="40% - Accent1 3 2 3 2 5" xfId="1849" xr:uid="{DA74F557-1D0A-4651-8647-710490B8EB7A}"/>
    <cellStyle name="40% - Accent1 3 2 3 3" xfId="16076" xr:uid="{3EBEA32A-FBE2-46BD-AAD2-24C76161AE4A}"/>
    <cellStyle name="40% - Accent1 3 2 3 3 2" xfId="17228" xr:uid="{9AAFF70D-E716-4812-90E4-35F8A6C35A68}"/>
    <cellStyle name="40% - Accent1 3 2 3 3 2 2" xfId="23711" xr:uid="{3D948C86-EAD2-4E70-9DAF-00E22AD8F189}"/>
    <cellStyle name="40% - Accent1 3 2 3 3 2 2 2" xfId="2099" xr:uid="{FA82122B-D49C-4BB5-9DE0-48B801CFB4B8}"/>
    <cellStyle name="40% - Accent1 3 2 3 3 2 3" xfId="9142" xr:uid="{AD7723DE-1A03-4AA0-8F6F-A7B56B3D047B}"/>
    <cellStyle name="40% - Accent1 3 2 3 3 2 3 2" xfId="14859" xr:uid="{43125656-737C-4BE0-841D-9CB486C05115}"/>
    <cellStyle name="40% - Accent1 3 2 3 3 2 4" xfId="13529" xr:uid="{57EC11D4-8C7D-4430-A08B-14DC57555BFC}"/>
    <cellStyle name="40% - Accent1 3 2 3 3 3" xfId="16249" xr:uid="{087D80CC-F300-4C2C-ABDF-59AA437C7373}"/>
    <cellStyle name="40% - Accent1 3 2 3 3 3 2" xfId="9399" xr:uid="{BE122F7D-0559-4495-93DB-570CCA5AF374}"/>
    <cellStyle name="40% - Accent1 3 2 3 3 4" xfId="16418" xr:uid="{0E87853D-D2EF-4518-A8E4-BCCF5E2234B4}"/>
    <cellStyle name="40% - Accent1 3 2 3 3 4 2" xfId="14823" xr:uid="{76090990-7A7C-4991-8179-8A986E7FD8DD}"/>
    <cellStyle name="40% - Accent1 3 2 3 3 5" xfId="3953" xr:uid="{84490966-A030-48BE-83EA-78D56AF1A5A5}"/>
    <cellStyle name="40% - Accent1 3 2 3 4" xfId="10903" xr:uid="{660823EC-7311-4BEF-BD39-9705E4DBE592}"/>
    <cellStyle name="40% - Accent1 3 2 3 4 2" xfId="4761" xr:uid="{A83B398F-4BD1-41F4-9A16-F9ECF267C0C6}"/>
    <cellStyle name="40% - Accent1 3 2 3 4 2 2" xfId="1063" xr:uid="{81C73553-BFE3-47DE-A5BC-2469E0F1A2C2}"/>
    <cellStyle name="40% - Accent1 3 2 3 4 3" xfId="14393" xr:uid="{BFF2F45B-3A16-46F7-ADD4-84516BB808A1}"/>
    <cellStyle name="40% - Accent1 3 2 3 4 3 2" xfId="8536" xr:uid="{700D5471-0705-412C-AE7E-30CDD04EF46A}"/>
    <cellStyle name="40% - Accent1 3 2 3 4 4" xfId="7207" xr:uid="{16F5D75C-1E6A-44F8-A4C0-D08C7532D833}"/>
    <cellStyle name="40% - Accent1 3 2 3 5" xfId="9925" xr:uid="{32FF4E76-28E7-4C53-8F7A-D257E8A2BA16}"/>
    <cellStyle name="40% - Accent1 3 2 3 5 2" xfId="14650" xr:uid="{0248291F-F0D6-472B-B06A-8235ABD8E7A0}"/>
    <cellStyle name="40% - Accent1 3 2 3 6" xfId="10094" xr:uid="{367CD306-39C2-47E2-B8E6-63EB23F26E6A}"/>
    <cellStyle name="40% - Accent1 3 2 3 6 2" xfId="8500" xr:uid="{887BA692-4972-4677-B01A-EB3146E8A122}"/>
    <cellStyle name="40% - Accent1 3 2 3 7" xfId="812" xr:uid="{DDC6E681-5137-4748-AD2D-6E70C1926E40}"/>
    <cellStyle name="40% - Accent1 3 2 4" xfId="5542" xr:uid="{8D18EFDD-A517-45CC-988A-B42BFD303F67}"/>
    <cellStyle name="40% - Accent1 3 2 4 2" xfId="6695" xr:uid="{A71C8860-803A-41E6-A6D6-6F3C89F7C305}"/>
    <cellStyle name="40% - Accent1 3 2 4 2 2" xfId="17399" xr:uid="{53F4785C-B060-47B9-839F-E9AF8B0E729E}"/>
    <cellStyle name="40% - Accent1 3 2 4 2 2 2" xfId="4203" xr:uid="{9D467A0B-30C2-4305-9D79-930EA337B758}"/>
    <cellStyle name="40% - Accent1 3 2 4 2 3" xfId="21778" xr:uid="{9365EE91-6CDF-4166-8E47-75A2201922A4}"/>
    <cellStyle name="40% - Accent1 3 2 4 2 3 2" xfId="2317" xr:uid="{FA36641A-B9D2-4C1C-9CF4-62A49A53E6DF}"/>
    <cellStyle name="40% - Accent1 3 2 4 2 4" xfId="891" xr:uid="{FF5D0DA4-06DC-4E44-A831-6C30D54A2715}"/>
    <cellStyle name="40% - Accent1 3 2 4 3" xfId="5715" xr:uid="{C8B6EFF3-580A-49E5-BDB5-758E50BB6C71}"/>
    <cellStyle name="40% - Accent1 3 2 4 3 2" xfId="22035" xr:uid="{5607149D-1E0E-4269-BE12-5C52D494B927}"/>
    <cellStyle name="40% - Accent1 3 2 4 4" xfId="5884" xr:uid="{964C305A-1084-4881-9604-05960695809E}"/>
    <cellStyle name="40% - Accent1 3 2 4 4 2" xfId="3259" xr:uid="{740B3BB5-9465-4333-9C59-BC08AF1C2BFB}"/>
    <cellStyle name="40% - Accent1 3 2 4 5" xfId="10267" xr:uid="{A88CE015-8912-414C-BAB3-25F78978D192}"/>
    <cellStyle name="40% - Accent1 3 2 5" xfId="11856" xr:uid="{0D3D9961-E832-4556-AA47-0D002CFE2944}"/>
    <cellStyle name="40% - Accent1 3 2 5 2" xfId="19331" xr:uid="{B5EA9AF9-1C28-40C6-816B-E0E7F582E57F}"/>
    <cellStyle name="40% - Accent1 3 2 5 2 2" xfId="6866" xr:uid="{F9DF9F6B-84C7-409C-9FA4-147CAEB5ED6A}"/>
    <cellStyle name="40% - Accent1 3 2 5 2 2 2" xfId="10517" xr:uid="{E48A3BCC-10E3-41E5-BDCD-018AEC6E07CE}"/>
    <cellStyle name="40% - Accent1 3 2 5 2 3" xfId="15466" xr:uid="{32A333CF-E2C6-4001-99C4-AE56F5053A92}"/>
    <cellStyle name="40% - Accent1 3 2 5 2 3 2" xfId="8630" xr:uid="{02C290E8-DF88-40F3-BCED-2E0A66481800}"/>
    <cellStyle name="40% - Accent1 3 2 5 2 4" xfId="892" xr:uid="{B3977AD8-BF14-44DF-9322-16E94FC15421}"/>
    <cellStyle name="40% - Accent1 3 2 5 3" xfId="12029" xr:uid="{0A1CA6A5-9E5C-4A12-BDCD-B82547C4396A}"/>
    <cellStyle name="40% - Accent1 3 2 5 3 2" xfId="15723" xr:uid="{FE8603D9-5301-454D-8853-5371E1307891}"/>
    <cellStyle name="40% - Accent1 3 2 5 4" xfId="12198" xr:uid="{95A70557-F0E4-4109-96B1-0C10F59C8D27}"/>
    <cellStyle name="40% - Accent1 3 2 5 4 2" xfId="9572" xr:uid="{683C3C87-0817-4269-B2B7-AAF301EAD42C}"/>
    <cellStyle name="40% - Accent1 3 2 5 5" xfId="22904" xr:uid="{512B0AE4-60B5-4BBD-B7D1-99738322E64B}"/>
    <cellStyle name="40% - Accent1 3 2 6" xfId="293" xr:uid="{D0C9761D-3BB0-4494-B46C-486615262370}"/>
    <cellStyle name="40% - Accent1 3 2 6 2" xfId="13109" xr:uid="{FED43DB3-1A9F-414C-A3EB-A6E41EEAA1EE}"/>
    <cellStyle name="40% - Accent1 3 2 6 2 2" xfId="25173" xr:uid="{A0633AF1-B2AE-4F2D-BE75-480026CA95D6}"/>
    <cellStyle name="40% - Accent1 3 2 6 3" xfId="13278" xr:uid="{94750BF8-331D-4D5E-8C34-13B707B4D4D8}"/>
    <cellStyle name="40% - Accent1 3 2 6 3 2" xfId="6395" xr:uid="{2F991F06-4228-4C0E-98DC-63D605D4B10A}"/>
    <cellStyle name="40% - Accent1 3 2 6 4" xfId="17662" xr:uid="{5F5815D6-C748-4DFC-8B90-5F9C52D45C0A}"/>
    <cellStyle name="40% - Accent1 3 2 7" xfId="8799" xr:uid="{3DBC011F-5C0C-45A6-9CC0-D1D21C7B10DD}"/>
    <cellStyle name="40% - Accent1 3 2 7 2" xfId="2657" xr:uid="{0C70032F-E2BD-4EC3-A7F1-1160685621A0}"/>
    <cellStyle name="40% - Accent1 3 2 7 2 2" xfId="17909" xr:uid="{34DD97AF-EAF9-4073-9F74-257E80006927}"/>
    <cellStyle name="40% - Accent1 3 2 7 3" xfId="24916" xr:uid="{FD269B22-5460-49E7-977B-074A3E7ABB5C}"/>
    <cellStyle name="40% - Accent1 3 2 7 3 2" xfId="6431" xr:uid="{7920A1FD-6639-4549-A726-1DD87736181A}"/>
    <cellStyle name="40% - Accent1 3 2 7 4" xfId="8218" xr:uid="{5546B169-7817-4F99-8FF9-BB4FF3A83C3E}"/>
    <cellStyle name="40% - Accent1 3 2 8" xfId="5675" xr:uid="{BB15C323-00D2-43C9-AB3A-AB74B18A2F83}"/>
    <cellStyle name="40% - Accent1 3 2 8 2" xfId="12499" xr:uid="{BB0D3202-BD73-46C8-87AA-224D8C2AD9FA}"/>
    <cellStyle name="40% - Accent1 3 2 9" xfId="6556" xr:uid="{BFAFCE4E-7573-4773-B2E6-F6DACD751931}"/>
    <cellStyle name="40% - Accent1 3 2 9 2" xfId="4252" xr:uid="{F5EDC49F-EA07-4086-BFE3-6CC7EF238EE8}"/>
    <cellStyle name="40% - Accent1 3 3" xfId="24493" xr:uid="{57AF2048-4FE6-47F7-A967-549AF0891053}"/>
    <cellStyle name="40% - Accent1 3 3 2" xfId="18180" xr:uid="{EF7A56AC-F501-4BD8-B462-5C7231ABEEF2}"/>
    <cellStyle name="40% - Accent1 3 3 2 2" xfId="377" xr:uid="{349E19C9-ADBE-49B8-9263-8F6381CDDF25}"/>
    <cellStyle name="40% - Accent1 3 3 2 2 2" xfId="13188" xr:uid="{15FDBA46-2631-434C-90D4-ECCFB52C6990}"/>
    <cellStyle name="40% - Accent1 3 3 2 2 2 2" xfId="16841" xr:uid="{0AABD569-BD44-462B-BAC3-FD919BE88E34}"/>
    <cellStyle name="40% - Accent1 3 3 2 2 3" xfId="11246" xr:uid="{5971114C-8542-4473-B988-E7C16AFDACFF}"/>
    <cellStyle name="40% - Accent1 3 3 2 2 3 2" xfId="14953" xr:uid="{AF594E4B-8690-4351-8B29-412331040FFA}"/>
    <cellStyle name="40% - Accent1 3 3 2 2 4" xfId="4032" xr:uid="{6D4AB0B5-65E5-4167-B553-6CF269402244}"/>
    <cellStyle name="40% - Accent1 3 3 2 3" xfId="18353" xr:uid="{044F9570-63E6-494E-BFE9-4DEA09C7155B}"/>
    <cellStyle name="40% - Accent1 3 3 2 3 2" xfId="11503" xr:uid="{8B9655B5-1424-454B-B8AA-30A5B863A0DA}"/>
    <cellStyle name="40% - Accent1 3 3 2 4" xfId="18522" xr:uid="{DCAF472E-3E84-487A-ABBC-7D71771EF5DF}"/>
    <cellStyle name="40% - Accent1 3 3 2 4 2" xfId="15896" xr:uid="{4A20C266-8F57-4F3F-8387-EE97A4D94489}"/>
    <cellStyle name="40% - Accent1 3 3 2 5" xfId="6057" xr:uid="{4229F933-D279-4545-BEB6-0C58C68FBC66}"/>
    <cellStyle name="40% - Accent1 3 3 3" xfId="7647" xr:uid="{CA30FA7E-4671-4A9F-B1D7-FBAD312A491A}"/>
    <cellStyle name="40% - Accent1 3 3 3 2" xfId="378" xr:uid="{DD50B9A0-8CA5-47F7-B0DB-AF95E7EEF8B8}"/>
    <cellStyle name="40% - Accent1 3 3 3 2 2" xfId="549" xr:uid="{B6D58628-3BF0-4442-89AC-2E3EFED169DB}"/>
    <cellStyle name="40% - Accent1 3 3 3 2 2 2" xfId="6307" xr:uid="{DB1B0F2D-8798-4357-8EE8-61101EF2123E}"/>
    <cellStyle name="40% - Accent1 3 3 3 2 3" xfId="23883" xr:uid="{45FE6AF1-7A4C-43B5-B55B-2B5AF443F93A}"/>
    <cellStyle name="40% - Accent1 3 3 3 2 3 2" xfId="4421" xr:uid="{305029D4-ACB8-416C-BD24-33DB5FE3F2BA}"/>
    <cellStyle name="40% - Accent1 3 3 3 2 4" xfId="10346" xr:uid="{907CC817-5756-43D8-91AC-6C60F2A65450}"/>
    <cellStyle name="40% - Accent1 3 3 3 3" xfId="7820" xr:uid="{A525F996-D3D3-46B4-9310-5C0E221F3F41}"/>
    <cellStyle name="40% - Accent1 3 3 3 3 2" xfId="24140" xr:uid="{E9BB0860-88E9-4075-906F-F77D63ED705C}"/>
    <cellStyle name="40% - Accent1 3 3 3 4" xfId="7989" xr:uid="{30233E74-C799-4471-8DAB-DF2A38CC92F8}"/>
    <cellStyle name="40% - Accent1 3 3 3 4 2" xfId="5363" xr:uid="{4828D2F5-6B14-4AAF-B208-FD5FA1CDC91E}"/>
    <cellStyle name="40% - Accent1 3 3 3 5" xfId="12371" xr:uid="{0995AB6D-F4D0-471D-BF7E-F3A49387F862}"/>
    <cellStyle name="40% - Accent1 3 3 4" xfId="13017" xr:uid="{EC7EBF61-B4DD-4948-9E4C-31AE81B93048}"/>
    <cellStyle name="40% - Accent1 3 3 4 2" xfId="19502" xr:uid="{0D6C0FCF-1060-4E51-82B1-3F0697AFD76D}"/>
    <cellStyle name="40% - Accent1 3 3 4 2 2" xfId="23154" xr:uid="{6A3340C3-3F0C-4847-A194-0931ECD8147A}"/>
    <cellStyle name="40% - Accent1 3 3 4 3" xfId="4933" xr:uid="{9F7D80DB-9D94-437B-8139-DCBC40AA2B35}"/>
    <cellStyle name="40% - Accent1 3 3 4 3 2" xfId="21265" xr:uid="{556E6170-330A-478C-B135-18295D9CB8D2}"/>
    <cellStyle name="40% - Accent1 3 3 4 4" xfId="1928" xr:uid="{71B6BC66-2A3A-4F94-8E85-0C6D69F540F6}"/>
    <cellStyle name="40% - Accent1 3 3 5" xfId="24666" xr:uid="{E0AFFE90-6053-42FA-ADC4-98E7F6B8944E}"/>
    <cellStyle name="40% - Accent1 3 3 5 2" xfId="5190" xr:uid="{C4C8EDCE-5CA6-4249-B62A-34FA41C061CD}"/>
    <cellStyle name="40% - Accent1 3 3 6" xfId="24835" xr:uid="{6E60410B-F613-402C-A736-574AACB11874}"/>
    <cellStyle name="40% - Accent1 3 3 6 2" xfId="22208" xr:uid="{977B0771-F2DC-48E6-9884-877D3DE7DEF0}"/>
    <cellStyle name="40% - Accent1 3 3 7" xfId="16591" xr:uid="{A34295D4-6834-4D90-82B2-0CE57290A866}"/>
    <cellStyle name="40% - Accent1 3 4" xfId="20282" xr:uid="{460719CF-C96E-48FF-8129-3DCEE1178B84}"/>
    <cellStyle name="40% - Accent1 3 4 2" xfId="13970" xr:uid="{F11792CC-8E62-4159-B223-8598D962F37D}"/>
    <cellStyle name="40% - Accent1 3 4 2 2" xfId="3522" xr:uid="{2528FF91-0E2F-4592-93BC-0E6CD677FF68}"/>
    <cellStyle name="40% - Accent1 3 4 2 2 2" xfId="1589" xr:uid="{6084102D-10A9-49CC-9F30-0949EBF4FFA6}"/>
    <cellStyle name="40% - Accent1 3 4 2 2 2 2" xfId="25258" xr:uid="{2F9E69D3-4405-450E-A25C-961A6063BAF6}"/>
    <cellStyle name="40% - Accent1 3 4 2 2 3" xfId="7038" xr:uid="{3F99E7EB-619C-48EF-9CEA-820B1BCBD840}"/>
    <cellStyle name="40% - Accent1 3 4 2 2 3 2" xfId="23371" xr:uid="{95E2EB6B-D51B-4116-9E6E-001572B74256}"/>
    <cellStyle name="40% - Accent1 3 4 2 2 4" xfId="16670" xr:uid="{1F17525F-B5F6-448C-99BC-5752241AD950}"/>
    <cellStyle name="40% - Accent1 3 4 2 3" xfId="14143" xr:uid="{F87542AC-2FC9-4306-9886-E8BA10DE8F5B}"/>
    <cellStyle name="40% - Accent1 3 4 2 3 2" xfId="7295" xr:uid="{BA822C8A-B423-4FE8-AF2C-B8A929FC1FD9}"/>
    <cellStyle name="40% - Accent1 3 4 2 4" xfId="14312" xr:uid="{235B7EFA-DFFC-4981-8605-107999C8EF25}"/>
    <cellStyle name="40% - Accent1 3 4 2 4 2" xfId="24313" xr:uid="{2996219F-4C20-454F-A7D8-393D7B75D24B}"/>
    <cellStyle name="40% - Accent1 3 4 2 5" xfId="18695" xr:uid="{2B7CAFCC-A1DD-4D4F-A5B5-B469E19B21FB}"/>
    <cellStyle name="40% - Accent1 3 4 3" xfId="2406" xr:uid="{AC1BC7CE-0D40-4BF7-8509-35C9A30A1359}"/>
    <cellStyle name="40% - Accent1 3 4 3 2" xfId="9836" xr:uid="{4BD2F16A-338A-4E75-B220-8AA5B7A9D696}"/>
    <cellStyle name="40% - Accent1 3 4 3 2 2" xfId="3693" xr:uid="{8682FBDA-6297-49FB-8224-DC0E649AD8CB}"/>
    <cellStyle name="40% - Accent1 3 4 3 2 2 2" xfId="18945" xr:uid="{293A65BE-AB9E-4282-B8DE-5F43B7FA13A6}"/>
    <cellStyle name="40% - Accent1 3 4 3 2 3" xfId="19674" xr:uid="{0A5702E9-BB45-40F6-A0E9-D9DCC27C9790}"/>
    <cellStyle name="40% - Accent1 3 4 3 2 3 2" xfId="17059" xr:uid="{8AB77562-22C4-4965-83BD-5622D0832C6E}"/>
    <cellStyle name="40% - Accent1 3 4 3 2 4" xfId="6136" xr:uid="{A1F18092-D3E3-4F00-B9A4-0451AAAB396B}"/>
    <cellStyle name="40% - Accent1 3 4 3 3" xfId="2579" xr:uid="{4F4142F6-764F-4ACF-A157-53FCAE7D3328}"/>
    <cellStyle name="40% - Accent1 3 4 3 3 2" xfId="19931" xr:uid="{3090DE9B-9396-4CDA-B7D5-7A57D98FC901}"/>
    <cellStyle name="40% - Accent1 3 4 3 4" xfId="2748" xr:uid="{CA0006C4-FC01-4AB6-9038-F219AD9D74E0}"/>
    <cellStyle name="40% - Accent1 3 4 3 4 2" xfId="18001" xr:uid="{8C7BA612-1B42-4B73-97DF-045AC857DA2A}"/>
    <cellStyle name="40% - Accent1 3 4 3 5" xfId="8162" xr:uid="{8E495875-7CDB-49D3-B841-6A24BB6CD57E}"/>
    <cellStyle name="40% - Accent1 3 4 4" xfId="1418" xr:uid="{DF01E522-05AD-4177-A856-2F768BAB5E16}"/>
    <cellStyle name="40% - Accent1 3 4 4 2" xfId="550" xr:uid="{A786C80C-2A70-4DD9-BEEF-1E5F800202E9}"/>
    <cellStyle name="40% - Accent1 3 4 4 2 2" xfId="12621" xr:uid="{80C6CC23-BAA1-4E61-AC39-64F5C5A42818}"/>
    <cellStyle name="40% - Accent1 3 4 4 3" xfId="17571" xr:uid="{1E5491F0-9D4A-497E-834F-C18FEEE5AFAF}"/>
    <cellStyle name="40% - Accent1 3 4 4 3 2" xfId="10735" xr:uid="{E3392CC8-BECF-4A2A-BEFA-EB162BD1C18E}"/>
    <cellStyle name="40% - Accent1 3 4 4 4" xfId="22983" xr:uid="{25EF96D6-4879-4BF0-9260-9841D3E0099B}"/>
    <cellStyle name="40% - Accent1 3 4 5" xfId="20455" xr:uid="{64594074-1AC5-46D5-AF42-0385899E93A1}"/>
    <cellStyle name="40% - Accent1 3 4 5 2" xfId="17828" xr:uid="{2026077D-7668-40D2-9565-5745D06C1DAC}"/>
    <cellStyle name="40% - Accent1 3 4 6" xfId="20624" xr:uid="{1F6C38C8-A809-449B-85E5-100E41C08212}"/>
    <cellStyle name="40% - Accent1 3 4 6 2" xfId="11676" xr:uid="{D5C836E6-D3C8-48AD-BF72-D59167C97A7F}"/>
    <cellStyle name="40% - Accent1 3 4 7" xfId="25008" xr:uid="{42950248-B8D2-4DD8-BE03-6FDBE3AE7390}"/>
    <cellStyle name="40% - Accent1 3 5" xfId="8719" xr:uid="{D02EFE52-54EC-43CC-9D8C-881C3FF7FE69}"/>
    <cellStyle name="40% - Accent1 3 5 2" xfId="21355" xr:uid="{3405ECB4-7F82-4634-8B31-7CC2106C7985}"/>
    <cellStyle name="40% - Accent1 3 5 2 2" xfId="16160" xr:uid="{24A69FE4-74DD-43B4-B3B3-5CD7525E55BA}"/>
    <cellStyle name="40% - Accent1 3 5 2 2 2" xfId="22644" xr:uid="{FF9CE235-D94D-4023-B677-EA632F1BF4BB}"/>
    <cellStyle name="40% - Accent1 3 5 2 2 2 2" xfId="21047" xr:uid="{600C2E23-D9AB-4962-B8CE-C0F494CC722D}"/>
    <cellStyle name="40% - Accent1 3 5 2 2 3" xfId="721" xr:uid="{A0F9C478-8981-48E9-AA62-917CC13FB86B}"/>
    <cellStyle name="40% - Accent1 3 5 2 2 3 2" xfId="19163" xr:uid="{F31BD199-F673-437D-AF9E-C96489232AAF}"/>
    <cellStyle name="40% - Accent1 3 5 2 2 4" xfId="25087" xr:uid="{21AF06A0-707B-4F6A-AE3A-78E648AB1AFA}"/>
    <cellStyle name="40% - Accent1 3 5 2 3" xfId="21528" xr:uid="{6F17F056-5565-471B-A454-6519759F4D3F}"/>
    <cellStyle name="40% - Accent1 3 5 2 3 2" xfId="982" xr:uid="{CBBFBFD2-24C9-4A27-AF97-35C1CBA40E52}"/>
    <cellStyle name="40% - Accent1 3 5 2 4" xfId="21697" xr:uid="{6A328D99-4736-4BA7-8A6B-91CF8DDD96E2}"/>
    <cellStyle name="40% - Accent1 3 5 2 4 2" xfId="20104" xr:uid="{3934190B-B2DF-4406-B966-DBF3B67EDD33}"/>
    <cellStyle name="40% - Accent1 3 5 2 5" xfId="14485" xr:uid="{E8DFB7B4-BBA4-490D-B4AE-4A20D456D8B4}"/>
    <cellStyle name="40% - Accent1 3 5 3" xfId="15043" xr:uid="{651CC13E-EAC3-43FB-8042-937FA7E0EDEB}"/>
    <cellStyle name="40% - Accent1 3 5 3 2" xfId="5626" xr:uid="{23FBD8D0-F108-4976-87A8-B5B5E595852A}"/>
    <cellStyle name="40% - Accent1 3 5 3 2 2" xfId="16331" xr:uid="{696D4372-5926-48F1-A787-3575785419DB}"/>
    <cellStyle name="40% - Accent1 3 5 3 2 2 2" xfId="14735" xr:uid="{D9D534D8-1084-45D9-89EC-E8F806C442DF}"/>
    <cellStyle name="40% - Accent1 3 5 3 2 3" xfId="1758" xr:uid="{D86385B0-C5A3-4942-B7DE-B3FA5981927A}"/>
    <cellStyle name="40% - Accent1 3 5 3 2 3 2" xfId="12839" xr:uid="{FB8D3C44-EA54-49CA-BD34-C9790611FFAA}"/>
    <cellStyle name="40% - Accent1 3 5 3 2 4" xfId="18774" xr:uid="{ACB438FA-5261-4250-AB7B-956230D492B2}"/>
    <cellStyle name="40% - Accent1 3 5 3 3" xfId="15216" xr:uid="{36FC2AFE-5C47-4896-A5ED-465F88B511BF}"/>
    <cellStyle name="40% - Accent1 3 5 3 3 2" xfId="2017" xr:uid="{247C56FD-29C6-45CB-AD17-F51C92889E3A}"/>
    <cellStyle name="40% - Accent1 3 5 3 4" xfId="15385" xr:uid="{A8F61C0A-A5CB-48AE-A889-A539B55786A5}"/>
    <cellStyle name="40% - Accent1 3 5 3 4 2" xfId="13790" xr:uid="{AE9D62A1-FAEC-4E51-BE5F-21F87256784F}"/>
    <cellStyle name="40% - Accent1 3 5 3 5" xfId="2921" xr:uid="{9B869D0F-01AE-4D8D-B706-7357720000F3}"/>
    <cellStyle name="40% - Accent1 3 5 4" xfId="22473" xr:uid="{7CD585AB-AE84-4574-81C5-EA7205A92BEF}"/>
    <cellStyle name="40% - Accent1 3 5 4 2" xfId="10007" xr:uid="{8B2C0778-2752-4AA8-AF97-C629C28F79DD}"/>
    <cellStyle name="40% - Accent1 3 5 4 2 2" xfId="8412" xr:uid="{B3A23001-24A4-4513-B292-B3F81AC03383}"/>
    <cellStyle name="40% - Accent1 3 5 4 3" xfId="13360" xr:uid="{A5EB2CF1-ABC3-48EF-AA91-9A787F535D5B}"/>
    <cellStyle name="40% - Accent1 3 5 4 3 2" xfId="6525" xr:uid="{C37DA2AF-90F4-4DF8-AA5E-1C9AA3156202}"/>
    <cellStyle name="40% - Accent1 3 5 4 4" xfId="12450" xr:uid="{3530D644-AFF8-4586-8790-D4F8C682C146}"/>
    <cellStyle name="40% - Accent1 3 5 5" xfId="8892" xr:uid="{ABB178E0-409A-47F2-8541-7CF16175CDA1}"/>
    <cellStyle name="40% - Accent1 3 5 5 2" xfId="13617" xr:uid="{381A22AD-6DAC-41AD-BECB-C5DD57641D80}"/>
    <cellStyle name="40% - Accent1 3 5 6" xfId="9061" xr:uid="{5C41351B-6C81-4C01-A019-5A774277BCC7}"/>
    <cellStyle name="40% - Accent1 3 5 6 2" xfId="7468" xr:uid="{9F5FBC1E-EF11-4411-BC3E-1E24C71BF541}"/>
    <cellStyle name="40% - Accent1 3 5 7" xfId="20797" xr:uid="{8A472212-8C3C-49A9-9FC5-0180B90B5AF3}"/>
    <cellStyle name="40% - Accent1 3 6" xfId="4510" xr:uid="{D39723CF-B77D-40FC-9DF7-B810086EACC0}"/>
    <cellStyle name="40% - Accent1 3 6 2" xfId="11940" xr:uid="{86E6C038-8610-4CFC-8959-BFCDB376259B}"/>
    <cellStyle name="40% - Accent1 3 6 2 2" xfId="5797" xr:uid="{EC2990A1-FE21-430E-8B26-727E8E398858}"/>
    <cellStyle name="40% - Accent1 3 6 2 2 2" xfId="3171" xr:uid="{1EE35C52-0541-4053-8F1E-9B2432C21A55}"/>
    <cellStyle name="40% - Accent1 3 6 2 3" xfId="3862" xr:uid="{BEB3B492-3383-46C9-A53C-4A500D4EDEF7}"/>
    <cellStyle name="40% - Accent1 3 6 2 3 2" xfId="25476" xr:uid="{C65A1773-D8C3-4615-8E02-D49ADD9316E1}"/>
    <cellStyle name="40% - Accent1 3 6 2 4" xfId="8241" xr:uid="{D4BC1728-EF70-4D57-BFDB-BA6076A6ABA1}"/>
    <cellStyle name="40% - Accent1 3 6 3" xfId="4683" xr:uid="{B7A75AA5-C4F3-4404-9D26-E139042E46D5}"/>
    <cellStyle name="40% - Accent1 3 6 3 2" xfId="4121" xr:uid="{3F35FEA3-82E0-42D4-95E3-F93C988B97BA}"/>
    <cellStyle name="40% - Accent1 3 6 4" xfId="4852" xr:uid="{EAD74EEC-5969-4C24-A593-4932495DBE4D}"/>
    <cellStyle name="40% - Accent1 3 6 4 2" xfId="2185" xr:uid="{6E2B7E2B-B2E8-4A0F-8747-078D705CA73E}"/>
    <cellStyle name="40% - Accent1 3 6 5" xfId="9234" xr:uid="{C2111CE8-7892-4D18-BC51-4EB85781CE5D}"/>
    <cellStyle name="40% - Accent1 3 7" xfId="10823" xr:uid="{0F1D0E4E-11E6-4401-A069-D3AFD4890328}"/>
    <cellStyle name="40% - Accent1 3 7 2" xfId="24577" xr:uid="{7B8855E0-9293-4835-A7AD-AF960069009C}"/>
    <cellStyle name="40% - Accent1 3 7 2 2" xfId="12111" xr:uid="{FB89B79C-47F1-4794-AB19-01F086C6471A}"/>
    <cellStyle name="40% - Accent1 3 7 2 2 2" xfId="9484" xr:uid="{5317A97F-8FCE-47F1-80B5-244BD7C1BA69}"/>
    <cellStyle name="40% - Accent1 3 7 2 3" xfId="10176" xr:uid="{826002F6-C461-450B-A634-4488C7DBDEE4}"/>
    <cellStyle name="40% - Accent1 3 7 2 3 2" xfId="12847" xr:uid="{E8D62B5D-2833-4DDB-9437-F9EE980B04B9}"/>
    <cellStyle name="40% - Accent1 3 7 2 4" xfId="20876" xr:uid="{BF54B3DE-0EC8-41A5-A35F-4118CF225B9E}"/>
    <cellStyle name="40% - Accent1 3 7 3" xfId="10996" xr:uid="{19553578-668B-4487-B825-8AC1FFA07480}"/>
    <cellStyle name="40% - Accent1 3 7 3 2" xfId="10435" xr:uid="{1B0E1D92-87CD-4EC0-B701-84292DD16FAB}"/>
    <cellStyle name="40% - Accent1 3 7 4" xfId="11165" xr:uid="{FD0552C5-2F3E-4DC8-B4B4-62CFA676A799}"/>
    <cellStyle name="40% - Accent1 3 7 4 2" xfId="4289" xr:uid="{0741B7D9-F67C-4353-BE65-586DFE8BB0B4}"/>
    <cellStyle name="40% - Accent1 3 7 5" xfId="21870" xr:uid="{E2C65E1F-CF5F-4AC4-B3EA-B2A9BA824BF0}"/>
    <cellStyle name="40% - Accent1 3 8" xfId="17087" xr:uid="{B8A4F3FA-48E5-4C4E-9DA0-2C5D7E072B8C}"/>
    <cellStyle name="40% - Accent1 3 8 2" xfId="19423" xr:uid="{BD6911C7-CDC7-46D9-88B3-994EFAD3CD67}"/>
    <cellStyle name="40% - Accent1 3 8 2 2" xfId="12536" xr:uid="{F4D654DC-195F-4612-937B-545B25CA1158}"/>
    <cellStyle name="40% - Accent1 3 8 3" xfId="19592" xr:uid="{C172C3E6-F599-4884-BE3D-5C257CFA5920}"/>
    <cellStyle name="40% - Accent1 3 8 3 2" xfId="16929" xr:uid="{11BD2E06-F0AA-4DA0-AAF4-4479112FD7FA}"/>
    <cellStyle name="40% - Accent1 3 8 4" xfId="23974" xr:uid="{4ED8A328-4254-4DAC-ABFE-0A3BAE044F68}"/>
    <cellStyle name="40% - Accent1 3 9" xfId="2486" xr:uid="{A22E80E3-D37B-4425-AB27-5CD613F0166E}"/>
    <cellStyle name="40% - Accent1 3 9 2" xfId="14221" xr:uid="{D1D64DEE-5A69-405B-B7B9-3DA8CD7927D7}"/>
    <cellStyle name="40% - Accent1 3 9 2 2" xfId="24221" xr:uid="{B618A8DC-070C-4EBD-A732-A97E8CB3013F}"/>
    <cellStyle name="40% - Accent1 3 9 3" xfId="12279" xr:uid="{5695BD84-E174-4E64-97DC-B927785AF01B}"/>
    <cellStyle name="40% - Accent1 3 9 3 2" xfId="16965" xr:uid="{674CF7F1-886D-4407-9B55-68B12BC56C85}"/>
    <cellStyle name="40% - Accent1 3 9 4" xfId="18751" xr:uid="{5272A540-44AA-4C36-95ED-FA1D614EC966}"/>
    <cellStyle name="40% - Accent1 4" xfId="20236" xr:uid="{8DCF378C-397C-421B-93B6-310CDBA4AAAA}"/>
    <cellStyle name="40% - Accent1 4 10" xfId="22521" xr:uid="{B4D51C41-4612-4A31-8EF7-C361EF66BE78}"/>
    <cellStyle name="40% - Accent1 4 10 2" xfId="5152" xr:uid="{08B47BC3-AC3B-4648-9FFE-0129B0BEBB5C}"/>
    <cellStyle name="40% - Accent1 4 11" xfId="23740" xr:uid="{E580D827-6647-4F79-8083-776F9623B7E8}"/>
    <cellStyle name="40% - Accent1 4 11 2" xfId="1113" xr:uid="{3EE85826-15D7-4345-8EC3-15CB5F264081}"/>
    <cellStyle name="40% - Accent1 4 12" xfId="21827" xr:uid="{1BA39770-A498-4BE3-84DF-EEB7138201AD}"/>
    <cellStyle name="40% - Accent1 4 13" xfId="25594" xr:uid="{B21259F1-3CC2-4109-8F99-2005C040E079}"/>
    <cellStyle name="40% - Accent1 4 2" xfId="17148" xr:uid="{7A32B0B7-C9D3-43F8-AE5C-AB93410783FA}"/>
    <cellStyle name="40% - Accent1 4 2 2" xfId="6615" xr:uid="{DF016EDB-F2F1-4169-AD79-12228E263EB0}"/>
    <cellStyle name="40% - Accent1 4 2 2 2" xfId="19251" xr:uid="{2CB5D5AE-EA93-4530-834C-33CBF99E0BFF}"/>
    <cellStyle name="40% - Accent1 4 2 2 2 2" xfId="14054" xr:uid="{84845F72-F867-4B74-80DD-77EA26D820DF}"/>
    <cellStyle name="40% - Accent1 4 2 2 2 2 2" xfId="20537" xr:uid="{ADF99729-44F2-4DE4-B709-355B47671BC8}"/>
    <cellStyle name="40% - Accent1 4 2 2 2 2 2 2" xfId="11588" xr:uid="{08F173FA-FC0D-4C43-AE65-1B8495B46239}"/>
    <cellStyle name="40% - Accent1 4 2 2 2 2 3" xfId="12280" xr:uid="{0D3729CE-C2B2-45B5-AE3C-9093053946AB}"/>
    <cellStyle name="40% - Accent1 4 2 2 2 2 3 2" xfId="21275" xr:uid="{DC056FCF-CBF0-4029-B354-C41AA8D78C00}"/>
    <cellStyle name="40% - Accent1 4 2 2 2 2 4" xfId="21949" xr:uid="{B09E62B0-A421-43D4-A732-A23DEDFC8278}"/>
    <cellStyle name="40% - Accent1 4 2 2 2 3" xfId="19424" xr:uid="{84A1B3E9-7F8B-467A-B882-088829026FED}"/>
    <cellStyle name="40% - Accent1 4 2 2 2 3 2" xfId="12539" xr:uid="{657E41A0-6628-41BD-8CE9-52E62BD45377}"/>
    <cellStyle name="40% - Accent1 4 2 2 2 4" xfId="19593" xr:uid="{35E2C693-396B-4358-90D2-6B2A469C01B9}"/>
    <cellStyle name="40% - Accent1 4 2 2 2 4 2" xfId="6393" xr:uid="{00C8A270-BB8C-4DF3-8C7F-EBA30C5E40CC}"/>
    <cellStyle name="40% - Accent1 4 2 2 2 5" xfId="23975" xr:uid="{B7C663F6-4C33-485B-B5C4-16B7593F9DEF}"/>
    <cellStyle name="40% - Accent1 4 2 2 3" xfId="12937" xr:uid="{C244536C-861D-43D7-B099-BD75F4A182F8}"/>
    <cellStyle name="40% - Accent1 4 2 2 3 2" xfId="2490" xr:uid="{26796AFD-6244-428F-AC78-1562ABD8325C}"/>
    <cellStyle name="40% - Accent1 4 2 2 3 2 2" xfId="14225" xr:uid="{2DDB1629-7E3B-407C-884E-F8CBADA77B04}"/>
    <cellStyle name="40% - Accent1 4 2 2 3 2 2 2" xfId="24225" xr:uid="{68C26CDD-2DCC-4B39-A84E-592801F5DEBC}"/>
    <cellStyle name="40% - Accent1 4 2 2 3 2 3" xfId="24917" xr:uid="{74C00353-ED5E-4351-93BF-AAE8DA71761F}"/>
    <cellStyle name="40% - Accent1 4 2 2 3 2 3 2" xfId="14963" xr:uid="{6B6EE257-1F9A-4CC9-9D97-B4E4C3A0E612}"/>
    <cellStyle name="40% - Accent1 4 2 2 3 2 4" xfId="15637" xr:uid="{C5B5E84E-A49F-4CDD-9456-57353064C4C2}"/>
    <cellStyle name="40% - Accent1 4 2 2 3 3" xfId="13110" xr:uid="{588F603E-D334-49FE-9C81-7480EF46569B}"/>
    <cellStyle name="40% - Accent1 4 2 2 3 3 2" xfId="25176" xr:uid="{99CE9208-6F68-40FE-8318-69C9A08C178F}"/>
    <cellStyle name="40% - Accent1 4 2 2 3 4" xfId="13279" xr:uid="{96D34249-9E14-4BD5-9EC1-1266BD2FA5DE}"/>
    <cellStyle name="40% - Accent1 4 2 2 3 4 2" xfId="12707" xr:uid="{32177851-2933-42BD-BD27-70FA849EF338}"/>
    <cellStyle name="40% - Accent1 4 2 2 3 5" xfId="17663" xr:uid="{27794F83-8293-45DC-B9C2-91C82936A4F0}"/>
    <cellStyle name="40% - Accent1 4 2 2 4" xfId="20366" xr:uid="{538F2021-77E5-41FC-ABBE-E0BC33513DB2}"/>
    <cellStyle name="40% - Accent1 4 2 2 4 2" xfId="7902" xr:uid="{291975B1-0A9C-46DE-B6B5-E625302D2AF6}"/>
    <cellStyle name="40% - Accent1 4 2 2 4 2 2" xfId="5275" xr:uid="{3400AF90-99EA-41CA-8D73-E53F9048A23E}"/>
    <cellStyle name="40% - Accent1 4 2 2 4 3" xfId="5966" xr:uid="{F22921EF-CA3D-445C-B159-78E6525880EE}"/>
    <cellStyle name="40% - Accent1 4 2 2 4 3 2" xfId="8640" xr:uid="{CBA974D5-C0FF-4037-9EDD-86F3CCB79D54}"/>
    <cellStyle name="40% - Accent1 4 2 2 4 4" xfId="9313" xr:uid="{31E74FCB-3196-427E-B803-48FB0BB45D04}"/>
    <cellStyle name="40% - Accent1 4 2 2 5" xfId="6788" xr:uid="{06672D93-165F-439F-88A9-4A077AE113E4}"/>
    <cellStyle name="40% - Accent1 4 2 2 5 2" xfId="6225" xr:uid="{2AF1FEF7-1313-4504-92F9-54AEF83036BE}"/>
    <cellStyle name="40% - Accent1 4 2 2 6" xfId="6957" xr:uid="{58892FB2-B399-4A59-943A-CF4DEEC8B823}"/>
    <cellStyle name="40% - Accent1 4 2 2 6 2" xfId="16927" xr:uid="{84DE77A4-37FA-4675-8107-E085338898D9}"/>
    <cellStyle name="40% - Accent1 4 2 2 7" xfId="11338" xr:uid="{EB489321-32B4-4113-9DAC-9E9FB253FB77}"/>
    <cellStyle name="40% - Accent1 4 2 3" xfId="295" xr:uid="{D8B09139-6874-430D-920A-80D5A410A270}"/>
    <cellStyle name="40% - Accent1 4 2 3 2" xfId="1335" xr:uid="{2A9256FF-C9AD-4CA0-A4A4-6B98BF2D2731}"/>
    <cellStyle name="40% - Accent1 4 2 3 2 2" xfId="21439" xr:uid="{A4AEA8F4-B16F-4699-BAD4-2373B9E30CC8}"/>
    <cellStyle name="40% - Accent1 4 2 3 2 2 2" xfId="8974" xr:uid="{E0295F72-6F1C-404E-8C78-FBFA8A0F347C}"/>
    <cellStyle name="40% - Accent1 4 2 3 2 2 2 2" xfId="7380" xr:uid="{13331464-4AE1-49AB-99A2-100B9965CD56}"/>
    <cellStyle name="40% - Accent1 4 2 3 2 2 3" xfId="8071" xr:uid="{69757260-D72D-45E1-970F-C5477DA2D2B3}"/>
    <cellStyle name="40% - Accent1 4 2 3 2 2 3 2" xfId="10745" xr:uid="{24E35B6C-CFB4-4119-80FA-82AF65E8696B}"/>
    <cellStyle name="40% - Accent1 4 2 3 2 2 4" xfId="11417" xr:uid="{2F76FC9A-1D6D-4D98-9380-9C1130A2D0AD}"/>
    <cellStyle name="40% - Accent1 4 2 3 2 3" xfId="3609" xr:uid="{859ACF10-A196-4CDE-A0A1-76911B2DF763}"/>
    <cellStyle name="40% - Accent1 4 2 3 2 3 2" xfId="8330" xr:uid="{54B4659B-5870-4BA0-A5F7-FB4FA46C5B54}"/>
    <cellStyle name="40% - Accent1 4 2 3 2 4" xfId="3772" xr:uid="{423E5BF4-E54B-4F22-9507-EB0333808DCA}"/>
    <cellStyle name="40% - Accent1 4 2 3 2 4 2" xfId="19031" xr:uid="{6864AF88-6625-4BD5-869B-599538024FE0}"/>
    <cellStyle name="40% - Accent1 4 2 3 2 5" xfId="19766" xr:uid="{7C3F17E6-C05B-4B52-8F35-5BA02ABD5561}"/>
    <cellStyle name="40% - Accent1 4 2 3 3" xfId="3439" xr:uid="{3C13AC0E-90E5-4454-B7C5-56D432865171}"/>
    <cellStyle name="40% - Accent1 4 2 3 3 2" xfId="15127" xr:uid="{A92D6D66-AB7F-4194-9543-956E4C90AF83}"/>
    <cellStyle name="40% - Accent1 4 2 3 3 2 2" xfId="21610" xr:uid="{0AA4E716-BBD9-4D8E-8740-D182420EF606}"/>
    <cellStyle name="40% - Accent1 4 2 3 3 2 2 2" xfId="20016" xr:uid="{D1F5A3E9-81FD-40C3-BA17-B1C33C4282F2}"/>
    <cellStyle name="40% - Accent1 4 2 3 3 2 3" xfId="20706" xr:uid="{D923DEB2-7E54-4765-BD25-BA017E2C4F80}"/>
    <cellStyle name="40% - Accent1 4 2 3 3 2 3 2" xfId="23381" xr:uid="{947171C5-B457-4EBD-8E82-9276C0A7A95B}"/>
    <cellStyle name="40% - Accent1 4 2 3 3 2 4" xfId="24054" xr:uid="{C1A8539E-B5B2-48B4-A56A-4A2409A677C9}"/>
    <cellStyle name="40% - Accent1 4 2 3 3 3" xfId="9923" xr:uid="{DA13D846-1F09-4E22-8495-E451D357818A}"/>
    <cellStyle name="40% - Accent1 4 2 3 3 3 2" xfId="20965" xr:uid="{472B1EB7-428B-4C95-AA2A-681346D11F6F}"/>
    <cellStyle name="40% - Accent1 4 2 3 3 4" xfId="10086" xr:uid="{EA4F6342-DD21-4FD4-AC81-92351DE0A2DA}"/>
    <cellStyle name="40% - Accent1 4 2 3 3 4 2" xfId="8498" xr:uid="{770309BE-8C62-4B77-A573-040693CD9E38}"/>
    <cellStyle name="40% - Accent1 4 2 3 3 5" xfId="13452" xr:uid="{18C5E990-0A4B-4347-BA3B-6987FD764607}"/>
    <cellStyle name="40% - Accent1 4 2 3 4" xfId="8803" xr:uid="{98F08FBA-AAF7-4893-9B06-0D61182AEBF5}"/>
    <cellStyle name="40% - Accent1 4 2 3 4 2" xfId="2661" xr:uid="{D7D3C419-D8F3-4D70-B9E5-251D86BFB39D}"/>
    <cellStyle name="40% - Accent1 4 2 3 4 2 2" xfId="17913" xr:uid="{A4710D11-E397-49A1-98D5-3B2EB16367F3}"/>
    <cellStyle name="40% - Accent1 4 2 3 4 3" xfId="18604" xr:uid="{148D42F1-D70E-43EA-8771-4CE55FBFD574}"/>
    <cellStyle name="40% - Accent1 4 2 3 4 3 2" xfId="4431" xr:uid="{EC45DF37-5D75-41E1-8F78-FEB042F58F84}"/>
    <cellStyle name="40% - Accent1 4 2 3 4 4" xfId="5104" xr:uid="{6B5F583D-0F02-45D9-8800-9436BEA5CB91}"/>
    <cellStyle name="40% - Accent1 4 2 3 5" xfId="1505" xr:uid="{CBCC9ADB-78C2-45A9-82C6-C682B29370E7}"/>
    <cellStyle name="40% - Accent1 4 2 3 5 2" xfId="18863" xr:uid="{55BC8324-2DF1-4E74-A102-9DF33A065A70}"/>
    <cellStyle name="40% - Accent1 4 2 3 6" xfId="1668" xr:uid="{2E078F98-A562-4BF5-B979-C777859F3837}"/>
    <cellStyle name="40% - Accent1 4 2 3 6 2" xfId="25344" xr:uid="{267CAA05-C2D0-49AC-B41A-313C17E7861F}"/>
    <cellStyle name="40% - Accent1 4 2 3 7" xfId="7130" xr:uid="{8730F4AE-5265-4683-9050-F1E54D4202DC}"/>
    <cellStyle name="40% - Accent1 4 2 4" xfId="9753" xr:uid="{D23A2E55-F981-46AE-863B-44F0873423F3}"/>
    <cellStyle name="40% - Accent1 4 2 4 2" xfId="4594" xr:uid="{31AB05EF-5673-4D4A-9D53-679E9B5A6350}"/>
    <cellStyle name="40% - Accent1 4 2 4 2 2" xfId="15298" xr:uid="{0C0356C4-96E8-47E8-BFDA-E8B3FDA22E2B}"/>
    <cellStyle name="40% - Accent1 4 2 4 2 2 2" xfId="13702" xr:uid="{619DD5F3-F4F6-4966-89BC-C892C29C6462}"/>
    <cellStyle name="40% - Accent1 4 2 4 2 3" xfId="14394" xr:uid="{E5B6C9FB-9217-46FE-9248-CB643E69E327}"/>
    <cellStyle name="40% - Accent1 4 2 4 2 3 2" xfId="17069" xr:uid="{ECF1C309-9FA5-457E-BC87-282B828A133E}"/>
    <cellStyle name="40% - Accent1 4 2 4 2 4" xfId="17742" xr:uid="{08D03C50-55F0-4031-90C7-A3F56024AAC9}"/>
    <cellStyle name="40% - Accent1 4 2 4 3" xfId="22560" xr:uid="{40216985-6C65-47C6-BBE0-5F641115F672}"/>
    <cellStyle name="40% - Accent1 4 2 4 3 2" xfId="14653" xr:uid="{A616DBBC-A85C-4E4D-A46A-B6BF71CFB31F}"/>
    <cellStyle name="40% - Accent1 4 2 4 4" xfId="22723" xr:uid="{65D8F593-8AAA-49C8-8999-E83EC10C6C0E}"/>
    <cellStyle name="40% - Accent1 4 2 4 4 2" xfId="21133" xr:uid="{C08B7BDE-64AD-4755-B075-9EDF820774F5}"/>
    <cellStyle name="40% - Accent1 4 2 4 5" xfId="1847" xr:uid="{2BE294F9-C958-4F4E-A799-081C28FAC6BA}"/>
    <cellStyle name="40% - Accent1 4 2 5" xfId="22390" xr:uid="{BF4AC466-8DBA-46D0-9976-B585C101213D}"/>
    <cellStyle name="40% - Accent1 4 2 5 2" xfId="10907" xr:uid="{6012B191-FCE7-4E16-9082-70C7B65C49A2}"/>
    <cellStyle name="40% - Accent1 4 2 5 2 2" xfId="4765" xr:uid="{F6CAC2FB-F69D-47DB-9A79-336F763C483C}"/>
    <cellStyle name="40% - Accent1 4 2 5 2 2 2" xfId="1065" xr:uid="{EFEA52E7-1512-465C-8C72-72B3BBAA63AD}"/>
    <cellStyle name="40% - Accent1 4 2 5 2 3" xfId="2830" xr:uid="{CBC7CE40-D5CC-48A2-B30A-40160587E5B7}"/>
    <cellStyle name="40% - Accent1 4 2 5 2 3 2" xfId="6535" xr:uid="{32525E7B-485A-47ED-BD0F-49BF0EFC57DE}"/>
    <cellStyle name="40% - Accent1 4 2 5 2 4" xfId="7209" xr:uid="{2E6039E9-D931-4B1F-963B-94CD4BD2903C}"/>
    <cellStyle name="40% - Accent1 4 2 5 3" xfId="16247" xr:uid="{289AA475-DC18-4CE8-A64B-8287AF2F2167}"/>
    <cellStyle name="40% - Accent1 4 2 5 3 2" xfId="3089" xr:uid="{2A713BC1-9095-4205-9B86-424EB756C5C1}"/>
    <cellStyle name="40% - Accent1 4 2 5 4" xfId="16410" xr:uid="{EA19B8C4-49AF-41B2-B954-7295156F70A1}"/>
    <cellStyle name="40% - Accent1 4 2 5 4 2" xfId="14821" xr:uid="{DDBD3857-FA85-424D-B14B-ECA1FA0FE2CA}"/>
    <cellStyle name="40% - Accent1 4 2 5 5" xfId="3951" xr:uid="{58BECF20-3FE0-4B88-93F5-59E7E3E59633}"/>
    <cellStyle name="40% - Accent1 4 2 6" xfId="7731" xr:uid="{AFABD588-5A8F-49CC-AB55-4C94941C1B61}"/>
    <cellStyle name="40% - Accent1 4 2 6 2" xfId="18435" xr:uid="{729F8D48-CBA7-4DFD-BF3E-964674C0CEA6}"/>
    <cellStyle name="40% - Accent1 4 2 6 2 2" xfId="15808" xr:uid="{08B8436F-C3D8-4969-88C7-E189ED1A012F}"/>
    <cellStyle name="40% - Accent1 4 2 6 3" xfId="16500" xr:uid="{59858918-39B9-4509-BD13-3542EE963651}"/>
    <cellStyle name="40% - Accent1 4 2 6 3 2" xfId="2327" xr:uid="{9A952C14-15ED-455C-A3A3-8DEF182251AB}"/>
    <cellStyle name="40% - Accent1 4 2 6 4" xfId="3000" xr:uid="{BAD91EB8-4CD1-485B-9476-EF6FCDC2E7DD}"/>
    <cellStyle name="40% - Accent1 4 2 7" xfId="17321" xr:uid="{FFDABB50-F92A-4F04-93A6-1FC71BEB8210}"/>
    <cellStyle name="40% - Accent1 4 2 7 2" xfId="16759" xr:uid="{B3804A67-0DE5-49FF-ACB1-3F9802090C6E}"/>
    <cellStyle name="40% - Accent1 4 2 8" xfId="17490" xr:uid="{D70DAF9D-2C37-4184-9C99-BD995C476B21}"/>
    <cellStyle name="40% - Accent1 4 2 8 2" xfId="23240" xr:uid="{D1F72696-69FD-435D-B089-1643C902BFF1}"/>
    <cellStyle name="40% - Accent1 4 2 9" xfId="5025" xr:uid="{2E0C5681-4A47-4BF9-A153-32454502DA22}"/>
    <cellStyle name="40% - Accent1 4 3" xfId="16077" xr:uid="{5FE0131F-477D-4AAF-947F-E8A544202B7F}"/>
    <cellStyle name="40% - Accent1 4 3 2" xfId="5543" xr:uid="{488D71F8-2FF7-4287-9216-E2420CA1AE56}"/>
    <cellStyle name="40% - Accent1 4 3 2 2" xfId="17232" xr:uid="{3327C58E-3C12-4096-A9EB-38E4E4871568}"/>
    <cellStyle name="40% - Accent1 4 3 2 2 2" xfId="23715" xr:uid="{E8067564-C824-490A-83C1-9098C7F100F7}"/>
    <cellStyle name="40% - Accent1 4 3 2 2 2 2" xfId="4204" xr:uid="{FA840367-E518-46EE-8A5A-341235E4BCF6}"/>
    <cellStyle name="40% - Accent1 4 3 2 2 3" xfId="21779" xr:uid="{10D6F40B-9A71-4B35-B9E4-2F5ACD5A9651}"/>
    <cellStyle name="40% - Accent1 4 3 2 2 3 2" xfId="12857" xr:uid="{9019EB9C-A374-4B6F-95EF-3AD4D2B7C5CE}"/>
    <cellStyle name="40% - Accent1 4 3 2 2 4" xfId="13531" xr:uid="{0ADB2FC0-819E-403F-BF78-508984035A78}"/>
    <cellStyle name="40% - Accent1 4 3 2 3" xfId="12027" xr:uid="{4E7B97B2-8838-4322-8C4D-1B0DDFEF6CDF}"/>
    <cellStyle name="40% - Accent1 4 3 2 3 2" xfId="22038" xr:uid="{5B4069C5-1CEF-4BF6-AC01-F1CB4AF53C48}"/>
    <cellStyle name="40% - Accent1 4 3 2 4" xfId="12190" xr:uid="{9EA74A5D-7057-4A30-BCCC-4A117BF4BB7B}"/>
    <cellStyle name="40% - Accent1 4 3 2 4 2" xfId="9570" xr:uid="{16AF6E6B-C818-418B-9A7C-F0EE878447AA}"/>
    <cellStyle name="40% - Accent1 4 3 2 5" xfId="22902" xr:uid="{92BC5029-1215-42DA-819E-4703265F021B}"/>
    <cellStyle name="40% - Accent1 4 3 3" xfId="11857" xr:uid="{0537AB93-895A-4FD5-88E1-6953BFAA1C5B}"/>
    <cellStyle name="40% - Accent1 4 3 3 2" xfId="6699" xr:uid="{47DE6D27-CABE-4E7F-A42A-CC313DBF1A21}"/>
    <cellStyle name="40% - Accent1 4 3 3 2 2" xfId="17403" xr:uid="{15884A7A-1168-40AA-945D-01868AA063DD}"/>
    <cellStyle name="40% - Accent1 4 3 3 2 2 2" xfId="10518" xr:uid="{C719FB14-6DE3-4060-85EC-96EBF87F8F36}"/>
    <cellStyle name="40% - Accent1 4 3 3 2 3" xfId="15467" xr:uid="{0A21C8E3-2150-4A05-8E60-D77112F28A7A}"/>
    <cellStyle name="40% - Accent1 4 3 3 2 3 2" xfId="230" xr:uid="{27759D62-A3BE-4740-8B93-C3314BBC7039}"/>
    <cellStyle name="40% - Accent1 4 3 3 2 4" xfId="893" xr:uid="{4B2A21A5-5188-4FD6-B7F9-84386C6D4089}"/>
    <cellStyle name="40% - Accent1 4 3 3 3" xfId="24664" xr:uid="{62E280F1-84FB-4464-8954-234EA7E237B6}"/>
    <cellStyle name="40% - Accent1 4 3 3 3 2" xfId="15726" xr:uid="{9113C702-9D33-422F-BA92-AE0BA2C2397D}"/>
    <cellStyle name="40% - Accent1 4 3 3 4" xfId="24827" xr:uid="{383547FE-2790-43DB-9E16-3D07AC36A434}"/>
    <cellStyle name="40% - Accent1 4 3 3 4 2" xfId="22206" xr:uid="{F03ACA6D-F54D-44C9-8862-BD43C1AA615F}"/>
    <cellStyle name="40% - Accent1 4 3 3 5" xfId="16589" xr:uid="{B1FA5C19-FA75-49F0-BC02-C7FCDB8A69B8}"/>
    <cellStyle name="40% - Accent1 4 3 4" xfId="23544" xr:uid="{DDD71BC7-C23D-42F0-8EED-32D48C17DF2A}"/>
    <cellStyle name="40% - Accent1 4 3 4 2" xfId="11078" xr:uid="{1B03CE40-FA50-4708-8E86-1243EE248E27}"/>
    <cellStyle name="40% - Accent1 4 3 4 2 2" xfId="2100" xr:uid="{54071CEA-7D63-4A43-B881-248800DABC93}"/>
    <cellStyle name="40% - Accent1 4 3 4 3" xfId="9143" xr:uid="{2E0C4A8C-7B98-4375-AAF2-87D0CE14E11A}"/>
    <cellStyle name="40% - Accent1 4 3 4 3 2" xfId="19173" xr:uid="{A80872AC-E13A-4245-A0CF-3AE346E486D1}"/>
    <cellStyle name="40% - Accent1 4 3 4 4" xfId="19845" xr:uid="{83F80CE5-A80B-4821-9DFE-85B23AB1A96C}"/>
    <cellStyle name="40% - Accent1 4 3 5" xfId="5713" xr:uid="{63338F8A-9D9D-4B57-B770-61DE239A351E}"/>
    <cellStyle name="40% - Accent1 4 3 5 2" xfId="9402" xr:uid="{CD6F6E1E-FDEE-4EF4-AD6F-C2E0531CB87B}"/>
    <cellStyle name="40% - Accent1 4 3 6" xfId="5876" xr:uid="{37C26FFF-4F50-47B4-B458-45DE88CDC141}"/>
    <cellStyle name="40% - Accent1 4 3 6 2" xfId="3257" xr:uid="{FEC32C10-3C47-442B-B6B6-1BF84BAE388A}"/>
    <cellStyle name="40% - Accent1 4 3 7" xfId="10265" xr:uid="{C730CDEE-4EC9-4BDA-B5B5-324B2A33FDB1}"/>
    <cellStyle name="40% - Accent1 4 4" xfId="24494" xr:uid="{C0296F3B-9A9A-4FB4-8F55-4E1D4E83BBA0}"/>
    <cellStyle name="40% - Accent1 4 4 2" xfId="18181" xr:uid="{B224B90C-3FC3-4D13-9F76-1B86D2A9D093}"/>
    <cellStyle name="40% - Accent1 4 4 2 2" xfId="13021" xr:uid="{4509D329-7D4F-4664-AEF3-3AC7432AD196}"/>
    <cellStyle name="40% - Accent1 4 4 2 2 2" xfId="19506" xr:uid="{CD4F81FC-88C2-4944-8944-F73E8F3EF339}"/>
    <cellStyle name="40% - Accent1 4 4 2 2 2 2" xfId="16842" xr:uid="{A59FB5B8-7FB9-43FD-8F35-6F14BEB93584}"/>
    <cellStyle name="40% - Accent1 4 4 2 2 3" xfId="11247" xr:uid="{0DC26A41-216D-4B44-8907-7876EE410D52}"/>
    <cellStyle name="40% - Accent1 4 4 2 2 3 2" xfId="19189" xr:uid="{937A9366-C154-4501-9FEB-19212F5317E7}"/>
    <cellStyle name="40% - Accent1 4 4 2 2 4" xfId="4033" xr:uid="{3CA142E9-07D1-4858-A6A2-2154BF0EC438}"/>
    <cellStyle name="40% - Accent1 4 4 2 3" xfId="7818" xr:uid="{6B23B4A3-AE17-4444-BD4C-2EF04BCF088A}"/>
    <cellStyle name="40% - Accent1 4 4 2 3 2" xfId="11506" xr:uid="{81B0044E-EB3B-46B2-838D-852B043DD766}"/>
    <cellStyle name="40% - Accent1 4 4 2 4" xfId="7981" xr:uid="{97B28937-D67C-4A2E-9E01-634BC61A736B}"/>
    <cellStyle name="40% - Accent1 4 4 2 4 2" xfId="5361" xr:uid="{526C5261-373E-4EBE-B58E-7B390581EBE6}"/>
    <cellStyle name="40% - Accent1 4 4 2 5" xfId="12369" xr:uid="{FBF5455D-B65D-4F2D-9C9F-B36A9ABE1BC3}"/>
    <cellStyle name="40% - Accent1 4 4 3" xfId="7648" xr:uid="{8EBFDA40-8BE8-4CEF-8DF6-98E78C3E2688}"/>
    <cellStyle name="40% - Accent1 4 4 3 2" xfId="379" xr:uid="{B0F617B3-C0D1-4318-97D7-5DEB4D5FBDB4}"/>
    <cellStyle name="40% - Accent1 4 4 3 2 2" xfId="13192" xr:uid="{230BFB4A-A30C-409E-9F40-0DB2305EA401}"/>
    <cellStyle name="40% - Accent1 4 4 3 2 2 2" xfId="6308" xr:uid="{67AAA68D-F383-4381-BA5C-E96474B901B7}"/>
    <cellStyle name="40% - Accent1 4 4 3 2 3" xfId="23884" xr:uid="{1A5C1CBE-ED16-4E9E-98BA-0C8B3040DBA9}"/>
    <cellStyle name="40% - Accent1 4 4 3 2 3 2" xfId="12873" xr:uid="{DA43D9FF-C9B0-4A4E-B81F-F52BA2F83644}"/>
    <cellStyle name="40% - Accent1 4 4 3 2 4" xfId="10347" xr:uid="{CEEB1804-FFD5-49CD-B3E7-28C0B4F531A8}"/>
    <cellStyle name="40% - Accent1 4 4 3 3" xfId="20453" xr:uid="{89CD161D-D6AD-4D70-83E7-A3E2698E98F8}"/>
    <cellStyle name="40% - Accent1 4 4 3 3 2" xfId="24143" xr:uid="{1AB4718F-46B2-491E-A9FE-32CC38306F25}"/>
    <cellStyle name="40% - Accent1 4 4 3 4" xfId="20616" xr:uid="{2D0FFD29-68C7-4B86-A4B5-488410C50094}"/>
    <cellStyle name="40% - Accent1 4 4 3 4 2" xfId="11674" xr:uid="{CAB3BACB-311D-4509-BD22-A6330AA9C66E}"/>
    <cellStyle name="40% - Accent1 4 4 3 5" xfId="25006" xr:uid="{791E6CE5-BF62-444B-A277-A154B3458E7F}"/>
    <cellStyle name="40% - Accent1 4 4 4" xfId="19335" xr:uid="{CB25E867-4049-4879-AEEA-80CE884329A5}"/>
    <cellStyle name="40% - Accent1 4 4 4 2" xfId="6870" xr:uid="{92520BF7-2857-458B-AC98-A457A592F659}"/>
    <cellStyle name="40% - Accent1 4 4 4 2 2" xfId="23155" xr:uid="{146E14F9-8C5F-42B7-A05B-AF2940E196F0}"/>
    <cellStyle name="40% - Accent1 4 4 4 3" xfId="4934" xr:uid="{704B6F27-254F-4040-9D0A-E0C8A829F6C1}"/>
    <cellStyle name="40% - Accent1 4 4 4 3 2" xfId="6551" xr:uid="{39FBFA70-7769-4F8B-8416-5645C5577C05}"/>
    <cellStyle name="40% - Accent1 4 4 4 4" xfId="1929" xr:uid="{D1AB5F91-FA25-4ADC-ABE5-F8731CA7C223}"/>
    <cellStyle name="40% - Accent1 4 4 5" xfId="18351" xr:uid="{DB14F79A-376C-4B7E-B197-F9A0C38EC459}"/>
    <cellStyle name="40% - Accent1 4 4 5 2" xfId="5193" xr:uid="{9B6F0F65-300F-4512-BD9C-A57866CA3697}"/>
    <cellStyle name="40% - Accent1 4 4 6" xfId="18514" xr:uid="{422DE643-8253-4037-A391-D2E80038EE51}"/>
    <cellStyle name="40% - Accent1 4 4 6 2" xfId="15894" xr:uid="{C3F5F9D2-9BC4-44E6-A3D2-407701DECAAD}"/>
    <cellStyle name="40% - Accent1 4 4 7" xfId="6055" xr:uid="{EF8C2E13-3065-466F-AF79-26B4F3C7D330}"/>
    <cellStyle name="40% - Accent1 4 5" xfId="20283" xr:uid="{21241139-F744-4758-9037-6943FFE93202}"/>
    <cellStyle name="40% - Accent1 4 5 2" xfId="13971" xr:uid="{44D3DD99-65C5-45FD-9430-A7DC84CA9622}"/>
    <cellStyle name="40% - Accent1 4 5 2 2" xfId="3523" xr:uid="{57F1A1D0-EE07-4E6D-9544-6E8ACE379D6A}"/>
    <cellStyle name="40% - Accent1 4 5 2 2 2" xfId="1590" xr:uid="{8E077AC5-E5E8-47D0-A292-8E441431A241}"/>
    <cellStyle name="40% - Accent1 4 5 2 2 2 2" xfId="25259" xr:uid="{E015DCB6-0221-4F86-A749-4067596E6D12}"/>
    <cellStyle name="40% - Accent1 4 5 2 2 3" xfId="7039" xr:uid="{8AEC7C66-8E0B-41ED-96C4-86A8FFECC3C1}"/>
    <cellStyle name="40% - Accent1 4 5 2 2 3 2" xfId="1238" xr:uid="{68582371-0900-409C-A3D5-5201E7B28A3A}"/>
    <cellStyle name="40% - Accent1 4 5 2 2 4" xfId="16671" xr:uid="{9234682E-1132-43CC-9F17-5A3BEFE100EA}"/>
    <cellStyle name="40% - Accent1 4 5 2 3" xfId="2577" xr:uid="{462DE9DD-E295-4AB9-B973-F69F0EE094AD}"/>
    <cellStyle name="40% - Accent1 4 5 2 3 2" xfId="7298" xr:uid="{1523FC51-511F-4BB7-9F3B-9CCD5143E198}"/>
    <cellStyle name="40% - Accent1 4 5 2 4" xfId="2740" xr:uid="{17917277-ACDD-431E-91F4-3BB85867C9FB}"/>
    <cellStyle name="40% - Accent1 4 5 2 4 2" xfId="17999" xr:uid="{E5116F03-27F5-4AB2-A17D-8803C31BC1D0}"/>
    <cellStyle name="40% - Accent1 4 5 2 5" xfId="8160" xr:uid="{6E89359F-4F7E-4CE5-96E7-E76A58AE3BE1}"/>
    <cellStyle name="40% - Accent1 4 5 3" xfId="2407" xr:uid="{A2933CB2-9E8A-47DA-8E40-5D8DEC0AB298}"/>
    <cellStyle name="40% - Accent1 4 5 3 2" xfId="9837" xr:uid="{4FF43A0D-5B00-4CCF-8CC4-6A7E5A964191}"/>
    <cellStyle name="40% - Accent1 4 5 3 2 2" xfId="3694" xr:uid="{8C63EE8F-60B9-4834-BB78-A4FB8F6B5383}"/>
    <cellStyle name="40% - Accent1 4 5 3 2 2 2" xfId="18946" xr:uid="{7D875D94-2DCD-42C0-AFAC-E232BDE6C62D}"/>
    <cellStyle name="40% - Accent1 4 5 3 2 3" xfId="19675" xr:uid="{4995B0D7-0EF4-40B9-8189-3C7680FC3EE2}"/>
    <cellStyle name="40% - Accent1 4 5 3 2 3 2" xfId="2271" xr:uid="{2E7FE8B3-5903-42DF-B7D5-181ACE13C122}"/>
    <cellStyle name="40% - Accent1 4 5 3 2 4" xfId="6137" xr:uid="{0124F5B0-D89D-4C69-BC46-506C16B91293}"/>
    <cellStyle name="40% - Accent1 4 5 3 3" xfId="8890" xr:uid="{F3CA3D29-C82C-4DE2-BB1A-4557F75DC380}"/>
    <cellStyle name="40% - Accent1 4 5 3 3 2" xfId="19934" xr:uid="{46CA5A42-8B9B-46A4-9884-E7AE615FD095}"/>
    <cellStyle name="40% - Accent1 4 5 3 4" xfId="9053" xr:uid="{5A8704B0-3F0E-4548-8D14-7BFA43C19402}"/>
    <cellStyle name="40% - Accent1 4 5 3 4 2" xfId="7466" xr:uid="{C4098A3C-5EBC-45FB-8245-ECB14BA6B1DF}"/>
    <cellStyle name="40% - Accent1 4 5 3 5" xfId="20795" xr:uid="{2341BDF7-3C90-46A5-BF33-E4479C6BAE5F}"/>
    <cellStyle name="40% - Accent1 4 5 4" xfId="1419" xr:uid="{7BAF350F-C4A3-4AD6-B499-DE6C5BB63A58}"/>
    <cellStyle name="40% - Accent1 4 5 4 2" xfId="551" xr:uid="{1AC792E6-88ED-403A-ADF5-6924B7D4BD7F}"/>
    <cellStyle name="40% - Accent1 4 5 4 2 2" xfId="12622" xr:uid="{67858072-E783-4282-9DB3-7652E497598B}"/>
    <cellStyle name="40% - Accent1 4 5 4 3" xfId="17572" xr:uid="{8E32F80D-EBCB-49EA-B3BA-E5736DD73886}"/>
    <cellStyle name="40% - Accent1 4 5 4 3 2" xfId="1237" xr:uid="{E34B6E73-EC4F-4FFA-8635-97CF06E48782}"/>
    <cellStyle name="40% - Accent1 4 5 4 4" xfId="22984" xr:uid="{D8801055-A4F7-4F53-9BFB-4DD36BEB147E}"/>
    <cellStyle name="40% - Accent1 4 5 5" xfId="14141" xr:uid="{B3B0B7B8-38CE-4501-9339-9A1F069AE388}"/>
    <cellStyle name="40% - Accent1 4 5 5 2" xfId="17831" xr:uid="{88944AB9-CD9F-4960-8D32-62B26ABBE424}"/>
    <cellStyle name="40% - Accent1 4 5 6" xfId="14304" xr:uid="{9608F1A0-D550-4F25-B3ED-3918C4AD9BEF}"/>
    <cellStyle name="40% - Accent1 4 5 6 2" xfId="24311" xr:uid="{808546CC-CAC4-4A16-950C-7AC144FE2F6D}"/>
    <cellStyle name="40% - Accent1 4 5 7" xfId="18693" xr:uid="{6DF30566-DA11-4F93-8EFB-5ED51412E290}"/>
    <cellStyle name="40% - Accent1 4 6" xfId="8720" xr:uid="{56B231BC-49CA-4C4B-B8AC-6E7F13EE4CD7}"/>
    <cellStyle name="40% - Accent1 4 6 2" xfId="22474" xr:uid="{5C7D0C88-D2F5-4594-B39A-3975B6BD5006}"/>
    <cellStyle name="40% - Accent1 4 6 2 2" xfId="10008" xr:uid="{D80071C7-156C-40F6-8D4D-CAC44917625E}"/>
    <cellStyle name="40% - Accent1 4 6 2 2 2" xfId="8413" xr:uid="{AC11CFB5-4E95-4A2D-BB1F-6D99B54FD5E1}"/>
    <cellStyle name="40% - Accent1 4 6 2 3" xfId="13361" xr:uid="{9DCB3D39-239F-4DD3-B482-3DB0183253A6}"/>
    <cellStyle name="40% - Accent1 4 6 2 3 2" xfId="4375" xr:uid="{5567D072-709F-44AC-A837-F46F4082CDE7}"/>
    <cellStyle name="40% - Accent1 4 6 2 4" xfId="12451" xr:uid="{44933EA8-CB12-459C-A818-997040C09D3B}"/>
    <cellStyle name="40% - Accent1 4 6 3" xfId="21526" xr:uid="{9EF82F73-9C3A-43E3-8935-95E00B623144}"/>
    <cellStyle name="40% - Accent1 4 6 3 2" xfId="13620" xr:uid="{110E5260-933A-41DD-A17B-B3B1A31754A7}"/>
    <cellStyle name="40% - Accent1 4 6 4" xfId="21689" xr:uid="{04A9E69D-895F-4CC6-9CB0-978472DDA7E3}"/>
    <cellStyle name="40% - Accent1 4 6 4 2" xfId="20102" xr:uid="{72B59BCE-006D-4908-8D5F-E70E7DD69375}"/>
    <cellStyle name="40% - Accent1 4 6 5" xfId="14483" xr:uid="{F4C13A0F-9060-48BE-867E-7D9A59D9E8A1}"/>
    <cellStyle name="40% - Accent1 4 7" xfId="21356" xr:uid="{C7ABC021-84BF-4D71-A105-BD69E97DEC49}"/>
    <cellStyle name="40% - Accent1 4 7 2" xfId="16161" xr:uid="{2747443E-E0CF-491D-8E17-773E2AF8E9D3}"/>
    <cellStyle name="40% - Accent1 4 7 2 2" xfId="22645" xr:uid="{2AAA833E-7CD3-4402-8D2E-AFF1CD510C47}"/>
    <cellStyle name="40% - Accent1 4 7 2 2 2" xfId="21048" xr:uid="{CBFD0F30-C74C-4681-A0F0-1172246AF75B}"/>
    <cellStyle name="40% - Accent1 4 7 2 3" xfId="1750" xr:uid="{D1B8297E-3DEB-4E4C-88AD-501F65CD9413}"/>
    <cellStyle name="40% - Accent1 4 7 2 3 2" xfId="10689" xr:uid="{4BDFCF5A-C98D-43D1-9ABD-7FE98FC62FD2}"/>
    <cellStyle name="40% - Accent1 4 7 2 4" xfId="25088" xr:uid="{7CF7238F-A5FB-4A52-B902-CCCC20906510}"/>
    <cellStyle name="40% - Accent1 4 7 3" xfId="15214" xr:uid="{E958BCF1-9B7F-4030-ABB8-D66B5DA5BE62}"/>
    <cellStyle name="40% - Accent1 4 7 3 2" xfId="983" xr:uid="{ACE42DDC-0EB3-4DE4-8DBC-489F6DBC05D3}"/>
    <cellStyle name="40% - Accent1 4 7 4" xfId="15377" xr:uid="{B26E0B7B-0065-4865-B320-DEB8ECBB994B}"/>
    <cellStyle name="40% - Accent1 4 7 4 2" xfId="13788" xr:uid="{1720A3F2-45CA-4FB2-A458-7DEC363DDDAA}"/>
    <cellStyle name="40% - Accent1 4 7 5" xfId="2919" xr:uid="{4B61CF97-4655-499C-99D6-B3A445661322}"/>
    <cellStyle name="40% - Accent1 4 8" xfId="23460" xr:uid="{9BE7A9F4-6B1A-4B26-9656-2DE9AD7F92FE}"/>
    <cellStyle name="40% - Accent1 4 8 2" xfId="23633" xr:uid="{027AE156-28E3-45F3-A247-7C8DD21532C8}"/>
    <cellStyle name="40% - Accent1 4 8 2 2" xfId="23072" xr:uid="{C18B93D7-BAF4-4FD2-B992-A5D30F905C38}"/>
    <cellStyle name="40% - Accent1 4 8 3" xfId="23802" xr:uid="{051376A8-B4AA-4F34-BA17-B748315B868C}"/>
    <cellStyle name="40% - Accent1 4 8 3 2" xfId="10603" xr:uid="{A3481DEF-04A6-462D-B8C5-5F54E4AAA247}"/>
    <cellStyle name="40% - Accent1 4 8 4" xfId="15558" xr:uid="{34EDCE32-5F03-4665-850B-5E9506B09AF0}"/>
    <cellStyle name="40% - Accent1 4 9" xfId="18264" xr:uid="{EC424D60-6495-4E9A-8395-9F87C6FD4E21}"/>
    <cellStyle name="40% - Accent1 4 9 2" xfId="24748" xr:uid="{DC4CC5E2-21A6-452E-AEF6-7D2B31F1E281}"/>
    <cellStyle name="40% - Accent1 4 9 2 2" xfId="22120" xr:uid="{BF356BA1-57C0-4935-871A-0F05CE4A69CE}"/>
    <cellStyle name="40% - Accent1 4 9 3" xfId="22813" xr:uid="{946B9DE5-29E1-4D6C-BBF9-E2A9102B49F2}"/>
    <cellStyle name="40% - Accent1 4 9 3 2" xfId="214" xr:uid="{10B76918-C29E-4CC5-90B6-7FDB0BBB044F}"/>
    <cellStyle name="40% - Accent1 4 9 4" xfId="14564" xr:uid="{0426FF1E-1254-4EBB-BCE9-06482D8C208B}"/>
    <cellStyle name="40% - Accent1 5" xfId="22350" xr:uid="{F4D0F2EA-26AC-43D0-BDA7-C8287A66B466}"/>
    <cellStyle name="40% - Accent1 5 10" xfId="16211" xr:uid="{62634F35-5A97-477D-BD9B-8F08EF6F4C7C}"/>
    <cellStyle name="40% - Accent1 5 10 2" xfId="13584" xr:uid="{ECCA2FEB-D494-474E-868A-D3304AE2E7EE}"/>
    <cellStyle name="40% - Accent1 5 11" xfId="10055" xr:uid="{1AD8BC5B-A3FE-4745-93E2-AFAAE9494934}"/>
    <cellStyle name="40% - Accent1 5 11 2" xfId="8463" xr:uid="{DC43909D-88DF-4FE6-90BA-E40E22120344}"/>
    <cellStyle name="40% - Accent1 5 12" xfId="3911" xr:uid="{C6DDC453-F646-42A5-9789-13C917BEFD7A}"/>
    <cellStyle name="40% - Accent1 5 2" xfId="4511" xr:uid="{BCAA86BA-F82A-4E5A-977A-E6B88B76DFA0}"/>
    <cellStyle name="40% - Accent1 5 2 2" xfId="10824" xr:uid="{C1421383-9860-4916-B7EC-D46256450E15}"/>
    <cellStyle name="40% - Accent1 5 2 2 2" xfId="23461" xr:uid="{997AB8B4-2DA5-4E82-B576-E8AE0C37FBF5}"/>
    <cellStyle name="40% - Accent1 5 2 2 2 2" xfId="18265" xr:uid="{5F881743-32B3-432D-8A87-DDBEFA66E9C4}"/>
    <cellStyle name="40% - Accent1 5 2 2 2 2 2" xfId="24749" xr:uid="{1C1AB0B6-34AD-4245-AEAB-C12C6B070991}"/>
    <cellStyle name="40% - Accent1 5 2 2 2 2 2 2" xfId="22121" xr:uid="{6E8C67D7-DD84-4067-BDE0-57B2A1DF57E6}"/>
    <cellStyle name="40% - Accent1 5 2 2 2 2 3" xfId="16492" xr:uid="{5F5640E2-26E7-4596-A731-7F3EDE8EA3A3}"/>
    <cellStyle name="40% - Accent1 5 2 2 2 2 3 2" xfId="12793" xr:uid="{95C3046C-C1F6-4181-972E-E321B02BBF17}"/>
    <cellStyle name="40% - Accent1 5 2 2 2 2 4" xfId="14565" xr:uid="{322B3668-6B4F-4500-BDEC-6F2B83DBFD44}"/>
    <cellStyle name="40% - Accent1 5 2 2 2 3" xfId="17319" xr:uid="{DB1EC39F-20E6-4F4D-AA94-992A5BBA661B}"/>
    <cellStyle name="40% - Accent1 5 2 2 2 3 2" xfId="23073" xr:uid="{A2B5A281-2B39-4428-A980-A5FF75C3E78C}"/>
    <cellStyle name="40% - Accent1 5 2 2 2 4" xfId="17482" xr:uid="{48E9648A-C278-4509-88CD-8D61F8A33C2F}"/>
    <cellStyle name="40% - Accent1 5 2 2 2 4 2" xfId="4293" xr:uid="{3F567851-E3CD-44EE-BB67-C3000620826B}"/>
    <cellStyle name="40% - Accent1 5 2 2 2 5" xfId="5023" xr:uid="{DCDCC94E-B96B-42AF-87E9-1950D7BF28E5}"/>
    <cellStyle name="40% - Accent1 5 2 2 3" xfId="17149" xr:uid="{EBBDDF02-B70C-4E0C-8FA0-CA77A097EBBE}"/>
    <cellStyle name="40% - Accent1 5 2 2 3 2" xfId="7732" xr:uid="{9F1D8A19-A24F-44BA-82BD-D7B649014737}"/>
    <cellStyle name="40% - Accent1 5 2 2 3 2 2" xfId="18436" xr:uid="{5DB0348F-55CF-4526-A46D-C731D26F52EB}"/>
    <cellStyle name="40% - Accent1 5 2 2 3 2 2 2" xfId="15809" xr:uid="{EC8DDCA3-84D9-47AD-8F1E-6C298A5A6D4D}"/>
    <cellStyle name="40% - Accent1 5 2 2 3 2 3" xfId="5958" xr:uid="{5A18D6FF-CD23-43A4-A0B5-1F938703138E}"/>
    <cellStyle name="40% - Accent1 5 2 2 3 2 3 2" xfId="25430" xr:uid="{098E2BF8-C1D8-44B1-8866-6AF1F88A387D}"/>
    <cellStyle name="40% - Accent1 5 2 2 3 2 4" xfId="3001" xr:uid="{51E4182F-25FC-4952-9DE1-05E2C578E937}"/>
    <cellStyle name="40% - Accent1 5 2 2 3 3" xfId="6786" xr:uid="{1A015210-2268-4159-A885-D0CD2B451A38}"/>
    <cellStyle name="40% - Accent1 5 2 2 3 3 2" xfId="16760" xr:uid="{2F800F78-BA66-410A-BCBA-7505AD806E85}"/>
    <cellStyle name="40% - Accent1 5 2 2 3 4" xfId="6949" xr:uid="{E8A5B7CE-B792-465F-8DFC-CFF963911474}"/>
    <cellStyle name="40% - Accent1 5 2 2 3 4 2" xfId="10607" xr:uid="{3655F179-C255-4A77-98C3-08A68D065B82}"/>
    <cellStyle name="40% - Accent1 5 2 2 3 5" xfId="11336" xr:uid="{5B876393-8411-46B0-A30F-ACAF07E07F20}"/>
    <cellStyle name="40% - Accent1 5 2 2 4" xfId="24578" xr:uid="{84BFB376-45CE-4D24-8046-372B51963679}"/>
    <cellStyle name="40% - Accent1 5 2 2 4 2" xfId="12112" xr:uid="{FA7235CD-0DCE-4A41-9318-746F8B15FFC4}"/>
    <cellStyle name="40% - Accent1 5 2 2 4 2 2" xfId="9485" xr:uid="{537F621C-6EBD-4003-B93E-A9AF4E62D293}"/>
    <cellStyle name="40% - Accent1 5 2 2 4 3" xfId="22805" xr:uid="{2A43CDFE-C1E0-4403-9E4D-B80BAB448C52}"/>
    <cellStyle name="40% - Accent1 5 2 2 4 3 2" xfId="6479" xr:uid="{B27B2D2D-1668-4232-9A96-5D05F283BC4C}"/>
    <cellStyle name="40% - Accent1 5 2 2 4 4" xfId="20877" xr:uid="{008981FC-8A50-41AE-ABB3-90AAC08FE2FE}"/>
    <cellStyle name="40% - Accent1 5 2 2 5" xfId="23631" xr:uid="{A96A269C-D01E-4908-81E6-3C4352D5A5E4}"/>
    <cellStyle name="40% - Accent1 5 2 2 5 2" xfId="10436" xr:uid="{0195E70F-5772-42A3-A77F-A8BA063CF437}"/>
    <cellStyle name="40% - Accent1 5 2 2 6" xfId="23794" xr:uid="{99DDC91B-07EF-4380-B59F-CA9FC2879E7D}"/>
    <cellStyle name="40% - Accent1 5 2 2 6 2" xfId="2189" xr:uid="{35822358-58A6-448D-96BF-611018538117}"/>
    <cellStyle name="40% - Accent1 5 2 2 7" xfId="15556" xr:uid="{B47FEC76-737D-4FB9-A7B7-5A095CE94F6B}"/>
    <cellStyle name="40% - Accent1 5 2 3" xfId="6616" xr:uid="{E8852460-8C87-4B92-84DA-5E485E80CADA}"/>
    <cellStyle name="40% - Accent1 5 2 3 2" xfId="19252" xr:uid="{8090A07A-87C4-40C3-8A86-6662BB721101}"/>
    <cellStyle name="40% - Accent1 5 2 3 2 2" xfId="14055" xr:uid="{BE4B2254-8A44-4C42-A8E3-05A480A48F02}"/>
    <cellStyle name="40% - Accent1 5 2 3 2 2 2" xfId="20538" xr:uid="{D324627E-D69A-4AFC-A878-F1916D1378A8}"/>
    <cellStyle name="40% - Accent1 5 2 3 2 2 2 2" xfId="11589" xr:uid="{EDF8BAB6-BE8E-4D8F-A4CB-5D282B45A97D}"/>
    <cellStyle name="40% - Accent1 5 2 3 2 2 3" xfId="24909" xr:uid="{6D247854-92BE-4714-AD9C-0FF84CA88143}"/>
    <cellStyle name="40% - Accent1 5 2 3 2 2 3 2" xfId="8584" xr:uid="{594936FC-7F2B-4E50-BE0B-29A48DBEAAC3}"/>
    <cellStyle name="40% - Accent1 5 2 3 2 2 4" xfId="21950" xr:uid="{574EE9AA-DD16-46C7-A8C9-3E21AF49AE48}"/>
    <cellStyle name="40% - Accent1 5 2 3 2 3" xfId="13108" xr:uid="{0963C76D-CAF9-4364-BFAD-5034199863A6}"/>
    <cellStyle name="40% - Accent1 5 2 3 2 3 2" xfId="12540" xr:uid="{E79CC369-1EEA-4C25-9A90-D5490C1FEA3C}"/>
    <cellStyle name="40% - Accent1 5 2 3 2 4" xfId="639" xr:uid="{6DB094CB-2BE2-47D0-BFAA-4FC282C8EF45}"/>
    <cellStyle name="40% - Accent1 5 2 3 2 4 2" xfId="16931" xr:uid="{048C0748-9304-412C-BCE3-D331458345EA}"/>
    <cellStyle name="40% - Accent1 5 2 3 2 5" xfId="17661" xr:uid="{EB1813EA-FEEB-4F77-BA9B-E02099A0365B}"/>
    <cellStyle name="40% - Accent1 5 2 3 3" xfId="12938" xr:uid="{B15F2B5A-CCB7-4626-9526-D0CC0B49DD15}"/>
    <cellStyle name="40% - Accent1 5 2 3 3 2" xfId="2491" xr:uid="{99FA35A8-61CC-4951-A597-A32889D0C22E}"/>
    <cellStyle name="40% - Accent1 5 2 3 3 2 2" xfId="14226" xr:uid="{38227A50-47DD-470A-8CF2-7937CEF4302F}"/>
    <cellStyle name="40% - Accent1 5 2 3 3 2 2 2" xfId="24226" xr:uid="{AE394FC9-A5C2-4A9A-B283-16C1A3D593F6}"/>
    <cellStyle name="40% - Accent1 5 2 3 3 2 3" xfId="18596" xr:uid="{95297FC3-0D1A-42D3-84FA-BEB86C815520}"/>
    <cellStyle name="40% - Accent1 5 2 3 3 2 3 2" xfId="21219" xr:uid="{B72CC8AB-F452-4DA6-AC09-BAFFD84F00C8}"/>
    <cellStyle name="40% - Accent1 5 2 3 3 2 4" xfId="15638" xr:uid="{2851EB31-EB95-4D2A-BC36-8CC580DAF43E}"/>
    <cellStyle name="40% - Accent1 5 2 3 3 3" xfId="469" xr:uid="{98329B94-4C9E-4F90-940C-887B95BA198F}"/>
    <cellStyle name="40% - Accent1 5 2 3 3 3 2" xfId="25177" xr:uid="{24839B53-9E8E-4240-840D-C6D0D0CB8418}"/>
    <cellStyle name="40% - Accent1 5 2 3 3 4" xfId="640" xr:uid="{3076C8A3-FCCE-4C83-AC5B-8F59BFF1BE20}"/>
    <cellStyle name="40% - Accent1 5 2 3 3 4 2" xfId="6397" xr:uid="{E46CA90B-7E32-4709-BE20-469EEDC29413}"/>
    <cellStyle name="40% - Accent1 5 2 3 3 5" xfId="7128" xr:uid="{9C7242F2-2BE5-4494-9D24-4327B009A8BC}"/>
    <cellStyle name="40% - Accent1 5 2 3 4" xfId="20367" xr:uid="{FBE4AF75-5E89-4AE2-AFBE-F93E651BD920}"/>
    <cellStyle name="40% - Accent1 5 2 3 4 2" xfId="7903" xr:uid="{F04C5331-6969-4E38-BDD8-EE5D8854DA2C}"/>
    <cellStyle name="40% - Accent1 5 2 3 4 2 2" xfId="5276" xr:uid="{E982D74D-5462-49BB-954A-45524F77B824}"/>
    <cellStyle name="40% - Accent1 5 2 3 4 3" xfId="12272" xr:uid="{C7A3CCB8-075C-49AA-990D-54F046B93CA7}"/>
    <cellStyle name="40% - Accent1 5 2 3 4 3 2" xfId="19117" xr:uid="{9C3D836E-70EC-4E14-A71D-43B04EF2E50A}"/>
    <cellStyle name="40% - Accent1 5 2 3 4 4" xfId="9314" xr:uid="{69B5971C-A71B-411D-88CA-173CF1A234DC}"/>
    <cellStyle name="40% - Accent1 5 2 3 5" xfId="19422" xr:uid="{4462EC20-94C1-4C72-8448-4D8AC84F0669}"/>
    <cellStyle name="40% - Accent1 5 2 3 5 2" xfId="6226" xr:uid="{69483672-9498-4BDA-93CE-59680A7F5BE6}"/>
    <cellStyle name="40% - Accent1 5 2 3 6" xfId="19585" xr:uid="{85F8FB38-C851-4565-AB26-FCB0DA64C5D2}"/>
    <cellStyle name="40% - Accent1 5 2 3 6 2" xfId="23244" xr:uid="{58667FCD-D12F-4962-9C2E-8F00E79395C2}"/>
    <cellStyle name="40% - Accent1 5 2 3 7" xfId="23973" xr:uid="{33FEEE1D-FE69-48AD-9198-30A14479CD49}"/>
    <cellStyle name="40% - Accent1 5 2 4" xfId="1333" xr:uid="{599CFD4A-4D17-41CB-A598-0A49CEB93DE9}"/>
    <cellStyle name="40% - Accent1 5 2 4 2" xfId="8804" xr:uid="{B24E9404-9E33-4235-8A0C-08787851F0B0}"/>
    <cellStyle name="40% - Accent1 5 2 4 2 2" xfId="2662" xr:uid="{B6CB8371-4F54-448C-9698-B08BB9362A02}"/>
    <cellStyle name="40% - Accent1 5 2 4 2 2 2" xfId="17914" xr:uid="{5F9418E5-DE2F-49DA-8967-1279DBC7C558}"/>
    <cellStyle name="40% - Accent1 5 2 4 2 3" xfId="8063" xr:uid="{06C151C0-B5FD-4CA4-943E-7759BD595574}"/>
    <cellStyle name="40% - Accent1 5 2 4 2 3 2" xfId="14907" xr:uid="{EFAD9EB4-8801-4AFE-8658-04CB6A3358B4}"/>
    <cellStyle name="40% - Accent1 5 2 4 2 4" xfId="5105" xr:uid="{5550B2D0-7480-4823-9738-9EA480ED7B3F}"/>
    <cellStyle name="40% - Accent1 5 2 4 3" xfId="1508" xr:uid="{F5440921-ED2E-4B5C-9979-DADF1221C672}"/>
    <cellStyle name="40% - Accent1 5 2 4 3 2" xfId="18864" xr:uid="{3FD63A12-5FD9-44BA-BEA0-B197A38BE3B9}"/>
    <cellStyle name="40% - Accent1 5 2 4 4" xfId="1678" xr:uid="{70F69C71-2DBB-498A-A5E6-2F4CCEC99023}"/>
    <cellStyle name="40% - Accent1 5 2 4 4 2" xfId="12711" xr:uid="{BC500B1F-2BD2-4F5E-A736-710D38822730}"/>
    <cellStyle name="40% - Accent1 5 2 4 5" xfId="19764" xr:uid="{ABC95004-5EEE-4104-80D9-3CB09FD84C00}"/>
    <cellStyle name="40% - Accent1 5 2 5" xfId="3437" xr:uid="{EB88970C-1E6B-4C5A-8276-CBFE721A6AA0}"/>
    <cellStyle name="40% - Accent1 5 2 5 2" xfId="21440" xr:uid="{170AE9AC-D22E-4EFB-8B32-336589B26560}"/>
    <cellStyle name="40% - Accent1 5 2 5 2 2" xfId="8975" xr:uid="{C248BE36-5D64-4A8A-A169-391094829E3A}"/>
    <cellStyle name="40% - Accent1 5 2 5 2 2 2" xfId="7381" xr:uid="{339EEE4E-5672-43A1-879B-BE16E6FAA635}"/>
    <cellStyle name="40% - Accent1 5 2 5 2 3" xfId="20698" xr:uid="{ED58B070-4F1E-4E6A-96A3-A7FD76E04A37}"/>
    <cellStyle name="40% - Accent1 5 2 5 2 3 2" xfId="3343" xr:uid="{C36E0225-F3D9-412C-92E3-3DD439770A35}"/>
    <cellStyle name="40% - Accent1 5 2 5 2 4" xfId="11418" xr:uid="{1543521D-CE6A-46E5-AF70-587ED510D228}"/>
    <cellStyle name="40% - Accent1 5 2 5 3" xfId="3612" xr:uid="{84C3E718-9AC1-44BE-B40C-6ABEF190C93E}"/>
    <cellStyle name="40% - Accent1 5 2 5 3 2" xfId="8331" xr:uid="{F26BEC25-0225-48D4-8E09-F4FD8FAD4399}"/>
    <cellStyle name="40% - Accent1 5 2 5 4" xfId="3782" xr:uid="{FFC21FAD-66CD-471B-B0CB-F58247714E97}"/>
    <cellStyle name="40% - Accent1 5 2 5 4 2" xfId="25348" xr:uid="{413BDB51-217D-4175-8EBA-8E8933CA6C51}"/>
    <cellStyle name="40% - Accent1 5 2 5 5" xfId="13450" xr:uid="{16C583F9-5898-406C-8335-0F9AFA153832}"/>
    <cellStyle name="40% - Accent1 5 2 6" xfId="11941" xr:uid="{D0142F00-654E-430F-BB90-90BBB315CDF4}"/>
    <cellStyle name="40% - Accent1 5 2 6 2" xfId="5798" xr:uid="{DACC98EB-6C67-476A-A57E-E01FE9562763}"/>
    <cellStyle name="40% - Accent1 5 2 6 2 2" xfId="3172" xr:uid="{B0A4DD36-2CD1-4FE6-86DF-572C1A16A9E0}"/>
    <cellStyle name="40% - Accent1 5 2 6 3" xfId="10168" xr:uid="{29B41F0C-58E0-4423-BAA1-BFAC84A04304}"/>
    <cellStyle name="40% - Accent1 5 2 6 3 2" xfId="17013" xr:uid="{881FF691-6A59-431A-8D8B-E0DB003B2933}"/>
    <cellStyle name="40% - Accent1 5 2 6 4" xfId="8242" xr:uid="{684D3F71-4C45-43B1-B3FC-67A5B022186E}"/>
    <cellStyle name="40% - Accent1 5 2 7" xfId="10994" xr:uid="{45B5909D-787F-4360-9E4B-3BC353CB1BD7}"/>
    <cellStyle name="40% - Accent1 5 2 7 2" xfId="4122" xr:uid="{1B1B70EA-655C-4534-AB7F-B5A9994C9056}"/>
    <cellStyle name="40% - Accent1 5 2 8" xfId="11157" xr:uid="{F00F56E2-2EC3-4CCC-AC71-03C287A85907}"/>
    <cellStyle name="40% - Accent1 5 2 8 2" xfId="1155" xr:uid="{0270064E-D5E2-4E1B-BC57-304900CD4DD3}"/>
    <cellStyle name="40% - Accent1 5 2 9" xfId="21868" xr:uid="{1FAA287B-713A-495C-9912-7A800F6F773C}"/>
    <cellStyle name="40% - Accent1 5 3" xfId="9751" xr:uid="{3415664E-CD6E-4C52-B3D4-1B9388038F45}"/>
    <cellStyle name="40% - Accent1 5 3 2" xfId="22388" xr:uid="{ABDD2967-CBA0-4933-AE27-FAF142629CAF}"/>
    <cellStyle name="40% - Accent1 5 3 2 2" xfId="4595" xr:uid="{8B5037D0-607E-4DB6-BC54-67D2C225FB60}"/>
    <cellStyle name="40% - Accent1 5 3 2 2 2" xfId="15299" xr:uid="{5BB51A0A-7FA0-4BE2-85C9-BB8871A2F6ED}"/>
    <cellStyle name="40% - Accent1 5 3 2 2 2 2" xfId="13703" xr:uid="{E2ADA77E-76C2-4BEE-8C2F-ED9862FE5BAD}"/>
    <cellStyle name="40% - Accent1 5 3 2 2 3" xfId="2822" xr:uid="{366C513A-9BBA-4897-B7F6-37B4F5A56971}"/>
    <cellStyle name="40% - Accent1 5 3 2 2 3 2" xfId="22292" xr:uid="{57F2E499-676A-4516-80B2-42556D146102}"/>
    <cellStyle name="40% - Accent1 5 3 2 2 4" xfId="17743" xr:uid="{943B14A9-8354-42EE-B072-0360BFAD0358}"/>
    <cellStyle name="40% - Accent1 5 3 2 3" xfId="22563" xr:uid="{519D197C-394A-4D57-80FE-798B0E9AC3BD}"/>
    <cellStyle name="40% - Accent1 5 3 2 3 2" xfId="14654" xr:uid="{B0A30363-B6E3-4EAA-9C3F-513296771DED}"/>
    <cellStyle name="40% - Accent1 5 3 2 4" xfId="22733" xr:uid="{4F2177B8-AFFA-497E-8D64-0BCEE4E6C98A}"/>
    <cellStyle name="40% - Accent1 5 3 2 4 2" xfId="8502" xr:uid="{0D50ED09-C45F-440C-8A0F-72805A262479}"/>
    <cellStyle name="40% - Accent1 5 3 2 5" xfId="1850" xr:uid="{44508F88-6689-4EA3-9548-A55B39EA208F}"/>
    <cellStyle name="40% - Accent1 5 3 3" xfId="16075" xr:uid="{D3562EA3-941E-4D05-B129-BE57A40FA834}"/>
    <cellStyle name="40% - Accent1 5 3 3 2" xfId="10908" xr:uid="{01179FDE-7624-4DB1-9BFD-5E28E364BE33}"/>
    <cellStyle name="40% - Accent1 5 3 3 2 2" xfId="4766" xr:uid="{F52A22EE-8096-4C80-AFB5-61F14B2CF29E}"/>
    <cellStyle name="40% - Accent1 5 3 3 2 2 2" xfId="2098" xr:uid="{54A64DC0-1246-42F2-954D-F0CEA055EB1F}"/>
    <cellStyle name="40% - Accent1 5 3 3 2 3" xfId="9135" xr:uid="{F7B5E90E-FB0D-4E70-A2CD-A89EFE04A582}"/>
    <cellStyle name="40% - Accent1 5 3 3 2 3 2" xfId="15980" xr:uid="{9EBE1EF9-F04C-4ED7-8F33-E525B24B7C49}"/>
    <cellStyle name="40% - Accent1 5 3 3 2 4" xfId="7210" xr:uid="{5CCEF85A-6EA1-4705-9A8C-2B83C3E372D3}"/>
    <cellStyle name="40% - Accent1 5 3 3 3" xfId="16250" xr:uid="{EEDA8F26-51C9-474A-A15F-166146D97F92}"/>
    <cellStyle name="40% - Accent1 5 3 3 3 2" xfId="3090" xr:uid="{73949CA9-1609-4CD9-91C8-7C9D61D907A8}"/>
    <cellStyle name="40% - Accent1 5 3 3 4" xfId="16420" xr:uid="{31412B49-804F-4E1F-A30C-604AFAB782D1}"/>
    <cellStyle name="40% - Accent1 5 3 3 4 2" xfId="21137" xr:uid="{E2C1F20F-533E-469C-8FB5-56838AAB64A1}"/>
    <cellStyle name="40% - Accent1 5 3 3 5" xfId="3954" xr:uid="{848DEDB6-9320-4889-AC78-9A139CEBC2E5}"/>
    <cellStyle name="40% - Accent1 5 3 4" xfId="15128" xr:uid="{298E7171-695C-4290-9393-48F2CC9C71AF}"/>
    <cellStyle name="40% - Accent1 5 3 4 2" xfId="21611" xr:uid="{D464DFF5-3F28-4D75-A0A0-6C78B824AF03}"/>
    <cellStyle name="40% - Accent1 5 3 4 2 2" xfId="20017" xr:uid="{AADAFF41-FA58-4529-80A3-B103E9131FD1}"/>
    <cellStyle name="40% - Accent1 5 3 4 3" xfId="14386" xr:uid="{CC7EB052-2D66-4F0D-AC7F-DA0868A712B2}"/>
    <cellStyle name="40% - Accent1 5 3 4 3 2" xfId="9656" xr:uid="{0DBA46AE-C58E-4D6A-9B19-6A140C6DD6DC}"/>
    <cellStyle name="40% - Accent1 5 3 4 4" xfId="24055" xr:uid="{942BB2CA-BA83-4710-B182-BE8C8C7B4003}"/>
    <cellStyle name="40% - Accent1 5 3 5" xfId="9926" xr:uid="{D0E0E3AB-D047-47F4-855D-2538B7128EEE}"/>
    <cellStyle name="40% - Accent1 5 3 5 2" xfId="20966" xr:uid="{9ED1A1CF-F275-4D16-88AF-213353D418CB}"/>
    <cellStyle name="40% - Accent1 5 3 6" xfId="10096" xr:uid="{53E7F445-FB10-496B-B21F-D666973B5891}"/>
    <cellStyle name="40% - Accent1 5 3 6 2" xfId="19035" xr:uid="{49F367DB-BF04-483B-9131-4A6B98B4BF9A}"/>
    <cellStyle name="40% - Accent1 5 3 7" xfId="813" xr:uid="{67D2CBC1-9E97-49EB-8738-9F1B11C72566}"/>
    <cellStyle name="40% - Accent1 5 4" xfId="5541" xr:uid="{7D63C560-BF69-4E17-A242-B9546743BC11}"/>
    <cellStyle name="40% - Accent1 5 4 2" xfId="11855" xr:uid="{46D782F7-272E-4FCF-968A-3B0D96520771}"/>
    <cellStyle name="40% - Accent1 5 4 2 2" xfId="17233" xr:uid="{6C6EAC1E-1619-4B78-A892-13CBF287A7F1}"/>
    <cellStyle name="40% - Accent1 5 4 2 2 2" xfId="23716" xr:uid="{31ED0F60-D536-4F79-834C-B8D3FFA13811}"/>
    <cellStyle name="40% - Accent1 5 4 2 2 2 2" xfId="10516" xr:uid="{F28CA4AB-1A70-41EA-A021-D5B25597DC54}"/>
    <cellStyle name="40% - Accent1 5 4 2 2 3" xfId="15459" xr:uid="{A0B86600-B5CE-4E0E-9E0B-77DF12C93AA9}"/>
    <cellStyle name="40% - Accent1 5 4 2 2 3 2" xfId="11760" xr:uid="{116D6C16-DC03-4DEF-BF7A-050A09A727A7}"/>
    <cellStyle name="40% - Accent1 5 4 2 2 4" xfId="13532" xr:uid="{68BD0D10-7CC3-4A7A-A7C1-6342A5F3D996}"/>
    <cellStyle name="40% - Accent1 5 4 2 3" xfId="12030" xr:uid="{A4E309EB-6C64-42EC-B9B8-21CE2D881603}"/>
    <cellStyle name="40% - Accent1 5 4 2 3 2" xfId="22039" xr:uid="{1E8DD96E-FF19-4996-BF84-3DE42E71B8FA}"/>
    <cellStyle name="40% - Accent1 5 4 2 4" xfId="12200" xr:uid="{282124A4-3159-4FA0-B8E0-3DA98FD354EE}"/>
    <cellStyle name="40% - Accent1 5 4 2 4 2" xfId="3261" xr:uid="{9FBDDA49-2345-4168-922D-6086299A65B5}"/>
    <cellStyle name="40% - Accent1 5 4 2 5" xfId="22905" xr:uid="{65DACDA9-5758-424F-B9BE-413D3CE5FE8E}"/>
    <cellStyle name="40% - Accent1 5 4 3" xfId="24492" xr:uid="{2354C03A-5BE4-412A-B5BA-70AD1E40BBEE}"/>
    <cellStyle name="40% - Accent1 5 4 3 2" xfId="6700" xr:uid="{C7236F7B-470B-44FD-B1EC-2C221BF7A2AB}"/>
    <cellStyle name="40% - Accent1 5 4 3 2 2" xfId="17404" xr:uid="{09DBABE6-B8C4-4E47-AF51-47DF5D84E411}"/>
    <cellStyle name="40% - Accent1 5 4 3 2 2 2" xfId="23153" xr:uid="{22A530D3-76A6-481C-9670-898B8DE1899E}"/>
    <cellStyle name="40% - Accent1 5 4 3 2 3" xfId="4926" xr:uid="{94388AA8-4ABC-4F55-991D-DCEFCB303D4F}"/>
    <cellStyle name="40% - Accent1 5 4 3 2 3 2" xfId="24397" xr:uid="{2F3BFD6E-DEBE-46C6-B31D-933C15D08E79}"/>
    <cellStyle name="40% - Accent1 5 4 3 2 4" xfId="1927" xr:uid="{B69A7F84-9F52-4C9D-A417-505112F9CAF2}"/>
    <cellStyle name="40% - Accent1 5 4 3 3" xfId="24667" xr:uid="{C59EEEFF-2A6B-44F5-9C1F-7D9CF9C1A3B3}"/>
    <cellStyle name="40% - Accent1 5 4 3 3 2" xfId="15727" xr:uid="{EB40C500-7FB6-4F37-A1FF-9A1BBE4E0125}"/>
    <cellStyle name="40% - Accent1 5 4 3 4" xfId="24837" xr:uid="{B269BC21-730B-4A2F-8E82-7F96339B8FEA}"/>
    <cellStyle name="40% - Accent1 5 4 3 4 2" xfId="9574" xr:uid="{C788E08B-282E-4C7C-AB74-440586253DB3}"/>
    <cellStyle name="40% - Accent1 5 4 3 5" xfId="16592" xr:uid="{DBCD1BAC-3A1F-437A-B799-EF13F14D5D43}"/>
    <cellStyle name="40% - Accent1 5 4 4" xfId="23545" xr:uid="{1A4387C7-BDEB-4F9E-BE8B-95A8A2D90B5B}"/>
    <cellStyle name="40% - Accent1 5 4 4 2" xfId="11079" xr:uid="{329A9734-3DBF-4D0C-B733-7D1A0B28D335}"/>
    <cellStyle name="40% - Accent1 5 4 4 2 2" xfId="4202" xr:uid="{919A4359-5D22-4D6B-AE43-F989A8FEF0DC}"/>
    <cellStyle name="40% - Accent1 5 4 4 3" xfId="21771" xr:uid="{58D33D9D-4C12-4A1A-AB7D-CDD2009BEE36}"/>
    <cellStyle name="40% - Accent1 5 4 4 3 2" xfId="5447" xr:uid="{67EB30E1-70F1-42D3-A8E2-332D4D15DB04}"/>
    <cellStyle name="40% - Accent1 5 4 4 4" xfId="19846" xr:uid="{6F6FA589-FAE7-47CF-8DDC-91BB37179C1A}"/>
    <cellStyle name="40% - Accent1 5 4 5" xfId="5716" xr:uid="{D625EC58-9689-4000-BCBE-6D3EBD40CEA1}"/>
    <cellStyle name="40% - Accent1 5 4 5 2" xfId="9403" xr:uid="{BDC978DF-9617-4565-A18B-49E937149C97}"/>
    <cellStyle name="40% - Accent1 5 4 6" xfId="5886" xr:uid="{B8DE7170-124E-4475-9873-F413E5B480FA}"/>
    <cellStyle name="40% - Accent1 5 4 6 2" xfId="14825" xr:uid="{37810DCA-DBB4-4EB7-BD2D-AEC8178A699E}"/>
    <cellStyle name="40% - Accent1 5 4 7" xfId="10268" xr:uid="{870A00F0-B662-429E-A68B-B28E94B0881D}"/>
    <cellStyle name="40% - Accent1 5 5" xfId="18179" xr:uid="{091994CA-1456-4BE4-BCD2-45CFAC60AFDF}"/>
    <cellStyle name="40% - Accent1 5 5 2" xfId="7646" xr:uid="{4907097F-C9C2-4DCA-8752-BE0404DE7515}"/>
    <cellStyle name="40% - Accent1 5 5 2 2" xfId="13022" xr:uid="{903D8816-5B8D-47B8-B37F-6A68AADDA847}"/>
    <cellStyle name="40% - Accent1 5 5 2 2 2" xfId="19507" xr:uid="{D463FBEC-FE8B-460A-9439-FC337484AFF9}"/>
    <cellStyle name="40% - Accent1 5 5 2 2 2 2" xfId="6306" xr:uid="{6538103D-7312-486C-B486-7BA4F585B24B}"/>
    <cellStyle name="40% - Accent1 5 5 2 2 3" xfId="23876" xr:uid="{E0F13673-FE74-4227-880E-FA04770F99D2}"/>
    <cellStyle name="40% - Accent1 5 5 2 2 3 2" xfId="7552" xr:uid="{400BD554-589B-45C0-8B23-CFACD1587241}"/>
    <cellStyle name="40% - Accent1 5 5 2 2 4" xfId="10345" xr:uid="{7B11A76D-1879-4979-9ABA-22D8CF075559}"/>
    <cellStyle name="40% - Accent1 5 5 2 3" xfId="7821" xr:uid="{70388590-E0D9-4E76-AC3F-A4C418ED8029}"/>
    <cellStyle name="40% - Accent1 5 5 2 3 2" xfId="11507" xr:uid="{4BE3892D-F253-4A9E-9D1F-502805005098}"/>
    <cellStyle name="40% - Accent1 5 5 2 4" xfId="7991" xr:uid="{5F6F662A-7BEB-45DF-98A1-AF7BDE62D40E}"/>
    <cellStyle name="40% - Accent1 5 5 2 4 2" xfId="15898" xr:uid="{243A1420-5EB3-44B0-A4EA-FC027F862A58}"/>
    <cellStyle name="40% - Accent1 5 5 2 5" xfId="12372" xr:uid="{7CF0FF97-A79E-496B-B20A-E04DD8BF5A16}"/>
    <cellStyle name="40% - Accent1 5 5 3" xfId="20281" xr:uid="{4D0123B0-9C4D-44DA-A907-0CE361A080F7}"/>
    <cellStyle name="40% - Accent1 5 5 3 2" xfId="1417" xr:uid="{80E3BE59-F005-4A08-B9B1-F8B643264332}"/>
    <cellStyle name="40% - Accent1 5 5 3 2 2" xfId="13193" xr:uid="{100AF861-663B-46A9-B76E-9397ECBFAE67}"/>
    <cellStyle name="40% - Accent1 5 5 3 2 2 2" xfId="12620" xr:uid="{B2672B46-3A55-4687-8D69-6A2865F62624}"/>
    <cellStyle name="40% - Accent1 5 5 3 2 3" xfId="17564" xr:uid="{BB40A50A-0B97-4B3C-8607-CE846555656D}"/>
    <cellStyle name="40% - Accent1 5 5 3 2 3 2" xfId="20188" xr:uid="{61DD0E79-0F4B-4257-9C0C-9A957A16C632}"/>
    <cellStyle name="40% - Accent1 5 5 3 2 4" xfId="22982" xr:uid="{AF1ADFC3-173B-4539-9DE5-37491567B0E0}"/>
    <cellStyle name="40% - Accent1 5 5 3 3" xfId="20456" xr:uid="{AD5848FA-7AE6-4AE0-807E-FC7B7F543132}"/>
    <cellStyle name="40% - Accent1 5 5 3 3 2" xfId="24144" xr:uid="{8D8DEB84-7619-48C4-9E8F-0C5879FC3C63}"/>
    <cellStyle name="40% - Accent1 5 5 3 4" xfId="20626" xr:uid="{F9BC3264-8B37-4E4C-B6EF-390324A72035}"/>
    <cellStyle name="40% - Accent1 5 5 3 4 2" xfId="5365" xr:uid="{E6B1C021-6263-48D4-867C-0D7964339238}"/>
    <cellStyle name="40% - Accent1 5 5 3 5" xfId="25009" xr:uid="{CD9E5F5E-D85B-4DDD-89F8-59BE1916138B}"/>
    <cellStyle name="40% - Accent1 5 5 4" xfId="19336" xr:uid="{56D42B4B-F4AD-46EE-9DD9-C6F8F6A53971}"/>
    <cellStyle name="40% - Accent1 5 5 4 2" xfId="6871" xr:uid="{1949DAF4-4DD4-41E0-B99E-9D373BFC6E0A}"/>
    <cellStyle name="40% - Accent1 5 5 4 2 2" xfId="16840" xr:uid="{2F846DAC-2F45-4CFE-97A8-09BCFE1FE3AD}"/>
    <cellStyle name="40% - Accent1 5 5 4 3" xfId="11239" xr:uid="{57F6FF1D-9EF0-49D3-AC80-A5B230906615}"/>
    <cellStyle name="40% - Accent1 5 5 4 3 2" xfId="18085" xr:uid="{76A01358-46C0-4037-8FAC-E54F93BD2D9B}"/>
    <cellStyle name="40% - Accent1 5 5 4 4" xfId="4031" xr:uid="{5BFF8BFE-EC87-457B-9EBB-62610C8B118F}"/>
    <cellStyle name="40% - Accent1 5 5 5" xfId="18354" xr:uid="{214DFC47-36BE-4468-9933-C63C9320E3DE}"/>
    <cellStyle name="40% - Accent1 5 5 5 2" xfId="5194" xr:uid="{2A588E2B-19F1-49F7-9F22-8FB431CCE143}"/>
    <cellStyle name="40% - Accent1 5 5 6" xfId="18524" xr:uid="{3BEA4622-48AC-4B8F-B586-4035EDD88527}"/>
    <cellStyle name="40% - Accent1 5 5 6 2" xfId="22210" xr:uid="{403A3542-6935-4EF9-8F8B-1547D621E847}"/>
    <cellStyle name="40% - Accent1 5 5 7" xfId="6058" xr:uid="{2595532E-3CD0-4CC9-B201-F6572B7A7639}"/>
    <cellStyle name="40% - Accent1 5 6" xfId="13969" xr:uid="{517ACA41-0A81-4E73-892B-CC9CB2FF0487}"/>
    <cellStyle name="40% - Accent1 5 6 2" xfId="3521" xr:uid="{BCA5F021-7B6D-4EEC-839E-4A211F597AE7}"/>
    <cellStyle name="40% - Accent1 5 6 2 2" xfId="1588" xr:uid="{AD9236DE-1F3D-4BE4-9685-39DD1271F814}"/>
    <cellStyle name="40% - Accent1 5 6 2 2 2" xfId="25257" xr:uid="{A8BFF347-8AE7-4E98-8D81-F8B21C8C79DB}"/>
    <cellStyle name="40% - Accent1 5 6 2 3" xfId="7031" xr:uid="{55DCB667-7E81-4956-8626-D4105DD2E4C6}"/>
    <cellStyle name="40% - Accent1 5 6 2 3 2" xfId="13874" xr:uid="{978BAF68-EC6C-4526-B5BF-7058864425B6}"/>
    <cellStyle name="40% - Accent1 5 6 2 4" xfId="16669" xr:uid="{5EA23B4E-B550-4D4E-AD44-7EE3C22FB298}"/>
    <cellStyle name="40% - Accent1 5 6 3" xfId="14144" xr:uid="{289C0F51-C6E1-44B6-82A1-433B36CDD283}"/>
    <cellStyle name="40% - Accent1 5 6 3 2" xfId="17832" xr:uid="{517198F3-38EE-4D78-A355-CF33DC4051F9}"/>
    <cellStyle name="40% - Accent1 5 6 4" xfId="14314" xr:uid="{2B10D039-0E4D-4883-A436-246A76E89F04}"/>
    <cellStyle name="40% - Accent1 5 6 4 2" xfId="11678" xr:uid="{7DC9BE94-C90D-4030-A24F-7967EBCCC53A}"/>
    <cellStyle name="40% - Accent1 5 6 5" xfId="18696" xr:uid="{F4B87540-8829-437B-8901-F6FAD32CC5BD}"/>
    <cellStyle name="40% - Accent1 5 7" xfId="2405" xr:uid="{36F8E539-E0AD-4A2A-BE33-2C07F3FCF674}"/>
    <cellStyle name="40% - Accent1 5 7 2" xfId="9835" xr:uid="{13127550-D320-4EB0-B976-E8EAED405898}"/>
    <cellStyle name="40% - Accent1 5 7 2 2" xfId="3692" xr:uid="{F329CC04-C3A5-4767-8443-0B5E8985A4D2}"/>
    <cellStyle name="40% - Accent1 5 7 2 2 2" xfId="18944" xr:uid="{D1B4D17E-5398-4298-96B7-931D771A1FF8}"/>
    <cellStyle name="40% - Accent1 5 7 2 3" xfId="19667" xr:uid="{46944BDB-406E-4EAF-9CAA-3A3BD957A4E1}"/>
    <cellStyle name="40% - Accent1 5 7 2 3 2" xfId="1239" xr:uid="{3D392DA3-0269-4B88-92EB-6026EB2E6F44}"/>
    <cellStyle name="40% - Accent1 5 7 2 4" xfId="6135" xr:uid="{848CA630-6D7E-4E42-A4A4-4664A96DE46D}"/>
    <cellStyle name="40% - Accent1 5 7 3" xfId="2580" xr:uid="{A5ADAA4E-C549-41F7-A7D7-2303849B9541}"/>
    <cellStyle name="40% - Accent1 5 7 3 2" xfId="7299" xr:uid="{9545CF34-29B6-4AEE-9EA7-833E28AE0034}"/>
    <cellStyle name="40% - Accent1 5 7 4" xfId="2750" xr:uid="{3B2EAF51-265E-4BB0-B139-4C470D8C5C89}"/>
    <cellStyle name="40% - Accent1 5 7 4 2" xfId="24315" xr:uid="{2C72CB5F-6957-4967-BBB9-505E88571941}"/>
    <cellStyle name="40% - Accent1 5 7 5" xfId="8163" xr:uid="{79F5AA5D-3692-4942-831E-EA7DD673E96C}"/>
    <cellStyle name="40% - Accent1 5 8" xfId="15044" xr:uid="{6A162CBA-AE7A-4F96-9F23-15A57A941BB2}"/>
    <cellStyle name="40% - Accent1 5 8 2" xfId="4681" xr:uid="{5A1AF32E-F128-4ADE-A5D8-F4AB447170F2}"/>
    <cellStyle name="40% - Accent1 5 8 2 2" xfId="2018" xr:uid="{AA1B6F84-2F4E-4387-8B65-5AAC69214950}"/>
    <cellStyle name="40% - Accent1 5 8 3" xfId="4844" xr:uid="{397EA714-144E-43BE-916C-C6B10E484E20}"/>
    <cellStyle name="40% - Accent1 5 8 3 2" xfId="1154" xr:uid="{D2B0B52D-D0E1-4044-AF12-6AE0572A8668}"/>
    <cellStyle name="40% - Accent1 5 8 4" xfId="9232" xr:uid="{2CC91EA7-985A-4008-B697-697177547DEE}"/>
    <cellStyle name="40% - Accent1 5 9" xfId="5627" xr:uid="{BB93FA94-6864-4575-8D47-5D8460A2E548}"/>
    <cellStyle name="40% - Accent1 5 9 2" xfId="16332" xr:uid="{A3129ACE-EF72-496D-BC60-37FC284BF4DA}"/>
    <cellStyle name="40% - Accent1 5 9 2 2" xfId="14736" xr:uid="{61AB9ED8-DC27-4FBB-BBCD-02552EF26746}"/>
    <cellStyle name="40% - Accent1 5 9 3" xfId="3854" xr:uid="{4C46BD41-1DCA-4E93-922B-C844D9A5B3A3}"/>
    <cellStyle name="40% - Accent1 5 9 3 2" xfId="23326" xr:uid="{0ED03661-9A53-4731-8ECB-C8C91EEC6DE7}"/>
    <cellStyle name="40% - Accent1 5 9 4" xfId="18775" xr:uid="{09526A3F-71C6-4BD2-9E45-7C3358CD3094}"/>
    <cellStyle name="40% - Accent1 6" xfId="8718" xr:uid="{6B4ECC54-E636-4317-98F4-34A5B662B234}"/>
    <cellStyle name="40% - Accent1 6 10" xfId="20798" xr:uid="{B70B1759-15F2-4EA1-8BA7-301A22F8E8BD}"/>
    <cellStyle name="40% - Accent1 6 2" xfId="21354" xr:uid="{0FFDCD0B-A857-4762-9B2C-49899AD65096}"/>
    <cellStyle name="40% - Accent1 6 2 2" xfId="15042" xr:uid="{44279D6C-4553-4035-BFC1-883982BAE6BB}"/>
    <cellStyle name="40% - Accent1 6 2 2 2" xfId="5625" xr:uid="{84D383E6-A6AA-4EAD-88A1-E647A2A63C08}"/>
    <cellStyle name="40% - Accent1 6 2 2 2 2" xfId="16330" xr:uid="{E770D1DB-EC7C-4793-9230-3BD881291BEC}"/>
    <cellStyle name="40% - Accent1 6 2 2 2 2 2" xfId="14734" xr:uid="{2007071D-F672-4507-AF91-28DBBFAFFBD3}"/>
    <cellStyle name="40% - Accent1 6 2 2 2 3" xfId="1760" xr:uid="{0B51F02A-5842-4632-9356-96C97CB316F2}"/>
    <cellStyle name="40% - Accent1 6 2 2 2 3 2" xfId="10690" xr:uid="{DCF9E9A2-5B40-4F8F-9108-2AD58B66C32A}"/>
    <cellStyle name="40% - Accent1 6 2 2 2 4" xfId="18773" xr:uid="{7E475D75-94D1-4EA0-B788-1491DDD0925B}"/>
    <cellStyle name="40% - Accent1 6 2 2 3" xfId="15217" xr:uid="{F39379BA-C616-4EA6-A98B-7987F873B9C3}"/>
    <cellStyle name="40% - Accent1 6 2 2 3 2" xfId="963" xr:uid="{AE346085-42C2-4D25-87ED-6AD5FBB9FC0F}"/>
    <cellStyle name="40% - Accent1 6 2 2 4" xfId="15387" xr:uid="{CD69DCB2-B7BA-40D1-9D24-99251A232A82}"/>
    <cellStyle name="40% - Accent1 6 2 2 4 2" xfId="20106" xr:uid="{83CABE3C-B1D1-4C52-87BC-02EE25E30586}"/>
    <cellStyle name="40% - Accent1 6 2 2 5" xfId="2922" xr:uid="{F3FE0595-5A1A-44AB-B7F0-EDE1D50ADF21}"/>
    <cellStyle name="40% - Accent1 6 2 3" xfId="4509" xr:uid="{0AA731DA-A896-4979-B047-87CCB7BF1EE4}"/>
    <cellStyle name="40% - Accent1 6 2 3 2" xfId="11939" xr:uid="{C870598E-028C-4B15-96C0-478667A685B1}"/>
    <cellStyle name="40% - Accent1 6 2 3 2 2" xfId="5796" xr:uid="{CCA2CB20-054B-4C25-B1FE-14ADAC21C96D}"/>
    <cellStyle name="40% - Accent1 6 2 3 2 2 2" xfId="3170" xr:uid="{4969E363-A610-4921-B803-A41CB9567324}"/>
    <cellStyle name="40% - Accent1 6 2 3 2 3" xfId="3864" xr:uid="{6374CB14-71F0-4252-B89B-7C61F5B765E9}"/>
    <cellStyle name="40% - Accent1 6 2 3 2 3 2" xfId="23327" xr:uid="{57542025-7A39-4CF1-96E2-5BE011AAF29B}"/>
    <cellStyle name="40% - Accent1 6 2 3 2 4" xfId="8240" xr:uid="{D168C7A3-9352-4BD4-9781-D09C18E89C06}"/>
    <cellStyle name="40% - Accent1 6 2 3 3" xfId="4684" xr:uid="{AB5AC112-A72C-4172-9511-0AA0438983AE}"/>
    <cellStyle name="40% - Accent1 6 2 3 3 2" xfId="3070" xr:uid="{34C74CC1-058F-42A3-9394-AA38AE9D66DA}"/>
    <cellStyle name="40% - Accent1 6 2 3 4" xfId="4854" xr:uid="{49BC1F57-6AE9-4FA2-8CEE-56C0A3156B9B}"/>
    <cellStyle name="40% - Accent1 6 2 3 4 2" xfId="13792" xr:uid="{D9D9D4FA-4F91-4034-99B3-2E5E607AEA94}"/>
    <cellStyle name="40% - Accent1 6 2 3 5" xfId="9235" xr:uid="{DCB8A54E-F55E-4E3F-BBAC-187B629D2A4A}"/>
    <cellStyle name="40% - Accent1 6 2 4" xfId="16159" xr:uid="{AD6976BE-7F89-4A5A-8B85-E2D91516B997}"/>
    <cellStyle name="40% - Accent1 6 2 4 2" xfId="22643" xr:uid="{0378AF89-EE6F-478E-9E65-927AF089C32D}"/>
    <cellStyle name="40% - Accent1 6 2 4 2 2" xfId="21046" xr:uid="{B5CDCD0A-AC1D-4690-A115-A2CD50EB7A11}"/>
    <cellStyle name="40% - Accent1 6 2 4 3" xfId="723" xr:uid="{3AD5DCC6-F801-49D0-87B7-429C0772F3E0}"/>
    <cellStyle name="40% - Accent1 6 2 4 3 2" xfId="4376" xr:uid="{DCDB7A70-A429-4ED9-9796-1F125E9130F3}"/>
    <cellStyle name="40% - Accent1 6 2 4 4" xfId="25086" xr:uid="{EC50766C-B133-42BE-9F15-86BF29C83151}"/>
    <cellStyle name="40% - Accent1 6 2 5" xfId="21529" xr:uid="{1DB0BDCF-28C2-43FB-AAFE-3E1879C4F4BF}"/>
    <cellStyle name="40% - Accent1 6 2 5 2" xfId="13621" xr:uid="{7A026D8B-7688-4730-8462-1D1E05EC07D8}"/>
    <cellStyle name="40% - Accent1 6 2 6" xfId="21699" xr:uid="{1B52E60B-3D52-42EC-A0F3-8659A508BEF7}"/>
    <cellStyle name="40% - Accent1 6 2 6 2" xfId="7470" xr:uid="{7AFB551A-BDFB-4E79-AF1C-AC5E0A904BFC}"/>
    <cellStyle name="40% - Accent1 6 2 7" xfId="14486" xr:uid="{FA1B61D8-53BF-4429-83B6-F9831C8FAA8B}"/>
    <cellStyle name="40% - Accent1 6 3" xfId="10822" xr:uid="{FA129946-9E44-41EC-AA1A-F0EACF1ABC3A}"/>
    <cellStyle name="40% - Accent1 6 3 2" xfId="23459" xr:uid="{0D5AFFE1-DEEA-406B-B57A-0C6554293014}"/>
    <cellStyle name="40% - Accent1 6 3 2 2" xfId="18263" xr:uid="{8BE3E5F6-A5E1-4DC1-9B69-8C5A70C4EFE8}"/>
    <cellStyle name="40% - Accent1 6 3 2 2 2" xfId="24747" xr:uid="{5B702901-8311-48CF-903B-FAF7FF936EBF}"/>
    <cellStyle name="40% - Accent1 6 3 2 2 2 2" xfId="22119" xr:uid="{AA39094A-467A-4DA0-8962-2C763C5B5F59}"/>
    <cellStyle name="40% - Accent1 6 3 2 2 3" xfId="22815" xr:uid="{25A21FD2-3BC3-48A2-9C63-E89AE3214A86}"/>
    <cellStyle name="40% - Accent1 6 3 2 2 3 2" xfId="6480" xr:uid="{A10C0FA7-A611-4086-B4A9-D25DEDE27CEE}"/>
    <cellStyle name="40% - Accent1 6 3 2 2 4" xfId="14563" xr:uid="{6673890B-27A5-4A6E-8FFC-C97AF8E6C86C}"/>
    <cellStyle name="40% - Accent1 6 3 2 3" xfId="23634" xr:uid="{023B263A-746E-45AA-A1C5-E9EB6B719AB2}"/>
    <cellStyle name="40% - Accent1 6 3 2 3 2" xfId="22019" xr:uid="{FA856BBB-9692-41B2-807A-417B9B5ED989}"/>
    <cellStyle name="40% - Accent1 6 3 2 4" xfId="23804" xr:uid="{3E2171FC-37FA-46AA-9911-FEA63A232160}"/>
    <cellStyle name="40% - Accent1 6 3 2 4 2" xfId="2190" xr:uid="{4D66207E-650C-4649-8F8A-21FCFAE014EF}"/>
    <cellStyle name="40% - Accent1 6 3 2 5" xfId="15559" xr:uid="{14448845-DC28-4907-9C54-D72201E1350C}"/>
    <cellStyle name="40% - Accent1 6 3 3" xfId="17147" xr:uid="{66D97B96-75F0-4DC2-88C0-E1077ED3996E}"/>
    <cellStyle name="40% - Accent1 6 3 3 2" xfId="7730" xr:uid="{A2321300-3D45-488C-9572-D022EEEA2158}"/>
    <cellStyle name="40% - Accent1 6 3 3 2 2" xfId="18434" xr:uid="{749A607A-63ED-4E16-A98E-63F1D8669B14}"/>
    <cellStyle name="40% - Accent1 6 3 3 2 2 2" xfId="15807" xr:uid="{FBA9545D-3DBD-4194-BCEC-8070A9BDD830}"/>
    <cellStyle name="40% - Accent1 6 3 3 2 3" xfId="16502" xr:uid="{FC074317-1DCC-491E-B4FF-678C0872FC90}"/>
    <cellStyle name="40% - Accent1 6 3 3 2 3 2" xfId="12794" xr:uid="{F663F6D7-BE4F-4D2C-ACF3-C8D6CEA00360}"/>
    <cellStyle name="40% - Accent1 6 3 3 2 4" xfId="2999" xr:uid="{8CF8CD27-B009-485B-B932-57C0226A5274}"/>
    <cellStyle name="40% - Accent1 6 3 3 3" xfId="17322" xr:uid="{ECA86783-8848-404D-8B38-4731F35178B0}"/>
    <cellStyle name="40% - Accent1 6 3 3 3 2" xfId="15707" xr:uid="{92AEAC3A-6A25-4FF6-AF7C-786414767B07}"/>
    <cellStyle name="40% - Accent1 6 3 3 4" xfId="17492" xr:uid="{387743ED-552B-4DB7-844E-56EFF9E8F8E6}"/>
    <cellStyle name="40% - Accent1 6 3 3 4 2" xfId="4294" xr:uid="{38071291-8007-4736-ACF9-24C583B809EC}"/>
    <cellStyle name="40% - Accent1 6 3 3 5" xfId="5026" xr:uid="{8E854F2C-5251-4967-826B-5A817B03BD1C}"/>
    <cellStyle name="40% - Accent1 6 3 4" xfId="24576" xr:uid="{3609C598-97F4-4370-B2F4-D10BA345E94D}"/>
    <cellStyle name="40% - Accent1 6 3 4 2" xfId="12110" xr:uid="{B2654F06-2AEE-4A8D-8092-56A7106ADCBD}"/>
    <cellStyle name="40% - Accent1 6 3 4 2 2" xfId="9483" xr:uid="{281FF4D7-D26E-4B06-8936-92059EFD675A}"/>
    <cellStyle name="40% - Accent1 6 3 4 3" xfId="10178" xr:uid="{716E3B6E-7521-4F46-9206-4C938643B9D1}"/>
    <cellStyle name="40% - Accent1 6 3 4 3 2" xfId="17014" xr:uid="{9665649D-D033-4218-8D21-2791099E6525}"/>
    <cellStyle name="40% - Accent1 6 3 4 4" xfId="20875" xr:uid="{E4FC47F7-271A-4B78-9837-C129D87F8EFA}"/>
    <cellStyle name="40% - Accent1 6 3 5" xfId="10997" xr:uid="{9BCBCDB5-F376-4D25-A367-20D71167AF48}"/>
    <cellStyle name="40% - Accent1 6 3 5 2" xfId="9383" xr:uid="{012DAF64-F105-4A16-AB67-27F1C5992894}"/>
    <cellStyle name="40% - Accent1 6 3 6" xfId="11167" xr:uid="{F30360DB-C02C-4520-A8B7-3DB73E3654F4}"/>
    <cellStyle name="40% - Accent1 6 3 6 2" xfId="1156" xr:uid="{3C52EE3B-527A-46EE-AEA0-33B77D2C382D}"/>
    <cellStyle name="40% - Accent1 6 3 7" xfId="21871" xr:uid="{6CFD6BE0-305D-4425-BBD4-D6FD700C5E59}"/>
    <cellStyle name="40% - Accent1 6 4" xfId="6614" xr:uid="{C02A7B31-98CB-47A7-8FE5-DF13F976DADF}"/>
    <cellStyle name="40% - Accent1 6 4 2" xfId="19250" xr:uid="{BFD3BB0F-7D1C-42EA-BED0-69F64534FA40}"/>
    <cellStyle name="40% - Accent1 6 4 2 2" xfId="14053" xr:uid="{1FD22D45-41CD-40BE-BE5A-F609BCA244F4}"/>
    <cellStyle name="40% - Accent1 6 4 2 2 2" xfId="20536" xr:uid="{6FD8192E-BCDE-472F-9DAD-9546DAEF56E6}"/>
    <cellStyle name="40% - Accent1 6 4 2 2 2 2" xfId="11587" xr:uid="{8F7CD498-372A-49E6-8E8D-0C600823F0C8}"/>
    <cellStyle name="40% - Accent1 6 4 2 2 3" xfId="12282" xr:uid="{61271B10-8AC3-4EFF-9B4E-25BB9DF3AD36}"/>
    <cellStyle name="40% - Accent1 6 4 2 2 3 2" xfId="19118" xr:uid="{31EF97C1-B7A6-4433-BCF1-AC9E8F625146}"/>
    <cellStyle name="40% - Accent1 6 4 2 2 4" xfId="21948" xr:uid="{7F93A488-99E4-4860-B011-588FE27AB4ED}"/>
    <cellStyle name="40% - Accent1 6 4 2 3" xfId="19425" xr:uid="{DAB24CCD-D105-4574-8E05-70FE4451F64C}"/>
    <cellStyle name="40% - Accent1 6 4 2 3 2" xfId="11487" xr:uid="{10A8D472-CC55-42C9-AAD8-6FECF9AA3757}"/>
    <cellStyle name="40% - Accent1 6 4 2 4" xfId="19595" xr:uid="{B6F57984-DD31-4859-A205-E85715E58FB3}"/>
    <cellStyle name="40% - Accent1 6 4 2 4 2" xfId="23245" xr:uid="{CDB355BC-5D28-4BF2-8851-8355462C0BB0}"/>
    <cellStyle name="40% - Accent1 6 4 2 5" xfId="23976" xr:uid="{AA403952-BC67-48E0-B4AB-96C08CF0A750}"/>
    <cellStyle name="40% - Accent1 6 4 3" xfId="12936" xr:uid="{5540BF17-2CF6-40A3-BE20-B30331080C68}"/>
    <cellStyle name="40% - Accent1 6 4 3 2" xfId="2489" xr:uid="{CBF271E6-958D-442A-A34A-65A15C526215}"/>
    <cellStyle name="40% - Accent1 6 4 3 2 2" xfId="14224" xr:uid="{EE6B9580-0C8B-49A9-98FD-3E8ED4E46FA7}"/>
    <cellStyle name="40% - Accent1 6 4 3 2 2 2" xfId="24224" xr:uid="{84DF0B6B-7BA8-42E5-9213-F10C80AF4BB4}"/>
    <cellStyle name="40% - Accent1 6 4 3 2 3" xfId="24919" xr:uid="{874F1530-14B4-41EC-AC9A-810D09236B03}"/>
    <cellStyle name="40% - Accent1 6 4 3 2 3 2" xfId="8585" xr:uid="{4AA2AE75-0EE8-4307-9FDB-CF7B9DFE5A9E}"/>
    <cellStyle name="40% - Accent1 6 4 3 2 4" xfId="15636" xr:uid="{DDCB5B08-8B93-451F-A3C9-77537FBAA8E6}"/>
    <cellStyle name="40% - Accent1 6 4 3 3" xfId="13111" xr:uid="{2B804388-81B2-4D61-9548-4FE917AA052C}"/>
    <cellStyle name="40% - Accent1 6 4 3 3 2" xfId="24124" xr:uid="{0ECB81CE-CDF9-4327-AF3E-4638FFDBB985}"/>
    <cellStyle name="40% - Accent1 6 4 3 4" xfId="13281" xr:uid="{2A80D293-1F00-4A92-876E-5A06F94365E0}"/>
    <cellStyle name="40% - Accent1 6 4 3 4 2" xfId="16932" xr:uid="{A65BB720-0B11-4387-8B3A-FCB33891460C}"/>
    <cellStyle name="40% - Accent1 6 4 3 5" xfId="17664" xr:uid="{3DE616A6-57A2-4E90-AFE2-3D5177A3C91F}"/>
    <cellStyle name="40% - Accent1 6 4 4" xfId="20365" xr:uid="{B9CE67BD-019C-4D00-A87D-0A5E140BFA27}"/>
    <cellStyle name="40% - Accent1 6 4 4 2" xfId="7901" xr:uid="{5FAABF1D-0FEB-4481-BD14-860DDA8931C2}"/>
    <cellStyle name="40% - Accent1 6 4 4 2 2" xfId="5274" xr:uid="{7FF7026B-C773-44EF-8FE1-24F58BD7928B}"/>
    <cellStyle name="40% - Accent1 6 4 4 3" xfId="5968" xr:uid="{73306063-C74A-4BB1-82F1-CD8ED219E304}"/>
    <cellStyle name="40% - Accent1 6 4 4 3 2" xfId="25431" xr:uid="{1EBF1BFF-C5BC-4081-98A0-2B152F0F87C9}"/>
    <cellStyle name="40% - Accent1 6 4 4 4" xfId="9312" xr:uid="{2325F248-31E4-469C-8559-9F07A9DEF66A}"/>
    <cellStyle name="40% - Accent1 6 4 5" xfId="6789" xr:uid="{23FEB721-EE10-430F-A74F-D2234EB1F965}"/>
    <cellStyle name="40% - Accent1 6 4 5 2" xfId="5174" xr:uid="{80A6CA25-6747-4154-8184-8D5AF93CAF21}"/>
    <cellStyle name="40% - Accent1 6 4 6" xfId="6959" xr:uid="{954D5D56-6EA3-4CC1-83F1-A66061306623}"/>
    <cellStyle name="40% - Accent1 6 4 6 2" xfId="10608" xr:uid="{6FA1316B-DBA7-4F55-9CFA-6D33CBE31015}"/>
    <cellStyle name="40% - Accent1 6 4 7" xfId="11339" xr:uid="{102F11CE-6FB5-47C6-92C6-0E9B6D1F7CC4}"/>
    <cellStyle name="40% - Accent1 6 5" xfId="296" xr:uid="{272B57E5-F001-4799-B9A8-0677EA99E34D}"/>
    <cellStyle name="40% - Accent1 6 5 2" xfId="8802" xr:uid="{B1615C78-6D95-4BB9-AD1A-7088E5886A5F}"/>
    <cellStyle name="40% - Accent1 6 5 2 2" xfId="2660" xr:uid="{4CFD212B-C999-4D1E-9398-EE4A25BC2DD4}"/>
    <cellStyle name="40% - Accent1 6 5 2 2 2" xfId="17912" xr:uid="{3170BFE5-50E9-4B57-ABD6-DD782287F0E1}"/>
    <cellStyle name="40% - Accent1 6 5 2 3" xfId="18606" xr:uid="{EE993BA9-0ABB-49FB-81DF-C1EC98E2DE0A}"/>
    <cellStyle name="40% - Accent1 6 5 2 3 2" xfId="21220" xr:uid="{7830FEA4-9347-42FA-B91C-E04932927F71}"/>
    <cellStyle name="40% - Accent1 6 5 2 4" xfId="5103" xr:uid="{B2C313E3-D8B3-4956-800E-9558057521EF}"/>
    <cellStyle name="40% - Accent1 6 5 3" xfId="470" xr:uid="{CD602A4B-EE21-4CB7-BF7D-296C72A20DA6}"/>
    <cellStyle name="40% - Accent1 6 5 3 2" xfId="17812" xr:uid="{EBB7A106-9173-437D-8194-72475E0B6089}"/>
    <cellStyle name="40% - Accent1 6 5 4" xfId="641" xr:uid="{EFB0A9FF-DEB9-46EA-B28C-F26F6DC56820}"/>
    <cellStyle name="40% - Accent1 6 5 4 2" xfId="6398" xr:uid="{59EEC20A-A9DF-4704-8C58-72790CC882E8}"/>
    <cellStyle name="40% - Accent1 6 5 5" xfId="7131" xr:uid="{13BA413F-2E52-4BB4-ADEA-A0362BEA7862}"/>
    <cellStyle name="40% - Accent1 6 6" xfId="297" xr:uid="{E7E6620F-F5BE-4BD9-AD13-E1E114BDB48E}"/>
    <cellStyle name="40% - Accent1 6 6 2" xfId="21438" xr:uid="{96747421-9BF5-4267-B39C-9BFF953FB032}"/>
    <cellStyle name="40% - Accent1 6 6 2 2" xfId="8973" xr:uid="{11772FF5-3E34-4520-889E-B0A7660F622D}"/>
    <cellStyle name="40% - Accent1 6 6 2 2 2" xfId="7379" xr:uid="{E35DAFDA-4F9D-47FB-AAA1-11010961D507}"/>
    <cellStyle name="40% - Accent1 6 6 2 3" xfId="8073" xr:uid="{D6DC4003-B769-46D1-BBD8-1FE6A3DE8FB4}"/>
    <cellStyle name="40% - Accent1 6 6 2 3 2" xfId="14908" xr:uid="{8CDEB5C0-1E17-42FF-B003-9D1AA9AB3570}"/>
    <cellStyle name="40% - Accent1 6 6 2 4" xfId="11416" xr:uid="{CE21222B-2E94-49B3-B2BA-56E6E82E4A0B}"/>
    <cellStyle name="40% - Accent1 6 6 3" xfId="1509" xr:uid="{1367A3BC-B94A-4A1B-B157-FFF52AA052BD}"/>
    <cellStyle name="40% - Accent1 6 6 3 2" xfId="7279" xr:uid="{CAFBB8E5-A3AC-45B4-BE2F-FAF53A340482}"/>
    <cellStyle name="40% - Accent1 6 6 4" xfId="1679" xr:uid="{415D69F8-55C1-410E-8EE7-EE2355DC7200}"/>
    <cellStyle name="40% - Accent1 6 6 4 2" xfId="12712" xr:uid="{C72AA9B0-9802-428E-AFEB-867E18DC5F10}"/>
    <cellStyle name="40% - Accent1 6 6 5" xfId="19767" xr:uid="{00292542-FA90-4096-B792-5DA64955E223}"/>
    <cellStyle name="40% - Accent1 6 7" xfId="22472" xr:uid="{A33F6F11-D1DA-4253-B097-F148A9A99DBA}"/>
    <cellStyle name="40% - Accent1 6 7 2" xfId="10006" xr:uid="{D5617D6C-B9CD-444C-B48C-3D47B299ADB0}"/>
    <cellStyle name="40% - Accent1 6 7 2 2" xfId="8411" xr:uid="{DE0C2E0E-C09D-4826-ADDF-3C808FCC9B8A}"/>
    <cellStyle name="40% - Accent1 6 7 3" xfId="722" xr:uid="{816E6732-0A73-4AD7-BF27-3BE7FFFB80F0}"/>
    <cellStyle name="40% - Accent1 6 7 3 2" xfId="2272" xr:uid="{D1F39A09-96CF-4913-926C-84D2D7C5E572}"/>
    <cellStyle name="40% - Accent1 6 7 4" xfId="12449" xr:uid="{3B561DD1-3AF0-4B67-BB3B-3E9353C22426}"/>
    <cellStyle name="40% - Accent1 6 8" xfId="8893" xr:uid="{3A37F75D-0E6A-43D7-984B-B205D4E884BD}"/>
    <cellStyle name="40% - Accent1 6 8 2" xfId="19935" xr:uid="{429C90EF-09BB-4816-8515-CA8C625380C2}"/>
    <cellStyle name="40% - Accent1 6 9" xfId="9063" xr:uid="{BFEB2986-BCDC-4618-90A7-AF1F7067C520}"/>
    <cellStyle name="40% - Accent1 6 9 2" xfId="18003" xr:uid="{4BE908E1-8A8B-4120-9FB9-3B86894AD975}"/>
    <cellStyle name="40% - Accent1 7" xfId="1337" xr:uid="{E097AF5E-5823-427F-8042-72CD70DE905C}"/>
    <cellStyle name="40% - Accent1 7 2" xfId="3441" xr:uid="{05418AE4-9CB9-4921-9A34-7FB50F77481A}"/>
    <cellStyle name="40% - Accent1 7 2 2" xfId="9755" xr:uid="{347F8897-9CD1-4499-9E30-7B54B48D1359}"/>
    <cellStyle name="40% - Accent1 7 2 2 2" xfId="10906" xr:uid="{A50A75CF-F185-4D0B-B0AE-2061F10434BA}"/>
    <cellStyle name="40% - Accent1 7 2 2 2 2" xfId="4764" xr:uid="{60F26D94-BFC6-4488-8189-D66059EC44D2}"/>
    <cellStyle name="40% - Accent1 7 2 2 2 2 2" xfId="1066" xr:uid="{905D4363-341A-40E7-AD84-63E8C4C4FE0B}"/>
    <cellStyle name="40% - Accent1 7 2 2 2 3" xfId="2832" xr:uid="{273A5486-F10C-45B2-B7FC-08201CD04995}"/>
    <cellStyle name="40% - Accent1 7 2 2 2 3 2" xfId="22293" xr:uid="{143D2861-D5E8-47A3-8CFF-C8721576E079}"/>
    <cellStyle name="40% - Accent1 7 2 2 2 4" xfId="7208" xr:uid="{D52437C3-0F5B-4EC6-8B46-FD744AF6EF3B}"/>
    <cellStyle name="40% - Accent1 7 2 2 3" xfId="22564" xr:uid="{311DC808-1F94-4D5D-887D-9E4EF0470576}"/>
    <cellStyle name="40% - Accent1 7 2 2 3 2" xfId="1998" xr:uid="{905489AF-EF76-4EDB-A5AD-00AAC8BA8593}"/>
    <cellStyle name="40% - Accent1 7 2 2 4" xfId="22734" xr:uid="{3431284B-9B11-495B-80AF-5717D7937DF6}"/>
    <cellStyle name="40% - Accent1 7 2 2 4 2" xfId="8503" xr:uid="{E08B2603-F0E2-4217-9025-7C28DECE0E3A}"/>
    <cellStyle name="40% - Accent1 7 2 2 5" xfId="1851" xr:uid="{D20C4292-DCF9-4295-9CDE-A0CDFA1B085A}"/>
    <cellStyle name="40% - Accent1 7 2 3" xfId="22392" xr:uid="{FC3AFA49-88EA-47EE-86C5-E1892DB54418}"/>
    <cellStyle name="40% - Accent1 7 2 3 2" xfId="23543" xr:uid="{AD12CC0B-2949-4B75-A75B-8F745BFF5564}"/>
    <cellStyle name="40% - Accent1 7 2 3 2 2" xfId="11077" xr:uid="{2A606A48-D71D-43CC-A932-513CB4BD77EA}"/>
    <cellStyle name="40% - Accent1 7 2 3 2 2 2" xfId="1067" xr:uid="{5D881FA5-B9BB-4F03-95C6-900B319B64E5}"/>
    <cellStyle name="40% - Accent1 7 2 3 2 3" xfId="9145" xr:uid="{0E1CBB27-4B09-41F2-9178-73D6545F2B0F}"/>
    <cellStyle name="40% - Accent1 7 2 3 2 3 2" xfId="15981" xr:uid="{9F72AF3A-5744-45B1-9CAC-8657290D8FCB}"/>
    <cellStyle name="40% - Accent1 7 2 3 2 4" xfId="19844" xr:uid="{089D7062-5923-44F6-8F74-A7E21C7EE578}"/>
    <cellStyle name="40% - Accent1 7 2 3 3" xfId="16251" xr:uid="{E072070E-AE01-488C-8206-9423E0976A2F}"/>
    <cellStyle name="40% - Accent1 7 2 3 3 2" xfId="4102" xr:uid="{C64A9A39-AFFE-4D64-9370-54006B22D024}"/>
    <cellStyle name="40% - Accent1 7 2 3 4" xfId="16421" xr:uid="{47E07960-7247-4C81-88BB-58761B827279}"/>
    <cellStyle name="40% - Accent1 7 2 3 4 2" xfId="21138" xr:uid="{D6975A78-CBA3-4862-BDC8-73082A5BDFEE}"/>
    <cellStyle name="40% - Accent1 7 2 3 5" xfId="3955" xr:uid="{8BD85DA9-7BEA-4431-9DED-085473D0143E}"/>
    <cellStyle name="40% - Accent1 7 2 4" xfId="4593" xr:uid="{38E226F3-F310-49E2-BB8F-3DE44AF77BA0}"/>
    <cellStyle name="40% - Accent1 7 2 4 2" xfId="15297" xr:uid="{2BADC6F5-7E18-4DCF-AF41-08510966C6B7}"/>
    <cellStyle name="40% - Accent1 7 2 4 2 2" xfId="13701" xr:uid="{9930D063-3D29-4A3D-9706-67641F1BEA13}"/>
    <cellStyle name="40% - Accent1 7 2 4 3" xfId="14396" xr:uid="{8BF660DE-C742-4516-AF9E-350560C57DDC}"/>
    <cellStyle name="40% - Accent1 7 2 4 3 2" xfId="9657" xr:uid="{C2C4BF26-57AD-4A54-9317-552E9E5C6D38}"/>
    <cellStyle name="40% - Accent1 7 2 4 4" xfId="17741" xr:uid="{77FB3456-3444-415A-A2FC-58A68C7EFABA}"/>
    <cellStyle name="40% - Accent1 7 2 5" xfId="9927" xr:uid="{DD2D8B98-9392-4F06-9551-8B5BA24DCDF7}"/>
    <cellStyle name="40% - Accent1 7 2 5 2" xfId="13601" xr:uid="{3207671F-4B6A-488F-9DF3-E8C94344C818}"/>
    <cellStyle name="40% - Accent1 7 2 6" xfId="10097" xr:uid="{B4DAB843-1E48-42C5-9D3A-9E5290450DED}"/>
    <cellStyle name="40% - Accent1 7 2 6 2" xfId="19036" xr:uid="{B41CE8A2-05DC-4B1B-BD92-D343D6990A82}"/>
    <cellStyle name="40% - Accent1 7 2 7" xfId="814" xr:uid="{348D9DD0-CFF9-47EF-9A5D-706B5E876C8E}"/>
    <cellStyle name="40% - Accent1 7 3" xfId="16079" xr:uid="{D844BD0E-40E4-4352-8943-172F9F5E46C2}"/>
    <cellStyle name="40% - Accent1 7 3 2" xfId="5545" xr:uid="{0BF83686-14FF-4A6B-A285-9D8E62757FF0}"/>
    <cellStyle name="40% - Accent1 7 3 2 2" xfId="6698" xr:uid="{772BE15F-1951-4C78-82F6-04B00D24A0E5}"/>
    <cellStyle name="40% - Accent1 7 3 2 2 2" xfId="17402" xr:uid="{3BE23E00-4D5E-4A7B-8D64-FCC391E1A0EE}"/>
    <cellStyle name="40% - Accent1 7 3 2 2 2 2" xfId="4206" xr:uid="{A8806228-94A4-4C6D-9975-F9FD3DD192D8}"/>
    <cellStyle name="40% - Accent1 7 3 2 2 3" xfId="15469" xr:uid="{4A7EA7CA-2879-46DD-AA7B-E326F7DC7839}"/>
    <cellStyle name="40% - Accent1 7 3 2 2 3 2" xfId="11761" xr:uid="{F5591F9A-EF01-45AF-A138-2B776074933D}"/>
    <cellStyle name="40% - Accent1 7 3 2 2 4" xfId="894" xr:uid="{B820081F-0671-4CB4-9FC3-5A77401FBA46}"/>
    <cellStyle name="40% - Accent1 7 3 2 3" xfId="12031" xr:uid="{F5B76B40-48E9-46F1-91A1-1642102993C4}"/>
    <cellStyle name="40% - Accent1 7 3 2 3 2" xfId="23053" xr:uid="{6DEF4235-F6EE-4EFD-9B65-5AE05A764DC0}"/>
    <cellStyle name="40% - Accent1 7 3 2 4" xfId="12201" xr:uid="{843CF983-E7DF-47A7-85DE-02948BE6581C}"/>
    <cellStyle name="40% - Accent1 7 3 2 4 2" xfId="3262" xr:uid="{4875E9D3-EAAD-4D38-BB79-3FFB817DAC07}"/>
    <cellStyle name="40% - Accent1 7 3 2 5" xfId="22906" xr:uid="{7486FC12-994D-4A24-9F53-087EA166EC6C}"/>
    <cellStyle name="40% - Accent1 7 3 3" xfId="11859" xr:uid="{2495F8A0-5FC4-448B-A33E-4D9B89C577B0}"/>
    <cellStyle name="40% - Accent1 7 3 3 2" xfId="19334" xr:uid="{702D3A9B-FF71-4783-B006-00B29A5E7DF3}"/>
    <cellStyle name="40% - Accent1 7 3 3 2 2" xfId="6869" xr:uid="{B8F5D8A7-20FC-4AB0-AE5B-7C9B3824E5C6}"/>
    <cellStyle name="40% - Accent1 7 3 3 2 2 2" xfId="10520" xr:uid="{251FF8A4-D0F2-4D3C-A9D3-2B8BBE8A8437}"/>
    <cellStyle name="40% - Accent1 7 3 3 2 3" xfId="4936" xr:uid="{D7AADC2A-BEF5-4DCA-A738-83611ED9E364}"/>
    <cellStyle name="40% - Accent1 7 3 3 2 3 2" xfId="24398" xr:uid="{A7F782F1-893C-48B1-87F5-B5591AE0AE8F}"/>
    <cellStyle name="40% - Accent1 7 3 3 2 4" xfId="895" xr:uid="{7D5AB3DD-D2B5-4D0F-AA3A-A35B0DA483FA}"/>
    <cellStyle name="40% - Accent1 7 3 3 3" xfId="24668" xr:uid="{399F06D4-BF40-4EC7-BB8B-5293054A2D69}"/>
    <cellStyle name="40% - Accent1 7 3 3 3 2" xfId="16740" xr:uid="{A0E1DC9E-1EA4-4542-ACAD-54CFAEDE7D91}"/>
    <cellStyle name="40% - Accent1 7 3 3 4" xfId="24838" xr:uid="{1C1757CC-F24E-41B3-85E3-597A1625C505}"/>
    <cellStyle name="40% - Accent1 7 3 3 4 2" xfId="9575" xr:uid="{F1EE39E5-DF0D-4182-9D40-AD021A2E9B44}"/>
    <cellStyle name="40% - Accent1 7 3 3 5" xfId="16593" xr:uid="{21F73A9D-3008-49FB-9994-7E7ED99D9DF8}"/>
    <cellStyle name="40% - Accent1 7 3 4" xfId="17231" xr:uid="{25468194-38DC-4B13-8035-1B4BACE61597}"/>
    <cellStyle name="40% - Accent1 7 3 4 2" xfId="23714" xr:uid="{6EA2435D-7B47-43C7-8A34-57302D994D97}"/>
    <cellStyle name="40% - Accent1 7 3 4 2 2" xfId="2102" xr:uid="{CC1AFD6D-31DE-4DDB-98B3-3FFEEC530FEE}"/>
    <cellStyle name="40% - Accent1 7 3 4 3" xfId="21781" xr:uid="{3A990ECA-01E3-4294-80CD-400F3DEF3F36}"/>
    <cellStyle name="40% - Accent1 7 3 4 3 2" xfId="5448" xr:uid="{40875B38-106A-4D69-8697-62AA88BD07A1}"/>
    <cellStyle name="40% - Accent1 7 3 4 4" xfId="13530" xr:uid="{BD2563B8-B13A-489D-8C84-F8CB8C699918}"/>
    <cellStyle name="40% - Accent1 7 3 5" xfId="5717" xr:uid="{7B1BAA32-FDC6-4A83-9AC0-18F7E87D2FA9}"/>
    <cellStyle name="40% - Accent1 7 3 5 2" xfId="10416" xr:uid="{9462C93A-6537-423B-BD9E-5BB4FB61B6B3}"/>
    <cellStyle name="40% - Accent1 7 3 6" xfId="5887" xr:uid="{1702FCEC-69C8-416A-81BD-D72EE429A62E}"/>
    <cellStyle name="40% - Accent1 7 3 6 2" xfId="14826" xr:uid="{B3D3A242-C9BB-491C-AB81-E154FA10F10D}"/>
    <cellStyle name="40% - Accent1 7 3 7" xfId="10269" xr:uid="{3A51C3CD-CBC3-4DFF-BD21-8B6CC225903C}"/>
    <cellStyle name="40% - Accent1 7 4" xfId="24496" xr:uid="{B059EE21-3634-45B4-A439-39E0275479CF}"/>
    <cellStyle name="40% - Accent1 7 4 2" xfId="13020" xr:uid="{F6F20906-0512-4050-B22F-BCF3DC68B57D}"/>
    <cellStyle name="40% - Accent1 7 4 2 2" xfId="19505" xr:uid="{36D3647B-CC15-437A-B6C5-E577D4DF9401}"/>
    <cellStyle name="40% - Accent1 7 4 2 2 2" xfId="23157" xr:uid="{C5F116F3-0350-470D-A8A7-732279817CFF}"/>
    <cellStyle name="40% - Accent1 7 4 2 3" xfId="11249" xr:uid="{131CC880-2952-4E38-B855-ACC3C6BB148D}"/>
    <cellStyle name="40% - Accent1 7 4 2 3 2" xfId="18086" xr:uid="{19B68E30-E246-4436-8DC8-4F89A3A52127}"/>
    <cellStyle name="40% - Accent1 7 4 2 4" xfId="1931" xr:uid="{8704B998-83BB-4D92-97AA-0BA5E9AC00E9}"/>
    <cellStyle name="40% - Accent1 7 4 3" xfId="18355" xr:uid="{E1B5294B-8501-4BF5-8A82-35B330CB6D60}"/>
    <cellStyle name="40% - Accent1 7 4 3 2" xfId="6206" xr:uid="{71ABCA58-69C3-45D7-85C1-29A27421FC9A}"/>
    <cellStyle name="40% - Accent1 7 4 4" xfId="18525" xr:uid="{C830D2A9-B706-4F0A-A22A-2EE9806D1FFC}"/>
    <cellStyle name="40% - Accent1 7 4 4 2" xfId="22211" xr:uid="{64C9090A-716E-497D-B342-2C1281510519}"/>
    <cellStyle name="40% - Accent1 7 4 5" xfId="6059" xr:uid="{DBDC9FB2-92DD-4409-BF6B-26809D8274D7}"/>
    <cellStyle name="40% - Accent1 7 5" xfId="18183" xr:uid="{5D2CA040-D65F-40EA-B833-E8CA3393844D}"/>
    <cellStyle name="40% - Accent1 7 5 2" xfId="380" xr:uid="{6655F7B7-7520-4C0C-90DC-5F018164B311}"/>
    <cellStyle name="40% - Accent1 7 5 2 2" xfId="13191" xr:uid="{03D06DA1-64C1-499D-B1DC-4A66E9ADBD8A}"/>
    <cellStyle name="40% - Accent1 7 5 2 2 2" xfId="16844" xr:uid="{E7F2721E-0568-4A9D-863A-D83C0CAB00C0}"/>
    <cellStyle name="40% - Accent1 7 5 2 3" xfId="23886" xr:uid="{0FAA2C7D-A72B-4867-9FC9-5A4818E96065}"/>
    <cellStyle name="40% - Accent1 7 5 2 3 2" xfId="7553" xr:uid="{9FEA7D85-3195-42D0-933C-F9E91196A832}"/>
    <cellStyle name="40% - Accent1 7 5 2 4" xfId="4035" xr:uid="{F5D91282-4526-44AC-8CA7-02B06B555178}"/>
    <cellStyle name="40% - Accent1 7 5 3" xfId="7822" xr:uid="{0BF3A5CB-27A8-4ACB-8D8B-8F8B8E3B7D20}"/>
    <cellStyle name="40% - Accent1 7 5 3 2" xfId="12520" xr:uid="{D73D4930-75EA-4208-B7F6-62D035BA2321}"/>
    <cellStyle name="40% - Accent1 7 5 4" xfId="7992" xr:uid="{B9212BEA-D0FC-4AEE-90AF-E1E67CE96BE9}"/>
    <cellStyle name="40% - Accent1 7 5 4 2" xfId="15899" xr:uid="{A54BC140-5D61-4596-8AA2-0604226E934A}"/>
    <cellStyle name="40% - Accent1 7 5 5" xfId="12373" xr:uid="{37F0D57B-3346-4928-BC27-C21CF9AE69CB}"/>
    <cellStyle name="40% - Accent1 7 6" xfId="15126" xr:uid="{36717D62-8D40-4108-97CC-7D23B05E0D73}"/>
    <cellStyle name="40% - Accent1 7 6 2" xfId="21609" xr:uid="{9C09458C-C380-4B86-86D9-AA0785A1289A}"/>
    <cellStyle name="40% - Accent1 7 6 2 2" xfId="20015" xr:uid="{98D4B3D8-C265-4A01-9F91-9B976956077D}"/>
    <cellStyle name="40% - Accent1 7 6 3" xfId="20708" xr:uid="{4FA17B46-3018-4FF7-8109-716893C6C243}"/>
    <cellStyle name="40% - Accent1 7 6 3 2" xfId="3344" xr:uid="{6196C30F-E2AE-4C15-A6B9-C3D3C0026DCF}"/>
    <cellStyle name="40% - Accent1 7 6 4" xfId="24053" xr:uid="{D72EAE33-4DF3-48AA-AC6B-A77C7CDFAE93}"/>
    <cellStyle name="40% - Accent1 7 7" xfId="3613" xr:uid="{6F433B25-B5FE-4231-BC2F-03E997939D54}"/>
    <cellStyle name="40% - Accent1 7 7 2" xfId="19915" xr:uid="{DF3F1793-FB1E-4876-95F2-22C63BFF11BE}"/>
    <cellStyle name="40% - Accent1 7 8" xfId="3783" xr:uid="{49438D81-6493-4E42-AEFF-E2BABB552172}"/>
    <cellStyle name="40% - Accent1 7 8 2" xfId="25349" xr:uid="{428FA2B7-FBF9-4CBD-A85C-308F161F4B34}"/>
    <cellStyle name="40% - Accent1 7 9" xfId="13453" xr:uid="{A18EC18D-C92E-4B31-8D71-84E5B247E5F6}"/>
    <cellStyle name="40% - Accent1 8" xfId="7650" xr:uid="{3259402F-7BD1-4CFB-87EB-2DB46C9A0533}"/>
    <cellStyle name="40% - Accent1 8 2" xfId="20285" xr:uid="{8D0AEE01-E538-48EE-BADF-23F3DA8BE151}"/>
    <cellStyle name="40% - Accent1 8 2 2" xfId="1421" xr:uid="{DBAA178C-8CE5-4CAC-9AE5-C377E674EFC5}"/>
    <cellStyle name="40% - Accent1 8 2 2 2" xfId="1591" xr:uid="{1024EA11-62C3-4FB6-A3AB-ADD0E9887505}"/>
    <cellStyle name="40% - Accent1 8 2 2 2 2" xfId="12624" xr:uid="{4A213FFA-6581-4B03-8193-4473D8B51A0C}"/>
    <cellStyle name="40% - Accent1 8 2 2 3" xfId="7041" xr:uid="{C3DFE5BD-7DE8-415B-A64D-8C17DF0EE1A5}"/>
    <cellStyle name="40% - Accent1 8 2 2 3 2" xfId="13875" xr:uid="{E2C55146-BF14-42A0-B488-E85B4B3A897A}"/>
    <cellStyle name="40% - Accent1 8 2 2 4" xfId="22986" xr:uid="{5CB693D4-212A-4781-850B-E2EF5591F957}"/>
    <cellStyle name="40% - Accent1 8 2 3" xfId="14145" xr:uid="{BDB98ED6-40BA-4F01-A52D-0BF3BA85EEC8}"/>
    <cellStyle name="40% - Accent1 8 2 3 2" xfId="18844" xr:uid="{BBEC81EE-499B-479C-8BCD-A8A21FDFD9ED}"/>
    <cellStyle name="40% - Accent1 8 2 4" xfId="14315" xr:uid="{B6EEB331-3DF8-4BC5-A1E8-3146DA9BD00F}"/>
    <cellStyle name="40% - Accent1 8 2 4 2" xfId="11679" xr:uid="{7BB54BA8-4D7D-459A-A307-DD643BF7D4DD}"/>
    <cellStyle name="40% - Accent1 8 2 5" xfId="18697" xr:uid="{BBAB5DCE-3974-4ADA-A8B2-37F34B81A37F}"/>
    <cellStyle name="40% - Accent1 8 3" xfId="13973" xr:uid="{681F35AB-CEC4-4229-A316-D9D287B84F83}"/>
    <cellStyle name="40% - Accent1 8 3 2" xfId="3525" xr:uid="{8E2E21EA-17B9-4610-8556-ACA75AB3A8E1}"/>
    <cellStyle name="40% - Accent1 8 3 2 2" xfId="3695" xr:uid="{0F5464CE-C4EE-4FAA-B45D-657CC588F021}"/>
    <cellStyle name="40% - Accent1 8 3 2 2 2" xfId="25261" xr:uid="{B242EB03-0A73-4634-83ED-64A6E58449AB}"/>
    <cellStyle name="40% - Accent1 8 3 2 3" xfId="19677" xr:uid="{50FACEF8-2412-4C65-9A07-54E04908F54A}"/>
    <cellStyle name="40% - Accent1 8 3 2 3 2" xfId="2270" xr:uid="{22BA8050-C5C6-477C-B849-E6906CBD51EB}"/>
    <cellStyle name="40% - Accent1 8 3 2 4" xfId="16673" xr:uid="{DC2DC468-451D-4D3D-8FA9-67BBE0D5FB67}"/>
    <cellStyle name="40% - Accent1 8 3 3" xfId="2581" xr:uid="{E5B7C7B0-C133-4CF1-926F-DE11793CDB3C}"/>
    <cellStyle name="40% - Accent1 8 3 3 2" xfId="8311" xr:uid="{98662D18-297B-4F4F-805D-DB76402546CF}"/>
    <cellStyle name="40% - Accent1 8 3 4" xfId="2751" xr:uid="{40EAC390-D71B-4086-A884-A7F571C24873}"/>
    <cellStyle name="40% - Accent1 8 3 4 2" xfId="24316" xr:uid="{575A88BD-48C9-4022-94F0-6B6C58A07838}"/>
    <cellStyle name="40% - Accent1 8 3 5" xfId="8164" xr:uid="{BBD527DE-F220-4EBB-A599-A35332C2F78D}"/>
    <cellStyle name="40% - Accent1 8 4" xfId="381" xr:uid="{9071421C-A07F-4427-877E-050BD9290DD5}"/>
    <cellStyle name="40% - Accent1 8 4 2" xfId="552" xr:uid="{C6C135A3-1BFE-41CF-B793-DA7673AE38A2}"/>
    <cellStyle name="40% - Accent1 8 4 2 2" xfId="6310" xr:uid="{5DEC71BF-FACF-4B71-AA3D-133DA6C652E8}"/>
    <cellStyle name="40% - Accent1 8 4 3" xfId="17574" xr:uid="{6DA8F8C4-5D5F-4F31-A635-1919D651CF8D}"/>
    <cellStyle name="40% - Accent1 8 4 3 2" xfId="20189" xr:uid="{1ED7DF92-8FB9-4B09-AA3C-2650A43B4F76}"/>
    <cellStyle name="40% - Accent1 8 4 4" xfId="10349" xr:uid="{AF30A1C2-C64A-4ED7-8E1B-74E14A9CD61C}"/>
    <cellStyle name="40% - Accent1 8 5" xfId="20457" xr:uid="{1C3A6F93-41F8-4984-BEBC-4B4C44D2718D}"/>
    <cellStyle name="40% - Accent1 8 5 2" xfId="25157" xr:uid="{A3106462-02A4-428D-9DBE-4FB574A98DC3}"/>
    <cellStyle name="40% - Accent1 8 6" xfId="20627" xr:uid="{C1ADF081-9728-4F05-8ED3-B24EA7C4C66B}"/>
    <cellStyle name="40% - Accent1 8 6 2" xfId="5366" xr:uid="{DC830816-ACE0-4CF7-B8ED-9092F0D71583}"/>
    <cellStyle name="40% - Accent1 8 7" xfId="25010" xr:uid="{9AC5F095-63A5-4905-8C03-8B191C75CB2D}"/>
    <cellStyle name="40% - Accent1 9" xfId="2409" xr:uid="{85AB79CF-8C76-420F-8D68-514C467EF394}"/>
    <cellStyle name="40% - Accent1 9 2" xfId="8722" xr:uid="{52676D4C-7D75-4FDD-AF59-E1FC4A5E9B39}"/>
    <cellStyle name="40% - Accent1 9 2 2" xfId="22476" xr:uid="{6BCB27AB-227E-4F6B-A14C-80533B34AC92}"/>
    <cellStyle name="40% - Accent1 9 2 2 2" xfId="22646" xr:uid="{635B0E27-54A0-42D6-9E1C-F3A9B0F55F2D}"/>
    <cellStyle name="40% - Accent1 9 2 2 2 2" xfId="8415" xr:uid="{76495CD1-BB92-4D57-AA65-E25C4FCB9B91}"/>
    <cellStyle name="40% - Accent1 9 2 2 3" xfId="724" xr:uid="{7F708D16-B9C3-4C4D-B6BB-95BD2BCE54BD}"/>
    <cellStyle name="40% - Accent1 9 2 2 3 2" xfId="10688" xr:uid="{EF77A3F8-B7C4-4F71-9136-BC2289578C81}"/>
    <cellStyle name="40% - Accent1 9 2 2 4" xfId="12453" xr:uid="{F9937EE0-440D-417D-B1B5-6A07D8AA54B6}"/>
    <cellStyle name="40% - Accent1 9 2 3" xfId="21530" xr:uid="{F0B6B185-D45C-4D2C-B879-2BEC766CF44E}"/>
    <cellStyle name="40% - Accent1 9 2 3 2" xfId="14634" xr:uid="{B24B2B0D-A709-423D-B9C0-BCE31FCD8336}"/>
    <cellStyle name="40% - Accent1 9 2 4" xfId="21700" xr:uid="{3F147417-7FB4-43FF-836A-A360B3C0DB5D}"/>
    <cellStyle name="40% - Accent1 9 2 4 2" xfId="7471" xr:uid="{61F7E3B1-A2E4-4F2D-9EDD-E460C555FDFF}"/>
    <cellStyle name="40% - Accent1 9 2 5" xfId="14487" xr:uid="{DD91AADC-1423-4073-860E-618AEA4AD041}"/>
    <cellStyle name="40% - Accent1 9 3" xfId="21358" xr:uid="{80C7DE6D-A4ED-48F8-BF1B-58D65781C7B6}"/>
    <cellStyle name="40% - Accent1 9 3 2" xfId="16163" xr:uid="{8B3B08B0-A211-4C24-9F45-3D74C246520D}"/>
    <cellStyle name="40% - Accent1 9 3 2 2" xfId="16333" xr:uid="{78061F1F-B44F-4C08-A5C0-F9ED78A8A25D}"/>
    <cellStyle name="40% - Accent1 9 3 2 2 2" xfId="21050" xr:uid="{54AAC8AD-E1E5-431C-9EA0-8FFAD8709454}"/>
    <cellStyle name="40% - Accent1 9 3 2 3" xfId="1761" xr:uid="{AC2961E9-8872-4098-ADE0-47DCA967C748}"/>
    <cellStyle name="40% - Accent1 9 3 2 3 2" xfId="23325" xr:uid="{26E16A64-BA3C-4464-901F-42D6F92578D7}"/>
    <cellStyle name="40% - Accent1 9 3 2 4" xfId="25090" xr:uid="{5AEBC355-B712-480B-9E03-EC0EF674D873}"/>
    <cellStyle name="40% - Accent1 9 3 3" xfId="15218" xr:uid="{F8AA57C6-F9E1-49C6-933F-F145B58F2E73}"/>
    <cellStyle name="40% - Accent1 9 3 3 2" xfId="224" xr:uid="{AB1DD08E-1012-4825-8425-7E39B91593BE}"/>
    <cellStyle name="40% - Accent1 9 3 4" xfId="15388" xr:uid="{7A58E45B-B9A0-4EC5-B058-310904FF454D}"/>
    <cellStyle name="40% - Accent1 9 3 4 2" xfId="20107" xr:uid="{43D57772-DBA6-4A5A-AD25-7E27C21C126B}"/>
    <cellStyle name="40% - Accent1 9 3 5" xfId="2923" xr:uid="{1D2B5E5C-52ED-4574-B13E-678700FF95DA}"/>
    <cellStyle name="40% - Accent1 9 4" xfId="9839" xr:uid="{EB1E72FB-56FF-41E7-AA61-DF600ADB71C3}"/>
    <cellStyle name="40% - Accent1 9 4 2" xfId="10009" xr:uid="{976769E7-BE29-441B-ADC3-B10878C0FE00}"/>
    <cellStyle name="40% - Accent1 9 4 2 2" xfId="18948" xr:uid="{C2439168-314F-49E5-B8D7-64C885EFE05C}"/>
    <cellStyle name="40% - Accent1 9 4 3" xfId="13363" xr:uid="{231A0E01-0F27-4D14-9FCC-3369D5B46D1D}"/>
    <cellStyle name="40% - Accent1 9 4 3 2" xfId="4374" xr:uid="{5B3C515D-41FE-4112-B1B5-9EBF939A7277}"/>
    <cellStyle name="40% - Accent1 9 4 4" xfId="6139" xr:uid="{9BD96963-198C-460D-ADEE-D70E65DBD14D}"/>
    <cellStyle name="40% - Accent1 9 5" xfId="8894" xr:uid="{2974B981-4374-46BF-A646-FAE73B78298D}"/>
    <cellStyle name="40% - Accent1 9 5 2" xfId="20946" xr:uid="{6C1B2817-8655-4843-BFDD-D36F0C6A5ACA}"/>
    <cellStyle name="40% - Accent1 9 6" xfId="9064" xr:uid="{CC115ED1-108C-4FE3-8A84-00A6E0988110}"/>
    <cellStyle name="40% - Accent1 9 6 2" xfId="18004" xr:uid="{673AEF7B-162E-421E-98F7-FF1B407BE2A4}"/>
    <cellStyle name="40% - Accent1 9 7" xfId="20799" xr:uid="{346BFDA6-5DE0-467C-97EC-978B5302062A}"/>
    <cellStyle name="40% - Accent2" xfId="24" builtinId="35" customBuiltin="1"/>
    <cellStyle name="40% - Accent2 10" xfId="4513" xr:uid="{E304DF85-AF6F-4A80-984E-69B2DFE23417}"/>
    <cellStyle name="40% - Accent2 10 2" xfId="10826" xr:uid="{A2CE97CA-CDF5-45A3-8CEC-9F898DFD0F64}"/>
    <cellStyle name="40% - Accent2 10 2 2" xfId="24580" xr:uid="{8294531E-4A9F-460C-9A17-17BC86823DE9}"/>
    <cellStyle name="40% - Accent2 10 2 2 2" xfId="24750" xr:uid="{48A34179-969C-46C7-9995-6E3724B4B8DA}"/>
    <cellStyle name="40% - Accent2 10 2 2 2 2" xfId="9487" xr:uid="{343A91B7-0EB3-49FD-9507-8F5A42DF29CC}"/>
    <cellStyle name="40% - Accent2 10 2 2 3" xfId="22816" xr:uid="{D6D9039C-A5C0-4E6A-8F5E-76D7080799AD}"/>
    <cellStyle name="40% - Accent2 10 2 2 3 2" xfId="12792" xr:uid="{BA39AD5D-6E17-47C6-838A-933208EB78B3}"/>
    <cellStyle name="40% - Accent2 10 2 2 4" xfId="20879" xr:uid="{87BD9DE7-A9A0-4E10-BC34-F261B584BC5F}"/>
    <cellStyle name="40% - Accent2 10 2 3" xfId="23635" xr:uid="{23FB67EC-4430-4911-B2F7-8A9AA2D6DF92}"/>
    <cellStyle name="40% - Accent2 10 2 3 2" xfId="21285" xr:uid="{CF79F4AE-214B-4A76-B9DF-7C227516332C}"/>
    <cellStyle name="40% - Accent2 10 2 4" xfId="23805" xr:uid="{B79E4BF9-A0F3-43C4-A2E1-62F8C2028FCE}"/>
    <cellStyle name="40% - Accent2 10 2 4 2" xfId="4292" xr:uid="{1D6A0920-BBCE-4B2F-A65E-452D9F00A20E}"/>
    <cellStyle name="40% - Accent2 10 2 5" xfId="15560" xr:uid="{29502E6D-9071-4C0D-AE78-E02DFD679BE3}"/>
    <cellStyle name="40% - Accent2 10 3" xfId="23463" xr:uid="{3D00B106-BE0F-4F08-B740-FE5C3324F02E}"/>
    <cellStyle name="40% - Accent2 10 3 2" xfId="18267" xr:uid="{6E0D3E01-53C4-4895-B16D-4A4903F33F4C}"/>
    <cellStyle name="40% - Accent2 10 3 2 2" xfId="18437" xr:uid="{FA91C411-BE98-4D64-B454-5862384CEBA4}"/>
    <cellStyle name="40% - Accent2 10 3 2 2 2" xfId="22123" xr:uid="{320C8639-91B7-4101-B150-B7DE1E8390DB}"/>
    <cellStyle name="40% - Accent2 10 3 2 3" xfId="16503" xr:uid="{DFD646D8-8899-4989-BAEE-5D99064303EF}"/>
    <cellStyle name="40% - Accent2 10 3 2 3 2" xfId="25429" xr:uid="{864D24DE-D5D3-47EA-AF33-7A3C30813655}"/>
    <cellStyle name="40% - Accent2 10 3 2 4" xfId="14567" xr:uid="{1D4BCB9C-69FA-4369-B910-65175FF575AC}"/>
    <cellStyle name="40% - Accent2 10 3 3" xfId="17323" xr:uid="{BE5CDC8C-1911-4403-9DFA-D23A1494BE06}"/>
    <cellStyle name="40% - Accent2 10 3 3 2" xfId="14973" xr:uid="{EEB061F3-84F4-41D2-B534-A9D13EC87DED}"/>
    <cellStyle name="40% - Accent2 10 3 4" xfId="17493" xr:uid="{DF031BFC-1C0A-43ED-AAAE-E8C28124CFAF}"/>
    <cellStyle name="40% - Accent2 10 3 4 2" xfId="10606" xr:uid="{215A5001-CB66-4779-BDD6-6F426647B3FF}"/>
    <cellStyle name="40% - Accent2 10 3 5" xfId="5027" xr:uid="{A923E97A-2469-4350-A1AA-7A87623A99B7}"/>
    <cellStyle name="40% - Accent2 10 4" xfId="11943" xr:uid="{58F7F8D8-6379-4F23-ADD0-BFD6D5011742}"/>
    <cellStyle name="40% - Accent2 10 4 2" xfId="12113" xr:uid="{DA7C5383-F913-43D6-A1A8-67D2CBC99511}"/>
    <cellStyle name="40% - Accent2 10 4 2 2" xfId="3174" xr:uid="{3BBD08FD-780D-4406-BF59-4CA51217DC07}"/>
    <cellStyle name="40% - Accent2 10 4 3" xfId="10179" xr:uid="{72816B03-1A80-43A4-97AF-3EB0C8A21CB1}"/>
    <cellStyle name="40% - Accent2 10 4 3 2" xfId="6478" xr:uid="{C342398B-DBFF-4B4E-9957-A5B07DF8D71E}"/>
    <cellStyle name="40% - Accent2 10 4 4" xfId="8244" xr:uid="{C1677360-B86B-48B5-B360-AFD63A286AAA}"/>
    <cellStyle name="40% - Accent2 10 5" xfId="10998" xr:uid="{5E4449D2-C3EE-4E0D-92AA-23D72B1AA8C5}"/>
    <cellStyle name="40% - Accent2 10 5 2" xfId="8650" xr:uid="{5576BC90-3212-4759-96DD-5AC00CFCED82}"/>
    <cellStyle name="40% - Accent2 10 6" xfId="11168" xr:uid="{A1BC1A52-CE42-4763-BF23-C59DBAE2E048}"/>
    <cellStyle name="40% - Accent2 10 6 2" xfId="2188" xr:uid="{CDDF0B55-7379-4DA2-86EB-27FFF2092BDF}"/>
    <cellStyle name="40% - Accent2 10 7" xfId="21872" xr:uid="{FDE05464-EC58-476D-9359-7728A4ACCE95}"/>
    <cellStyle name="40% - Accent2 11" xfId="17151" xr:uid="{22267904-092D-4F60-8574-313518D0645E}"/>
    <cellStyle name="40% - Accent2 11 2" xfId="6618" xr:uid="{D970E7E3-78A7-4D0B-A422-5A0368751492}"/>
    <cellStyle name="40% - Accent2 11 2 2" xfId="20369" xr:uid="{758BEBBB-459B-4F09-90AB-EA614CA22C32}"/>
    <cellStyle name="40% - Accent2 11 2 2 2" xfId="20539" xr:uid="{FCB3E80D-C05B-4C93-A19B-CD98AD6A0464}"/>
    <cellStyle name="40% - Accent2 11 2 2 2 2" xfId="5278" xr:uid="{0CFAECB6-469D-4AB2-8A03-C7E2B4BDDC7A}"/>
    <cellStyle name="40% - Accent2 11 2 2 3" xfId="12283" xr:uid="{078FDA35-FB11-4A2F-AAD0-840ED26E21C4}"/>
    <cellStyle name="40% - Accent2 11 2 2 3 2" xfId="8583" xr:uid="{494D7F88-0062-43C3-8606-B965594CAED7}"/>
    <cellStyle name="40% - Accent2 11 2 2 4" xfId="9316" xr:uid="{5E95A20C-09CA-4457-A338-648405A73C6A}"/>
    <cellStyle name="40% - Accent2 11 2 3" xfId="19426" xr:uid="{F7EB935C-123A-49D8-BA2C-9D7A26C5D4F1}"/>
    <cellStyle name="40% - Accent2 11 2 3 2" xfId="10755" xr:uid="{562BE876-B9A0-4A4C-93ED-E30305F269C9}"/>
    <cellStyle name="40% - Accent2 11 2 4" xfId="19596" xr:uid="{7F314FD0-A5E1-457D-BC18-28E1AFE0F6F0}"/>
    <cellStyle name="40% - Accent2 11 2 4 2" xfId="16930" xr:uid="{5D4019D2-2AB9-4BDF-8751-F204F7BE1300}"/>
    <cellStyle name="40% - Accent2 11 2 5" xfId="23977" xr:uid="{F375C906-BEAD-47C1-913F-3BC95CB3C507}"/>
    <cellStyle name="40% - Accent2 11 3" xfId="19254" xr:uid="{81D36CD3-5336-4051-A028-7330B55EFD6F}"/>
    <cellStyle name="40% - Accent2 11 3 2" xfId="14057" xr:uid="{49D333A0-E300-4DFE-A59C-2B4AAA6A77C0}"/>
    <cellStyle name="40% - Accent2 11 3 2 2" xfId="14227" xr:uid="{B586CA84-29DB-4B74-AA10-C1BE6FE9EA3E}"/>
    <cellStyle name="40% - Accent2 11 3 2 2 2" xfId="11591" xr:uid="{00A6352C-37B5-4B20-911C-7E9515D1FC3A}"/>
    <cellStyle name="40% - Accent2 11 3 2 3" xfId="24920" xr:uid="{F5A958C8-597E-4AB6-9090-F18CDADBE1D9}"/>
    <cellStyle name="40% - Accent2 11 3 2 3 2" xfId="21218" xr:uid="{FB9274A8-6D40-4E3D-999F-9E696336C4CC}"/>
    <cellStyle name="40% - Accent2 11 3 2 4" xfId="21952" xr:uid="{89740BD9-BE94-4973-A1A6-4D5F723E103D}"/>
    <cellStyle name="40% - Accent2 11 3 3" xfId="13112" xr:uid="{566BC9A6-BB45-4DA5-BE52-C9609BB3431E}"/>
    <cellStyle name="40% - Accent2 11 3 3 2" xfId="23391" xr:uid="{B6D2684F-19EA-4CED-BADB-ED5F5A8E533D}"/>
    <cellStyle name="40% - Accent2 11 3 4" xfId="13282" xr:uid="{18BA825A-F11F-4628-83A7-83EE88FDF9A0}"/>
    <cellStyle name="40% - Accent2 11 3 4 2" xfId="6396" xr:uid="{F6E9FD02-CE35-4058-A957-EE80F14F6A6D}"/>
    <cellStyle name="40% - Accent2 11 3 5" xfId="17665" xr:uid="{B1BDAF24-5F8E-463E-BA93-BFA83F36F09D}"/>
    <cellStyle name="40% - Accent2 11 4" xfId="7734" xr:uid="{3F7A4FEA-7102-49E8-8689-D845810E3FC9}"/>
    <cellStyle name="40% - Accent2 11 4 2" xfId="7904" xr:uid="{EAF11E1D-F492-4FCC-940E-6AA9130A38FD}"/>
    <cellStyle name="40% - Accent2 11 4 2 2" xfId="15811" xr:uid="{B00F8538-F204-43F9-BE4F-450F3FCA6918}"/>
    <cellStyle name="40% - Accent2 11 4 3" xfId="5969" xr:uid="{B891A362-1681-40C2-9C68-E420A14C6325}"/>
    <cellStyle name="40% - Accent2 11 4 3 2" xfId="19116" xr:uid="{3F228F7C-2371-4ACC-AD15-14AA55F439E2}"/>
    <cellStyle name="40% - Accent2 11 4 4" xfId="3003" xr:uid="{5AC0EA86-8EE0-46BA-B4D6-09B50AD4C53B}"/>
    <cellStyle name="40% - Accent2 11 5" xfId="6790" xr:uid="{0FA44625-AB11-4AC4-8757-2D226D7AC2BD}"/>
    <cellStyle name="40% - Accent2 11 5 2" xfId="4441" xr:uid="{6DA64BCE-A375-4A8C-BAA0-50F016BE606E}"/>
    <cellStyle name="40% - Accent2 11 6" xfId="6960" xr:uid="{68391FBE-3E17-4694-9E52-447CB88318D4}"/>
    <cellStyle name="40% - Accent2 11 6 2" xfId="23243" xr:uid="{DB5D2F66-A7A5-4887-B238-5E950358E180}"/>
    <cellStyle name="40% - Accent2 11 7" xfId="11340" xr:uid="{CE7E4438-A14E-4C6E-B8D5-63A1DA9E6C30}"/>
    <cellStyle name="40% - Accent2 12" xfId="12940" xr:uid="{3C17963E-F091-4246-B573-ED9FCE39A0A4}"/>
    <cellStyle name="40% - Accent2 12 2" xfId="298" xr:uid="{5F21D59C-9326-4F73-8457-0A92D146D3E5}"/>
    <cellStyle name="40% - Accent2 12 2 2" xfId="8806" xr:uid="{0291C9AD-E3E9-43C9-8C95-C8A6BB209428}"/>
    <cellStyle name="40% - Accent2 12 2 2 2" xfId="8976" xr:uid="{9E2818C2-3FA2-431C-B1FC-DD494FA279D2}"/>
    <cellStyle name="40% - Accent2 12 2 2 2 2" xfId="17916" xr:uid="{3058B590-4D23-470A-A455-18C900890B69}"/>
    <cellStyle name="40% - Accent2 12 2 2 3" xfId="8074" xr:uid="{57926751-1AB7-44AF-9F93-924E409C81ED}"/>
    <cellStyle name="40% - Accent2 12 2 2 3 2" xfId="3342" xr:uid="{5C16D3B7-4B5D-48E4-98ED-68F233FD9D5F}"/>
    <cellStyle name="40% - Accent2 12 2 2 4" xfId="5107" xr:uid="{839DA42C-DE62-40A3-87E2-6C44F31C632B}"/>
    <cellStyle name="40% - Accent2 12 2 3" xfId="3605" xr:uid="{41630AED-1E14-4621-8851-B500D171982E}"/>
    <cellStyle name="40% - Accent2 12 2 3 2" xfId="6545" xr:uid="{C6F50125-277A-4E76-A358-1666123EFADE}"/>
    <cellStyle name="40% - Accent2 12 2 4" xfId="3781" xr:uid="{4DB4A42D-F120-4835-87BF-542B5D6689F4}"/>
    <cellStyle name="40% - Accent2 12 2 4 2" xfId="25347" xr:uid="{8C7C3470-462E-4459-9BD5-92B2726F00B4}"/>
    <cellStyle name="40% - Accent2 12 2 5" xfId="19768" xr:uid="{EDDFEBC8-88AE-43C3-BD63-3A7CC3E1403C}"/>
    <cellStyle name="40% - Accent2 12 3" xfId="1338" xr:uid="{7292E653-2771-4F01-A40B-3B75CEB4A795}"/>
    <cellStyle name="40% - Accent2 12 3 2" xfId="21442" xr:uid="{06348C9E-ACAA-4BF3-8855-9A7D19D8F988}"/>
    <cellStyle name="40% - Accent2 12 3 2 2" xfId="21612" xr:uid="{53B5F4A1-464B-41D5-96D8-CA390CEA91B5}"/>
    <cellStyle name="40% - Accent2 12 3 2 2 2" xfId="7383" xr:uid="{AAD0A830-E2B7-41D4-A3E8-D93977A74876}"/>
    <cellStyle name="40% - Accent2 12 3 2 3" xfId="20709" xr:uid="{7529F37C-9A14-4C9C-96C2-427FC668BE37}"/>
    <cellStyle name="40% - Accent2 12 3 2 3 2" xfId="9655" xr:uid="{699342E7-27A3-4747-BB79-3A44501BB4C1}"/>
    <cellStyle name="40% - Accent2 12 3 2 4" xfId="11420" xr:uid="{EA7B8741-D4E7-4469-B8BF-83BD8FACE274}"/>
    <cellStyle name="40% - Accent2 12 3 3" xfId="9919" xr:uid="{A3DC6D2F-CEFB-40EF-A5E8-51983E674538}"/>
    <cellStyle name="40% - Accent2 12 3 3 2" xfId="19183" xr:uid="{3E2AE68C-22DF-4F35-865E-E3388BC53216}"/>
    <cellStyle name="40% - Accent2 12 3 4" xfId="10095" xr:uid="{DCE9A11C-B37B-4F8E-914C-F4098533AB9D}"/>
    <cellStyle name="40% - Accent2 12 3 4 2" xfId="19034" xr:uid="{849B8B66-B024-4B74-A8D8-7D664176E3D3}"/>
    <cellStyle name="40% - Accent2 12 3 5" xfId="13454" xr:uid="{CD16131B-7432-4988-9463-B2B93C133992}"/>
    <cellStyle name="40% - Accent2 12 4" xfId="2493" xr:uid="{DE1BB812-1E6A-4D66-BCA3-14F0B3AA23C8}"/>
    <cellStyle name="40% - Accent2 12 4 2" xfId="2663" xr:uid="{D2BFECEB-CF17-49D2-BC50-C42F27C9F6B6}"/>
    <cellStyle name="40% - Accent2 12 4 2 2" xfId="24228" xr:uid="{6EF3DBE4-7DCF-4A29-B7D8-5A33A77548D7}"/>
    <cellStyle name="40% - Accent2 12 4 3" xfId="18607" xr:uid="{01F862FE-E652-4DD5-A718-A1015A1F6460}"/>
    <cellStyle name="40% - Accent2 12 4 3 2" xfId="14906" xr:uid="{F950D7EC-20E1-4705-936E-2F35404281B1}"/>
    <cellStyle name="40% - Accent2 12 4 4" xfId="15640" xr:uid="{F0A1DFF4-B987-4695-9B4D-4143033D0AB3}"/>
    <cellStyle name="40% - Accent2 12 5" xfId="1501" xr:uid="{11008730-E45E-4D50-9472-4A844C220D82}"/>
    <cellStyle name="40% - Accent2 12 5 2" xfId="17079" xr:uid="{C992D56D-BE2D-46D4-A849-01EAABFC1A58}"/>
    <cellStyle name="40% - Accent2 12 6" xfId="1677" xr:uid="{DB714DAD-5899-42F6-A496-3D44A55E63C3}"/>
    <cellStyle name="40% - Accent2 12 6 2" xfId="12710" xr:uid="{561AA992-7D2A-48EC-8A41-0A7ABEB3D4D7}"/>
    <cellStyle name="40% - Accent2 12 7" xfId="7132" xr:uid="{1680ACD9-C955-4734-9510-C84BC1BB5F7B}"/>
    <cellStyle name="40% - Accent2 13" xfId="3442" xr:uid="{F69E785A-D5B1-482B-984F-13A79B45B4F1}"/>
    <cellStyle name="40% - Accent2 13 2" xfId="9756" xr:uid="{FC17D776-4F46-4D55-A482-6E6AFFE85131}"/>
    <cellStyle name="40% - Accent2 13 2 2" xfId="4597" xr:uid="{F527C19C-AEB3-458C-AF02-C089732DA941}"/>
    <cellStyle name="40% - Accent2 13 2 2 2" xfId="4767" xr:uid="{2D7E773B-CC92-4786-97C4-EBA023CA5855}"/>
    <cellStyle name="40% - Accent2 13 2 2 2 2" xfId="13705" xr:uid="{425C7D3E-34B1-4B13-8B28-4A6BB1AA3173}"/>
    <cellStyle name="40% - Accent2 13 2 2 3" xfId="2833" xr:uid="{8E0BD730-9368-458F-9794-7CD9072D5DBC}"/>
    <cellStyle name="40% - Accent2 13 2 2 3 2" xfId="15979" xr:uid="{0E4028BA-BA25-4D36-A270-B68818A2F7F1}"/>
    <cellStyle name="40% - Accent2 13 2 2 4" xfId="17745" xr:uid="{474441E9-5B4A-42A9-87FE-886F6132ECEF}"/>
    <cellStyle name="40% - Accent2 13 2 3" xfId="16243" xr:uid="{1FF3BBA1-C1A8-41F8-BE4F-7D36D44C6BC2}"/>
    <cellStyle name="40% - Accent2 13 2 3 2" xfId="985" xr:uid="{45FBF445-5F19-4F3D-8795-3579DCD5C8C5}"/>
    <cellStyle name="40% - Accent2 13 2 4" xfId="16419" xr:uid="{C706685F-B148-4189-824F-DDA2227DE660}"/>
    <cellStyle name="40% - Accent2 13 2 4 2" xfId="21136" xr:uid="{5DF1699B-6AA6-4A31-A901-DB71B5ADAB74}"/>
    <cellStyle name="40% - Accent2 13 2 5" xfId="3947" xr:uid="{76366B75-9C58-4854-8A43-0366B86D6B61}"/>
    <cellStyle name="40% - Accent2 13 3" xfId="22393" xr:uid="{B75D9949-1098-41CE-9810-9B03D8700C08}"/>
    <cellStyle name="40% - Accent2 13 3 2" xfId="10910" xr:uid="{A91A5E8F-D068-4C08-B936-89FEF4336565}"/>
    <cellStyle name="40% - Accent2 13 3 2 2" xfId="11080" xr:uid="{86DE133A-7EF5-478E-919C-0E3005BC39C6}"/>
    <cellStyle name="40% - Accent2 13 3 2 2 2" xfId="1068" xr:uid="{D430434D-24CF-4958-91DB-62B83E94D4C3}"/>
    <cellStyle name="40% - Accent2 13 3 2 3" xfId="9146" xr:uid="{2D853AF9-D7BF-467A-9946-8B74DD4669DD}"/>
    <cellStyle name="40% - Accent2 13 3 2 3 2" xfId="5446" xr:uid="{D25D6C08-98F3-45A5-B293-8C4D58999C0F}"/>
    <cellStyle name="40% - Accent2 13 3 2 4" xfId="7212" xr:uid="{657895DC-04F6-4D60-9C87-4507CFEC3619}"/>
    <cellStyle name="40% - Accent2 13 3 3" xfId="5709" xr:uid="{D2CFD135-1F94-4CC0-917D-33FABD6AE8EA}"/>
    <cellStyle name="40% - Accent2 13 3 3 2" xfId="13623" xr:uid="{0E71DB5E-248D-48D9-9B07-3578CD2CBE64}"/>
    <cellStyle name="40% - Accent2 13 3 4" xfId="5885" xr:uid="{53A2EDEE-952D-4EA5-8833-D9AC3748F2D3}"/>
    <cellStyle name="40% - Accent2 13 3 4 2" xfId="14824" xr:uid="{DE2D566A-E19B-4E94-8504-5F15AF5897EC}"/>
    <cellStyle name="40% - Accent2 13 3 5" xfId="10261" xr:uid="{BB64BB9F-2D10-4293-9F45-3F56F0875CD2}"/>
    <cellStyle name="40% - Accent2 13 4" xfId="15130" xr:uid="{45A495A7-6CD0-4A2D-A3DA-54E82C62C3D1}"/>
    <cellStyle name="40% - Accent2 13 4 2" xfId="15300" xr:uid="{6378E807-6E09-4159-BDA1-558F15C815D9}"/>
    <cellStyle name="40% - Accent2 13 4 2 2" xfId="20019" xr:uid="{E86E6195-6330-4394-822F-63166F9877A3}"/>
    <cellStyle name="40% - Accent2 13 4 3" xfId="14397" xr:uid="{E7571D24-F879-4E69-8332-929D5F08DE50}"/>
    <cellStyle name="40% - Accent2 13 4 3 2" xfId="22291" xr:uid="{336AD7B6-1A8D-4EDC-A24D-9973BE769036}"/>
    <cellStyle name="40% - Accent2 13 4 4" xfId="24057" xr:uid="{9D9EA049-49EF-4F11-A8A0-929905935C67}"/>
    <cellStyle name="40% - Accent2 13 5" xfId="22556" xr:uid="{FC782A74-418E-4E4B-86EC-5C00C506F193}"/>
    <cellStyle name="40% - Accent2 13 5 2" xfId="12867" xr:uid="{B673E8E9-CC01-4885-B85B-A1E555E9D45B}"/>
    <cellStyle name="40% - Accent2 13 6" xfId="22732" xr:uid="{78427E62-2E03-4F89-AC65-6F2D324005DB}"/>
    <cellStyle name="40% - Accent2 13 6 2" xfId="8501" xr:uid="{AD039980-5B88-431F-A95B-B4383DA99742}"/>
    <cellStyle name="40% - Accent2 13 7" xfId="1843" xr:uid="{CF137FC0-C7A3-4EF5-B3F2-F7BE08274C66}"/>
    <cellStyle name="40% - Accent2 14" xfId="16080" xr:uid="{2FF9840C-7BA6-4C8B-BB71-252ADC0B1A7D}"/>
    <cellStyle name="40% - Accent2 14 2" xfId="5546" xr:uid="{3DD1AD0E-73E4-46E1-980E-D54E1D69D8FD}"/>
    <cellStyle name="40% - Accent2 14 2 2" xfId="17235" xr:uid="{A51D06A2-12C2-4620-A5E8-EFA91A819A3D}"/>
    <cellStyle name="40% - Accent2 14 2 2 2" xfId="17405" xr:uid="{AC44E33B-2A30-46C9-BEB2-AE53BF7F746B}"/>
    <cellStyle name="40% - Accent2 14 2 2 2 2" xfId="4207" xr:uid="{2AACACEE-4104-41A6-B71D-9B3CF2B4A683}"/>
    <cellStyle name="40% - Accent2 14 2 2 3" xfId="15470" xr:uid="{9A4ABE0A-90B9-4D7C-B9FE-B2223CF19C63}"/>
    <cellStyle name="40% - Accent2 14 2 2 3 2" xfId="24396" xr:uid="{BB1F4F29-2670-4A3B-A51D-49F039A30667}"/>
    <cellStyle name="40% - Accent2 14 2 2 4" xfId="13534" xr:uid="{8FCF064F-DFC5-4D83-8662-22A2491236DE}"/>
    <cellStyle name="40% - Accent2 14 2 3" xfId="24660" xr:uid="{6A45B7BC-0EE2-462E-8BB3-1869FB062FAB}"/>
    <cellStyle name="40% - Accent2 14 2 3 2" xfId="987" xr:uid="{AAB2A289-91F6-4527-9FA2-F127BFF008DE}"/>
    <cellStyle name="40% - Accent2 14 2 4" xfId="24836" xr:uid="{A2F8D71A-B36B-48A9-8B10-095B62A3CC11}"/>
    <cellStyle name="40% - Accent2 14 2 4 2" xfId="9573" xr:uid="{89562704-ACE9-4537-9605-FD1B9C3C41A9}"/>
    <cellStyle name="40% - Accent2 14 2 5" xfId="16585" xr:uid="{AA09A536-3439-4845-BB9C-403D1A076D6D}"/>
    <cellStyle name="40% - Accent2 14 3" xfId="11860" xr:uid="{6E84900F-8943-4551-967D-A4F725C62407}"/>
    <cellStyle name="40% - Accent2 14 3 2" xfId="6702" xr:uid="{B7F34528-DF4E-4505-A947-754A66295F94}"/>
    <cellStyle name="40% - Accent2 14 3 2 2" xfId="6872" xr:uid="{4B592C53-1BD0-4E8C-AF0C-C5241366DF90}"/>
    <cellStyle name="40% - Accent2 14 3 2 2 2" xfId="10521" xr:uid="{4127AA0D-1956-489E-84D3-50BC8CD7773A}"/>
    <cellStyle name="40% - Accent2 14 3 2 3" xfId="4937" xr:uid="{6F5BCE56-D356-4F15-9885-34EABE262E98}"/>
    <cellStyle name="40% - Accent2 14 3 2 3 2" xfId="18084" xr:uid="{5F4FDCC3-7A33-4213-BE88-3A5A656DFFAE}"/>
    <cellStyle name="40% - Accent2 14 3 2 4" xfId="896" xr:uid="{92129E6F-3DCB-435F-AC66-FBBBE1A96C70}"/>
    <cellStyle name="40% - Accent2 14 3 3" xfId="18347" xr:uid="{F6A2E284-6489-4904-AC18-18B92FD5D744}"/>
    <cellStyle name="40% - Accent2 14 3 3 2" xfId="2022" xr:uid="{4BFDEC66-9BBF-400C-A83C-FB7F17F8934E}"/>
    <cellStyle name="40% - Accent2 14 3 4" xfId="18523" xr:uid="{77C9E8CD-C55D-486C-83E8-A14FB7318293}"/>
    <cellStyle name="40% - Accent2 14 3 4 2" xfId="22209" xr:uid="{175F0B41-5E41-4858-9135-51B8EC5E98C2}"/>
    <cellStyle name="40% - Accent2 14 3 5" xfId="6051" xr:uid="{4235BCE4-5232-4027-93B5-902425759F8C}"/>
    <cellStyle name="40% - Accent2 14 4" xfId="23547" xr:uid="{E5E39D7D-7B23-48CB-86EE-DC9F01EC0500}"/>
    <cellStyle name="40% - Accent2 14 4 2" xfId="23717" xr:uid="{95BFF840-53B9-4D2C-9B5C-DFAB41E47B26}"/>
    <cellStyle name="40% - Accent2 14 4 2 2" xfId="2103" xr:uid="{2FC9F806-38AB-4F05-8ABD-0203BEE813B5}"/>
    <cellStyle name="40% - Accent2 14 4 3" xfId="21782" xr:uid="{B95D0E20-77BB-4631-82EC-FCC1E9545E75}"/>
    <cellStyle name="40% - Accent2 14 4 3 2" xfId="11759" xr:uid="{E9CFB7DB-2795-47C4-B3E5-CA228169BB7F}"/>
    <cellStyle name="40% - Accent2 14 4 4" xfId="19848" xr:uid="{6AC904F2-DD31-41ED-BDF4-E0A34E06B456}"/>
    <cellStyle name="40% - Accent2 14 5" xfId="12023" xr:uid="{A484F6A5-73DD-44A3-82DE-26EFB1A6460B}"/>
    <cellStyle name="40% - Accent2 14 5 2" xfId="986" xr:uid="{D0325F76-05EE-4F62-BDF7-650C5B4BA5C6}"/>
    <cellStyle name="40% - Accent2 14 6" xfId="12199" xr:uid="{4BD5968B-D0E2-4652-A58E-301AE863BCB6}"/>
    <cellStyle name="40% - Accent2 14 6 2" xfId="3260" xr:uid="{49FEC532-E10E-4F43-BB9C-392181CB572E}"/>
    <cellStyle name="40% - Accent2 14 7" xfId="22898" xr:uid="{6F893A2B-B724-45A3-81A2-C487A3CA8F87}"/>
    <cellStyle name="40% - Accent2 15" xfId="24497" xr:uid="{9B44D786-5565-45FF-91E3-955EEE2E1E4D}"/>
    <cellStyle name="40% - Accent2 15 2" xfId="18184" xr:uid="{56B90359-DADB-4B49-BE60-E02A813DEE10}"/>
    <cellStyle name="40% - Accent2 15 2 2" xfId="13024" xr:uid="{6F0897D5-139B-4BAE-B6B4-06D3CBED3D49}"/>
    <cellStyle name="40% - Accent2 15 2 2 2" xfId="13194" xr:uid="{2F79FDF9-E00E-4D9F-8E22-9E24ADD480DA}"/>
    <cellStyle name="40% - Accent2 15 2 2 2 2" xfId="16845" xr:uid="{1B7B8143-78C0-4FD6-8C36-98860B45EE59}"/>
    <cellStyle name="40% - Accent2 15 2 2 3" xfId="23887" xr:uid="{19A83491-0203-410D-A8AA-C08B28FF62C5}"/>
    <cellStyle name="40% - Accent2 15 2 2 3 2" xfId="20187" xr:uid="{DDAE00A7-26B4-44E0-B2DB-3FF2D67DD0A8}"/>
    <cellStyle name="40% - Accent2 15 2 2 4" xfId="4036" xr:uid="{D737AD67-C0DC-4DBC-84CD-7786D34FDF26}"/>
    <cellStyle name="40% - Accent2 15 2 3" xfId="20449" xr:uid="{95E92098-6240-48A9-A2DE-980220C4265C}"/>
    <cellStyle name="40% - Accent2 15 2 3 2" xfId="10440" xr:uid="{2B5BF4E6-F52B-478A-BFEA-C9DD2ACDA867}"/>
    <cellStyle name="40% - Accent2 15 2 4" xfId="20625" xr:uid="{F8E0BBF5-B3BF-4D92-948B-63BB75063C2A}"/>
    <cellStyle name="40% - Accent2 15 2 4 2" xfId="5364" xr:uid="{69154A17-2B33-4B72-A23B-BD2C2BCEF07B}"/>
    <cellStyle name="40% - Accent2 15 2 5" xfId="25002" xr:uid="{E00E53C6-BA67-4DD5-9F00-F79F38645B43}"/>
    <cellStyle name="40% - Accent2 15 3" xfId="7651" xr:uid="{0428D802-471B-43F2-9666-13B5C4DF8535}"/>
    <cellStyle name="40% - Accent2 15 3 2" xfId="382" xr:uid="{4D4D7EB7-1AE9-435D-ACBB-4BDE17EA50D2}"/>
    <cellStyle name="40% - Accent2 15 3 2 2" xfId="553" xr:uid="{6F7AF742-7A92-4484-BFF8-5859877F327B}"/>
    <cellStyle name="40% - Accent2 15 3 2 2 2" xfId="6311" xr:uid="{904228E5-8E73-4089-8A31-F3084AFDCB03}"/>
    <cellStyle name="40% - Accent2 15 3 2 3" xfId="17575" xr:uid="{B2FADB99-80E8-4871-B797-7AD19A3C91E2}"/>
    <cellStyle name="40% - Accent2 15 3 2 3 2" xfId="13873" xr:uid="{26BA1043-4949-4BA1-898E-990EC6F44A14}"/>
    <cellStyle name="40% - Accent2 15 3 2 4" xfId="10350" xr:uid="{1CAA1C80-7027-4A4D-A655-CC792CCC39D5}"/>
    <cellStyle name="40% - Accent2 15 3 3" xfId="14137" xr:uid="{2A9FE97C-307F-4DE6-9DEA-6DF255D97A19}"/>
    <cellStyle name="40% - Accent2 15 3 3 2" xfId="23077" xr:uid="{73A8C1AE-3F20-4818-9340-61C096C1EF96}"/>
    <cellStyle name="40% - Accent2 15 3 4" xfId="14313" xr:uid="{A63F2306-D934-4274-8753-4EBD451E070C}"/>
    <cellStyle name="40% - Accent2 15 3 4 2" xfId="11677" xr:uid="{B3EF281E-4857-41A0-BD95-BC5B4A0FC9AE}"/>
    <cellStyle name="40% - Accent2 15 3 5" xfId="18689" xr:uid="{616FA68E-9D41-4F16-A13D-73EE1B56826B}"/>
    <cellStyle name="40% - Accent2 15 4" xfId="19338" xr:uid="{710BDEE6-F4C7-484B-832F-1D57D2FD84E7}"/>
    <cellStyle name="40% - Accent2 15 4 2" xfId="19508" xr:uid="{2E349547-30D6-48FC-B7A1-AD7F76F7FFFA}"/>
    <cellStyle name="40% - Accent2 15 4 2 2" xfId="23158" xr:uid="{0CD87242-C84A-47BC-AB92-DA62DBD0332A}"/>
    <cellStyle name="40% - Accent2 15 4 3" xfId="11250" xr:uid="{C900AFD5-E873-406E-91B6-F3EA7B627385}"/>
    <cellStyle name="40% - Accent2 15 4 3 2" xfId="7551" xr:uid="{B63AD5FD-F96B-4EE9-B4E2-13002EC59AC5}"/>
    <cellStyle name="40% - Accent2 15 4 4" xfId="1932" xr:uid="{6AE1EDC5-9410-4A11-AB13-44C7FD563EDB}"/>
    <cellStyle name="40% - Accent2 15 5" xfId="7814" xr:uid="{6E997A21-714A-403D-AC08-B36D2EA30A1F}"/>
    <cellStyle name="40% - Accent2 15 5 2" xfId="4126" xr:uid="{79377951-A308-46E1-892D-2835B8C54952}"/>
    <cellStyle name="40% - Accent2 15 6" xfId="7990" xr:uid="{673985CD-C082-40E9-B539-2FF5DBEDD86E}"/>
    <cellStyle name="40% - Accent2 15 6 2" xfId="15897" xr:uid="{157DE8F9-A202-4EC3-BCBE-3784C4E21D88}"/>
    <cellStyle name="40% - Accent2 15 7" xfId="12365" xr:uid="{A8131055-464A-45CE-A039-F8B47FEC8BC3}"/>
    <cellStyle name="40% - Accent2 16" xfId="20286" xr:uid="{868E75AE-A9B1-4930-B812-2509100655B8}"/>
    <cellStyle name="40% - Accent2 16 2" xfId="13974" xr:uid="{CDDA1925-ED4C-4E21-A9D1-12D6464FCEE0}"/>
    <cellStyle name="40% - Accent2 16 2 2" xfId="3526" xr:uid="{D724A06F-9CBC-49E2-A5E3-8EB456082E0D}"/>
    <cellStyle name="40% - Accent2 16 2 2 2" xfId="3696" xr:uid="{011D0689-6DAF-4F7D-B10D-4DAE03F435F5}"/>
    <cellStyle name="40% - Accent2 16 2 2 2 2" xfId="25262" xr:uid="{1F6DFAF2-47C5-4E10-9BE7-1601BB643BAC}"/>
    <cellStyle name="40% - Accent2 16 2 2 3" xfId="19678" xr:uid="{67781B82-2A25-465A-8F84-D1111A5D3A47}"/>
    <cellStyle name="40% - Accent2 16 2 2 3 2" xfId="1241" xr:uid="{92C049C6-575A-4EF5-852B-4EB97E88D3C8}"/>
    <cellStyle name="40% - Accent2 16 2 2 4" xfId="16674" xr:uid="{23968822-33F0-487C-9DCD-6BD88AB7E1E2}"/>
    <cellStyle name="40% - Accent2 16 2 3" xfId="8886" xr:uid="{CAD7EEB9-7F04-4956-8EAB-5C6B05EF4B92}"/>
    <cellStyle name="40% - Accent2 16 2 3 2" xfId="6230" xr:uid="{386170D9-CEF3-4937-8F8E-25871A10F01B}"/>
    <cellStyle name="40% - Accent2 16 2 4" xfId="9062" xr:uid="{F0A1DF5F-7413-4858-AABB-F720B1FA2F5C}"/>
    <cellStyle name="40% - Accent2 16 2 4 2" xfId="18002" xr:uid="{37D432A4-F559-463E-B750-3B03E3FF7791}"/>
    <cellStyle name="40% - Accent2 16 2 5" xfId="20791" xr:uid="{ACE2A5B0-3860-4714-80BB-27A26313DFFF}"/>
    <cellStyle name="40% - Accent2 16 3" xfId="2410" xr:uid="{90856167-02B3-4829-B799-2FDFA61CD4D3}"/>
    <cellStyle name="40% - Accent2 16 3 2" xfId="9840" xr:uid="{3C9ECE2F-C808-49DB-9B98-AF76010CA17B}"/>
    <cellStyle name="40% - Accent2 16 3 2 2" xfId="10010" xr:uid="{60C9549E-444A-4E63-814A-FC420470CA9B}"/>
    <cellStyle name="40% - Accent2 16 3 2 2 2" xfId="18949" xr:uid="{07EF5417-21C1-4A7B-86B3-890264D3D7C1}"/>
    <cellStyle name="40% - Accent2 16 3 2 3" xfId="13364" xr:uid="{B4AA1E3E-8216-4E6F-8136-E997EA92FDCB}"/>
    <cellStyle name="40% - Accent2 16 3 2 3 2" xfId="2274" xr:uid="{00208E2D-F8C0-467E-BC87-ACA30F12DB34}"/>
    <cellStyle name="40% - Accent2 16 3 2 4" xfId="6140" xr:uid="{90C8DD4D-52B0-4E36-B8AB-A23B22FB95BF}"/>
    <cellStyle name="40% - Accent2 16 3 3" xfId="21522" xr:uid="{0F1A9ABA-CAAB-4113-B5AB-D6616B6A35F6}"/>
    <cellStyle name="40% - Accent2 16 3 3 2" xfId="12544" xr:uid="{F3BBE465-F28B-4812-9397-91488820F21B}"/>
    <cellStyle name="40% - Accent2 16 3 4" xfId="21698" xr:uid="{C172F29C-8349-438C-832E-A561558EC66E}"/>
    <cellStyle name="40% - Accent2 16 3 4 2" xfId="7469" xr:uid="{DDA38B07-A7C7-418C-A8D9-96040516AE4E}"/>
    <cellStyle name="40% - Accent2 16 3 5" xfId="14479" xr:uid="{A00DCECF-E5B4-4156-9617-5873A0985318}"/>
    <cellStyle name="40% - Accent2 16 4" xfId="1422" xr:uid="{BC9C6F4E-14AA-43AA-8C90-8CEA72B5DD26}"/>
    <cellStyle name="40% - Accent2 16 4 2" xfId="1592" xr:uid="{C7C204E0-DFFB-4F02-ADB3-68BF57742893}"/>
    <cellStyle name="40% - Accent2 16 4 2 2" xfId="12625" xr:uid="{9C263D14-DE38-4A0A-B3CB-780B69301ABE}"/>
    <cellStyle name="40% - Accent2 16 4 3" xfId="7042" xr:uid="{F9CA197F-3772-476A-91F5-C8B349AF4CC3}"/>
    <cellStyle name="40% - Accent2 16 4 3 2" xfId="1240" xr:uid="{2E62E007-48CE-4CB8-901F-927430BFE1BA}"/>
    <cellStyle name="40% - Accent2 16 4 4" xfId="22987" xr:uid="{3E3E1AB7-68E3-4837-88DF-862D42FF9D25}"/>
    <cellStyle name="40% - Accent2 16 5" xfId="2573" xr:uid="{BC040D2C-767C-436C-ADC8-1FB6853841D0}"/>
    <cellStyle name="40% - Accent2 16 5 2" xfId="16764" xr:uid="{107B30E8-ECB8-452B-A8B7-41EABDFADC2C}"/>
    <cellStyle name="40% - Accent2 16 6" xfId="2749" xr:uid="{5037F29E-AA7E-4D33-8AE2-A0982314CEB5}"/>
    <cellStyle name="40% - Accent2 16 6 2" xfId="24314" xr:uid="{472F454D-AE6F-4FE4-9651-DDAA48F1E515}"/>
    <cellStyle name="40% - Accent2 16 7" xfId="8156" xr:uid="{AF90EA7E-85FE-4488-AF98-14F8E2AC1B30}"/>
    <cellStyle name="40% - Accent2 17" xfId="8723" xr:uid="{00680F7D-F6B7-4408-A2D1-FA7A8015CACA}"/>
    <cellStyle name="40% - Accent2 17 2" xfId="22477" xr:uid="{B25C1803-3335-40D3-A72F-CE02CC66431D}"/>
    <cellStyle name="40% - Accent2 17 2 2" xfId="22647" xr:uid="{ACF16808-235D-4A0C-B184-B75FFABA3447}"/>
    <cellStyle name="40% - Accent2 17 2 2 2" xfId="8416" xr:uid="{86AF9156-0A1A-409F-9AB6-919E885A7CCB}"/>
    <cellStyle name="40% - Accent2 17 2 3" xfId="1759" xr:uid="{ED15BDBA-EB57-4867-8FF8-C0FA68126B29}"/>
    <cellStyle name="40% - Accent2 17 2 3 2" xfId="4378" xr:uid="{2909D2E7-4BE9-46A4-AE48-BF5FF2D4FC6D}"/>
    <cellStyle name="40% - Accent2 17 2 4" xfId="12454" xr:uid="{4E616581-F00A-41BD-8A42-36703F9AE216}"/>
    <cellStyle name="40% - Accent2 17 3" xfId="15210" xr:uid="{A31D8BE6-5AA6-4C55-8864-96576645606E}"/>
    <cellStyle name="40% - Accent2 17 3 2" xfId="25181" xr:uid="{CA36D5C8-C061-43D1-8BF7-4DD27E03EE9F}"/>
    <cellStyle name="40% - Accent2 17 4" xfId="15386" xr:uid="{C8E0DB40-F864-418A-9909-5923557FC093}"/>
    <cellStyle name="40% - Accent2 17 4 2" xfId="20105" xr:uid="{50778A90-91D2-4AA2-A091-6EA36574A087}"/>
    <cellStyle name="40% - Accent2 17 5" xfId="2915" xr:uid="{E9CC3E0F-568D-4A22-9F6D-F7EFA074744A}"/>
    <cellStyle name="40% - Accent2 18" xfId="21359" xr:uid="{A9C785E6-401D-4864-8A4E-D365AA9E1F3E}"/>
    <cellStyle name="40% - Accent2 18 2" xfId="16164" xr:uid="{D52CEE0C-F3A4-4ED6-A3C9-B816F5408B33}"/>
    <cellStyle name="40% - Accent2 18 2 2" xfId="16334" xr:uid="{939CE61B-E2D3-4272-A567-333C0A509F4B}"/>
    <cellStyle name="40% - Accent2 18 2 2 2" xfId="21051" xr:uid="{313D7133-0E29-4896-AC4D-A5259DEB7E8A}"/>
    <cellStyle name="40% - Accent2 18 2 3" xfId="3863" xr:uid="{1A16D082-3E0F-41D0-9D92-382196877797}"/>
    <cellStyle name="40% - Accent2 18 2 3 2" xfId="10692" xr:uid="{6E8A7C4A-1AC3-4BC4-AE33-2420F103BFC6}"/>
    <cellStyle name="40% - Accent2 18 2 4" xfId="25091" xr:uid="{60223D7D-CA7B-4E55-8DFC-FE63CF0023E9}"/>
    <cellStyle name="40% - Accent2 18 3" xfId="4677" xr:uid="{C7E036A3-62AE-4AD6-A893-C1EA6581174F}"/>
    <cellStyle name="40% - Accent2 18 3 2" xfId="18868" xr:uid="{BECBEFD8-EAB1-4AAD-A086-35291B47A459}"/>
    <cellStyle name="40% - Accent2 18 4" xfId="4853" xr:uid="{CB32690B-D589-4CB3-866B-E749FF7018E2}"/>
    <cellStyle name="40% - Accent2 18 4 2" xfId="13791" xr:uid="{00ABE538-6F39-434F-886F-FC8A6584F89C}"/>
    <cellStyle name="40% - Accent2 18 5" xfId="9228" xr:uid="{0991CBA8-FD04-48A4-A12E-ED91D8239AA6}"/>
    <cellStyle name="40% - Accent2 19" xfId="15046" xr:uid="{D648E77A-B88C-44CE-A3C4-B6400BB9FF2B}"/>
    <cellStyle name="40% - Accent2 19 2" xfId="4685" xr:uid="{30BF0B96-CCD2-4505-A2EF-C3A65E549DD3}"/>
    <cellStyle name="40% - Accent2 19 2 2" xfId="2337" xr:uid="{35C56845-AD0E-408A-9422-5FEB24689862}"/>
    <cellStyle name="40% - Accent2 19 3" xfId="4855" xr:uid="{308276E8-5822-4C3D-8D87-4DF91DA63E70}"/>
    <cellStyle name="40% - Accent2 19 3 2" xfId="13793" xr:uid="{B9A5F4AB-762D-4655-B000-36C8B6913A9B}"/>
    <cellStyle name="40% - Accent2 19 4" xfId="9236" xr:uid="{8020AA50-01EE-405D-BCF8-6C22F0644500}"/>
    <cellStyle name="40% - Accent2 2" xfId="140" xr:uid="{20ECCAE2-1F49-4CC9-817F-81DC69558B03}"/>
    <cellStyle name="40% - Accent2 2 10" xfId="5630" xr:uid="{BA0EEFFF-AB85-4031-9AFA-7186DCF337D0}"/>
    <cellStyle name="40% - Accent2 2 10 2" xfId="5800" xr:uid="{FDDC2FAA-F783-437C-8228-77C3DED8297E}"/>
    <cellStyle name="40% - Accent2 2 10 2 2" xfId="14739" xr:uid="{E40B19FD-F777-4955-8826-0636DF810A5A}"/>
    <cellStyle name="40% - Accent2 2 10 3" xfId="10177" xr:uid="{637CA826-2257-431C-B238-F9E40B1FFC05}"/>
    <cellStyle name="40% - Accent2 2 10 3 2" xfId="23329" xr:uid="{4AF73788-3D8E-4284-A09A-C2A3779903A0}"/>
    <cellStyle name="40% - Accent2 2 10 4" xfId="18778" xr:uid="{5A1EB3B4-F534-4085-9971-D7CB26BEC9EE}"/>
    <cellStyle name="40% - Accent2 2 11" xfId="2355" xr:uid="{44033D16-D1C8-4614-91E4-C8C5AFF3BED0}"/>
    <cellStyle name="40% - Accent2 2 12" xfId="25540" xr:uid="{ADF67D3A-87DF-4D5D-B668-134CB8BEF485}"/>
    <cellStyle name="40% - Accent2 2 2" xfId="4514" xr:uid="{215A194B-C95B-4AAC-A0F9-4877C77E77A4}"/>
    <cellStyle name="40% - Accent2 2 2 2" xfId="10827" xr:uid="{410E8648-50C0-4ECD-86CE-9FACDA5EBF45}"/>
    <cellStyle name="40% - Accent2 2 2 2 2" xfId="23464" xr:uid="{7B65CA69-E91C-4EA2-856F-BF8C3E6D6185}"/>
    <cellStyle name="40% - Accent2 2 2 2 2 2" xfId="18268" xr:uid="{8756E823-5C70-457D-B87A-BF6D8C9A3F54}"/>
    <cellStyle name="40% - Accent2 2 2 2 2 2 2" xfId="18438" xr:uid="{77943FD0-DF9F-4883-9806-AC1B7F7AD7F0}"/>
    <cellStyle name="40% - Accent2 2 2 2 2 2 2 2" xfId="22124" xr:uid="{5F60E0CC-E4A8-4F0F-B429-77B902938B53}"/>
    <cellStyle name="40% - Accent2 2 2 2 2 2 3" xfId="5967" xr:uid="{915FC7A5-E436-4CF2-B346-FB1C6ADBF547}"/>
    <cellStyle name="40% - Accent2 2 2 2 2 2 3 2" xfId="12796" xr:uid="{2A8CE3BD-B61C-4FF4-9442-D2397710EAE2}"/>
    <cellStyle name="40% - Accent2 2 2 2 2 2 4" xfId="14568" xr:uid="{FC50E599-3160-46D2-9B77-EBB3156B8BFC}"/>
    <cellStyle name="40% - Accent2 2 2 2 2 3" xfId="6782" xr:uid="{AD766C1D-17B3-47EB-B67B-9264E608440F}"/>
    <cellStyle name="40% - Accent2 2 2 2 2 3 2" xfId="3094" xr:uid="{FA2F47C5-8960-4597-B636-4F977716DF85}"/>
    <cellStyle name="40% - Accent2 2 2 2 2 4" xfId="6958" xr:uid="{9D920E8A-C3BB-4A59-9AE5-9321CD599B89}"/>
    <cellStyle name="40% - Accent2 2 2 2 2 4 2" xfId="4296" xr:uid="{1FF0CD24-E18D-4332-A04E-C200F90857F0}"/>
    <cellStyle name="40% - Accent2 2 2 2 2 5" xfId="11332" xr:uid="{2F8EF8FA-5C7D-48BD-A480-3B7A46941730}"/>
    <cellStyle name="40% - Accent2 2 2 2 3" xfId="17152" xr:uid="{6D894D62-C10C-4117-9F64-DDACA698F856}"/>
    <cellStyle name="40% - Accent2 2 2 2 3 2" xfId="7735" xr:uid="{310DE525-A979-4197-A958-413CFEAA9123}"/>
    <cellStyle name="40% - Accent2 2 2 2 3 2 2" xfId="7905" xr:uid="{E3F5AAE0-ACA4-4358-81AF-81F3EF1A5629}"/>
    <cellStyle name="40% - Accent2 2 2 2 3 2 2 2" xfId="15812" xr:uid="{7B2CE635-AD2B-4A8D-AA7F-700BFEA54D45}"/>
    <cellStyle name="40% - Accent2 2 2 2 3 2 3" xfId="12281" xr:uid="{BD9A7DB2-70B4-46C7-8D0C-03BBCF62C0D1}"/>
    <cellStyle name="40% - Accent2 2 2 2 3 2 3 2" xfId="25433" xr:uid="{97AF9EEB-94F9-4087-BF52-A217CA911367}"/>
    <cellStyle name="40% - Accent2 2 2 2 3 2 4" xfId="3004" xr:uid="{483F9B22-D94C-4632-872E-F883E9DD16AE}"/>
    <cellStyle name="40% - Accent2 2 2 2 3 3" xfId="19418" xr:uid="{C9BB609E-B615-4CD3-9FFA-6B0A7820CCA3}"/>
    <cellStyle name="40% - Accent2 2 2 2 3 3 2" xfId="9407" xr:uid="{D10D9695-E6EC-42A5-8A88-9BC8E961ED0F}"/>
    <cellStyle name="40% - Accent2 2 2 2 3 4" xfId="19594" xr:uid="{3FC959A7-852E-44E0-8E24-D609F6071E4E}"/>
    <cellStyle name="40% - Accent2 2 2 2 3 4 2" xfId="10610" xr:uid="{6BAD8211-A13D-4B88-9B49-0EC76907F266}"/>
    <cellStyle name="40% - Accent2 2 2 2 3 5" xfId="23969" xr:uid="{E18891A7-E5FC-4E1B-98FE-EA6F6F80BDB6}"/>
    <cellStyle name="40% - Accent2 2 2 2 4" xfId="24581" xr:uid="{C25DC39D-D399-45EB-83F0-AE77EB46CE72}"/>
    <cellStyle name="40% - Accent2 2 2 2 4 2" xfId="24751" xr:uid="{8504F6D5-6150-4B59-9EBC-AAAD46C820A5}"/>
    <cellStyle name="40% - Accent2 2 2 2 4 2 2" xfId="9488" xr:uid="{7798BD3C-9034-409D-8B3E-9352324AFF68}"/>
    <cellStyle name="40% - Accent2 2 2 2 4 3" xfId="16501" xr:uid="{25160E01-CA41-43E0-82E2-1D5DF95B9A6B}"/>
    <cellStyle name="40% - Accent2 2 2 2 4 3 2" xfId="6482" xr:uid="{CAE08C88-66FF-412B-81C0-9B763576DE6D}"/>
    <cellStyle name="40% - Accent2 2 2 2 4 4" xfId="20880" xr:uid="{92E451EE-EB36-4F83-9483-321939740D93}"/>
    <cellStyle name="40% - Accent2 2 2 2 5" xfId="17315" xr:uid="{86198A0A-0A18-49F0-9BDD-5B720D6A16DA}"/>
    <cellStyle name="40% - Accent2 2 2 2 5 2" xfId="14658" xr:uid="{C0C63B37-7933-49F0-9B18-B437138736AA}"/>
    <cellStyle name="40% - Accent2 2 2 2 6" xfId="17491" xr:uid="{2F6E6857-65EC-4AA2-B3A2-AFEA52E7EB79}"/>
    <cellStyle name="40% - Accent2 2 2 2 6 2" xfId="2192" xr:uid="{B9DD7AC2-5B7F-4B12-87EC-9FC673F214C9}"/>
    <cellStyle name="40% - Accent2 2 2 2 7" xfId="5019" xr:uid="{D7773579-771C-4C07-BDFC-395038C47E24}"/>
    <cellStyle name="40% - Accent2 2 2 3" xfId="6619" xr:uid="{07CD89B7-96EC-440B-8632-DE1DF9670ACB}"/>
    <cellStyle name="40% - Accent2 2 2 3 2" xfId="19255" xr:uid="{ACF5ADB5-122D-4BFC-B314-F648A66C8AF3}"/>
    <cellStyle name="40% - Accent2 2 2 3 2 2" xfId="14058" xr:uid="{B4B16D53-7719-4A6D-9FF1-F1444816BCCA}"/>
    <cellStyle name="40% - Accent2 2 2 3 2 2 2" xfId="14228" xr:uid="{5B2812C8-DDC3-4842-B556-21726F6F6B0E}"/>
    <cellStyle name="40% - Accent2 2 2 3 2 2 2 2" xfId="11592" xr:uid="{C5D8BE13-03A3-4374-872C-4BCE286CE08B}"/>
    <cellStyle name="40% - Accent2 2 2 3 2 2 3" xfId="18605" xr:uid="{11098D05-8EF9-45F9-8DAC-10C5331D48C4}"/>
    <cellStyle name="40% - Accent2 2 2 3 2 2 3 2" xfId="8587" xr:uid="{60E79375-1C86-411E-B6C3-676D5D328F03}"/>
    <cellStyle name="40% - Accent2 2 2 3 2 2 4" xfId="21953" xr:uid="{7777A5D9-FB4B-4BA3-98BD-5411D22C390F}"/>
    <cellStyle name="40% - Accent2 2 2 3 2 3" xfId="472" xr:uid="{F53D9D95-F2EF-4B34-BF8F-D178FD75E39D}"/>
    <cellStyle name="40% - Accent2 2 2 3 2 3 2" xfId="15731" xr:uid="{DBA5419A-A07B-45D0-B197-B237AA3F4B0B}"/>
    <cellStyle name="40% - Accent2 2 2 3 2 4" xfId="642" xr:uid="{868FC449-9626-4D07-A656-101B8950ED48}"/>
    <cellStyle name="40% - Accent2 2 2 3 2 4 2" xfId="16934" xr:uid="{6487E0DB-548D-44AA-9C69-9A4156646C2B}"/>
    <cellStyle name="40% - Accent2 2 2 3 2 5" xfId="7124" xr:uid="{8FEDFDEB-B6BB-46A9-BFE8-9C87D0378B6F}"/>
    <cellStyle name="40% - Accent2 2 2 3 3" xfId="12941" xr:uid="{C1E15D17-E0D6-4420-B5D3-ED7B6496E3F5}"/>
    <cellStyle name="40% - Accent2 2 2 3 3 2" xfId="2494" xr:uid="{1C3F99AC-3ADA-43DF-A391-80E3FF64F824}"/>
    <cellStyle name="40% - Accent2 2 2 3 3 2 2" xfId="2664" xr:uid="{C1F0432A-D7C2-4BD6-A59A-879D81B3C4B9}"/>
    <cellStyle name="40% - Accent2 2 2 3 3 2 2 2" xfId="24229" xr:uid="{AB64BA6F-5FFE-4D2D-9716-97F72BA93DCF}"/>
    <cellStyle name="40% - Accent2 2 2 3 3 2 3" xfId="8072" xr:uid="{C88B4133-9CC7-4982-AFE5-6FDA06CF4C69}"/>
    <cellStyle name="40% - Accent2 2 2 3 3 2 3 2" xfId="21222" xr:uid="{730E1FA9-005A-41A1-A8DE-5F2FD1075EC5}"/>
    <cellStyle name="40% - Accent2 2 2 3 3 2 4" xfId="15641" xr:uid="{4ECC2607-57DD-441C-A5D1-782385DAD53B}"/>
    <cellStyle name="40% - Accent2 2 2 3 3 3" xfId="1511" xr:uid="{A4127460-1153-46FE-8FCA-AFDA6BEC1A1A}"/>
    <cellStyle name="40% - Accent2 2 2 3 3 3 2" xfId="5198" xr:uid="{7C0D5199-ED33-479B-B9A1-B13B64B017F2}"/>
    <cellStyle name="40% - Accent2 2 2 3 3 4" xfId="643" xr:uid="{FAB87F34-FB74-4C53-9A85-B84EF0057575}"/>
    <cellStyle name="40% - Accent2 2 2 3 3 4 2" xfId="6400" xr:uid="{D9DFB5BC-32A9-4D68-A0A4-F3C61EC6EC04}"/>
    <cellStyle name="40% - Accent2 2 2 3 3 5" xfId="19760" xr:uid="{9F6A5B27-06EA-404C-A17E-6F116F540397}"/>
    <cellStyle name="40% - Accent2 2 2 3 4" xfId="20370" xr:uid="{7D2D25F8-9B68-44EF-AE47-62178F64D655}"/>
    <cellStyle name="40% - Accent2 2 2 3 4 2" xfId="20540" xr:uid="{694CF70A-37C0-4B9D-ABB8-148EF4DC8087}"/>
    <cellStyle name="40% - Accent2 2 2 3 4 2 2" xfId="5279" xr:uid="{F3FE1E3F-A340-40AB-ADB4-D8CEA1766117}"/>
    <cellStyle name="40% - Accent2 2 2 3 4 3" xfId="24918" xr:uid="{7AA03F2E-FC33-426D-874E-138877B58E44}"/>
    <cellStyle name="40% - Accent2 2 2 3 4 3 2" xfId="19120" xr:uid="{E8F97868-C801-4077-B3F6-E8FC1AA1BD49}"/>
    <cellStyle name="40% - Accent2 2 2 3 4 4" xfId="9317" xr:uid="{87A859D5-2C04-4370-B458-E31367639D4A}"/>
    <cellStyle name="40% - Accent2 2 2 3 5" xfId="471" xr:uid="{8E29D6F7-3E07-4DC3-850B-E4DFF5DF0D6F}"/>
    <cellStyle name="40% - Accent2 2 2 3 5 2" xfId="22043" xr:uid="{1B75702B-B82F-4535-925F-75F43CE6B43E}"/>
    <cellStyle name="40% - Accent2 2 2 3 6" xfId="13280" xr:uid="{B1F0EE2E-8534-4D7A-8943-17759AFE56FB}"/>
    <cellStyle name="40% - Accent2 2 2 3 6 2" xfId="23247" xr:uid="{BA136921-4E50-4788-96FD-AE5952F982A8}"/>
    <cellStyle name="40% - Accent2 2 2 3 7" xfId="17657" xr:uid="{761F0119-BE53-4855-847F-180D69A46158}"/>
    <cellStyle name="40% - Accent2 2 2 4" xfId="1336" xr:uid="{656CEF1B-AF7E-4B90-AB57-D01A51D2F5E1}"/>
    <cellStyle name="40% - Accent2 2 2 4 2" xfId="8807" xr:uid="{4991110D-C428-4ABD-8A52-CE4310A7412A}"/>
    <cellStyle name="40% - Accent2 2 2 4 2 2" xfId="8977" xr:uid="{18C6C768-DE99-42DB-B61B-BA3F4FFA2103}"/>
    <cellStyle name="40% - Accent2 2 2 4 2 2 2" xfId="17917" xr:uid="{8070D75F-7C5C-4E62-906D-4FB679DBC876}"/>
    <cellStyle name="40% - Accent2 2 2 4 2 3" xfId="20707" xr:uid="{67FAAC39-B572-434C-90C7-7301B855C441}"/>
    <cellStyle name="40% - Accent2 2 2 4 2 3 2" xfId="14910" xr:uid="{D3AA1FF3-3A28-4734-A663-90A6D0FE6383}"/>
    <cellStyle name="40% - Accent2 2 2 4 2 4" xfId="5108" xr:uid="{01E73E44-E2F6-460D-97C5-3343CA481278}"/>
    <cellStyle name="40% - Accent2 2 2 4 3" xfId="3615" xr:uid="{282BF030-21F5-493E-8F9E-883BD89A745A}"/>
    <cellStyle name="40% - Accent2 2 2 4 3 2" xfId="11511" xr:uid="{CA2DFD8F-3750-456E-B085-5D43741C15AC}"/>
    <cellStyle name="40% - Accent2 2 2 4 4" xfId="1681" xr:uid="{F90BD0B5-47BB-4662-A19E-86A2C6F874A6}"/>
    <cellStyle name="40% - Accent2 2 2 4 4 2" xfId="12714" xr:uid="{244555AE-C24C-4BB8-AD3E-B115CBDDED9F}"/>
    <cellStyle name="40% - Accent2 2 2 4 5" xfId="815" xr:uid="{530B53CC-E7F3-44E8-837E-FB77196A05FA}"/>
    <cellStyle name="40% - Accent2 2 2 5" xfId="3440" xr:uid="{28F41C7E-0EA3-4355-AE51-BD4447D0C21D}"/>
    <cellStyle name="40% - Accent2 2 2 5 2" xfId="21443" xr:uid="{23D8C837-D212-4075-AD32-2E319CF9C7E4}"/>
    <cellStyle name="40% - Accent2 2 2 5 2 2" xfId="21613" xr:uid="{67B0CB78-52C7-4C64-B3E7-EE7F8D80F883}"/>
    <cellStyle name="40% - Accent2 2 2 5 2 2 2" xfId="7384" xr:uid="{4BE7FF91-41AC-4268-B429-D6C17870474D}"/>
    <cellStyle name="40% - Accent2 2 2 5 2 3" xfId="14395" xr:uid="{A80177F9-7E9F-48AD-8379-BE39787323FD}"/>
    <cellStyle name="40% - Accent2 2 2 5 2 3 2" xfId="3346" xr:uid="{15FBADCD-EDFE-4C2F-82D6-F1FF6B96EB02}"/>
    <cellStyle name="40% - Accent2 2 2 5 2 4" xfId="11421" xr:uid="{15D20163-0DB3-4886-A986-A3DF825A2E8A}"/>
    <cellStyle name="40% - Accent2 2 2 5 3" xfId="9929" xr:uid="{A69E4446-1959-41A3-91DE-921614442970}"/>
    <cellStyle name="40% - Accent2 2 2 5 3 2" xfId="24148" xr:uid="{DBF016D8-E8B3-49F6-A813-E9276290A7BD}"/>
    <cellStyle name="40% - Accent2 2 2 5 4" xfId="3785" xr:uid="{74B783ED-326B-4671-B731-233F9A91A28F}"/>
    <cellStyle name="40% - Accent2 2 2 5 4 2" xfId="25351" xr:uid="{2A28CD68-9E0C-40FA-B16C-1CB2F9D343C6}"/>
    <cellStyle name="40% - Accent2 2 2 5 5" xfId="816" xr:uid="{9825FECB-8300-48E3-9AC6-877739671C03}"/>
    <cellStyle name="40% - Accent2 2 2 6" xfId="11944" xr:uid="{A8D53293-791A-4A48-AB4C-EF2338F425B8}"/>
    <cellStyle name="40% - Accent2 2 2 6 2" xfId="12114" xr:uid="{73CBEF8B-40EB-404E-85E3-A1662F28B5B0}"/>
    <cellStyle name="40% - Accent2 2 2 6 2 2" xfId="3175" xr:uid="{EB2DA291-7A7D-4956-A18D-DAC65E987F98}"/>
    <cellStyle name="40% - Accent2 2 2 6 3" xfId="22814" xr:uid="{C26C8E58-991F-479D-AB9E-B14D767EF388}"/>
    <cellStyle name="40% - Accent2 2 2 6 3 2" xfId="17016" xr:uid="{5DBF05B6-35CD-408F-9874-CF66C40C394D}"/>
    <cellStyle name="40% - Accent2 2 2 6 4" xfId="8245" xr:uid="{5AF914A8-C290-46DC-A399-49916CCDA98B}"/>
    <cellStyle name="40% - Accent2 2 2 7" xfId="23627" xr:uid="{D70C6D40-B4D2-4012-9F5F-C5BE1132C2DB}"/>
    <cellStyle name="40% - Accent2 2 2 7 2" xfId="20970" xr:uid="{5DA113D2-9F44-43D7-A217-3037309FD6FF}"/>
    <cellStyle name="40% - Accent2 2 2 8" xfId="23803" xr:uid="{8D1F6D68-4796-49E9-9882-31BF3BE7D6C2}"/>
    <cellStyle name="40% - Accent2 2 2 8 2" xfId="1158" xr:uid="{39DA33ED-4A57-42AF-B5D6-6CF1E56A0FC8}"/>
    <cellStyle name="40% - Accent2 2 2 9" xfId="15552" xr:uid="{ED19BE18-87BD-4F6B-B2DE-46AB9FD221D6}"/>
    <cellStyle name="40% - Accent2 2 3" xfId="9754" xr:uid="{6C1169BE-D3CC-4F45-A14D-A5D72DC61CAC}"/>
    <cellStyle name="40% - Accent2 2 3 2" xfId="22391" xr:uid="{A0B635F5-864D-402E-9F8E-944D389167B6}"/>
    <cellStyle name="40% - Accent2 2 3 2 2" xfId="4598" xr:uid="{F02E3091-90A4-43FD-BB52-1A4BA2142B30}"/>
    <cellStyle name="40% - Accent2 2 3 2 2 2" xfId="4768" xr:uid="{F6C6108A-0A07-465B-AD6D-1CA65AEF967A}"/>
    <cellStyle name="40% - Accent2 2 3 2 2 2 2" xfId="13706" xr:uid="{28A5F600-DF8A-4509-88D8-754144CBA90F}"/>
    <cellStyle name="40% - Accent2 2 3 2 2 3" xfId="9144" xr:uid="{15436592-3632-4D9B-9D04-060894F79F95}"/>
    <cellStyle name="40% - Accent2 2 3 2 2 3 2" xfId="22295" xr:uid="{94518FC8-B97F-47D1-9C2D-745980CBB076}"/>
    <cellStyle name="40% - Accent2 2 3 2 2 4" xfId="17746" xr:uid="{5D6A2F92-19BA-4708-8F6F-3DB7A0874CC6}"/>
    <cellStyle name="40% - Accent2 2 3 2 3" xfId="16253" xr:uid="{83470286-6899-44A8-BD90-46925E766615}"/>
    <cellStyle name="40% - Accent2 2 3 2 3 2" xfId="7303" xr:uid="{EC12A6A8-E9E4-4150-B681-98FB1B5CCD59}"/>
    <cellStyle name="40% - Accent2 2 3 2 4" xfId="22736" xr:uid="{42C9A80D-98CD-4134-8735-157CD2565B9A}"/>
    <cellStyle name="40% - Accent2 2 3 2 4 2" xfId="8505" xr:uid="{544F3E79-EE81-4A08-8BAD-22667D1B667D}"/>
    <cellStyle name="40% - Accent2 2 3 2 5" xfId="3957" xr:uid="{2C8D4847-400F-4C56-AD2A-BBE37E2BBC69}"/>
    <cellStyle name="40% - Accent2 2 3 3" xfId="16078" xr:uid="{C39B6B45-822F-41A8-A407-2DA1E5E57801}"/>
    <cellStyle name="40% - Accent2 2 3 3 2" xfId="10911" xr:uid="{25619D2B-AF32-455A-97B5-C85A814690D8}"/>
    <cellStyle name="40% - Accent2 2 3 3 2 2" xfId="11081" xr:uid="{5DA22D42-7007-4E7F-BF2A-53F37F12EC12}"/>
    <cellStyle name="40% - Accent2 2 3 3 2 2 2" xfId="2101" xr:uid="{6E999BF1-F685-4E82-8644-1E3B0AA45559}"/>
    <cellStyle name="40% - Accent2 2 3 3 2 3" xfId="21780" xr:uid="{36DEF93D-15D5-4075-8145-A1EC24F1E04A}"/>
    <cellStyle name="40% - Accent2 2 3 3 2 3 2" xfId="15983" xr:uid="{B55E77C5-36F5-4FB9-AF26-4F93DA1DC8F1}"/>
    <cellStyle name="40% - Accent2 2 3 3 2 4" xfId="7213" xr:uid="{6BEBAABF-710E-455F-808F-2B2B27261CF2}"/>
    <cellStyle name="40% - Accent2 2 3 3 3" xfId="5719" xr:uid="{C94DF5AA-275E-4627-A99A-808F77812FA5}"/>
    <cellStyle name="40% - Accent2 2 3 3 3 2" xfId="19939" xr:uid="{50A51557-9EAE-4BC6-B6A9-F27C71CD942D}"/>
    <cellStyle name="40% - Accent2 2 3 3 4" xfId="16423" xr:uid="{EE6BF5F0-9B67-4422-BC43-9F9702A64D54}"/>
    <cellStyle name="40% - Accent2 2 3 3 4 2" xfId="21140" xr:uid="{8543D088-24A8-46BA-A536-55A42DE725CA}"/>
    <cellStyle name="40% - Accent2 2 3 3 5" xfId="10271" xr:uid="{88E839BA-A362-46E1-A5AC-28E84295AE3A}"/>
    <cellStyle name="40% - Accent2 2 3 4" xfId="15131" xr:uid="{D46007F1-E641-4684-94A7-46E897F747BE}"/>
    <cellStyle name="40% - Accent2 2 3 4 2" xfId="15301" xr:uid="{FD39B4A7-1880-421F-80D5-EA8260A193D9}"/>
    <cellStyle name="40% - Accent2 2 3 4 2 2" xfId="20020" xr:uid="{877F0CE3-D3E0-4EC3-9641-7D993F0D5C8D}"/>
    <cellStyle name="40% - Accent2 2 3 4 3" xfId="2831" xr:uid="{C0386C23-67C2-494D-B5A8-AD7B1AE49F36}"/>
    <cellStyle name="40% - Accent2 2 3 4 3 2" xfId="9659" xr:uid="{20980E49-CB2C-44BB-86EC-8345CE9B5651}"/>
    <cellStyle name="40% - Accent2 2 3 4 4" xfId="24058" xr:uid="{37F27582-3FDE-4F0A-A2F5-A61F0E940E86}"/>
    <cellStyle name="40% - Accent2 2 3 5" xfId="22566" xr:uid="{C410AEF5-8197-4319-9E4B-0CD3F93D17AC}"/>
    <cellStyle name="40% - Accent2 2 3 5 2" xfId="17836" xr:uid="{156BD434-4E3E-4C3C-8365-B3758B60437D}"/>
    <cellStyle name="40% - Accent2 2 3 6" xfId="10099" xr:uid="{14FEC901-0DAA-4031-9AC4-413006762200}"/>
    <cellStyle name="40% - Accent2 2 3 6 2" xfId="19038" xr:uid="{F5945715-1C0E-4A3D-B7B6-F12E8A87FC79}"/>
    <cellStyle name="40% - Accent2 2 3 7" xfId="1853" xr:uid="{27725BB2-209D-4527-9F2E-786600B53514}"/>
    <cellStyle name="40% - Accent2 2 4" xfId="5544" xr:uid="{D43EA257-8E67-4B47-90A9-56AC2AE273D9}"/>
    <cellStyle name="40% - Accent2 2 4 2" xfId="11858" xr:uid="{1CFFC6CA-6282-4A7A-A33E-AA44750FBC99}"/>
    <cellStyle name="40% - Accent2 2 4 2 2" xfId="17236" xr:uid="{F7D39C66-CD15-4348-B49E-031A265E52A2}"/>
    <cellStyle name="40% - Accent2 2 4 2 2 2" xfId="17406" xr:uid="{D95D45C1-60B7-4622-ABE5-601E6D303868}"/>
    <cellStyle name="40% - Accent2 2 4 2 2 2 2" xfId="10519" xr:uid="{0E2CF64B-CB05-42A2-90AF-9F9AEFED4456}"/>
    <cellStyle name="40% - Accent2 2 4 2 2 3" xfId="4935" xr:uid="{FA0ED8F8-66FD-4D07-9695-E96EFE6A1EBD}"/>
    <cellStyle name="40% - Accent2 2 4 2 2 3 2" xfId="11763" xr:uid="{D8B91BFF-99D9-4DC8-BF94-9A59A57BD7E4}"/>
    <cellStyle name="40% - Accent2 2 4 2 2 4" xfId="13535" xr:uid="{127666AB-EF65-4B9B-BE9D-7D662EBB44A7}"/>
    <cellStyle name="40% - Accent2 2 4 2 3" xfId="24670" xr:uid="{0CE7ADB4-B52A-4A4D-A1EB-A053D01D66E7}"/>
    <cellStyle name="40% - Accent2 2 4 2 3 2" xfId="988" xr:uid="{3C93BB3A-E328-47D4-B1D1-6D8BD082B609}"/>
    <cellStyle name="40% - Accent2 2 4 2 4" xfId="12203" xr:uid="{19F4E4B0-1BD6-4B39-9356-7B686F26FEDC}"/>
    <cellStyle name="40% - Accent2 2 4 2 4 2" xfId="3264" xr:uid="{D3AF9CFA-7BF7-4F02-AACC-578CE4C3BA5E}"/>
    <cellStyle name="40% - Accent2 2 4 2 5" xfId="16595" xr:uid="{82133650-0D85-4510-9371-E895FF73B9B9}"/>
    <cellStyle name="40% - Accent2 2 4 3" xfId="24495" xr:uid="{84B7A8EC-BA8F-4F6B-B368-D9E237E343A7}"/>
    <cellStyle name="40% - Accent2 2 4 3 2" xfId="6703" xr:uid="{6D39CBB9-6957-4450-A384-FDF54A034FED}"/>
    <cellStyle name="40% - Accent2 2 4 3 2 2" xfId="6873" xr:uid="{6E648BCA-EC5B-4062-B83D-519B1A8CF562}"/>
    <cellStyle name="40% - Accent2 2 4 3 2 2 2" xfId="23156" xr:uid="{F5EC1258-C4D9-4CBD-A007-017F467FC0FF}"/>
    <cellStyle name="40% - Accent2 2 4 3 2 3" xfId="11248" xr:uid="{6F646D4D-C917-4381-A9BF-872745AAA228}"/>
    <cellStyle name="40% - Accent2 2 4 3 2 3 2" xfId="24400" xr:uid="{10B14627-5724-4EB9-B186-AB6239922EFB}"/>
    <cellStyle name="40% - Accent2 2 4 3 2 4" xfId="1930" xr:uid="{3B95DF09-93D7-4D8B-BF7B-5DEAF945198F}"/>
    <cellStyle name="40% - Accent2 2 4 3 3" xfId="18357" xr:uid="{60BE0B72-405F-4A6F-B64F-331A5F5BC067}"/>
    <cellStyle name="40% - Accent2 2 4 3 3 2" xfId="2023" xr:uid="{097280CB-EEEB-4658-B438-55CCF462AEFF}"/>
    <cellStyle name="40% - Accent2 2 4 3 4" xfId="24840" xr:uid="{2DA7289F-C0D4-4E8E-8F04-2188E627804A}"/>
    <cellStyle name="40% - Accent2 2 4 3 4 2" xfId="9577" xr:uid="{917BB66B-E2C9-4448-AD79-3D21AB696F81}"/>
    <cellStyle name="40% - Accent2 2 4 3 5" xfId="6061" xr:uid="{F6571CEC-97B7-42CC-BAC7-905913908CD6}"/>
    <cellStyle name="40% - Accent2 2 4 4" xfId="23548" xr:uid="{29969E5D-34A0-4D01-BE44-E3DAA3C96D8D}"/>
    <cellStyle name="40% - Accent2 2 4 4 2" xfId="23718" xr:uid="{3B581329-651C-429B-B98E-AC4CF8DADDDA}"/>
    <cellStyle name="40% - Accent2 2 4 4 2 2" xfId="4205" xr:uid="{784A62A9-EBE5-4E8A-B6C5-EBC5854075BF}"/>
    <cellStyle name="40% - Accent2 2 4 4 3" xfId="15468" xr:uid="{399BA900-5219-4B61-822E-17243BC759EB}"/>
    <cellStyle name="40% - Accent2 2 4 4 3 2" xfId="5450" xr:uid="{2E85A4D5-1037-4C21-92AF-AB2BB82756B6}"/>
    <cellStyle name="40% - Accent2 2 4 4 4" xfId="19849" xr:uid="{8A8B1C48-BB27-4D32-8614-27588E65692C}"/>
    <cellStyle name="40% - Accent2 2 4 5" xfId="12033" xr:uid="{03F1E5A4-9C5A-4DD3-BEA2-938573DBE152}"/>
    <cellStyle name="40% - Accent2 2 4 5 2" xfId="13625" xr:uid="{D4D88AD6-02B7-467E-A039-8343323F3D19}"/>
    <cellStyle name="40% - Accent2 2 4 6" xfId="5889" xr:uid="{499BD062-5F95-4466-AA8E-1D3E2EFD474B}"/>
    <cellStyle name="40% - Accent2 2 4 6 2" xfId="14828" xr:uid="{159806FC-089F-417B-8A93-81D65519703D}"/>
    <cellStyle name="40% - Accent2 2 4 7" xfId="22908" xr:uid="{C5A0B044-285E-4EDC-913F-20C6767BD987}"/>
    <cellStyle name="40% - Accent2 2 5" xfId="18182" xr:uid="{467F1A40-0601-4A9B-8A5E-2C28103F589E}"/>
    <cellStyle name="40% - Accent2 2 5 2" xfId="7649" xr:uid="{2562A926-51E9-49F5-810A-F6FB0F971D10}"/>
    <cellStyle name="40% - Accent2 2 5 2 2" xfId="13025" xr:uid="{37CB549E-7972-488F-9D90-F8FA7C0FB53B}"/>
    <cellStyle name="40% - Accent2 2 5 2 2 2" xfId="13195" xr:uid="{55567D94-0144-499F-A1F9-B518D1869024}"/>
    <cellStyle name="40% - Accent2 2 5 2 2 2 2" xfId="6309" xr:uid="{97CC5A59-DA4D-430D-B8D9-BA191F88F994}"/>
    <cellStyle name="40% - Accent2 2 5 2 2 3" xfId="17573" xr:uid="{D3589D33-2D50-4187-A5C1-16C8C7D23033}"/>
    <cellStyle name="40% - Accent2 2 5 2 2 3 2" xfId="7555" xr:uid="{A763E2B1-5FB6-44EA-84C9-9680CB891733}"/>
    <cellStyle name="40% - Accent2 2 5 2 2 4" xfId="10348" xr:uid="{B91AC84A-FF9A-4E6C-A9CE-202A0B06DDDA}"/>
    <cellStyle name="40% - Accent2 2 5 2 3" xfId="20459" xr:uid="{0007089E-D15D-481A-8C5D-8A095769A098}"/>
    <cellStyle name="40% - Accent2 2 5 2 3 2" xfId="10441" xr:uid="{D6058622-1E8E-46B4-AE22-3D8EEC8A77BC}"/>
    <cellStyle name="40% - Accent2 2 5 2 4" xfId="7994" xr:uid="{A481E785-E61E-4148-AA1B-40A05B3AE9C4}"/>
    <cellStyle name="40% - Accent2 2 5 2 4 2" xfId="15901" xr:uid="{1812BE42-662F-4F42-8078-F3F090A7E1F7}"/>
    <cellStyle name="40% - Accent2 2 5 2 5" xfId="25012" xr:uid="{FAB96CC2-29E6-45F4-BB85-3BAB21366875}"/>
    <cellStyle name="40% - Accent2 2 5 3" xfId="20284" xr:uid="{ACF67805-FD6D-4589-AFBA-E003BF878ADA}"/>
    <cellStyle name="40% - Accent2 2 5 3 2" xfId="1420" xr:uid="{FC11C4D1-609D-4242-9A24-0F6C958A3946}"/>
    <cellStyle name="40% - Accent2 2 5 3 2 2" xfId="554" xr:uid="{955A90B0-1BC5-43B8-9ACA-95F62D827F0C}"/>
    <cellStyle name="40% - Accent2 2 5 3 2 2 2" xfId="12623" xr:uid="{ACD3A243-A4CE-47A5-9496-1C99C97F9E68}"/>
    <cellStyle name="40% - Accent2 2 5 3 2 3" xfId="7040" xr:uid="{B3503E95-4ADB-44C5-9F22-C40DAE901574}"/>
    <cellStyle name="40% - Accent2 2 5 3 2 3 2" xfId="20191" xr:uid="{6B9C7750-29A8-4495-B074-237B93BF3B9E}"/>
    <cellStyle name="40% - Accent2 2 5 3 2 4" xfId="22985" xr:uid="{FB1CD22D-0E28-49CE-8A47-D585780C55A6}"/>
    <cellStyle name="40% - Accent2 2 5 3 3" xfId="14147" xr:uid="{827EC672-2989-458E-80B3-CE307621C97C}"/>
    <cellStyle name="40% - Accent2 2 5 3 3 2" xfId="23078" xr:uid="{8379CED8-4038-4360-965C-E1F536305CE1}"/>
    <cellStyle name="40% - Accent2 2 5 3 4" xfId="20629" xr:uid="{F79A2B61-FE39-4CAD-8C2E-74321C818040}"/>
    <cellStyle name="40% - Accent2 2 5 3 4 2" xfId="5368" xr:uid="{406879DD-9501-430C-953C-2E2A709EE28F}"/>
    <cellStyle name="40% - Accent2 2 5 3 5" xfId="18699" xr:uid="{341D5615-7BC7-4ABC-8B45-6122CF55DE03}"/>
    <cellStyle name="40% - Accent2 2 5 4" xfId="19339" xr:uid="{536DB262-5584-421E-95CD-8E4645869E8C}"/>
    <cellStyle name="40% - Accent2 2 5 4 2" xfId="19509" xr:uid="{DED59798-BC63-444F-909B-15056F3D5697}"/>
    <cellStyle name="40% - Accent2 2 5 4 2 2" xfId="16843" xr:uid="{3839F111-2AFC-4E47-8A35-752904848C12}"/>
    <cellStyle name="40% - Accent2 2 5 4 3" xfId="23885" xr:uid="{64BBFE2F-3001-439C-A1B0-7D184D903FC1}"/>
    <cellStyle name="40% - Accent2 2 5 4 3 2" xfId="18088" xr:uid="{05D6AFE3-5C50-46F4-99F0-098169E9B722}"/>
    <cellStyle name="40% - Accent2 2 5 4 4" xfId="4034" xr:uid="{F16784A7-C240-4CB8-A8DF-B8D2A1D84E24}"/>
    <cellStyle name="40% - Accent2 2 5 5" xfId="7824" xr:uid="{E2C38FCA-A6C7-40F7-85F0-3BBD16DB5313}"/>
    <cellStyle name="40% - Accent2 2 5 5 2" xfId="4127" xr:uid="{B3CC9F62-808B-4C6C-AE9A-FB5A3259940B}"/>
    <cellStyle name="40% - Accent2 2 5 6" xfId="18527" xr:uid="{7E8B3BD0-B742-41CB-A342-1A012168855A}"/>
    <cellStyle name="40% - Accent2 2 5 6 2" xfId="22213" xr:uid="{87F04D00-B63D-4C81-865E-3ABDEB0D4239}"/>
    <cellStyle name="40% - Accent2 2 5 7" xfId="12375" xr:uid="{F122412A-0EBE-4AB7-9A9E-A0C10CF7E102}"/>
    <cellStyle name="40% - Accent2 2 6" xfId="13972" xr:uid="{D01E44C8-CE8A-4D7C-B7DE-204811C130E1}"/>
    <cellStyle name="40% - Accent2 2 6 2" xfId="3524" xr:uid="{3C3BEC69-C4E8-4544-942D-A1477333DACC}"/>
    <cellStyle name="40% - Accent2 2 6 2 2" xfId="533" xr:uid="{8F5798F6-55E0-4711-A13A-0D94B08ECA96}"/>
    <cellStyle name="40% - Accent2 2 6 2 2 2" xfId="25260" xr:uid="{39F8751D-898D-4718-BD8C-D09D4815E018}"/>
    <cellStyle name="40% - Accent2 2 6 2 3" xfId="19676" xr:uid="{1B5D84DE-03E3-4C7C-B1B1-9EED30508D91}"/>
    <cellStyle name="40% - Accent2 2 6 2 3 2" xfId="13877" xr:uid="{6B1E895F-9EF6-42A4-B328-3B40340469EA}"/>
    <cellStyle name="40% - Accent2 2 6 2 4" xfId="16672" xr:uid="{C82D2E25-75B6-4155-BDF9-57A14217BDB9}"/>
    <cellStyle name="40% - Accent2 2 6 3" xfId="2583" xr:uid="{6BBBA614-BC67-4039-8CB9-452410012FB3}"/>
    <cellStyle name="40% - Accent2 2 6 3 2" xfId="16765" xr:uid="{B8D5A4B8-49E9-422E-8B6C-1450D500699B}"/>
    <cellStyle name="40% - Accent2 2 6 4" xfId="14317" xr:uid="{6019EB8E-FCE0-4588-AFC0-7E9C4A5C1656}"/>
    <cellStyle name="40% - Accent2 2 6 4 2" xfId="11681" xr:uid="{3D5CAA01-7A99-4747-97BA-6EB923B73593}"/>
    <cellStyle name="40% - Accent2 2 6 5" xfId="8166" xr:uid="{2447733F-9EEE-48CE-8461-D6B0FC6CBCD0}"/>
    <cellStyle name="40% - Accent2 2 7" xfId="2408" xr:uid="{1A440C41-76E7-4B10-96D3-281B1EA865FF}"/>
    <cellStyle name="40% - Accent2 2 7 2" xfId="9838" xr:uid="{4BCF6A8D-CCC0-4730-9F33-D0EBB67C7102}"/>
    <cellStyle name="40% - Accent2 2 7 2 2" xfId="2644" xr:uid="{E2FF21D0-B670-4E2F-9C8B-C73D8C0139F4}"/>
    <cellStyle name="40% - Accent2 2 7 2 2 2" xfId="18947" xr:uid="{A0149225-1B32-4E79-91D0-4BFFF4B9DAF2}"/>
    <cellStyle name="40% - Accent2 2 7 2 3" xfId="13362" xr:uid="{4C305F0E-BD0E-4668-B35B-4EB47671A8D5}"/>
    <cellStyle name="40% - Accent2 2 7 2 3 2" xfId="1242" xr:uid="{2F26D5F8-E215-4389-85BF-EE3D985B1462}"/>
    <cellStyle name="40% - Accent2 2 7 2 4" xfId="6138" xr:uid="{B32EEE99-49C2-435A-AE6B-7E61BAE170B9}"/>
    <cellStyle name="40% - Accent2 2 7 3" xfId="8896" xr:uid="{98B92B45-B309-4B4C-BF0F-6382433E6DED}"/>
    <cellStyle name="40% - Accent2 2 7 3 2" xfId="6231" xr:uid="{7C92AD5C-7FF4-4CD0-9C0F-8946A5EE3589}"/>
    <cellStyle name="40% - Accent2 2 7 4" xfId="2753" xr:uid="{C95C2B4B-98A0-47A5-9126-5C96106F450C}"/>
    <cellStyle name="40% - Accent2 2 7 4 2" xfId="24318" xr:uid="{433CB9CC-9F01-4676-BD4E-21EBA3BF9976}"/>
    <cellStyle name="40% - Accent2 2 7 5" xfId="20801" xr:uid="{45A11135-D804-44CC-9241-145CD074CE2E}"/>
    <cellStyle name="40% - Accent2 2 8" xfId="8721" xr:uid="{3B632963-160C-4811-A7E3-5BC8F3664D0E}"/>
    <cellStyle name="40% - Accent2 2 9" xfId="15047" xr:uid="{60F9A343-C204-49A5-AA89-67BC427C12CE}"/>
    <cellStyle name="40% - Accent2 2 9 2" xfId="10990" xr:uid="{9BFE1667-B61C-40C8-B361-E6FC5456088B}"/>
    <cellStyle name="40% - Accent2 2 9 2 2" xfId="8335" xr:uid="{045EC590-BDBB-4754-83EA-55B583351898}"/>
    <cellStyle name="40% - Accent2 2 9 3" xfId="11166" xr:uid="{C4CA7A3E-151A-45F3-88AF-BE76A82748A2}"/>
    <cellStyle name="40% - Accent2 2 9 3 2" xfId="1157" xr:uid="{31941867-0A5C-4CDE-8D1B-304D45A75010}"/>
    <cellStyle name="40% - Accent2 2 9 4" xfId="21864" xr:uid="{FD248311-B9FF-403A-89A2-F5A6C4DB82BA}"/>
    <cellStyle name="40% - Accent2 20" xfId="5629" xr:uid="{572909EC-7E9C-415F-BFFD-FD05AB76887D}"/>
    <cellStyle name="40% - Accent2 20 2" xfId="5799" xr:uid="{AE93615E-4588-4859-BC8C-34FCFF1E49C2}"/>
    <cellStyle name="40% - Accent2 20 2 2" xfId="14738" xr:uid="{A507FB11-7436-4675-B91A-BC056FF5ED4F}"/>
    <cellStyle name="40% - Accent2 20 3" xfId="3865" xr:uid="{3370052F-94C1-43A9-9A30-24F868C917BD}"/>
    <cellStyle name="40% - Accent2 20 3 2" xfId="17012" xr:uid="{5359BD72-BB37-4159-AFCE-76BA76781D4D}"/>
    <cellStyle name="40% - Accent2 20 4" xfId="18777" xr:uid="{229EA5DB-ADCB-4A06-BB2C-46C5B83D6461}"/>
    <cellStyle name="40% - Accent2 21" xfId="24623" xr:uid="{24AF864B-2AF8-4CE9-AD0E-AD8CC420BFE9}"/>
    <cellStyle name="40% - Accent2 21 2" xfId="7255" xr:uid="{7712E71B-BFD7-41AE-B594-E40038C8AF4C}"/>
    <cellStyle name="40% - Accent2 22" xfId="14266" xr:uid="{13F32B69-0751-46DD-AD7B-2DD52F47DC72}"/>
    <cellStyle name="40% - Accent2 22 2" xfId="16886" xr:uid="{A83EBDB7-EEDE-4EB6-B440-47DAB17A2C54}"/>
    <cellStyle name="40% - Accent2 23" xfId="23928" xr:uid="{B44D1F45-026A-4C3F-BC2E-186171EF795D}"/>
    <cellStyle name="40% - Accent2 24" xfId="17052" xr:uid="{05FC6A5B-5040-4905-B1CF-7B4926190280}"/>
    <cellStyle name="40% - Accent2 25" xfId="24443" xr:uid="{32E0DF7C-ED0F-4EF3-87CE-F5A568854602}"/>
    <cellStyle name="40% - Accent2 26" xfId="192" xr:uid="{13EC9E1D-A13F-4C79-B46C-6F4D80F00BB0}"/>
    <cellStyle name="40% - Accent2 27" xfId="25491" xr:uid="{EEB5060F-64C6-4D34-94C5-95E1EA4856E0}"/>
    <cellStyle name="40% - Accent2 28" xfId="25521" xr:uid="{627C4C10-9953-4542-A13A-0B0ED27B713E}"/>
    <cellStyle name="40% - Accent2 3" xfId="168" xr:uid="{CC831E05-5EAD-43BB-AD20-0D15768513DC}"/>
    <cellStyle name="40% - Accent2 3 10" xfId="11987" xr:uid="{F1F49325-1392-44BF-8777-8D3B2C031FFE}"/>
    <cellStyle name="40% - Accent2 3 10 2" xfId="7253" xr:uid="{8890DFB0-C6CF-4F73-9401-E81330EB64AF}"/>
    <cellStyle name="40% - Accent2 3 11" xfId="20581" xr:uid="{79A36F76-AA74-4C13-A2AD-6F051261EAA6}"/>
    <cellStyle name="40% - Accent2 3 11 2" xfId="23200" xr:uid="{3696693E-1D41-472C-9976-D129F8C0A759}"/>
    <cellStyle name="40% - Accent2 3 12" xfId="23917" xr:uid="{1D0EB1BA-D2C9-4B70-9A54-9BC08817C104}"/>
    <cellStyle name="40% - Accent2 3 13" xfId="6567" xr:uid="{A766940C-34B7-4BAB-9417-00DE2BA43C83}"/>
    <cellStyle name="40% - Accent2 3 14" xfId="25568" xr:uid="{E55E7112-5343-4DAD-B596-CFCDB003D629}"/>
    <cellStyle name="40% - Accent2 3 2" xfId="20240" xr:uid="{EB93ACB3-A515-4DAE-9C5F-E750C937502A}"/>
    <cellStyle name="40% - Accent2 3 2 10" xfId="4980" xr:uid="{AC733D25-C278-4AF2-9986-66A8399D3CDB}"/>
    <cellStyle name="40% - Accent2 3 2 2" xfId="4512" xr:uid="{F885E105-604A-4C56-8C9A-278D724930F0}"/>
    <cellStyle name="40% - Accent2 3 2 2 2" xfId="10825" xr:uid="{DEC634F3-58F7-4825-90CE-7FFDB70FDBDE}"/>
    <cellStyle name="40% - Accent2 3 2 2 2 2" xfId="11942" xr:uid="{1AFDA01D-E768-4E9C-88E7-63B3AC8F7E81}"/>
    <cellStyle name="40% - Accent2 3 2 2 2 2 2" xfId="4748" xr:uid="{C2C52E91-A659-437A-8904-4EFE60DC15AF}"/>
    <cellStyle name="40% - Accent2 3 2 2 2 2 2 2" xfId="3173" xr:uid="{B212DC7B-743D-47CD-ACDA-3452B6391BD2}"/>
    <cellStyle name="40% - Accent2 3 2 2 2 2 3" xfId="3867" xr:uid="{9F87A1A5-5016-4804-B70B-5E24D85CC3FA}"/>
    <cellStyle name="40% - Accent2 3 2 2 2 2 3 2" xfId="23330" xr:uid="{3B2F609F-7939-4D44-95C4-A89C38AEBA95}"/>
    <cellStyle name="40% - Accent2 3 2 2 2 2 4" xfId="8243" xr:uid="{650D5462-D9E3-4817-A7D1-8B46DEE28BD2}"/>
    <cellStyle name="40% - Accent2 3 2 2 2 3" xfId="11000" xr:uid="{4397A767-2E97-4492-8A9C-50692B02F894}"/>
    <cellStyle name="40% - Accent2 3 2 2 2 3 2" xfId="8336" xr:uid="{0A3C5BA0-24EC-4943-B51E-EF0B456D0D43}"/>
    <cellStyle name="40% - Accent2 3 2 2 2 4" xfId="4857" xr:uid="{70EF34B8-7B7A-440A-BD9E-44458F2CEBFA}"/>
    <cellStyle name="40% - Accent2 3 2 2 2 4 2" xfId="13795" xr:uid="{FDA4A989-E8B4-469A-AF28-89FFECA21284}"/>
    <cellStyle name="40% - Accent2 3 2 2 2 5" xfId="21874" xr:uid="{20C06339-B65D-468A-AA7F-4A996A95EA03}"/>
    <cellStyle name="40% - Accent2 3 2 2 3" xfId="23462" xr:uid="{4CAB2B2C-FA48-4536-8F9C-1FA2762D1EEF}"/>
    <cellStyle name="40% - Accent2 3 2 2 3 2" xfId="24579" xr:uid="{B809D5A2-E389-40BE-875E-23F9283EAFEB}"/>
    <cellStyle name="40% - Accent2 3 2 2 3 2 2" xfId="11061" xr:uid="{99EAB29A-DB30-45AF-9338-15C04CA4DA6B}"/>
    <cellStyle name="40% - Accent2 3 2 2 3 2 2 2" xfId="9486" xr:uid="{668BF58B-CB39-412D-A3B0-4D2AF925A7FE}"/>
    <cellStyle name="40% - Accent2 3 2 2 3 2 3" xfId="10181" xr:uid="{3A4D3F5D-4D52-4198-BA43-2B103B2FB736}"/>
    <cellStyle name="40% - Accent2 3 2 2 3 2 3 2" xfId="17017" xr:uid="{2D0740AE-DDDD-41C9-A671-2F32DFE55174}"/>
    <cellStyle name="40% - Accent2 3 2 2 3 2 4" xfId="20878" xr:uid="{66305645-941E-4B04-A23F-1AA7AC6A7D2A}"/>
    <cellStyle name="40% - Accent2 3 2 2 3 3" xfId="23637" xr:uid="{792B58BA-6310-4554-8202-CE7060F0851A}"/>
    <cellStyle name="40% - Accent2 3 2 2 3 3 2" xfId="20971" xr:uid="{C37E225F-0BD6-4ECA-BA6B-CD03C20C4BE1}"/>
    <cellStyle name="40% - Accent2 3 2 2 3 4" xfId="11170" xr:uid="{470DC162-4060-4B96-8FDD-88D061AD4AE1}"/>
    <cellStyle name="40% - Accent2 3 2 2 3 4 2" xfId="1159" xr:uid="{EFF5C854-9D31-41EC-B6E7-70C845CD6870}"/>
    <cellStyle name="40% - Accent2 3 2 2 3 5" xfId="15562" xr:uid="{AA83A72C-BB37-4319-AEFB-E97777319305}"/>
    <cellStyle name="40% - Accent2 3 2 2 4" xfId="5628" xr:uid="{680A6D4B-1421-4FAC-9A6F-5EB3EA8CD716}"/>
    <cellStyle name="40% - Accent2 3 2 2 4 2" xfId="15281" xr:uid="{3B5D45F6-E31F-4FE6-A758-4FCC4696897C}"/>
    <cellStyle name="40% - Accent2 3 2 2 4 2 2" xfId="14737" xr:uid="{601D8048-E5D9-48F9-BC3D-BDF66282630F}"/>
    <cellStyle name="40% - Accent2 3 2 2 4 3" xfId="1763" xr:uid="{CE4630E2-F9F4-4541-845C-876C4EA5C912}"/>
    <cellStyle name="40% - Accent2 3 2 2 4 3 2" xfId="10693" xr:uid="{D6AF5054-61A5-4006-96D6-1838F0B73509}"/>
    <cellStyle name="40% - Accent2 3 2 2 4 4" xfId="18776" xr:uid="{19A84B67-F2E4-4A5A-9359-6670B2A3CB49}"/>
    <cellStyle name="40% - Accent2 3 2 2 5" xfId="4687" xr:uid="{9FBE7482-28B0-4BB0-AEFF-CD9F37A0BA57}"/>
    <cellStyle name="40% - Accent2 3 2 2 5 2" xfId="18869" xr:uid="{08662133-2EEF-4EAF-B6A8-1F780C4D3953}"/>
    <cellStyle name="40% - Accent2 3 2 2 6" xfId="15390" xr:uid="{FBFDAB20-0680-4A6D-AE7B-4CDF0F3C1785}"/>
    <cellStyle name="40% - Accent2 3 2 2 6 2" xfId="20109" xr:uid="{92141136-D637-420D-9144-98CC3095F587}"/>
    <cellStyle name="40% - Accent2 3 2 2 7" xfId="9238" xr:uid="{0E83D031-66D0-4D7D-8DA7-9AE891D66BA5}"/>
    <cellStyle name="40% - Accent2 3 2 3" xfId="17150" xr:uid="{0F1506F6-6C24-4769-BDBB-206C0F67CCE6}"/>
    <cellStyle name="40% - Accent2 3 2 3 2" xfId="6617" xr:uid="{36DE61FC-9E1D-405D-B23A-B71E71D7160C}"/>
    <cellStyle name="40% - Accent2 3 2 3 2 2" xfId="7733" xr:uid="{5F7EC490-01CA-4CAC-900D-FEA15A4170F7}"/>
    <cellStyle name="40% - Accent2 3 2 3 2 2 2" xfId="17386" xr:uid="{FECAD166-AEB8-48B7-BC01-C815DA861909}"/>
    <cellStyle name="40% - Accent2 3 2 3 2 2 2 2" xfId="15810" xr:uid="{21D1ABF8-4050-4F35-A39F-0DF80977EFDE}"/>
    <cellStyle name="40% - Accent2 3 2 3 2 2 3" xfId="16505" xr:uid="{CE2B39F3-E0C8-4E19-A915-EDBC58BAD9DB}"/>
    <cellStyle name="40% - Accent2 3 2 3 2 2 3 2" xfId="12797" xr:uid="{8A2B572F-B64F-4241-8F24-BE1AB84C68E6}"/>
    <cellStyle name="40% - Accent2 3 2 3 2 2 4" xfId="3002" xr:uid="{C5EA51C0-62E7-40B9-A560-BC92FCA57727}"/>
    <cellStyle name="40% - Accent2 3 2 3 2 3" xfId="6792" xr:uid="{A0889EAB-2195-4D5D-9FB2-DBF61BAF9908}"/>
    <cellStyle name="40% - Accent2 3 2 3 2 3 2" xfId="3095" xr:uid="{FC0A644B-666B-4C1B-BF95-F12868878E86}"/>
    <cellStyle name="40% - Accent2 3 2 3 2 4" xfId="17495" xr:uid="{C00502A6-2B69-486C-AC55-A9F6EE9620FE}"/>
    <cellStyle name="40% - Accent2 3 2 3 2 4 2" xfId="4297" xr:uid="{DC3FF024-F76F-4D8E-9897-1F67F481320D}"/>
    <cellStyle name="40% - Accent2 3 2 3 2 5" xfId="11342" xr:uid="{9706F10D-F95F-4892-9D78-720D753278FD}"/>
    <cellStyle name="40% - Accent2 3 2 3 3" xfId="19253" xr:uid="{BB31A38F-105B-4460-8A11-E2F4F6C84B0F}"/>
    <cellStyle name="40% - Accent2 3 2 3 3 2" xfId="20368" xr:uid="{2DDBF5C5-4A26-4BD5-AB92-DF8F4756C479}"/>
    <cellStyle name="40% - Accent2 3 2 3 3 2 2" xfId="6853" xr:uid="{01E35815-9FEE-4E2F-B045-D5EB354FAD9E}"/>
    <cellStyle name="40% - Accent2 3 2 3 3 2 2 2" xfId="5277" xr:uid="{5B0C0C31-9B65-4537-B96B-22714CB405A4}"/>
    <cellStyle name="40% - Accent2 3 2 3 3 2 3" xfId="5971" xr:uid="{7BAC747B-E026-4210-BEAA-8A54ADAD28D9}"/>
    <cellStyle name="40% - Accent2 3 2 3 3 2 3 2" xfId="25434" xr:uid="{B1225377-12F2-4309-88BC-AC8C198A5D70}"/>
    <cellStyle name="40% - Accent2 3 2 3 3 2 4" xfId="9315" xr:uid="{294876E0-5D15-4E97-B3D8-5B69FF520F33}"/>
    <cellStyle name="40% - Accent2 3 2 3 3 3" xfId="19428" xr:uid="{027C5ECB-1A65-4FCA-B8E8-CC2668DF685E}"/>
    <cellStyle name="40% - Accent2 3 2 3 3 3 2" xfId="9408" xr:uid="{C13390EC-A36F-450B-BBB2-25BB9BC37B0C}"/>
    <cellStyle name="40% - Accent2 3 2 3 3 4" xfId="6962" xr:uid="{EFDCAC83-02A0-401F-ABBB-9305EEE809C8}"/>
    <cellStyle name="40% - Accent2 3 2 3 3 4 2" xfId="10611" xr:uid="{3AA98D31-80BA-44A9-9586-2D20FC14AFC4}"/>
    <cellStyle name="40% - Accent2 3 2 3 3 5" xfId="23979" xr:uid="{57D2E726-7CB2-415C-B4EE-07385B78B48C}"/>
    <cellStyle name="40% - Accent2 3 2 3 4" xfId="18266" xr:uid="{2FB7EF7A-A6BB-4A9A-BAC5-689933435459}"/>
    <cellStyle name="40% - Accent2 3 2 3 4 2" xfId="23698" xr:uid="{B4922008-78F3-4B6F-A89D-569928094D11}"/>
    <cellStyle name="40% - Accent2 3 2 3 4 2 2" xfId="22122" xr:uid="{E84BA8C7-A0D5-404B-BC33-E5A3F58D12D1}"/>
    <cellStyle name="40% - Accent2 3 2 3 4 3" xfId="22818" xr:uid="{90B5EA52-64C7-4101-A70D-A9B98DD24DD8}"/>
    <cellStyle name="40% - Accent2 3 2 3 4 3 2" xfId="6483" xr:uid="{E6923C80-6B5A-476C-AA11-BB5543A9B9C7}"/>
    <cellStyle name="40% - Accent2 3 2 3 4 4" xfId="14566" xr:uid="{338C47C1-00B8-4CE2-B178-F7D7E89CBE22}"/>
    <cellStyle name="40% - Accent2 3 2 3 5" xfId="17325" xr:uid="{EA238C4E-8F14-4458-8ADB-EC0ADDED40FD}"/>
    <cellStyle name="40% - Accent2 3 2 3 5 2" xfId="14659" xr:uid="{13525B2E-D760-4775-B825-35F324E285ED}"/>
    <cellStyle name="40% - Accent2 3 2 3 6" xfId="23807" xr:uid="{BB515DE5-6DFD-4900-BDF2-CB1C34D91FAE}"/>
    <cellStyle name="40% - Accent2 3 2 3 6 2" xfId="2193" xr:uid="{BB5D3389-3ED5-4924-86B6-8BCBAE0CC891}"/>
    <cellStyle name="40% - Accent2 3 2 3 7" xfId="5029" xr:uid="{6ECC092F-713F-4973-9475-77E361AE7D2B}"/>
    <cellStyle name="40% - Accent2 3 2 4" xfId="12939" xr:uid="{B752C490-239C-42A4-BC53-C45DD9707DFA}"/>
    <cellStyle name="40% - Accent2 3 2 4 2" xfId="14056" xr:uid="{64A6C9A8-C81E-4EC8-A592-92C158AC714E}"/>
    <cellStyle name="40% - Accent2 3 2 4 2 2" xfId="19489" xr:uid="{06884405-82A2-4A14-955B-3626BCDA0CE8}"/>
    <cellStyle name="40% - Accent2 3 2 4 2 2 2" xfId="11590" xr:uid="{63CCBCD2-75BC-4FF1-B35A-37A96DC0B296}"/>
    <cellStyle name="40% - Accent2 3 2 4 2 3" xfId="12285" xr:uid="{AD33E1F0-721D-4B6C-8B66-AB6F45B45F81}"/>
    <cellStyle name="40% - Accent2 3 2 4 2 3 2" xfId="19121" xr:uid="{E3DF2B3A-4FCD-44E3-BD79-650524C7A193}"/>
    <cellStyle name="40% - Accent2 3 2 4 2 4" xfId="21951" xr:uid="{6C318522-482C-468D-99BC-25CE5E1D6342}"/>
    <cellStyle name="40% - Accent2 3 2 4 3" xfId="13114" xr:uid="{FC7CD0FC-9361-46DF-B296-8A76329B74D5}"/>
    <cellStyle name="40% - Accent2 3 2 4 3 2" xfId="22044" xr:uid="{AF203EBE-0798-47BB-A6DA-E3E246AD9175}"/>
    <cellStyle name="40% - Accent2 3 2 4 4" xfId="19598" xr:uid="{1738991B-BC0C-4666-BEF0-0526186CE2FC}"/>
    <cellStyle name="40% - Accent2 3 2 4 4 2" xfId="23248" xr:uid="{615ECCD3-1BCD-46D8-8556-E5283FD918AD}"/>
    <cellStyle name="40% - Accent2 3 2 4 5" xfId="17667" xr:uid="{CD8ACCB7-9986-40C7-92BE-497427715F24}"/>
    <cellStyle name="40% - Accent2 3 2 5" xfId="299" xr:uid="{E45BAB04-5E2C-4D9C-B356-5337B7EFEFE4}"/>
    <cellStyle name="40% - Accent2 3 2 5 2" xfId="2492" xr:uid="{B9511FAE-30F3-483D-BD0D-BEFC70F2F121}"/>
    <cellStyle name="40% - Accent2 3 2 5 2 2" xfId="13175" xr:uid="{9FD11F11-1044-4B9A-B7DD-922A0DDD028A}"/>
    <cellStyle name="40% - Accent2 3 2 5 2 2 2" xfId="24227" xr:uid="{7A587DAE-E24A-4DA4-8078-7ABA50CC4697}"/>
    <cellStyle name="40% - Accent2 3 2 5 2 3" xfId="24922" xr:uid="{9C35AC3F-EBA4-4041-B686-9562E4F24930}"/>
    <cellStyle name="40% - Accent2 3 2 5 2 3 2" xfId="8588" xr:uid="{4E12B3FF-AB3B-4805-B709-6D5C6D741AFE}"/>
    <cellStyle name="40% - Accent2 3 2 5 2 4" xfId="15639" xr:uid="{9A82F330-D951-45BB-84E8-FB4BC3E36048}"/>
    <cellStyle name="40% - Accent2 3 2 5 3" xfId="473" xr:uid="{509D90F1-6167-462D-841E-DE8544BE1C4E}"/>
    <cellStyle name="40% - Accent2 3 2 5 3 2" xfId="15732" xr:uid="{380028D6-5216-49E3-9F8E-3B4368DEE90F}"/>
    <cellStyle name="40% - Accent2 3 2 5 4" xfId="13284" xr:uid="{107945F8-795D-498B-B2EE-FF68EABA0918}"/>
    <cellStyle name="40% - Accent2 3 2 5 4 2" xfId="16935" xr:uid="{431CDCBF-C978-4DB5-BEBF-A9F8BD7E8E10}"/>
    <cellStyle name="40% - Accent2 3 2 5 5" xfId="7134" xr:uid="{BADB1B3E-32FC-476D-B481-11F026F73881}"/>
    <cellStyle name="40% - Accent2 3 2 6" xfId="15045" xr:uid="{38367005-E0FB-40C2-A84E-C374F2B4F7EE}"/>
    <cellStyle name="40% - Accent2 3 2 6 2" xfId="15220" xr:uid="{802F36D3-6CCA-4BF5-9F8B-7AE2BC076F44}"/>
    <cellStyle name="40% - Accent2 3 2 6 2 2" xfId="25182" xr:uid="{BCE24A69-9E21-4926-B716-5CEFB2F6B51F}"/>
    <cellStyle name="40% - Accent2 3 2 6 3" xfId="21702" xr:uid="{6E862017-84F7-428A-868E-72BC5BF81384}"/>
    <cellStyle name="40% - Accent2 3 2 6 3 2" xfId="7473" xr:uid="{2AE859C2-F0A6-4528-88FA-B34618574DC8}"/>
    <cellStyle name="40% - Accent2 3 2 6 4" xfId="2925" xr:uid="{7A1800B6-BB4D-4D77-9229-C73F0DC01DB4}"/>
    <cellStyle name="40% - Accent2 3 2 7" xfId="16162" xr:uid="{EF865F66-21EB-417C-BE6B-B7226320E0C0}"/>
    <cellStyle name="40% - Accent2 3 2 7 2" xfId="21593" xr:uid="{EE1490B2-2C94-4973-9500-49D2E9655365}"/>
    <cellStyle name="40% - Accent2 3 2 7 2 2" xfId="21049" xr:uid="{5DAA6906-3AF7-42A9-A336-19A20C91B81C}"/>
    <cellStyle name="40% - Accent2 3 2 7 3" xfId="726" xr:uid="{7D6F9E62-30B9-41DA-9E62-D24DC590A6E0}"/>
    <cellStyle name="40% - Accent2 3 2 7 3 2" xfId="4379" xr:uid="{4CA66C12-3463-4EE5-A1EF-6AB17881EBF4}"/>
    <cellStyle name="40% - Accent2 3 2 7 4" xfId="25089" xr:uid="{6071A5D6-DE16-4EAF-B54E-13D84A183A7C}"/>
    <cellStyle name="40% - Accent2 3 2 8" xfId="16209" xr:uid="{EEC024C0-CA6A-4D83-916E-11D5F79FBE48}"/>
    <cellStyle name="40% - Accent2 3 2 8 2" xfId="6185" xr:uid="{F9BC074D-477A-4C4F-92CD-D45A115B7872}"/>
    <cellStyle name="40% - Accent2 3 2 9" xfId="17090" xr:uid="{CA0E5E2A-842A-473F-898F-4955C16C70D2}"/>
    <cellStyle name="40% - Accent2 3 2 9 2" xfId="2148" xr:uid="{31694485-288D-4D50-91BB-42C5F5348AC7}"/>
    <cellStyle name="40% - Accent2 3 3" xfId="300" xr:uid="{A7485EA1-7EC9-447B-AAAC-93402E68CC09}"/>
    <cellStyle name="40% - Accent2 3 3 2" xfId="1340" xr:uid="{C4ED610C-3A4F-4BDE-BACA-82DF169C3125}"/>
    <cellStyle name="40% - Accent2 3 3 2 2" xfId="21441" xr:uid="{C005F7F5-D60E-449F-AC7A-25724545A132}"/>
    <cellStyle name="40% - Accent2 3 3 2 2 2" xfId="3652" xr:uid="{67F1A381-76D5-484F-8CB0-0A8AA2D1D2CD}"/>
    <cellStyle name="40% - Accent2 3 3 2 2 2 2" xfId="7382" xr:uid="{F51E69C4-026C-4FD8-93B7-2AA49FD03933}"/>
    <cellStyle name="40% - Accent2 3 3 2 2 3" xfId="8076" xr:uid="{BF165F3C-F361-489C-B400-C7B6F2544182}"/>
    <cellStyle name="40% - Accent2 3 3 2 2 3 2" xfId="14911" xr:uid="{48558C2D-E78F-4C44-9620-472DAC973087}"/>
    <cellStyle name="40% - Accent2 3 3 2 2 4" xfId="11419" xr:uid="{85621CCA-AB65-49D9-A50F-A2B9A033087A}"/>
    <cellStyle name="40% - Accent2 3 3 2 3" xfId="3616" xr:uid="{E06BD73E-92E9-4874-81BC-A76895124636}"/>
    <cellStyle name="40% - Accent2 3 3 2 3 2" xfId="11512" xr:uid="{E5E824FD-4BC9-4203-8737-E186596CABD7}"/>
    <cellStyle name="40% - Accent2 3 3 2 4" xfId="1682" xr:uid="{A4B22473-E242-4D42-9675-FDFB5F33C794}"/>
    <cellStyle name="40% - Accent2 3 3 2 4 2" xfId="12715" xr:uid="{971F3AAE-746C-46EA-A67C-56191E020CDF}"/>
    <cellStyle name="40% - Accent2 3 3 2 5" xfId="13456" xr:uid="{32D56A27-7B2D-4C52-BF50-20D0EFA7581C}"/>
    <cellStyle name="40% - Accent2 3 3 3" xfId="3444" xr:uid="{3CA62855-BFCD-42C9-BAFF-9B31C9F66BBF}"/>
    <cellStyle name="40% - Accent2 3 3 3 2" xfId="15129" xr:uid="{5981DB47-8F89-4C22-8A76-2636B2E55ADC}"/>
    <cellStyle name="40% - Accent2 3 3 3 2 2" xfId="9966" xr:uid="{C63F090B-B9F5-4211-A346-552D5C8D855C}"/>
    <cellStyle name="40% - Accent2 3 3 3 2 2 2" xfId="20018" xr:uid="{6D63AAC8-4F40-4AB6-8D1E-D1F717E08485}"/>
    <cellStyle name="40% - Accent2 3 3 3 2 3" xfId="20711" xr:uid="{0B68D63A-6910-4060-8F87-A82DBA5BA384}"/>
    <cellStyle name="40% - Accent2 3 3 3 2 3 2" xfId="3347" xr:uid="{E07AF3F6-A165-44CD-88D5-5A7812576FEF}"/>
    <cellStyle name="40% - Accent2 3 3 3 2 4" xfId="24056" xr:uid="{3A6D0A34-9FFA-4758-92D3-E42023A82ADB}"/>
    <cellStyle name="40% - Accent2 3 3 3 3" xfId="9930" xr:uid="{5975EDBF-35ED-4B6B-8604-0B89B39CBC07}"/>
    <cellStyle name="40% - Accent2 3 3 3 3 2" xfId="24149" xr:uid="{82E15BF5-0999-4155-A8D2-4724B0C941EC}"/>
    <cellStyle name="40% - Accent2 3 3 3 4" xfId="3786" xr:uid="{98FF23F3-BF4E-4CE1-9658-BC60708F2299}"/>
    <cellStyle name="40% - Accent2 3 3 3 4 2" xfId="25352" xr:uid="{57DED298-3DEF-4F4B-9F3E-7F6AED65AF3C}"/>
    <cellStyle name="40% - Accent2 3 3 3 5" xfId="817" xr:uid="{D90D5303-5E26-41E1-9485-078AAF67CA28}"/>
    <cellStyle name="40% - Accent2 3 3 4" xfId="8805" xr:uid="{71D59B34-6362-4F67-8487-94167B94275D}"/>
    <cellStyle name="40% - Accent2 3 3 4 2" xfId="1548" xr:uid="{E3B527B3-3C77-4658-B18E-401B6B559A30}"/>
    <cellStyle name="40% - Accent2 3 3 4 2 2" xfId="17915" xr:uid="{56441951-DE5E-4FAD-9428-A40279701257}"/>
    <cellStyle name="40% - Accent2 3 3 4 3" xfId="18609" xr:uid="{E21232D9-9A43-4DD1-B83E-84D4B51E9730}"/>
    <cellStyle name="40% - Accent2 3 3 4 3 2" xfId="21223" xr:uid="{5B9CD16F-B235-4975-8E12-8320671BE9F3}"/>
    <cellStyle name="40% - Accent2 3 3 4 4" xfId="5106" xr:uid="{A513A8F4-321C-4A0C-90ED-04D91ACB5636}"/>
    <cellStyle name="40% - Accent2 3 3 5" xfId="1512" xr:uid="{6188CED8-7D33-44EC-B768-90B7CDB78A72}"/>
    <cellStyle name="40% - Accent2 3 3 5 2" xfId="5199" xr:uid="{21F9E674-0431-4693-9209-2312626E88D8}"/>
    <cellStyle name="40% - Accent2 3 3 6" xfId="644" xr:uid="{C4C04DF6-C913-4BD5-9A92-72D4F6F906E1}"/>
    <cellStyle name="40% - Accent2 3 3 6 2" xfId="6401" xr:uid="{4CA5AF24-0801-47FF-BD9C-8D497E1C73D9}"/>
    <cellStyle name="40% - Accent2 3 3 7" xfId="19770" xr:uid="{C13E8178-0A3B-4732-B726-AF135D765C2D}"/>
    <cellStyle name="40% - Accent2 3 4" xfId="9758" xr:uid="{7AB24F03-E94E-4F53-87E3-9178D28A5831}"/>
    <cellStyle name="40% - Accent2 3 4 2" xfId="22395" xr:uid="{04F890E1-E73C-457C-8A47-B3A8F75A7192}"/>
    <cellStyle name="40% - Accent2 3 4 2 2" xfId="10909" xr:uid="{73F692E9-2A98-4EF5-9001-728B41AE352A}"/>
    <cellStyle name="40% - Accent2 3 4 2 2 2" xfId="16290" xr:uid="{153603A7-E7B6-4169-95E7-81A131D0BA1A}"/>
    <cellStyle name="40% - Accent2 3 4 2 2 2 2" xfId="1069" xr:uid="{E2852176-140B-4EBB-9B0F-4E389FCB1586}"/>
    <cellStyle name="40% - Accent2 3 4 2 2 3" xfId="2835" xr:uid="{11E46834-9034-4BBC-809A-AA12964F8E74}"/>
    <cellStyle name="40% - Accent2 3 4 2 2 3 2" xfId="22296" xr:uid="{9200EB57-5163-4B47-A7E8-45C56CC2CE6E}"/>
    <cellStyle name="40% - Accent2 3 4 2 2 4" xfId="7211" xr:uid="{3F5869FA-FDD1-493D-AB96-BE3D3FAC9EBA}"/>
    <cellStyle name="40% - Accent2 3 4 2 3" xfId="16254" xr:uid="{1642779B-5DD6-4085-9580-B49381563E7A}"/>
    <cellStyle name="40% - Accent2 3 4 2 3 2" xfId="7304" xr:uid="{9BF9C55C-1208-49D4-883B-2B3071BC27CE}"/>
    <cellStyle name="40% - Accent2 3 4 2 4" xfId="22737" xr:uid="{F9BEBD20-9A08-4D03-9AD2-059700CC6CD1}"/>
    <cellStyle name="40% - Accent2 3 4 2 4 2" xfId="8506" xr:uid="{E41EC463-811F-4166-BDD4-F1721C395896}"/>
    <cellStyle name="40% - Accent2 3 4 2 5" xfId="3958" xr:uid="{529EE827-B338-4009-89DB-BFCDE377B139}"/>
    <cellStyle name="40% - Accent2 3 4 3" xfId="16082" xr:uid="{B50F706D-7465-413C-9CA5-6696113FA168}"/>
    <cellStyle name="40% - Accent2 3 4 3 2" xfId="23546" xr:uid="{B1FD0C5C-8E5F-4AC3-812C-FAA8DD47511F}"/>
    <cellStyle name="40% - Accent2 3 4 3 2 2" xfId="5756" xr:uid="{C06FE60B-8CAE-4745-B3E8-526322B3803A}"/>
    <cellStyle name="40% - Accent2 3 4 3 2 2 2" xfId="1070" xr:uid="{283CE111-AC56-4959-945C-34D458367908}"/>
    <cellStyle name="40% - Accent2 3 4 3 2 3" xfId="9148" xr:uid="{9213DFBE-FA23-4162-B4D0-012713438045}"/>
    <cellStyle name="40% - Accent2 3 4 3 2 3 2" xfId="15984" xr:uid="{AE466A2D-EFE0-4DD9-87BD-B0A4B418F809}"/>
    <cellStyle name="40% - Accent2 3 4 3 2 4" xfId="19847" xr:uid="{3DBE64A0-9357-4E66-B870-5E7770DE1192}"/>
    <cellStyle name="40% - Accent2 3 4 3 3" xfId="5720" xr:uid="{18BCDA09-B8B7-4377-A50D-351988BC6113}"/>
    <cellStyle name="40% - Accent2 3 4 3 3 2" xfId="19940" xr:uid="{03086EAD-2AE6-4A46-8525-1565B89F8D01}"/>
    <cellStyle name="40% - Accent2 3 4 3 4" xfId="16424" xr:uid="{A94C4E4A-5181-4CBF-8737-794E9A5F1333}"/>
    <cellStyle name="40% - Accent2 3 4 3 4 2" xfId="21141" xr:uid="{B0020072-81D5-48C3-BEC0-7070B3934347}"/>
    <cellStyle name="40% - Accent2 3 4 3 5" xfId="10272" xr:uid="{3EF94C0C-1583-4F34-8F57-85C8EB1327C0}"/>
    <cellStyle name="40% - Accent2 3 4 4" xfId="4596" xr:uid="{CEFA4CC9-BBC1-4358-BDA2-47096379DB9D}"/>
    <cellStyle name="40% - Accent2 3 4 4 2" xfId="22603" xr:uid="{2393ED7E-122F-47D4-AB8C-D8D6BBC358BF}"/>
    <cellStyle name="40% - Accent2 3 4 4 2 2" xfId="13704" xr:uid="{9CAB9E31-86F9-44F7-8F71-5BA6BACD43A3}"/>
    <cellStyle name="40% - Accent2 3 4 4 3" xfId="14399" xr:uid="{10D294D0-2CD8-4E47-BF22-857473FAD31B}"/>
    <cellStyle name="40% - Accent2 3 4 4 3 2" xfId="9660" xr:uid="{7A2C5763-516A-47EE-84E5-8E5F6ABF34E5}"/>
    <cellStyle name="40% - Accent2 3 4 4 4" xfId="17744" xr:uid="{92B25D62-B70C-4940-BE20-08FD30D76684}"/>
    <cellStyle name="40% - Accent2 3 4 5" xfId="22567" xr:uid="{35070E72-5FF5-4733-A320-05590BEC11DD}"/>
    <cellStyle name="40% - Accent2 3 4 5 2" xfId="17837" xr:uid="{769EC5D9-B3FC-4369-84CC-BE1A99BA60F4}"/>
    <cellStyle name="40% - Accent2 3 4 6" xfId="10100" xr:uid="{4538CB72-C5BF-4F89-A8B1-B9FEAB150F55}"/>
    <cellStyle name="40% - Accent2 3 4 6 2" xfId="19039" xr:uid="{CBFC0DD4-A58A-4F5F-81D5-1EA75C298B55}"/>
    <cellStyle name="40% - Accent2 3 4 7" xfId="1854" xr:uid="{B9B2CB0A-3B1E-4379-8667-28E009BF0E6D}"/>
    <cellStyle name="40% - Accent2 3 5" xfId="5548" xr:uid="{D624E7DA-2375-4998-81D5-F7957774CF78}"/>
    <cellStyle name="40% - Accent2 3 5 2" xfId="11862" xr:uid="{30C0D8FB-B7B8-4C08-B8C2-176B97A2FD2C}"/>
    <cellStyle name="40% - Accent2 3 5 2 2" xfId="6701" xr:uid="{E39FE2B0-D904-48EC-9982-7BF03F21FBE1}"/>
    <cellStyle name="40% - Accent2 3 5 2 2 2" xfId="24707" xr:uid="{FEC7FE18-19BA-4352-BD2F-3D21EB4FCC79}"/>
    <cellStyle name="40% - Accent2 3 5 2 2 2 2" xfId="4209" xr:uid="{A2DDEDE6-9B20-4922-BAFA-BA86E6D9016E}"/>
    <cellStyle name="40% - Accent2 3 5 2 2 3" xfId="15472" xr:uid="{62061866-2260-4752-9B9C-E8EAFC2AFBB2}"/>
    <cellStyle name="40% - Accent2 3 5 2 2 3 2" xfId="11764" xr:uid="{1D66E3A2-5A05-43B9-B254-C11A1FC65BA6}"/>
    <cellStyle name="40% - Accent2 3 5 2 2 4" xfId="897" xr:uid="{20DB971A-240E-42B3-92BB-D467EAC0FF04}"/>
    <cellStyle name="40% - Accent2 3 5 2 3" xfId="24671" xr:uid="{8D8668A7-414D-4002-BD90-DDE9716E3F95}"/>
    <cellStyle name="40% - Accent2 3 5 2 3 2" xfId="2021" xr:uid="{E46601C4-BA35-478D-8D7F-2398FDC05DBD}"/>
    <cellStyle name="40% - Accent2 3 5 2 4" xfId="12204" xr:uid="{D56F437C-29C6-4030-968B-5C8D36638D82}"/>
    <cellStyle name="40% - Accent2 3 5 2 4 2" xfId="3265" xr:uid="{11AC00B2-8741-4F63-9246-092FFD827813}"/>
    <cellStyle name="40% - Accent2 3 5 2 5" xfId="16596" xr:uid="{25B5ABEF-7F61-4B48-8E18-BF0BCF1403B3}"/>
    <cellStyle name="40% - Accent2 3 5 3" xfId="24499" xr:uid="{24D36518-1C45-44B9-9458-CFE6059B3113}"/>
    <cellStyle name="40% - Accent2 3 5 3 2" xfId="19337" xr:uid="{1FDA1A55-D419-4B72-9F1A-875CB89D80E6}"/>
    <cellStyle name="40% - Accent2 3 5 3 2 2" xfId="18394" xr:uid="{2A7A94FF-5BB4-49E8-887E-92BB45BFEF2F}"/>
    <cellStyle name="40% - Accent2 3 5 3 2 2 2" xfId="10523" xr:uid="{D27D7C5E-4903-467A-93AA-549A59796A8D}"/>
    <cellStyle name="40% - Accent2 3 5 3 2 3" xfId="4939" xr:uid="{F88C460E-0FE4-437C-9AFF-197707CEB8C5}"/>
    <cellStyle name="40% - Accent2 3 5 3 2 3 2" xfId="24401" xr:uid="{A42D2CBE-13C3-42D1-B5C4-F1D5D1B55B83}"/>
    <cellStyle name="40% - Accent2 3 5 3 2 4" xfId="898" xr:uid="{A0598DB8-F5BB-4BBE-B117-96CE7D6552DE}"/>
    <cellStyle name="40% - Accent2 3 5 3 3" xfId="18358" xr:uid="{3A41B913-C3D8-4690-A99E-73D83F745B07}"/>
    <cellStyle name="40% - Accent2 3 5 3 3 2" xfId="4125" xr:uid="{5A3E0BE4-F486-4B0C-ADC0-45D5B2E8231D}"/>
    <cellStyle name="40% - Accent2 3 5 3 4" xfId="24841" xr:uid="{85855839-96FB-47D0-A841-4E4818414E50}"/>
    <cellStyle name="40% - Accent2 3 5 3 4 2" xfId="9578" xr:uid="{AB9276B9-BE7C-4852-9C22-F0D72CCC3DFE}"/>
    <cellStyle name="40% - Accent2 3 5 3 5" xfId="6062" xr:uid="{51061FB9-3E7F-4C91-9086-D7D82F07D15C}"/>
    <cellStyle name="40% - Accent2 3 5 4" xfId="17234" xr:uid="{ECD496F1-EE72-4B43-A0AD-BE774C341078}"/>
    <cellStyle name="40% - Accent2 3 5 4 2" xfId="12070" xr:uid="{5492A167-43EB-4803-90CC-39DEE488BEA0}"/>
    <cellStyle name="40% - Accent2 3 5 4 2 2" xfId="2105" xr:uid="{DD9D9E02-797E-4C4F-ABA6-48535D561981}"/>
    <cellStyle name="40% - Accent2 3 5 4 3" xfId="21784" xr:uid="{3E13B586-63EF-424B-8F0B-D360002E3A38}"/>
    <cellStyle name="40% - Accent2 3 5 4 3 2" xfId="5451" xr:uid="{13254E18-A1BF-434E-BC44-6CDDA2B49C4C}"/>
    <cellStyle name="40% - Accent2 3 5 4 4" xfId="13533" xr:uid="{8C73181C-2D67-4081-8CA1-392224D45DAB}"/>
    <cellStyle name="40% - Accent2 3 5 5" xfId="12034" xr:uid="{23D46ACC-B050-4E56-ACBE-ECE6529B2DD5}"/>
    <cellStyle name="40% - Accent2 3 5 5 2" xfId="13626" xr:uid="{38845C71-FAC2-4067-8F6E-CB108F8B4568}"/>
    <cellStyle name="40% - Accent2 3 5 6" xfId="5890" xr:uid="{0993AD1B-A338-442A-90C0-DFB0FCA4D928}"/>
    <cellStyle name="40% - Accent2 3 5 6 2" xfId="14829" xr:uid="{B52ED441-5BA7-4270-A355-60DE40A67523}"/>
    <cellStyle name="40% - Accent2 3 5 7" xfId="22909" xr:uid="{3EF1BE55-437E-493B-B672-5EE57F277867}"/>
    <cellStyle name="40% - Accent2 3 6" xfId="18186" xr:uid="{ACC72385-FCBD-4B34-841A-61B625CDC27B}"/>
    <cellStyle name="40% - Accent2 3 6 2" xfId="13023" xr:uid="{DA0146D4-DF27-4FCB-9491-8470481923EC}"/>
    <cellStyle name="40% - Accent2 3 6 2 2" xfId="7861" xr:uid="{41023333-E4B3-455E-B235-95466231E503}"/>
    <cellStyle name="40% - Accent2 3 6 2 2 2" xfId="23160" xr:uid="{E0499A42-B541-41C0-9DA1-F5AD5EC7CDD9}"/>
    <cellStyle name="40% - Accent2 3 6 2 3" xfId="11252" xr:uid="{45F90064-1DC4-4F7B-866B-1955D1D48D9F}"/>
    <cellStyle name="40% - Accent2 3 6 2 3 2" xfId="18089" xr:uid="{7658BEEA-D325-41F6-AE0A-86AAE6E76B98}"/>
    <cellStyle name="40% - Accent2 3 6 2 4" xfId="1934" xr:uid="{AFD5DDE0-5313-49A7-A18C-39A02E6E8428}"/>
    <cellStyle name="40% - Accent2 3 6 3" xfId="7825" xr:uid="{3772B45B-19EE-45D2-8F93-08F96064AF30}"/>
    <cellStyle name="40% - Accent2 3 6 3 2" xfId="10439" xr:uid="{1F4C78E5-CD04-49C0-9EEF-2625D57B7F14}"/>
    <cellStyle name="40% - Accent2 3 6 4" xfId="18528" xr:uid="{F3BABD42-7089-4001-B0BD-95015087745B}"/>
    <cellStyle name="40% - Accent2 3 6 4 2" xfId="22214" xr:uid="{FA28FF6E-687A-46B5-90D1-771240FD9B42}"/>
    <cellStyle name="40% - Accent2 3 6 5" xfId="12376" xr:uid="{64A8ECBC-32C1-4769-B55E-9F75D003A1FD}"/>
    <cellStyle name="40% - Accent2 3 7" xfId="7653" xr:uid="{832D20A6-9209-4A60-85BA-A72DCA40EC9E}"/>
    <cellStyle name="40% - Accent2 3 7 2" xfId="383" xr:uid="{171BC008-9C4C-493E-9469-3EDF52AA3CD4}"/>
    <cellStyle name="40% - Accent2 3 7 2 2" xfId="20496" xr:uid="{FBF5688A-0E8A-4486-802E-F62251FD2CF7}"/>
    <cellStyle name="40% - Accent2 3 7 2 2 2" xfId="16847" xr:uid="{FDA5E69C-D79B-4298-BA45-FB0C9595F25B}"/>
    <cellStyle name="40% - Accent2 3 7 2 3" xfId="23889" xr:uid="{36CB7C40-B160-4A3F-BC80-91F2527685FC}"/>
    <cellStyle name="40% - Accent2 3 7 2 3 2" xfId="7556" xr:uid="{1D993B94-1436-442C-901B-F062BF5A976A}"/>
    <cellStyle name="40% - Accent2 3 7 2 4" xfId="4038" xr:uid="{926A77C2-2BE0-4DBC-AF64-B50D8EAC18BC}"/>
    <cellStyle name="40% - Accent2 3 7 3" xfId="20460" xr:uid="{B95FDC5C-49D5-4E96-A372-126827582F70}"/>
    <cellStyle name="40% - Accent2 3 7 3 2" xfId="23076" xr:uid="{E8E0D628-B7D7-42DE-BBA0-AE55BE7F3659}"/>
    <cellStyle name="40% - Accent2 3 7 4" xfId="7995" xr:uid="{9B3600FB-2CA7-4C4F-91DD-FB5A61C371ED}"/>
    <cellStyle name="40% - Accent2 3 7 4 2" xfId="15902" xr:uid="{429E5D1A-4621-4F5F-818A-ADCBE1DE9C58}"/>
    <cellStyle name="40% - Accent2 3 7 5" xfId="25013" xr:uid="{2C3DCE12-F7C3-4024-BDB6-1935BFD99C64}"/>
    <cellStyle name="40% - Accent2 3 8" xfId="21357" xr:uid="{176C1908-5CA4-4FFA-B0B8-1AB0996E4262}"/>
    <cellStyle name="40% - Accent2 3 8 2" xfId="21532" xr:uid="{97BF64AA-F08B-4740-969D-897D359DD46C}"/>
    <cellStyle name="40% - Accent2 3 8 2 2" xfId="12545" xr:uid="{A5BA099D-5835-4349-AE50-3CEE6FBDD949}"/>
    <cellStyle name="40% - Accent2 3 8 3" xfId="9066" xr:uid="{6FB86392-4420-47F9-B101-A44430F7DAAF}"/>
    <cellStyle name="40% - Accent2 3 8 3 2" xfId="18006" xr:uid="{29C16CA7-A591-4CB4-ABEB-2D0E5E01009F}"/>
    <cellStyle name="40% - Accent2 3 8 4" xfId="14489" xr:uid="{AD305ED4-071E-4188-82E6-53C4119049D0}"/>
    <cellStyle name="40% - Accent2 3 9" xfId="22475" xr:uid="{B15578BE-DEB6-4D90-9BAD-E8D589A5EE87}"/>
    <cellStyle name="40% - Accent2 3 9 2" xfId="8957" xr:uid="{959CF956-523A-4D81-BF00-9B64E4412F47}"/>
    <cellStyle name="40% - Accent2 3 9 2 2" xfId="8414" xr:uid="{099DCD92-A86A-45DA-9314-E053CDF58801}"/>
    <cellStyle name="40% - Accent2 3 9 3" xfId="725" xr:uid="{FDA0B078-EA58-4BD0-948B-D7F6349B2A42}"/>
    <cellStyle name="40% - Accent2 3 9 3 2" xfId="2275" xr:uid="{99A772FB-C5E2-4A7C-9259-69CAB6495E1B}"/>
    <cellStyle name="40% - Accent2 3 9 4" xfId="12452" xr:uid="{F8DF2420-BE36-4753-82FB-238DB537FC07}"/>
    <cellStyle name="40% - Accent2 4" xfId="2360" xr:uid="{3C5B1383-F258-4F34-B12D-D9686D6B203F}"/>
    <cellStyle name="40% - Accent2 4 10" xfId="5674" xr:uid="{19E0F432-77A4-42AA-ACCB-FB6C93F05845}"/>
    <cellStyle name="40% - Accent2 4 10 2" xfId="24102" xr:uid="{6877A2C0-7D7E-43BB-9635-4A8D0D371088}"/>
    <cellStyle name="40% - Accent2 4 11" xfId="6895" xr:uid="{1B8EDA2E-F33C-479A-B716-605CCB9DEEDE}"/>
    <cellStyle name="40% - Accent2 4 11 2" xfId="4251" xr:uid="{81B46B8D-C514-4262-845D-32EB410EF112}"/>
    <cellStyle name="40% - Accent2 4 12" xfId="4982" xr:uid="{563FDE68-ACEE-490B-93BB-C54DADAC5FD9}"/>
    <cellStyle name="40% - Accent2 4 13" xfId="25595" xr:uid="{6F5547AD-F3D5-4161-A3E4-56C8679079E5}"/>
    <cellStyle name="40% - Accent2 4 2" xfId="13976" xr:uid="{B1F363EC-1F9D-4080-A643-7917CB888941}"/>
    <cellStyle name="40% - Accent2 4 2 2" xfId="2412" xr:uid="{581CB401-6725-4D10-BB4F-5B28BEAD5F9E}"/>
    <cellStyle name="40% - Accent2 4 2 2 2" xfId="8725" xr:uid="{C2FF2754-CA76-4983-ADCF-8A315D3FC1FD}"/>
    <cellStyle name="40% - Accent2 4 2 2 2 2" xfId="9842" xr:uid="{626D55D8-047D-4A96-BED4-554863D481F6}"/>
    <cellStyle name="40% - Accent2 4 2 2 2 2 2" xfId="21266" xr:uid="{7AD38F83-8C15-4ACC-8EF9-49F5B325D518}"/>
    <cellStyle name="40% - Accent2 4 2 2 2 2 2 2" xfId="18951" xr:uid="{DDCF7526-CD06-4CE7-9EA4-252396FD1840}"/>
    <cellStyle name="40% - Accent2 4 2 2 2 2 3" xfId="13366" xr:uid="{26029D8E-32F0-41F9-A08C-C055859C6EF9}"/>
    <cellStyle name="40% - Accent2 4 2 2 2 2 3 2" xfId="4377" xr:uid="{EA4A6108-0AAF-4A35-8980-BB3C57E06067}"/>
    <cellStyle name="40% - Accent2 4 2 2 2 2 4" xfId="6142" xr:uid="{480CAC7B-3BC8-4AA3-9C62-C15D5A71695D}"/>
    <cellStyle name="40% - Accent2 4 2 2 2 3" xfId="21533" xr:uid="{0324505F-5789-4033-AD58-70C97D39A309}"/>
    <cellStyle name="40% - Accent2 4 2 2 2 3 2" xfId="25180" xr:uid="{FED7312A-5D70-4A53-8CAE-DC70DC112E1C}"/>
    <cellStyle name="40% - Accent2 4 2 2 2 4" xfId="9067" xr:uid="{03D42A01-2C7B-461D-B5E1-2527B3BF2F8B}"/>
    <cellStyle name="40% - Accent2 4 2 2 2 4 2" xfId="18007" xr:uid="{6EE0AD70-4B43-4607-A7E7-FF979AAB9ADC}"/>
    <cellStyle name="40% - Accent2 4 2 2 2 5" xfId="14490" xr:uid="{238C1930-FD20-4602-8043-48CDC7620661}"/>
    <cellStyle name="40% - Accent2 4 2 2 3" xfId="21361" xr:uid="{540233C2-9F7F-4882-921F-48F84E5A7832}"/>
    <cellStyle name="40% - Accent2 4 2 2 3 2" xfId="22479" xr:uid="{77175F64-CE50-4DBC-9B01-8C7386758004}"/>
    <cellStyle name="40% - Accent2 4 2 2 3 2 2" xfId="14954" xr:uid="{279E869B-9AF8-4756-A964-0C173F5E5696}"/>
    <cellStyle name="40% - Accent2 4 2 2 3 2 2 2" xfId="8418" xr:uid="{8A19B1D4-EB13-47E3-9C96-A00898DBCC19}"/>
    <cellStyle name="40% - Accent2 4 2 2 3 2 3" xfId="727" xr:uid="{39D0438C-A934-418A-BBDB-38F2A393CD94}"/>
    <cellStyle name="40% - Accent2 4 2 2 3 2 3 2" xfId="10691" xr:uid="{264227D8-F750-4F3A-9C99-7FA4A3AC2A1C}"/>
    <cellStyle name="40% - Accent2 4 2 2 3 2 4" xfId="12456" xr:uid="{BBDC85BE-8A34-437D-8142-63C69F8D3505}"/>
    <cellStyle name="40% - Accent2 4 2 2 3 3" xfId="15221" xr:uid="{BFBDC185-C506-4B0A-8734-ED225B30B95B}"/>
    <cellStyle name="40% - Accent2 4 2 2 3 3 2" xfId="18867" xr:uid="{B21C494A-268A-491A-8EAB-B62EA8561ECC}"/>
    <cellStyle name="40% - Accent2 4 2 2 3 4" xfId="21703" xr:uid="{22A3C114-34DC-4A28-AAF9-9A16708833FD}"/>
    <cellStyle name="40% - Accent2 4 2 2 3 4 2" xfId="7474" xr:uid="{ED92AC6F-7D11-4B8E-914C-41D6A83F78FB}"/>
    <cellStyle name="40% - Accent2 4 2 2 3 5" xfId="2926" xr:uid="{F5EB92DB-8BB6-4834-B0D4-87720152A906}"/>
    <cellStyle name="40% - Accent2 4 2 2 4" xfId="3528" xr:uid="{38D9497D-0E2C-42B5-BDFC-E9AAEA6096EA}"/>
    <cellStyle name="40% - Accent2 4 2 2 4 2" xfId="8631" xr:uid="{717BCF63-80F0-4797-9DFF-327BD7F8B6E2}"/>
    <cellStyle name="40% - Accent2 4 2 2 4 2 2" xfId="25264" xr:uid="{3D496B02-A3AA-4D3A-8918-268820DAB0D4}"/>
    <cellStyle name="40% - Accent2 4 2 2 4 3" xfId="19680" xr:uid="{8F3E3B7B-F54F-4845-BE8A-ECF854B557BC}"/>
    <cellStyle name="40% - Accent2 4 2 2 4 3 2" xfId="2273" xr:uid="{D7D9DDE3-D5D5-442E-A59A-BB882415D917}"/>
    <cellStyle name="40% - Accent2 4 2 2 4 4" xfId="16676" xr:uid="{ED418B3D-645D-4309-BA27-B06820B9B4E8}"/>
    <cellStyle name="40% - Accent2 4 2 2 5" xfId="8897" xr:uid="{82D9563A-B076-4F2A-9473-6CF611AF4369}"/>
    <cellStyle name="40% - Accent2 4 2 2 5 2" xfId="12543" xr:uid="{0EE5BF45-62C4-47FF-8659-33E41DD6220A}"/>
    <cellStyle name="40% - Accent2 4 2 2 6" xfId="2754" xr:uid="{1D7A81E1-F7D2-484B-A65C-292E978213E7}"/>
    <cellStyle name="40% - Accent2 4 2 2 6 2" xfId="24319" xr:uid="{4CE2CE4B-30D6-4FB3-870D-0C15BA7D9F46}"/>
    <cellStyle name="40% - Accent2 4 2 2 7" xfId="20802" xr:uid="{F3425A6D-ACEE-4800-874B-B2E43379C10A}"/>
    <cellStyle name="40% - Accent2 4 2 3" xfId="15049" xr:uid="{E8913624-2870-4035-9E3E-37FB7F49ACB1}"/>
    <cellStyle name="40% - Accent2 4 2 3 2" xfId="4516" xr:uid="{E4C44689-714D-40AF-A26B-3C1F4A2BD04E}"/>
    <cellStyle name="40% - Accent2 4 2 3 2 2" xfId="5632" xr:uid="{E8AC7D60-2A9A-49F1-9147-8090957A7909}"/>
    <cellStyle name="40% - Accent2 4 2 3 2 2 2" xfId="10736" xr:uid="{3A3C3FCD-9AE9-4188-8665-658E11DAA61A}"/>
    <cellStyle name="40% - Accent2 4 2 3 2 2 2 2" xfId="14741" xr:uid="{94AA7F18-5229-4C7F-B4DE-532E74DDCED5}"/>
    <cellStyle name="40% - Accent2 4 2 3 2 2 3" xfId="3868" xr:uid="{E5373F89-0972-4875-8FE6-4E22E2570F91}"/>
    <cellStyle name="40% - Accent2 4 2 3 2 2 3 2" xfId="17015" xr:uid="{B6BA94A9-B12B-4A6E-8D2B-C6735430A651}"/>
    <cellStyle name="40% - Accent2 4 2 3 2 2 4" xfId="18780" xr:uid="{D84ECE36-29FC-4036-B2E2-208AC280590B}"/>
    <cellStyle name="40% - Accent2 4 2 3 2 3" xfId="11001" xr:uid="{CBF20604-50B9-4AFD-9310-A977257F03E1}"/>
    <cellStyle name="40% - Accent2 4 2 3 2 3 2" xfId="20969" xr:uid="{85CD3269-461C-44F3-87F7-B2321FE90B01}"/>
    <cellStyle name="40% - Accent2 4 2 3 2 4" xfId="4858" xr:uid="{55C947FD-8995-4FD3-A1A2-BDA56FCD300A}"/>
    <cellStyle name="40% - Accent2 4 2 3 2 4 2" xfId="13796" xr:uid="{38FEF0BC-516F-4B4B-987F-51AA2817E922}"/>
    <cellStyle name="40% - Accent2 4 2 3 2 5" xfId="21875" xr:uid="{1212A26B-6955-411D-96F8-E635B1A0BF51}"/>
    <cellStyle name="40% - Accent2 4 2 3 3" xfId="10829" xr:uid="{1C407E3F-3F2B-4C57-B009-8C980F131B98}"/>
    <cellStyle name="40% - Accent2 4 2 3 3 2" xfId="11946" xr:uid="{4249C24B-6A33-4735-82BB-A90CFA54C5A9}"/>
    <cellStyle name="40% - Accent2 4 2 3 3 2 2" xfId="23372" xr:uid="{AC838B4F-C349-4CF9-8494-358221B4BD82}"/>
    <cellStyle name="40% - Accent2 4 2 3 3 2 2 2" xfId="3177" xr:uid="{D7D8EC6C-CDE3-4526-B970-12D342E02F00}"/>
    <cellStyle name="40% - Accent2 4 2 3 3 2 3" xfId="10182" xr:uid="{10E9738D-254B-4944-9481-983A7E96D98C}"/>
    <cellStyle name="40% - Accent2 4 2 3 3 2 3 2" xfId="6481" xr:uid="{897104FA-BEF0-41CD-A9A9-86A0C22FF571}"/>
    <cellStyle name="40% - Accent2 4 2 3 3 2 4" xfId="8247" xr:uid="{572325B0-0879-4FF1-9BBC-42651EF7746F}"/>
    <cellStyle name="40% - Accent2 4 2 3 3 3" xfId="23638" xr:uid="{EC208F65-370A-47C0-8705-6B280DAB0EEE}"/>
    <cellStyle name="40% - Accent2 4 2 3 3 3 2" xfId="14657" xr:uid="{6A05A276-9448-4B5D-83B9-4431034937EC}"/>
    <cellStyle name="40% - Accent2 4 2 3 3 4" xfId="11171" xr:uid="{AB226A25-1467-41C3-AF67-DB6E3E045D6E}"/>
    <cellStyle name="40% - Accent2 4 2 3 3 4 2" xfId="2191" xr:uid="{E80D287E-38BF-4BCE-92C7-DC775A74847A}"/>
    <cellStyle name="40% - Accent2 4 2 3 3 5" xfId="15563" xr:uid="{4AE71D71-AE03-45C6-BEED-BDEDEDB301B7}"/>
    <cellStyle name="40% - Accent2 4 2 3 4" xfId="16166" xr:uid="{E0D5256C-E5FB-4447-89B3-4B8BB90C23A7}"/>
    <cellStyle name="40% - Accent2 4 2 3 4 2" xfId="4422" xr:uid="{5B0EAAD5-5E48-4D69-B2E6-D77602DCC320}"/>
    <cellStyle name="40% - Accent2 4 2 3 4 2 2" xfId="21053" xr:uid="{67F48A5E-36C2-4F1F-843D-C8E353457711}"/>
    <cellStyle name="40% - Accent2 4 2 3 4 3" xfId="1764" xr:uid="{3E09068A-F714-4A36-A6BE-909031922DFC}"/>
    <cellStyle name="40% - Accent2 4 2 3 4 3 2" xfId="23328" xr:uid="{9DD2F2A8-A23C-47E4-A39C-9139CBC7B49D}"/>
    <cellStyle name="40% - Accent2 4 2 3 4 4" xfId="25093" xr:uid="{343A197E-2621-47F3-9B9D-3A5AAA240C39}"/>
    <cellStyle name="40% - Accent2 4 2 3 5" xfId="4688" xr:uid="{F8CF0013-B012-48F7-9721-931FC7242931}"/>
    <cellStyle name="40% - Accent2 4 2 3 5 2" xfId="8334" xr:uid="{F3CCB157-639F-4365-8307-3D80E3D904A0}"/>
    <cellStyle name="40% - Accent2 4 2 3 6" xfId="15391" xr:uid="{A3857DAA-F8E7-4405-8462-C0EE29BEBEC5}"/>
    <cellStyle name="40% - Accent2 4 2 3 6 2" xfId="20110" xr:uid="{7A84D963-86E1-492C-9E8A-BFA44D2DF9FC}"/>
    <cellStyle name="40% - Accent2 4 2 3 7" xfId="9239" xr:uid="{486BCF75-091A-4066-8738-98442F37BB07}"/>
    <cellStyle name="40% - Accent2 4 2 4" xfId="23466" xr:uid="{68C98178-B3BC-41CD-9889-AE0C77209126}"/>
    <cellStyle name="40% - Accent2 4 2 4 2" xfId="24583" xr:uid="{69B4AD15-F84F-41A0-8012-86CA2EB683DF}"/>
    <cellStyle name="40% - Accent2 4 2 4 2 2" xfId="17060" xr:uid="{B5FBDFC1-19BB-4207-BE73-09E089A06722}"/>
    <cellStyle name="40% - Accent2 4 2 4 2 2 2" xfId="9490" xr:uid="{4DC4CDCA-6252-449E-96A7-D61575409BDF}"/>
    <cellStyle name="40% - Accent2 4 2 4 2 3" xfId="22819" xr:uid="{DB37D117-BD91-4B45-B710-29AA3300DE1D}"/>
    <cellStyle name="40% - Accent2 4 2 4 2 3 2" xfId="12795" xr:uid="{67FC48DF-B1F1-441C-AFDA-EAEBEAE6A864}"/>
    <cellStyle name="40% - Accent2 4 2 4 2 4" xfId="20882" xr:uid="{1125F66C-4F25-4A38-A5FA-0CF4905C2805}"/>
    <cellStyle name="40% - Accent2 4 2 4 3" xfId="17326" xr:uid="{99C02EAB-C283-4563-849E-918FC905841A}"/>
    <cellStyle name="40% - Accent2 4 2 4 3 2" xfId="3093" xr:uid="{E2876258-0DEB-4B81-8C2C-B3804B2E819A}"/>
    <cellStyle name="40% - Accent2 4 2 4 4" xfId="23808" xr:uid="{EFB5CD64-AC6C-403B-BF5F-53413B04786E}"/>
    <cellStyle name="40% - Accent2 4 2 4 4 2" xfId="4295" xr:uid="{87BC3E54-CDDA-4572-A2F9-4DE7BD85B594}"/>
    <cellStyle name="40% - Accent2 4 2 4 5" xfId="5030" xr:uid="{EFB466E5-7CB6-47C7-A7A0-74614F9DAB72}"/>
    <cellStyle name="40% - Accent2 4 2 5" xfId="17154" xr:uid="{56D97591-C2E0-493C-A95A-056BD13AE928}"/>
    <cellStyle name="40% - Accent2 4 2 5 2" xfId="18270" xr:uid="{8B44E3E2-4FFF-4044-8088-1E1C58922667}"/>
    <cellStyle name="40% - Accent2 4 2 5 2 2" xfId="6526" xr:uid="{4E651EAA-9790-40F0-B28F-33C6ADAC3187}"/>
    <cellStyle name="40% - Accent2 4 2 5 2 2 2" xfId="22126" xr:uid="{016EFD25-41D3-4E52-948D-3FA45C7C431F}"/>
    <cellStyle name="40% - Accent2 4 2 5 2 3" xfId="16506" xr:uid="{4CCE5CE0-200A-4E74-A753-90022EF29E35}"/>
    <cellStyle name="40% - Accent2 4 2 5 2 3 2" xfId="25432" xr:uid="{CB5C5DBD-7E8A-427D-B8B0-6B8CA998F48E}"/>
    <cellStyle name="40% - Accent2 4 2 5 2 4" xfId="14570" xr:uid="{58599FD4-8A5D-4F6A-9935-88F4B1DDE26B}"/>
    <cellStyle name="40% - Accent2 4 2 5 3" xfId="6793" xr:uid="{55F17515-F476-484F-AD82-BB51CCF97737}"/>
    <cellStyle name="40% - Accent2 4 2 5 3 2" xfId="9406" xr:uid="{98E4AA9A-D667-4431-9635-CC9E1E617976}"/>
    <cellStyle name="40% - Accent2 4 2 5 4" xfId="17496" xr:uid="{5EFF108C-DD71-49EE-A3AA-85920E6F9A8D}"/>
    <cellStyle name="40% - Accent2 4 2 5 4 2" xfId="10609" xr:uid="{8131679F-D43B-4BEF-9EAD-3378C9741D86}"/>
    <cellStyle name="40% - Accent2 4 2 5 5" xfId="11343" xr:uid="{32773B65-67DF-4DB1-9AFB-4B21EC3A0BD0}"/>
    <cellStyle name="40% - Accent2 4 2 6" xfId="1424" xr:uid="{22C0971A-EF79-40B1-A253-A6DDE62E2564}"/>
    <cellStyle name="40% - Accent2 4 2 6 2" xfId="2318" xr:uid="{DF83566C-CEA0-4D63-A92E-A47D6315CA0F}"/>
    <cellStyle name="40% - Accent2 4 2 6 2 2" xfId="12627" xr:uid="{CCF4C81A-FAD5-42EC-ABD9-02CE7A1DD14E}"/>
    <cellStyle name="40% - Accent2 4 2 6 3" xfId="7044" xr:uid="{98E98166-E0E9-40F7-99FF-E8080EC574D3}"/>
    <cellStyle name="40% - Accent2 4 2 6 3 2" xfId="13878" xr:uid="{EE0110E2-8C53-4C8C-B808-9D976CD9B94C}"/>
    <cellStyle name="40% - Accent2 4 2 6 4" xfId="22989" xr:uid="{820B65E4-98F7-4231-B500-D38ED5C02EE0}"/>
    <cellStyle name="40% - Accent2 4 2 7" xfId="2584" xr:uid="{2FFF1E5B-3AFA-4C7E-A6BC-E3464C9FFFE5}"/>
    <cellStyle name="40% - Accent2 4 2 7 2" xfId="6229" xr:uid="{0F06322B-C32F-465C-809E-00DC3A6B8E54}"/>
    <cellStyle name="40% - Accent2 4 2 8" xfId="14318" xr:uid="{1FDF4EE2-BBB5-4115-817B-5AAFE62D7ECE}"/>
    <cellStyle name="40% - Accent2 4 2 8 2" xfId="11682" xr:uid="{593C53F2-A199-49CE-B179-4F7235DDDAC1}"/>
    <cellStyle name="40% - Accent2 4 2 9" xfId="8167" xr:uid="{5CBF0967-71F9-4CC3-832A-233D2DEC59B7}"/>
    <cellStyle name="40% - Accent2 4 3" xfId="6621" xr:uid="{1F4CC856-33D1-4887-A1F5-98864DAB54E7}"/>
    <cellStyle name="40% - Accent2 4 3 2" xfId="19257" xr:uid="{34004C2B-6903-4997-80EC-4A714DF1C264}"/>
    <cellStyle name="40% - Accent2 4 3 2 2" xfId="20372" xr:uid="{4A1AC953-EF2D-4109-8F78-1BB0C8E28550}"/>
    <cellStyle name="40% - Accent2 4 3 2 2 2" xfId="12840" xr:uid="{A8E0F0F7-CB64-446C-A0BD-52E2E6DE1EF3}"/>
    <cellStyle name="40% - Accent2 4 3 2 2 2 2" xfId="5281" xr:uid="{75DFF946-684D-4B4E-B39E-EE9752D89AB2}"/>
    <cellStyle name="40% - Accent2 4 3 2 2 3" xfId="12286" xr:uid="{3FF3A210-0539-4294-B4EC-D511E24BFE7D}"/>
    <cellStyle name="40% - Accent2 4 3 2 2 3 2" xfId="8586" xr:uid="{F498CB28-B1BC-40E9-AEAD-AD6841F6FF12}"/>
    <cellStyle name="40% - Accent2 4 3 2 2 4" xfId="9319" xr:uid="{BB4A812C-8AF1-40B3-A744-427DF8BF31C4}"/>
    <cellStyle name="40% - Accent2 4 3 2 3" xfId="13115" xr:uid="{6749879E-79C2-449F-BFC5-FE9E2CA6A24B}"/>
    <cellStyle name="40% - Accent2 4 3 2 3 2" xfId="15730" xr:uid="{AAF8B55C-706B-4766-9DBA-F577A1FDF4CB}"/>
    <cellStyle name="40% - Accent2 4 3 2 4" xfId="19599" xr:uid="{2DCB5693-52EC-45D2-A081-1A9438490BF1}"/>
    <cellStyle name="40% - Accent2 4 3 2 4 2" xfId="16933" xr:uid="{AA70B6F6-A358-4707-89EF-140866BD06F0}"/>
    <cellStyle name="40% - Accent2 4 3 2 5" xfId="17668" xr:uid="{D208AA3E-C26C-4E78-82EB-4DF16A0D25E0}"/>
    <cellStyle name="40% - Accent2 4 3 3" xfId="12943" xr:uid="{1BC8804E-8E0F-4F62-8D83-F52CA66792F1}"/>
    <cellStyle name="40% - Accent2 4 3 3 2" xfId="14060" xr:uid="{C6DFCBE9-AD60-4D05-B0EF-9D13DF19B33A}"/>
    <cellStyle name="40% - Accent2 4 3 3 2 2" xfId="25477" xr:uid="{9C3FC5D8-4DFD-490B-B3AE-4803F8239D64}"/>
    <cellStyle name="40% - Accent2 4 3 3 2 2 2" xfId="11594" xr:uid="{34178CBE-CDC5-43F8-A315-CD29CF9D7115}"/>
    <cellStyle name="40% - Accent2 4 3 3 2 3" xfId="24923" xr:uid="{D28FBEB5-75DC-430C-82C9-A4AC1650681C}"/>
    <cellStyle name="40% - Accent2 4 3 3 2 3 2" xfId="21221" xr:uid="{D94D4C3D-75E0-4498-8A1A-ED96A3E49238}"/>
    <cellStyle name="40% - Accent2 4 3 3 2 4" xfId="21955" xr:uid="{46EBDE2F-2246-4F0F-A9EF-04332C635DCB}"/>
    <cellStyle name="40% - Accent2 4 3 3 3" xfId="1510" xr:uid="{BC18C1FC-E275-422B-BF6F-AD277EE8D85A}"/>
    <cellStyle name="40% - Accent2 4 3 3 3 2" xfId="5197" xr:uid="{94F3E8FD-CF3C-4862-AE62-63A0222F96FD}"/>
    <cellStyle name="40% - Accent2 4 3 3 4" xfId="13285" xr:uid="{5FC79469-0DAB-4756-BA6B-46CEBD27288D}"/>
    <cellStyle name="40% - Accent2 4 3 3 4 2" xfId="6399" xr:uid="{DC7D4F68-63A8-4279-82B4-7BEE77701E3E}"/>
    <cellStyle name="40% - Accent2 4 3 3 5" xfId="7135" xr:uid="{66B85922-EAB8-40C4-9327-F2DDCD25FA5C}"/>
    <cellStyle name="40% - Accent2 4 3 4" xfId="7737" xr:uid="{C4F4DC32-08D8-447C-88FA-25E07371D129}"/>
    <cellStyle name="40% - Accent2 4 3 4 2" xfId="19164" xr:uid="{64916B4B-7EAD-43BF-A578-2DA403162E87}"/>
    <cellStyle name="40% - Accent2 4 3 4 2 2" xfId="15814" xr:uid="{DB476452-6028-45C6-8BC8-D47CA13A86B5}"/>
    <cellStyle name="40% - Accent2 4 3 4 3" xfId="5972" xr:uid="{DEDD0EDE-9CAA-4DA3-952A-37846C83DBC4}"/>
    <cellStyle name="40% - Accent2 4 3 4 3 2" xfId="19119" xr:uid="{04C35D09-3679-453D-906F-1A137E52D92B}"/>
    <cellStyle name="40% - Accent2 4 3 4 4" xfId="3006" xr:uid="{F1B0DA9F-4ACD-44B2-A8F5-32F210EE8C4E}"/>
    <cellStyle name="40% - Accent2 4 3 5" xfId="19429" xr:uid="{2F903C08-62F7-4FD2-BDDC-BB67043D8A8B}"/>
    <cellStyle name="40% - Accent2 4 3 5 2" xfId="22042" xr:uid="{7346943F-BA2D-440B-B84A-56144337980B}"/>
    <cellStyle name="40% - Accent2 4 3 6" xfId="6963" xr:uid="{829139E4-2DE3-4262-85AE-36BE2EC92244}"/>
    <cellStyle name="40% - Accent2 4 3 6 2" xfId="23246" xr:uid="{91452439-2293-44A3-A574-F2AAF25BCBFB}"/>
    <cellStyle name="40% - Accent2 4 3 7" xfId="23980" xr:uid="{67D5B785-6DD4-455E-919A-F2F9BBD093AF}"/>
    <cellStyle name="40% - Accent2 4 4" xfId="301" xr:uid="{DCCB5FDE-F6E3-46E7-BCF5-2F6B50714FB1}"/>
    <cellStyle name="40% - Accent2 4 4 2" xfId="1341" xr:uid="{6F9A9103-DC10-45C2-BAD0-41121A823BFE}"/>
    <cellStyle name="40% - Accent2 4 4 2 2" xfId="8809" xr:uid="{CEFB6B48-78EE-4D97-80C5-5D616847BF6C}"/>
    <cellStyle name="40% - Accent2 4 4 2 2 2" xfId="212" xr:uid="{CE0E8FE1-8ACC-481D-9755-A13E470374A1}"/>
    <cellStyle name="40% - Accent2 4 4 2 2 2 2" xfId="17919" xr:uid="{15FE2284-43B3-402D-A58F-1D56613584E5}"/>
    <cellStyle name="40% - Accent2 4 4 2 2 3" xfId="8077" xr:uid="{091B6B92-2F74-457F-94CB-4147802464A0}"/>
    <cellStyle name="40% - Accent2 4 4 2 2 3 2" xfId="3345" xr:uid="{303BC468-B3D0-4E2F-B14F-5663C3248B87}"/>
    <cellStyle name="40% - Accent2 4 4 2 2 4" xfId="5110" xr:uid="{17469459-1467-42EA-B871-80A8397977D8}"/>
    <cellStyle name="40% - Accent2 4 4 2 3" xfId="9928" xr:uid="{D5BEEA25-6655-4848-8E86-984677675F3B}"/>
    <cellStyle name="40% - Accent2 4 4 2 3 2" xfId="24147" xr:uid="{2B0F5EC1-8FD2-4119-A46B-7AA1154838C5}"/>
    <cellStyle name="40% - Accent2 4 4 2 4" xfId="3784" xr:uid="{F3E8A102-9AC9-4FBA-BE8A-35ECAED8FB4D}"/>
    <cellStyle name="40% - Accent2 4 4 2 4 2" xfId="25350" xr:uid="{B916FAF9-D964-4C1B-8DB6-F1ECF57252A8}"/>
    <cellStyle name="40% - Accent2 4 4 2 5" xfId="13457" xr:uid="{85EE3D0A-4D77-441B-81C4-0816BD8FE509}"/>
    <cellStyle name="40% - Accent2 4 4 3" xfId="3445" xr:uid="{76002DB8-ED67-44EE-B28D-909066ABCE36}"/>
    <cellStyle name="40% - Accent2 4 4 3 2" xfId="21445" xr:uid="{F6160B0A-036E-425D-B1F3-7CDD04E09880}"/>
    <cellStyle name="40% - Accent2 4 4 3 2 2" xfId="2325" xr:uid="{FD95FB84-C553-415C-A8C7-28520DB2F9DC}"/>
    <cellStyle name="40% - Accent2 4 4 3 2 2 2" xfId="7386" xr:uid="{752BFC49-9D05-4F56-ACA0-F4BF74D1EC52}"/>
    <cellStyle name="40% - Accent2 4 4 3 2 3" xfId="20712" xr:uid="{1F051876-EE8B-41C7-B806-1FEE9EC36E7A}"/>
    <cellStyle name="40% - Accent2 4 4 3 2 3 2" xfId="9658" xr:uid="{29E4342E-40A6-43E8-9034-5CEA4EB01816}"/>
    <cellStyle name="40% - Accent2 4 4 3 2 4" xfId="11423" xr:uid="{B50CF5D1-9691-40A1-9DCF-094B2238DCE5}"/>
    <cellStyle name="40% - Accent2 4 4 3 3" xfId="22565" xr:uid="{164D68ED-8A30-4BAA-8DD3-24013D46B72A}"/>
    <cellStyle name="40% - Accent2 4 4 3 3 2" xfId="17835" xr:uid="{641CC802-9769-46EE-AE39-EA25BC77A327}"/>
    <cellStyle name="40% - Accent2 4 4 3 4" xfId="10098" xr:uid="{E533BBA8-5B82-410F-B2E0-50CEA4059EC3}"/>
    <cellStyle name="40% - Accent2 4 4 3 4 2" xfId="19037" xr:uid="{541E8924-13D9-4AE3-B541-E29E6284D702}"/>
    <cellStyle name="40% - Accent2 4 4 3 5" xfId="1852" xr:uid="{45E9643A-08B0-4FE5-98AF-49A03CF88D54}"/>
    <cellStyle name="40% - Accent2 4 4 4" xfId="2496" xr:uid="{71852FB7-24C8-4114-8A84-1CC5D223FD19}"/>
    <cellStyle name="40% - Accent2 4 4 4 2" xfId="12848" xr:uid="{58374E6E-6DC5-4829-B4D9-9CBD30CA8623}"/>
    <cellStyle name="40% - Accent2 4 4 4 2 2" xfId="24231" xr:uid="{2E51E216-A96A-4759-AF92-5B2356D527DC}"/>
    <cellStyle name="40% - Accent2 4 4 4 3" xfId="18610" xr:uid="{1FCB838F-F880-42ED-8CE1-91F3708F9BE3}"/>
    <cellStyle name="40% - Accent2 4 4 4 3 2" xfId="14909" xr:uid="{90DC5775-9E07-4B2C-A570-CA417E2ABD95}"/>
    <cellStyle name="40% - Accent2 4 4 4 4" xfId="15643" xr:uid="{85C99035-32D4-40AF-B42F-7A402B818342}"/>
    <cellStyle name="40% - Accent2 4 4 5" xfId="3614" xr:uid="{E9379055-D912-4356-9E90-B64B79F2283B}"/>
    <cellStyle name="40% - Accent2 4 4 5 2" xfId="11510" xr:uid="{375E5E9D-BB47-46B6-968E-30CCF704D148}"/>
    <cellStyle name="40% - Accent2 4 4 6" xfId="1680" xr:uid="{FC5F2121-290D-4D23-A9F6-7B7350B70C03}"/>
    <cellStyle name="40% - Accent2 4 4 6 2" xfId="12713" xr:uid="{C2F3CEB7-3C5B-4ED9-8359-7BB3BFD7907E}"/>
    <cellStyle name="40% - Accent2 4 4 7" xfId="19771" xr:uid="{00983949-725A-41DD-8DBB-87F6132A28FE}"/>
    <cellStyle name="40% - Accent2 4 5" xfId="9759" xr:uid="{C65C70EB-F1F1-4475-93B4-9D1001EFC4FA}"/>
    <cellStyle name="40% - Accent2 4 5 2" xfId="22396" xr:uid="{41B25720-0763-4CD0-A86B-8D66A5DBB224}"/>
    <cellStyle name="40% - Accent2 4 5 2 2" xfId="4600" xr:uid="{71E0DE6C-651E-4E15-91DE-E6432C9CE765}"/>
    <cellStyle name="40% - Accent2 4 5 2 2 2" xfId="21273" xr:uid="{6BDAF5CD-12CB-4988-99E1-BC10B50CBEA8}"/>
    <cellStyle name="40% - Accent2 4 5 2 2 2 2" xfId="13708" xr:uid="{BD257771-C1CE-44D6-B045-26E875727108}"/>
    <cellStyle name="40% - Accent2 4 5 2 2 3" xfId="2836" xr:uid="{ACFC9358-C235-42BC-9EEF-BC6BFEAE1E5F}"/>
    <cellStyle name="40% - Accent2 4 5 2 2 3 2" xfId="15982" xr:uid="{69FF67A0-BCEC-4E6F-8056-E8BDE112E23F}"/>
    <cellStyle name="40% - Accent2 4 5 2 2 4" xfId="17748" xr:uid="{7F9EE097-45BF-4CB5-97B3-3420562B5938}"/>
    <cellStyle name="40% - Accent2 4 5 2 3" xfId="5718" xr:uid="{49043D1B-F49B-485A-9A8E-C9E36C56C6A7}"/>
    <cellStyle name="40% - Accent2 4 5 2 3 2" xfId="19938" xr:uid="{99695FF9-4212-464D-A18C-3BE837CE1CE9}"/>
    <cellStyle name="40% - Accent2 4 5 2 4" xfId="16422" xr:uid="{73609C40-7EBA-4102-BFF9-6938FEDF3D20}"/>
    <cellStyle name="40% - Accent2 4 5 2 4 2" xfId="21139" xr:uid="{2A2886FC-8DA9-46A7-9FBB-38443DD013E2}"/>
    <cellStyle name="40% - Accent2 4 5 2 5" xfId="10270" xr:uid="{0BD3D8A7-2E5A-4918-A354-4F8C700EFE49}"/>
    <cellStyle name="40% - Accent2 4 5 3" xfId="16083" xr:uid="{A108592D-304A-419C-B9CE-4A519EE63161}"/>
    <cellStyle name="40% - Accent2 4 5 3 2" xfId="10913" xr:uid="{3FAA8109-327E-4588-90B1-2A1437FC7962}"/>
    <cellStyle name="40% - Accent2 4 5 3 2 2" xfId="14961" xr:uid="{C9EEDD88-DD5D-488F-B621-8B815F8BB4D2}"/>
    <cellStyle name="40% - Accent2 4 5 3 2 2 2" xfId="1071" xr:uid="{C90F56C3-A904-49FF-AC6B-AFA3062CAF4C}"/>
    <cellStyle name="40% - Accent2 4 5 3 2 3" xfId="9149" xr:uid="{44326EE4-DC19-42A2-A09D-1193337B6657}"/>
    <cellStyle name="40% - Accent2 4 5 3 2 3 2" xfId="5449" xr:uid="{0C26AA75-9CA4-41A9-BEE0-9C8CDF2D2506}"/>
    <cellStyle name="40% - Accent2 4 5 3 2 4" xfId="7215" xr:uid="{E1C59279-B36E-43E8-A58F-396BC5AE4DC5}"/>
    <cellStyle name="40% - Accent2 4 5 3 3" xfId="12032" xr:uid="{2B257FF1-F26A-411C-B4A8-71F54CFE8643}"/>
    <cellStyle name="40% - Accent2 4 5 3 3 2" xfId="13624" xr:uid="{64E2BB03-D059-4BCF-96EA-45D9793E2F0F}"/>
    <cellStyle name="40% - Accent2 4 5 3 4" xfId="5888" xr:uid="{361EF097-4998-4437-960A-99CCD1E221C4}"/>
    <cellStyle name="40% - Accent2 4 5 3 4 2" xfId="14827" xr:uid="{6454ABB4-CA58-45A3-B453-AB9BD506785B}"/>
    <cellStyle name="40% - Accent2 4 5 3 5" xfId="22907" xr:uid="{2B695D78-4ACF-4FBE-BAE9-AA5AED1822F6}"/>
    <cellStyle name="40% - Accent2 4 5 4" xfId="15133" xr:uid="{2575D9F7-12D6-415E-8FA4-497AD41E4C64}"/>
    <cellStyle name="40% - Accent2 4 5 4 2" xfId="8638" xr:uid="{4098F553-25CF-4B02-9124-F1600A86E871}"/>
    <cellStyle name="40% - Accent2 4 5 4 2 2" xfId="20022" xr:uid="{9DFB9000-363B-41E9-9891-D82E8097CC0E}"/>
    <cellStyle name="40% - Accent2 4 5 4 3" xfId="14400" xr:uid="{23CBE7C5-2F9C-4325-937F-95C3C8FCCB05}"/>
    <cellStyle name="40% - Accent2 4 5 4 3 2" xfId="22294" xr:uid="{3532616B-0294-4394-93AA-467B9B69DD63}"/>
    <cellStyle name="40% - Accent2 4 5 4 4" xfId="24060" xr:uid="{81828712-94B2-4B8E-8229-EA0F7428E26B}"/>
    <cellStyle name="40% - Accent2 4 5 5" xfId="16252" xr:uid="{BFED839A-AE63-4EBB-935B-F1816A694D00}"/>
    <cellStyle name="40% - Accent2 4 5 5 2" xfId="7302" xr:uid="{8309CCB5-3259-44D4-B353-5DDFEAFE0274}"/>
    <cellStyle name="40% - Accent2 4 5 6" xfId="22735" xr:uid="{BAC1CA4A-F2EA-4FA6-8609-6569F232D4AD}"/>
    <cellStyle name="40% - Accent2 4 5 6 2" xfId="8504" xr:uid="{FDD1004B-AB43-4F4A-A9F8-37D75BAA8BB2}"/>
    <cellStyle name="40% - Accent2 4 5 7" xfId="3956" xr:uid="{5A6EB652-9035-4622-924D-0CFDC0583A0C}"/>
    <cellStyle name="40% - Accent2 4 6" xfId="5549" xr:uid="{FF99FFE0-3BB2-410E-BE1F-AD0950AFA30F}"/>
    <cellStyle name="40% - Accent2 4 6 2" xfId="23550" xr:uid="{5B8941D3-E68E-4C60-98C6-81C11926BB71}"/>
    <cellStyle name="40% - Accent2 4 6 2 2" xfId="4429" xr:uid="{9BEBA484-FADE-4B07-8F95-29C5D8C45244}"/>
    <cellStyle name="40% - Accent2 4 6 2 2 2" xfId="2106" xr:uid="{29CC1697-1A67-40A1-AEC7-8FFE290DE68C}"/>
    <cellStyle name="40% - Accent2 4 6 2 3" xfId="21785" xr:uid="{43F0CC8B-4A2E-4AAC-AF39-F46619AF7D36}"/>
    <cellStyle name="40% - Accent2 4 6 2 3 2" xfId="11762" xr:uid="{FE023CA5-64C4-4A53-AAA4-8BA94C2344A2}"/>
    <cellStyle name="40% - Accent2 4 6 2 4" xfId="19851" xr:uid="{4A096738-43D8-49E7-96C0-73C1328D476D}"/>
    <cellStyle name="40% - Accent2 4 6 3" xfId="24669" xr:uid="{B2EBD425-F107-4B95-8DAF-7D1929784949}"/>
    <cellStyle name="40% - Accent2 4 6 3 2" xfId="989" xr:uid="{957D425E-CFEA-42BD-8506-113B4C8CAD39}"/>
    <cellStyle name="40% - Accent2 4 6 4" xfId="12202" xr:uid="{F3172183-6968-45A7-AE13-BA39B3424F22}"/>
    <cellStyle name="40% - Accent2 4 6 4 2" xfId="3263" xr:uid="{A5B09FCB-56D8-4634-92DA-CAFEA1B7E239}"/>
    <cellStyle name="40% - Accent2 4 6 5" xfId="16594" xr:uid="{49B515B9-F1C9-4707-8925-0DBB0EE442FC}"/>
    <cellStyle name="40% - Accent2 4 7" xfId="11863" xr:uid="{49D25D96-DB5E-4C5F-9E31-5D665D6A51E3}"/>
    <cellStyle name="40% - Accent2 4 7 2" xfId="17238" xr:uid="{C54C8FFC-7C96-426E-A4CD-5F342F4AA0DB}"/>
    <cellStyle name="40% - Accent2 4 7 2 2" xfId="10743" xr:uid="{C9B03F9F-ADD8-4FED-A442-A5481D424A1F}"/>
    <cellStyle name="40% - Accent2 4 7 2 2 2" xfId="4210" xr:uid="{767896FF-1C84-459A-AA24-6F03A2E9CBDB}"/>
    <cellStyle name="40% - Accent2 4 7 2 3" xfId="15473" xr:uid="{AA165CD3-3B3F-462B-A8CD-6DCAC36C41D2}"/>
    <cellStyle name="40% - Accent2 4 7 2 3 2" xfId="24399" xr:uid="{630E8B8D-26C3-4C52-B444-B1E62F48ED02}"/>
    <cellStyle name="40% - Accent2 4 7 2 4" xfId="13537" xr:uid="{4697B67A-1099-48A2-A705-12EB2EA861CC}"/>
    <cellStyle name="40% - Accent2 4 7 3" xfId="18356" xr:uid="{804F91AD-5549-435E-96AB-EB874B79B6DB}"/>
    <cellStyle name="40% - Accent2 4 7 3 2" xfId="990" xr:uid="{B67402BA-B6E8-44FD-A976-A02247D5CC72}"/>
    <cellStyle name="40% - Accent2 4 7 4" xfId="24839" xr:uid="{0D29CA38-AF8F-4A90-AEA6-5BE394D184D6}"/>
    <cellStyle name="40% - Accent2 4 7 4 2" xfId="9576" xr:uid="{AB714806-1152-4E85-9EC4-44D4B2F93178}"/>
    <cellStyle name="40% - Accent2 4 7 5" xfId="6060" xr:uid="{EB73BC1C-E06F-4D5C-A97B-CD29484F6149}"/>
    <cellStyle name="40% - Accent2 4 8" xfId="20288" xr:uid="{750E5390-398D-4211-87BC-9F69C6E6F527}"/>
    <cellStyle name="40% - Accent2 4 8 2" xfId="14148" xr:uid="{57113304-12BC-4B3D-B5ED-E61D8DCEBD74}"/>
    <cellStyle name="40% - Accent2 4 8 2 2" xfId="16763" xr:uid="{88DD54A1-53F4-4115-9311-218A0E3D114F}"/>
    <cellStyle name="40% - Accent2 4 8 3" xfId="20630" xr:uid="{C27F8025-0414-44A5-B36F-27BE6D3CEBE6}"/>
    <cellStyle name="40% - Accent2 4 8 3 2" xfId="5369" xr:uid="{80E9D992-79AF-4E6E-9292-9C048C9875DA}"/>
    <cellStyle name="40% - Accent2 4 8 4" xfId="18700" xr:uid="{30702AE1-654B-43C7-82A4-0BB36107682C}"/>
    <cellStyle name="40% - Accent2 4 9" xfId="384" xr:uid="{17B8A20C-5A2C-462A-81F3-440C13BDD9D8}"/>
    <cellStyle name="40% - Accent2 4 9 2" xfId="14184" xr:uid="{EE83D744-60EC-40ED-86CD-A8A043679D99}"/>
    <cellStyle name="40% - Accent2 4 9 2 2" xfId="6313" xr:uid="{A378913B-F29E-4A59-B16A-9140BEE3E9B2}"/>
    <cellStyle name="40% - Accent2 4 9 3" xfId="17577" xr:uid="{9CEC1E2A-4F41-45A8-BBE9-B8F0DF41E16A}"/>
    <cellStyle name="40% - Accent2 4 9 3 2" xfId="20192" xr:uid="{DA1F1291-2D03-44DF-8FC8-CB0EEABAFE37}"/>
    <cellStyle name="40% - Accent2 4 9 4" xfId="10352" xr:uid="{60780B66-84EE-4F82-B0ED-485FC7B3260F}"/>
    <cellStyle name="40% - Accent2 5" xfId="16037" xr:uid="{CA1988B6-01C9-4540-9CB9-D8DB70D66646}"/>
    <cellStyle name="40% - Accent2 5 10" xfId="5677" xr:uid="{1FAFD4CF-CE30-489F-9BAC-A9E05DAF5336}"/>
    <cellStyle name="40% - Accent2 5 10 2" xfId="1979" xr:uid="{512166E4-3944-4C12-96E9-12DC4E4D7CD7}"/>
    <cellStyle name="40% - Accent2 5 11" xfId="22692" xr:uid="{E8769C8D-1FC3-4546-8A4E-6E979F7F6F6C}"/>
    <cellStyle name="40% - Accent2 5 11 2" xfId="21098" xr:uid="{8818B24B-7012-4208-8353-190968380538}"/>
    <cellStyle name="40% - Accent2 5 12" xfId="10225" xr:uid="{596367FB-D329-4E2C-B368-8D0EA4FA28EC}"/>
    <cellStyle name="40% - Accent2 5 2" xfId="18187" xr:uid="{CDB243F0-1A2B-4EFC-B43F-BF59276CAF4E}"/>
    <cellStyle name="40% - Accent2 5 2 2" xfId="7654" xr:uid="{31F88122-B730-4FE2-BDCA-B087EDE744F5}"/>
    <cellStyle name="40% - Accent2 5 2 2 2" xfId="20289" xr:uid="{82D3967F-98FD-438C-8648-23C45B767500}"/>
    <cellStyle name="40% - Accent2 5 2 2 2 2" xfId="385" xr:uid="{B50E12B7-2B53-4617-BEC7-F44CC2044F4E}"/>
    <cellStyle name="40% - Accent2 5 2 2 2 2 2" xfId="19171" xr:uid="{AC1C4CDA-875E-430D-A74F-BCD2B362BE87}"/>
    <cellStyle name="40% - Accent2 5 2 2 2 2 2 2" xfId="6314" xr:uid="{5E396205-BC05-4336-884F-F7D09DDADEB8}"/>
    <cellStyle name="40% - Accent2 5 2 2 2 2 3" xfId="17578" xr:uid="{71C62CD9-ADE2-4B08-B0E7-E5025ACF9B03}"/>
    <cellStyle name="40% - Accent2 5 2 2 2 2 3 2" xfId="13876" xr:uid="{B5CCD350-3B81-4D28-8A18-2628B1BC9B4C}"/>
    <cellStyle name="40% - Accent2 5 2 2 2 2 4" xfId="10353" xr:uid="{97D76C55-4A40-489F-8639-79CC2A877C33}"/>
    <cellStyle name="40% - Accent2 5 2 2 2 3" xfId="2582" xr:uid="{903B4923-736F-4B8A-88F1-966C764139AF}"/>
    <cellStyle name="40% - Accent2 5 2 2 2 3 2" xfId="23080" xr:uid="{91BDC3CC-DD7A-4715-AF2B-11A3398FBB17}"/>
    <cellStyle name="40% - Accent2 5 2 2 2 4" xfId="14316" xr:uid="{FB527121-0EFC-49C4-9984-E08A47C9BC68}"/>
    <cellStyle name="40% - Accent2 5 2 2 2 4 2" xfId="11680" xr:uid="{058745E1-68E4-4CFF-BEAC-7BD8A10E5D79}"/>
    <cellStyle name="40% - Accent2 5 2 2 2 5" xfId="8165" xr:uid="{DD2DAB64-F964-4720-B14A-8FF5E77C5460}"/>
    <cellStyle name="40% - Accent2 5 2 2 3" xfId="13977" xr:uid="{B791F8A8-C27E-422B-9959-4686ABABE776}"/>
    <cellStyle name="40% - Accent2 5 2 2 3 2" xfId="1425" xr:uid="{FE4543D0-E0EC-4296-A4F9-8A4C187C93BD}"/>
    <cellStyle name="40% - Accent2 5 2 2 3 2 2" xfId="12855" xr:uid="{810EFECF-D94D-4A7F-9592-B1D5B3D85DFB}"/>
    <cellStyle name="40% - Accent2 5 2 2 3 2 2 2" xfId="12628" xr:uid="{78CE4607-448B-457E-82DD-2ED5296985E5}"/>
    <cellStyle name="40% - Accent2 5 2 2 3 2 3" xfId="7045" xr:uid="{362F6E30-A4E1-46E0-A358-B21BDA2F153A}"/>
    <cellStyle name="40% - Accent2 5 2 2 3 2 3 2" xfId="1243" xr:uid="{B7696EAC-0680-4EF9-9542-34A41ED2BCC2}"/>
    <cellStyle name="40% - Accent2 5 2 2 3 2 4" xfId="22990" xr:uid="{0128CA12-2C0C-4F2A-8DF8-E2CA6ECA12DA}"/>
    <cellStyle name="40% - Accent2 5 2 2 3 3" xfId="8895" xr:uid="{3E3E1CDB-E229-436E-A026-F739A18C3DAF}"/>
    <cellStyle name="40% - Accent2 5 2 2 3 3 2" xfId="16767" xr:uid="{76D437C1-4E81-4178-A0BD-49CBF94E48D0}"/>
    <cellStyle name="40% - Accent2 5 2 2 3 4" xfId="2752" xr:uid="{63C3C119-6DEA-4209-81D0-370DF161ED07}"/>
    <cellStyle name="40% - Accent2 5 2 2 3 4 2" xfId="24317" xr:uid="{A19F7180-E922-478A-B5AD-33855AE55A21}"/>
    <cellStyle name="40% - Accent2 5 2 2 3 5" xfId="20800" xr:uid="{50D05B0A-468F-4865-9985-1DFF38661504}"/>
    <cellStyle name="40% - Accent2 5 2 2 4" xfId="13027" xr:uid="{0233E047-FAC2-4A97-A52B-030E4D1E120A}"/>
    <cellStyle name="40% - Accent2 5 2 2 4 2" xfId="6533" xr:uid="{24EBCFAD-D8D4-4787-AB51-440789FBE07F}"/>
    <cellStyle name="40% - Accent2 5 2 2 4 2 2" xfId="16848" xr:uid="{F99F40D0-6290-4714-91A2-74AB9DB86674}"/>
    <cellStyle name="40% - Accent2 5 2 2 4 3" xfId="23890" xr:uid="{4CEA2DDB-6FAF-41A4-A127-6B9601980BE1}"/>
    <cellStyle name="40% - Accent2 5 2 2 4 3 2" xfId="20190" xr:uid="{E6C3BB20-9802-41EF-854A-B5E54F3A41AB}"/>
    <cellStyle name="40% - Accent2 5 2 2 4 4" xfId="4039" xr:uid="{57D76BA7-935D-48D1-97D5-A972FDEC671F}"/>
    <cellStyle name="40% - Accent2 5 2 2 5" xfId="14146" xr:uid="{930488AA-475B-4687-BCE5-5F62AF8CD035}"/>
    <cellStyle name="40% - Accent2 5 2 2 5 2" xfId="10443" xr:uid="{FC77731F-F0E5-487A-86CD-2B73D8E40905}"/>
    <cellStyle name="40% - Accent2 5 2 2 6" xfId="20628" xr:uid="{ADB410DB-D939-43AD-8D7B-B874AB04B8A4}"/>
    <cellStyle name="40% - Accent2 5 2 2 6 2" xfId="5367" xr:uid="{578270F9-45FC-49C7-869E-ADA6B76A4576}"/>
    <cellStyle name="40% - Accent2 5 2 2 7" xfId="18698" xr:uid="{BF2F8AF6-13BA-49CD-9FA6-F04E5473572F}"/>
    <cellStyle name="40% - Accent2 5 2 3" xfId="2413" xr:uid="{7154DCB2-2D1F-4B87-876A-49668748414A}"/>
    <cellStyle name="40% - Accent2 5 2 3 2" xfId="8726" xr:uid="{C5F2858B-24BB-4EAB-B4C7-6ECB71F35443}"/>
    <cellStyle name="40% - Accent2 5 2 3 2 2" xfId="9843" xr:uid="{6D67CD46-6B51-463E-92C9-3378104E334E}"/>
    <cellStyle name="40% - Accent2 5 2 3 2 2 2" xfId="6549" xr:uid="{7A1F7FA0-4310-4179-9A31-6189F46D04D5}"/>
    <cellStyle name="40% - Accent2 5 2 3 2 2 2 2" xfId="18952" xr:uid="{749C029A-D5F5-47B6-A3F1-63050948B638}"/>
    <cellStyle name="40% - Accent2 5 2 3 2 2 3" xfId="13367" xr:uid="{A47D0282-9DDC-45EC-A0BB-FA055795796D}"/>
    <cellStyle name="40% - Accent2 5 2 3 2 2 3 2" xfId="4380" xr:uid="{F5DE4766-49EA-4917-8BF0-027BCD8D4734}"/>
    <cellStyle name="40% - Accent2 5 2 3 2 2 4" xfId="6143" xr:uid="{641183DE-1D34-4094-9F17-34A64AB82C08}"/>
    <cellStyle name="40% - Accent2 5 2 3 2 3" xfId="15219" xr:uid="{95AB00AF-9475-4092-B586-38D6FD235E9F}"/>
    <cellStyle name="40% - Accent2 5 2 3 2 3 2" xfId="12547" xr:uid="{69290B3D-322D-426D-9EDD-9B7ABA8D7636}"/>
    <cellStyle name="40% - Accent2 5 2 3 2 4" xfId="21701" xr:uid="{953A9D8D-1451-4B6C-9A88-8D9A64D24187}"/>
    <cellStyle name="40% - Accent2 5 2 3 2 4 2" xfId="7472" xr:uid="{8328BF82-E9FC-42F3-B1D1-0C6DC4F8940F}"/>
    <cellStyle name="40% - Accent2 5 2 3 2 5" xfId="2924" xr:uid="{883FE020-4D7E-401C-886B-78C3974970B9}"/>
    <cellStyle name="40% - Accent2 5 2 3 3" xfId="21362" xr:uid="{306CCC0C-96E6-431F-A108-774150442075}"/>
    <cellStyle name="40% - Accent2 5 2 3 3 2" xfId="22480" xr:uid="{C1C5DE81-2BA4-4F48-A46C-10F2F19A2F40}"/>
    <cellStyle name="40% - Accent2 5 2 3 3 2 2" xfId="19187" xr:uid="{000566BB-9F14-4DDA-82D3-B63A73939F45}"/>
    <cellStyle name="40% - Accent2 5 2 3 3 2 2 2" xfId="8419" xr:uid="{1206F0E3-0088-4DB9-B97D-DF8F2587C72F}"/>
    <cellStyle name="40% - Accent2 5 2 3 3 2 3" xfId="1762" xr:uid="{BAA92A48-A653-41D9-A6A9-04988956562F}"/>
    <cellStyle name="40% - Accent2 5 2 3 3 2 3 2" xfId="10694" xr:uid="{BB86B11A-86E8-4BB5-8A3D-F907215F5B4A}"/>
    <cellStyle name="40% - Accent2 5 2 3 3 2 4" xfId="12457" xr:uid="{DA4CE3F3-5D62-474B-9B7F-463BFA6350C3}"/>
    <cellStyle name="40% - Accent2 5 2 3 3 3" xfId="4686" xr:uid="{283D8D55-FB5F-4B1D-BBAC-74D3E4BF75D0}"/>
    <cellStyle name="40% - Accent2 5 2 3 3 3 2" xfId="25184" xr:uid="{AF71BA80-A2BE-4188-A9A5-E09BEB6846E5}"/>
    <cellStyle name="40% - Accent2 5 2 3 3 4" xfId="15389" xr:uid="{DB9916CD-581A-4603-8776-530BA2A24CD5}"/>
    <cellStyle name="40% - Accent2 5 2 3 3 4 2" xfId="20108" xr:uid="{814B2EF8-0648-48D0-A757-CBD7C993B5CC}"/>
    <cellStyle name="40% - Accent2 5 2 3 3 5" xfId="9237" xr:uid="{405DF321-503D-42EA-B9DF-EA2590C595F7}"/>
    <cellStyle name="40% - Accent2 5 2 3 4" xfId="3529" xr:uid="{7714C106-A102-4036-B6DF-8BAEA6461967}"/>
    <cellStyle name="40% - Accent2 5 2 3 4 2" xfId="228" xr:uid="{7D40F391-8811-4269-A341-2FD991D0EB83}"/>
    <cellStyle name="40% - Accent2 5 2 3 4 2 2" xfId="25265" xr:uid="{D3F42647-49D2-45E3-9DCE-E8170613C4DE}"/>
    <cellStyle name="40% - Accent2 5 2 3 4 3" xfId="19681" xr:uid="{0A1E7D7D-E82A-418C-B4DE-ECDDAA26BC5F}"/>
    <cellStyle name="40% - Accent2 5 2 3 4 3 2" xfId="2276" xr:uid="{F5BEBF7B-1652-45D6-B8B9-D80E6C617B96}"/>
    <cellStyle name="40% - Accent2 5 2 3 4 4" xfId="16677" xr:uid="{C1ECB41B-A4D7-4D25-88DD-A4DA0342005A}"/>
    <cellStyle name="40% - Accent2 5 2 3 5" xfId="21531" xr:uid="{0477C065-5686-4B22-B960-FE76E68C607F}"/>
    <cellStyle name="40% - Accent2 5 2 3 5 2" xfId="6233" xr:uid="{5F93934F-0CFF-491A-A1E2-86D60810C1DF}"/>
    <cellStyle name="40% - Accent2 5 2 3 6" xfId="9065" xr:uid="{3B075FAE-841D-4066-BCE9-571E850E48BB}"/>
    <cellStyle name="40% - Accent2 5 2 3 6 2" xfId="18005" xr:uid="{B809CDF9-DF70-4B55-AE04-F06C14D028B3}"/>
    <cellStyle name="40% - Accent2 5 2 3 7" xfId="14488" xr:uid="{617BE63F-08F8-44FD-B428-C98454329CBE}"/>
    <cellStyle name="40% - Accent2 5 2 4" xfId="15050" xr:uid="{6B28FB06-C3AC-4307-A70A-1B6757E6BB9E}"/>
    <cellStyle name="40% - Accent2 5 2 4 2" xfId="16167" xr:uid="{C69BA303-96EB-4267-9FBF-2D748F2017BA}"/>
    <cellStyle name="40% - Accent2 5 2 4 2 2" xfId="12871" xr:uid="{E806CFA7-C854-46D3-91D3-FAC0F5FB48FD}"/>
    <cellStyle name="40% - Accent2 5 2 4 2 2 2" xfId="21054" xr:uid="{0D905067-89B4-4C88-A80F-34D9CC803710}"/>
    <cellStyle name="40% - Accent2 5 2 4 2 3" xfId="3866" xr:uid="{7A2C885E-7B4F-4590-AD80-E768C6A1764A}"/>
    <cellStyle name="40% - Accent2 5 2 4 2 3 2" xfId="23331" xr:uid="{3ED2E51B-1C24-443D-ACA7-064775033BAA}"/>
    <cellStyle name="40% - Accent2 5 2 4 2 4" xfId="25094" xr:uid="{C7F3F451-825D-42CB-8DC4-42BB65D33EF8}"/>
    <cellStyle name="40% - Accent2 5 2 4 3" xfId="10999" xr:uid="{157F3902-30B6-425E-A485-000C563D26BD}"/>
    <cellStyle name="40% - Accent2 5 2 4 3 2" xfId="18871" xr:uid="{56BA884C-A522-4144-B09B-568AC379CA41}"/>
    <cellStyle name="40% - Accent2 5 2 4 4" xfId="4856" xr:uid="{065AEAAC-D913-42C8-ACCD-93DAADDDD28B}"/>
    <cellStyle name="40% - Accent2 5 2 4 4 2" xfId="13794" xr:uid="{D49075A7-91B3-41EA-8D82-00926CE05F26}"/>
    <cellStyle name="40% - Accent2 5 2 4 5" xfId="21873" xr:uid="{24924959-8E1F-457A-84CD-B654420D1D6E}"/>
    <cellStyle name="40% - Accent2 5 2 5" xfId="4517" xr:uid="{1DD8ED8D-2ED8-4F35-A8DC-9C3DD9DB01C8}"/>
    <cellStyle name="40% - Accent2 5 2 5 2" xfId="5633" xr:uid="{82A97486-0236-4EB1-842F-60DCD189564D}"/>
    <cellStyle name="40% - Accent2 5 2 5 2 2" xfId="557" xr:uid="{C106363F-3329-4663-8937-42DDBEA9FED0}"/>
    <cellStyle name="40% - Accent2 5 2 5 2 2 2" xfId="14742" xr:uid="{930480D6-E5E2-4960-8CEB-4389B1ECD355}"/>
    <cellStyle name="40% - Accent2 5 2 5 2 3" xfId="10180" xr:uid="{AA899EF9-B3FD-48EB-8DF2-67750AF414D3}"/>
    <cellStyle name="40% - Accent2 5 2 5 2 3 2" xfId="17018" xr:uid="{112470DF-7EF7-4EC7-8211-4E9901383360}"/>
    <cellStyle name="40% - Accent2 5 2 5 2 4" xfId="18781" xr:uid="{592A2D3E-5EC0-4A2D-8148-8CE51C357023}"/>
    <cellStyle name="40% - Accent2 5 2 5 3" xfId="23636" xr:uid="{F687FCF4-BE84-4937-B993-6D128D96E4D1}"/>
    <cellStyle name="40% - Accent2 5 2 5 3 2" xfId="8338" xr:uid="{0D73707C-B39D-45F3-A11F-65F370899DB0}"/>
    <cellStyle name="40% - Accent2 5 2 5 4" xfId="11169" xr:uid="{A669AFFB-78FB-4739-8B32-D620860E0CBB}"/>
    <cellStyle name="40% - Accent2 5 2 5 4 2" xfId="1160" xr:uid="{A9937832-E52E-4E21-B3F5-41224042030C}"/>
    <cellStyle name="40% - Accent2 5 2 5 5" xfId="15561" xr:uid="{4540FA49-1EDB-40FE-9B31-BA4E97E9D813}"/>
    <cellStyle name="40% - Accent2 5 2 6" xfId="19341" xr:uid="{66655EB4-0B44-4C48-9BBA-C1F334202981}"/>
    <cellStyle name="40% - Accent2 5 2 6 2" xfId="17067" xr:uid="{5A9A1DCE-C338-48D5-AFC4-2F628E296414}"/>
    <cellStyle name="40% - Accent2 5 2 6 2 2" xfId="23161" xr:uid="{06E7F8D2-BE4D-4764-B903-142348EB69BF}"/>
    <cellStyle name="40% - Accent2 5 2 6 3" xfId="11253" xr:uid="{364B0AD4-A12C-4B52-B511-545F34ACB500}"/>
    <cellStyle name="40% - Accent2 5 2 6 3 2" xfId="7554" xr:uid="{391B5E3B-7DB7-432F-BADC-05467ABCA38F}"/>
    <cellStyle name="40% - Accent2 5 2 6 4" xfId="1935" xr:uid="{8609AF9F-87BC-4BA4-B26A-8371DA6BD09B}"/>
    <cellStyle name="40% - Accent2 5 2 7" xfId="20458" xr:uid="{D65DA978-30ED-4D57-B6F8-E39C61A74E0D}"/>
    <cellStyle name="40% - Accent2 5 2 7 2" xfId="4129" xr:uid="{555A0823-DAA9-44BE-A532-53C2F93DC3F6}"/>
    <cellStyle name="40% - Accent2 5 2 8" xfId="7993" xr:uid="{A8508C92-A9FA-48D4-88E3-E5FC08F09A0B}"/>
    <cellStyle name="40% - Accent2 5 2 8 2" xfId="15900" xr:uid="{C22D118E-AE53-44A2-9354-815E7EE0CBA6}"/>
    <cellStyle name="40% - Accent2 5 2 9" xfId="25011" xr:uid="{A65FD0AE-6A70-4C6D-AE19-548E45630B97}"/>
    <cellStyle name="40% - Accent2 5 3" xfId="10830" xr:uid="{76F6C966-9654-4861-A8B7-6159B4337E62}"/>
    <cellStyle name="40% - Accent2 5 3 2" xfId="23467" xr:uid="{C5C0AF12-D07E-44B1-905D-81A37B3F155C}"/>
    <cellStyle name="40% - Accent2 5 3 2 2" xfId="24584" xr:uid="{F9F9ACDF-BB41-4E36-889D-4E78075E7016}"/>
    <cellStyle name="40% - Accent2 5 3 2 2 2" xfId="1596" xr:uid="{7CA18640-5997-41CF-A968-717118770B47}"/>
    <cellStyle name="40% - Accent2 5 3 2 2 2 2" xfId="9491" xr:uid="{0716681C-2DDC-44A5-8D7F-FADBC784C783}"/>
    <cellStyle name="40% - Accent2 5 3 2 2 3" xfId="16504" xr:uid="{BF4B7004-8D59-4082-968B-DD8B6ED1B5BB}"/>
    <cellStyle name="40% - Accent2 5 3 2 2 3 2" xfId="12798" xr:uid="{F1CF5FF7-1250-4EA7-AB66-81336EBD7C68}"/>
    <cellStyle name="40% - Accent2 5 3 2 2 4" xfId="20883" xr:uid="{826194FA-9628-4714-B6D2-7393185644CE}"/>
    <cellStyle name="40% - Accent2 5 3 2 3" xfId="6791" xr:uid="{F9DCBF8F-B8B4-42E7-8539-BA959F06306B}"/>
    <cellStyle name="40% - Accent2 5 3 2 3 2" xfId="14661" xr:uid="{C10C1FF8-3325-4346-86F4-21D87ED823E6}"/>
    <cellStyle name="40% - Accent2 5 3 2 4" xfId="17494" xr:uid="{05DDBCB4-60B1-4558-83D3-BB2978D0AB20}"/>
    <cellStyle name="40% - Accent2 5 3 2 4 2" xfId="4298" xr:uid="{A156B314-9D83-4A75-BC00-336D07A0CC99}"/>
    <cellStyle name="40% - Accent2 5 3 2 5" xfId="11341" xr:uid="{B4C7AF4B-5D5A-4F8F-B226-319FBB3DC28A}"/>
    <cellStyle name="40% - Accent2 5 3 3" xfId="17155" xr:uid="{A7F5942F-2F32-49C1-AD27-82C6C7CC7BCF}"/>
    <cellStyle name="40% - Accent2 5 3 3 2" xfId="18271" xr:uid="{19E44E0D-5B86-422D-8C04-7F4FD536F592}"/>
    <cellStyle name="40% - Accent2 5 3 3 2 2" xfId="3700" xr:uid="{AD2FBD5E-384C-4D07-949E-85EFDD9C8526}"/>
    <cellStyle name="40% - Accent2 5 3 3 2 2 2" xfId="22127" xr:uid="{11B90982-433D-4E50-954C-B3F30BC16FDE}"/>
    <cellStyle name="40% - Accent2 5 3 3 2 3" xfId="5970" xr:uid="{97350B37-4772-493F-ACE2-5EB0903C5456}"/>
    <cellStyle name="40% - Accent2 5 3 3 2 3 2" xfId="25435" xr:uid="{8DAD1034-BDF2-472D-900D-0272E7B36F5B}"/>
    <cellStyle name="40% - Accent2 5 3 3 2 4" xfId="14571" xr:uid="{254EF68F-CABB-431B-A52A-EE0A6932522D}"/>
    <cellStyle name="40% - Accent2 5 3 3 3" xfId="19427" xr:uid="{0E119E08-CE90-44C0-9F1F-EA94266E848D}"/>
    <cellStyle name="40% - Accent2 5 3 3 3 2" xfId="3097" xr:uid="{45635936-2183-409A-907B-A5F188AF57A7}"/>
    <cellStyle name="40% - Accent2 5 3 3 4" xfId="6961" xr:uid="{505F3375-68C9-46DE-BFA3-1162D8326321}"/>
    <cellStyle name="40% - Accent2 5 3 3 4 2" xfId="10612" xr:uid="{2544FFB7-0A6F-4EEC-BD6E-AA352986433B}"/>
    <cellStyle name="40% - Accent2 5 3 3 5" xfId="23978" xr:uid="{4E57DB9D-2C0A-41D9-AE82-1207DA458EDB}"/>
    <cellStyle name="40% - Accent2 5 3 4" xfId="11947" xr:uid="{44F07F93-44DA-446A-8AA4-14C6E43C4EF1}"/>
    <cellStyle name="40% - Accent2 5 3 4 2" xfId="558" xr:uid="{F932969A-2052-4CC5-B1FA-A55FFBE39487}"/>
    <cellStyle name="40% - Accent2 5 3 4 2 2" xfId="3178" xr:uid="{DE8A79AB-E772-4BC6-95AB-01FB16B6FB97}"/>
    <cellStyle name="40% - Accent2 5 3 4 3" xfId="22817" xr:uid="{03787FFD-85F8-47C4-B0C7-29A19860D5D2}"/>
    <cellStyle name="40% - Accent2 5 3 4 3 2" xfId="6484" xr:uid="{61497070-EB6A-4DCF-BC22-9EA6E1C1CC35}"/>
    <cellStyle name="40% - Accent2 5 3 4 4" xfId="8248" xr:uid="{EB01336E-9720-4338-B13A-ACCD504BE8CC}"/>
    <cellStyle name="40% - Accent2 5 3 5" xfId="17324" xr:uid="{063CF38C-9BC8-454B-B87E-91EE9B6BDF77}"/>
    <cellStyle name="40% - Accent2 5 3 5 2" xfId="20973" xr:uid="{31BBE077-A2AD-4690-8313-23C6C2E64BA7}"/>
    <cellStyle name="40% - Accent2 5 3 6" xfId="23806" xr:uid="{3C352898-8C9A-4F4A-9D9E-FAA546BF89D0}"/>
    <cellStyle name="40% - Accent2 5 3 6 2" xfId="2194" xr:uid="{31055D33-4738-44AB-BEF9-9B3BC4B299AF}"/>
    <cellStyle name="40% - Accent2 5 3 7" xfId="5028" xr:uid="{02311D24-C8CC-4109-BC64-799CC3F95E31}"/>
    <cellStyle name="40% - Accent2 5 4" xfId="6622" xr:uid="{E78A1687-8FF4-4A46-BDD7-B5CEB07AE0AA}"/>
    <cellStyle name="40% - Accent2 5 4 2" xfId="19258" xr:uid="{9AAA46DD-138E-4BCB-9B62-43C0DAC78C0F}"/>
    <cellStyle name="40% - Accent2 5 4 2 2" xfId="20373" xr:uid="{D4846EDF-3EDF-4B9D-B588-0A94D8FE2936}"/>
    <cellStyle name="40% - Accent2 5 4 2 2 2" xfId="22651" xr:uid="{DC327699-3A64-4A30-86FE-3E6C253707FC}"/>
    <cellStyle name="40% - Accent2 5 4 2 2 2 2" xfId="5282" xr:uid="{789A0299-60AF-41A7-9483-D800F23B689B}"/>
    <cellStyle name="40% - Accent2 5 4 2 2 3" xfId="24921" xr:uid="{31E29BC9-604B-4C04-9EFA-C93572F80B04}"/>
    <cellStyle name="40% - Accent2 5 4 2 2 3 2" xfId="8589" xr:uid="{CA2E8481-D931-4426-8E47-EE7D3BC2FE05}"/>
    <cellStyle name="40% - Accent2 5 4 2 2 4" xfId="9320" xr:uid="{703F981B-AE02-4718-9BD0-4D53D1B2750A}"/>
    <cellStyle name="40% - Accent2 5 4 2 3" xfId="474" xr:uid="{37F16999-9127-41B1-B860-12F20077DBCB}"/>
    <cellStyle name="40% - Accent2 5 4 2 3 2" xfId="22046" xr:uid="{7BC1A1EC-D00A-49BC-8CF0-D77D90D33CD6}"/>
    <cellStyle name="40% - Accent2 5 4 2 4" xfId="13283" xr:uid="{D30525E0-24BC-4E51-B946-CEF73ACDB732}"/>
    <cellStyle name="40% - Accent2 5 4 2 4 2" xfId="16936" xr:uid="{63F3722C-B835-49A0-AA98-FBD2CB21B458}"/>
    <cellStyle name="40% - Accent2 5 4 2 5" xfId="7133" xr:uid="{D191349F-73C4-4D31-98A0-2B1CEDC793E0}"/>
    <cellStyle name="40% - Accent2 5 4 3" xfId="12944" xr:uid="{359708E1-3093-4907-A2A8-0C14DF9C1D11}"/>
    <cellStyle name="40% - Accent2 5 4 3 2" xfId="14061" xr:uid="{C66F66AE-C859-4849-BD12-286D4D43BC5A}"/>
    <cellStyle name="40% - Accent2 5 4 3 2 2" xfId="16338" xr:uid="{5C0D5BEC-4C27-493F-B085-07049D859EB0}"/>
    <cellStyle name="40% - Accent2 5 4 3 2 2 2" xfId="11595" xr:uid="{9AF1259A-9BDD-4629-9AD5-20EA1724737C}"/>
    <cellStyle name="40% - Accent2 5 4 3 2 3" xfId="18608" xr:uid="{B7F56626-59B5-4D4F-A4D8-597500864EEB}"/>
    <cellStyle name="40% - Accent2 5 4 3 2 3 2" xfId="21224" xr:uid="{90CCFAFD-AD4C-4688-A7A5-84124477023F}"/>
    <cellStyle name="40% - Accent2 5 4 3 2 4" xfId="21956" xr:uid="{7AD1E569-4732-47AD-A993-521C5EC92D88}"/>
    <cellStyle name="40% - Accent2 5 4 3 3" xfId="475" xr:uid="{8C7AEFBE-A979-47D0-A4F2-7CA0AFD90B4A}"/>
    <cellStyle name="40% - Accent2 5 4 3 3 2" xfId="15734" xr:uid="{366B93D0-1290-4286-A866-CAA12DC388AC}"/>
    <cellStyle name="40% - Accent2 5 4 3 4" xfId="646" xr:uid="{CBD93E3C-FB18-4FB4-A881-00233849AF55}"/>
    <cellStyle name="40% - Accent2 5 4 3 4 2" xfId="6402" xr:uid="{4822CFB2-62D5-4F43-AD33-60A38AF65520}"/>
    <cellStyle name="40% - Accent2 5 4 3 5" xfId="19769" xr:uid="{2CFE6040-F434-4686-BDFF-D91C683F210E}"/>
    <cellStyle name="40% - Accent2 5 4 4" xfId="7738" xr:uid="{F3073272-7690-4538-B4C7-338B598528E1}"/>
    <cellStyle name="40% - Accent2 5 4 4 2" xfId="10014" xr:uid="{3ADB3A86-94F6-4399-A368-BD926F7B328E}"/>
    <cellStyle name="40% - Accent2 5 4 4 2 2" xfId="15815" xr:uid="{7907FE6C-0D39-448C-BA07-3C2A2D78673C}"/>
    <cellStyle name="40% - Accent2 5 4 4 3" xfId="12284" xr:uid="{F69F97DA-76A9-4963-A849-D036C0A75590}"/>
    <cellStyle name="40% - Accent2 5 4 4 3 2" xfId="19122" xr:uid="{27BBC62D-03D9-4C11-A563-C3B75ADDA7BD}"/>
    <cellStyle name="40% - Accent2 5 4 4 4" xfId="3007" xr:uid="{AE30364D-550A-4009-8D79-537B690D0698}"/>
    <cellStyle name="40% - Accent2 5 4 5" xfId="13113" xr:uid="{460DF6CF-EBC4-4421-8C2D-9BD3DE3B5734}"/>
    <cellStyle name="40% - Accent2 5 4 5 2" xfId="9410" xr:uid="{961BBC8F-DBA4-437E-A574-4F6FB69F6AE4}"/>
    <cellStyle name="40% - Accent2 5 4 6" xfId="19597" xr:uid="{D47A8D3D-B7A3-4FF3-825F-617851EC9A72}"/>
    <cellStyle name="40% - Accent2 5 4 6 2" xfId="23249" xr:uid="{83D573AB-7768-4693-812D-9759BA83C1B3}"/>
    <cellStyle name="40% - Accent2 5 4 7" xfId="17666" xr:uid="{C6C9A093-0523-4401-B411-DE307BF26B52}"/>
    <cellStyle name="40% - Accent2 5 5" xfId="1339" xr:uid="{7C545F26-8702-40C8-8AFB-A07245D2479E}"/>
    <cellStyle name="40% - Accent2 5 5 2" xfId="3443" xr:uid="{1F646E00-89A5-4C54-9BF6-25C93084C09D}"/>
    <cellStyle name="40% - Accent2 5 5 2 2" xfId="8810" xr:uid="{E7A7B377-AE81-4ACA-B4D4-523FE5BE41F5}"/>
    <cellStyle name="40% - Accent2 5 5 2 2 2" xfId="12118" xr:uid="{45EC847B-96A9-4E18-9247-1DD6553155B6}"/>
    <cellStyle name="40% - Accent2 5 5 2 2 2 2" xfId="17920" xr:uid="{FDDF83F0-1AA2-4892-A2DB-D0C507FC5EA5}"/>
    <cellStyle name="40% - Accent2 5 5 2 2 3" xfId="20710" xr:uid="{FF303D2A-AC0F-43C4-A63F-BFA5941E6AAB}"/>
    <cellStyle name="40% - Accent2 5 5 2 2 3 2" xfId="3348" xr:uid="{5E39999B-E0A7-4147-A7CE-FC09D99A0752}"/>
    <cellStyle name="40% - Accent2 5 5 2 2 4" xfId="5111" xr:uid="{C022B50A-CC17-4CE7-B216-0FF19352A9B5}"/>
    <cellStyle name="40% - Accent2 5 5 2 3" xfId="3618" xr:uid="{478AF7D1-102C-4F2F-A2D9-21428CDE5DAB}"/>
    <cellStyle name="40% - Accent2 5 5 2 3 2" xfId="11514" xr:uid="{064BF91E-47F6-4D62-AEF7-747D4F68D009}"/>
    <cellStyle name="40% - Accent2 5 5 2 4" xfId="1685" xr:uid="{EE0DD1BE-14F9-4F31-8F59-53D2FCE6D02F}"/>
    <cellStyle name="40% - Accent2 5 5 2 4 2" xfId="25353" xr:uid="{978A0D84-0A7A-4916-B429-FE818426733A}"/>
    <cellStyle name="40% - Accent2 5 5 2 5" xfId="818" xr:uid="{22594B2E-9AC7-42E6-B258-673C1AC598D3}"/>
    <cellStyle name="40% - Accent2 5 5 3" xfId="9757" xr:uid="{DFD828BB-7F90-4644-871D-1944B7D907B4}"/>
    <cellStyle name="40% - Accent2 5 5 3 2" xfId="21446" xr:uid="{0541A72B-E221-47EA-B663-3870ACF078ED}"/>
    <cellStyle name="40% - Accent2 5 5 3 2 2" xfId="24755" xr:uid="{58147639-D267-4F85-90D6-ABF3326E2CC6}"/>
    <cellStyle name="40% - Accent2 5 5 3 2 2 2" xfId="7387" xr:uid="{AA4B206B-0D4C-4962-92E1-26BC25849ACB}"/>
    <cellStyle name="40% - Accent2 5 5 3 2 3" xfId="14398" xr:uid="{34CB609A-3193-4514-8E92-53DDC22A2F7F}"/>
    <cellStyle name="40% - Accent2 5 5 3 2 3 2" xfId="9661" xr:uid="{85D2AB3D-390F-4F32-884F-3A369FAB2B90}"/>
    <cellStyle name="40% - Accent2 5 5 3 2 4" xfId="11424" xr:uid="{DC6A0F02-5DB2-463C-9B50-936808DCFE21}"/>
    <cellStyle name="40% - Accent2 5 5 3 3" xfId="9932" xr:uid="{F0E1E66B-59F0-4DBA-98CD-50C150B62687}"/>
    <cellStyle name="40% - Accent2 5 5 3 3 2" xfId="24151" xr:uid="{CA1978BC-3FDB-4C3C-9E29-050BE1863891}"/>
    <cellStyle name="40% - Accent2 5 5 3 4" xfId="3789" xr:uid="{907142C4-F1E2-45A8-BC38-AB45BCE51ADE}"/>
    <cellStyle name="40% - Accent2 5 5 3 4 2" xfId="19040" xr:uid="{36A14A52-CABD-4013-8332-55BA6781F4AC}"/>
    <cellStyle name="40% - Accent2 5 5 3 5" xfId="819" xr:uid="{21BD9C49-E353-4237-ADBB-79B95CF813C0}"/>
    <cellStyle name="40% - Accent2 5 5 4" xfId="2497" xr:uid="{578FF532-20F1-4408-AB7F-704474467020}"/>
    <cellStyle name="40% - Accent2 5 5 4 2" xfId="5804" xr:uid="{5676B316-7D53-43D5-8991-20F9A70E8992}"/>
    <cellStyle name="40% - Accent2 5 5 4 2 2" xfId="24232" xr:uid="{E92F2518-469E-4665-A37B-46ED6E50E416}"/>
    <cellStyle name="40% - Accent2 5 5 4 3" xfId="8075" xr:uid="{EA87FB69-FDFD-4CDF-AD4B-4636389922C9}"/>
    <cellStyle name="40% - Accent2 5 5 4 3 2" xfId="14912" xr:uid="{BAD6973F-8DCB-48F4-9692-FB2DE9A82911}"/>
    <cellStyle name="40% - Accent2 5 5 4 4" xfId="15644" xr:uid="{A40CEF0F-5227-41E4-BCEF-148B7872EA51}"/>
    <cellStyle name="40% - Accent2 5 5 5" xfId="1514" xr:uid="{3BB9FC22-8D02-4DE0-9239-1A475F554D60}"/>
    <cellStyle name="40% - Accent2 5 5 5 2" xfId="5201" xr:uid="{C4F1F244-F72A-4DF9-A339-4076D8256D79}"/>
    <cellStyle name="40% - Accent2 5 5 6" xfId="647" xr:uid="{EE517199-13B3-4AFF-8EB4-57676E4A4375}"/>
    <cellStyle name="40% - Accent2 5 5 6 2" xfId="12716" xr:uid="{C130F11E-6C5D-43AA-A365-316724BA4D50}"/>
    <cellStyle name="40% - Accent2 5 5 7" xfId="13455" xr:uid="{174217BD-227E-48CE-965A-35D51EDB0CF7}"/>
    <cellStyle name="40% - Accent2 5 6" xfId="22394" xr:uid="{FC1003B0-5A92-4727-898D-055E9F577161}"/>
    <cellStyle name="40% - Accent2 5 6 2" xfId="15134" xr:uid="{A2057A4E-11FC-4BFA-A246-22E0BC0194B6}"/>
    <cellStyle name="40% - Accent2 5 6 2 2" xfId="18442" xr:uid="{8EC6C82D-1394-4DB5-918F-A5168ADC3CFC}"/>
    <cellStyle name="40% - Accent2 5 6 2 2 2" xfId="20023" xr:uid="{D867C0B6-595E-43FF-B6A9-EB0CA1AA5A6B}"/>
    <cellStyle name="40% - Accent2 5 6 2 3" xfId="2834" xr:uid="{944B1404-A341-4B17-8E2E-2FD56CEBE7D2}"/>
    <cellStyle name="40% - Accent2 5 6 2 3 2" xfId="22297" xr:uid="{5A240405-E757-48BD-8E52-8556BF719F40}"/>
    <cellStyle name="40% - Accent2 5 6 2 4" xfId="24061" xr:uid="{032AD673-0D46-4181-8C1C-D29A86A33890}"/>
    <cellStyle name="40% - Accent2 5 6 3" xfId="22569" xr:uid="{E528FC0B-FFAD-4647-A668-573DEAB4D75D}"/>
    <cellStyle name="40% - Accent2 5 6 3 2" xfId="17839" xr:uid="{95BBB23E-AA0A-4AEC-AA0B-CEB49DB764FF}"/>
    <cellStyle name="40% - Accent2 5 6 4" xfId="10103" xr:uid="{9D437B16-2344-48DE-A6EC-930237F79C56}"/>
    <cellStyle name="40% - Accent2 5 6 4 2" xfId="8507" xr:uid="{495B61FA-2B1A-4737-9C63-0E401ADE5228}"/>
    <cellStyle name="40% - Accent2 5 6 5" xfId="1856" xr:uid="{D35DF61B-DCE3-43B0-8F65-F07D50FAA18E}"/>
    <cellStyle name="40% - Accent2 5 7" xfId="16081" xr:uid="{C94B2241-B2D6-4949-8EB5-D0BDFAC9242B}"/>
    <cellStyle name="40% - Accent2 5 7 2" xfId="4601" xr:uid="{2E69589D-610D-4E6D-B2DC-22716E34A3EE}"/>
    <cellStyle name="40% - Accent2 5 7 2 2" xfId="7909" xr:uid="{4058D447-5738-42A0-B916-35E5F5F2655D}"/>
    <cellStyle name="40% - Accent2 5 7 2 2 2" xfId="13709" xr:uid="{0C618072-8F5B-4DB0-BABF-344D5EDC350A}"/>
    <cellStyle name="40% - Accent2 5 7 2 3" xfId="9147" xr:uid="{8E28BB2F-5658-4922-8DEE-350C594EC8F4}"/>
    <cellStyle name="40% - Accent2 5 7 2 3 2" xfId="15985" xr:uid="{697434A4-C08F-4432-9E57-1E5F4A209ED9}"/>
    <cellStyle name="40% - Accent2 5 7 2 4" xfId="17749" xr:uid="{60F7E5C4-281C-4296-BD67-A05DEE319FA0}"/>
    <cellStyle name="40% - Accent2 5 7 3" xfId="16256" xr:uid="{5ACA458D-1F42-4907-B51A-A7AC2BAC5049}"/>
    <cellStyle name="40% - Accent2 5 7 3 2" xfId="7306" xr:uid="{CEA67C87-F687-4DFF-9EF0-A95D9B509C74}"/>
    <cellStyle name="40% - Accent2 5 7 4" xfId="22740" xr:uid="{1C68D801-713D-4D28-A87F-C1B34D251D09}"/>
    <cellStyle name="40% - Accent2 5 7 4 2" xfId="21142" xr:uid="{EE7988A2-CF02-4061-B414-B1AA3F2BD80B}"/>
    <cellStyle name="40% - Accent2 5 7 5" xfId="3960" xr:uid="{0201AA01-D430-47B1-9567-BC47BDA0EF27}"/>
    <cellStyle name="40% - Accent2 5 8" xfId="24500" xr:uid="{295086FD-F612-435C-9BF6-E5F9CE1B6E73}"/>
    <cellStyle name="40% - Accent2 5 8 2" xfId="7823" xr:uid="{E928EFFC-DD7A-4D54-B33B-B637D1C722E9}"/>
    <cellStyle name="40% - Accent2 5 8 2 2" xfId="2025" xr:uid="{91085FB4-6E94-41FF-8DD7-3E6054A394B8}"/>
    <cellStyle name="40% - Accent2 5 8 3" xfId="18526" xr:uid="{12384180-2AEB-45AB-B4F2-5B08DBF6339D}"/>
    <cellStyle name="40% - Accent2 5 8 3 2" xfId="22212" xr:uid="{26729447-D2B0-4278-825F-0A1312570225}"/>
    <cellStyle name="40% - Accent2 5 8 4" xfId="12374" xr:uid="{57B80F5D-7559-4847-AAF3-BA0557FC4D90}"/>
    <cellStyle name="40% - Accent2 5 9" xfId="6705" xr:uid="{EA4E18DC-2CA4-40C8-A3F2-BCC03BB71A01}"/>
    <cellStyle name="40% - Accent2 5 9 2" xfId="23379" xr:uid="{FB4ACA94-0073-4F4C-B85C-6E8B2499575A}"/>
    <cellStyle name="40% - Accent2 5 9 2 2" xfId="10524" xr:uid="{45ECB8BE-FA21-497E-B142-3D67EE33E43F}"/>
    <cellStyle name="40% - Accent2 5 9 3" xfId="4940" xr:uid="{CC10EAB5-E8CF-4E2B-8912-209F2130248E}"/>
    <cellStyle name="40% - Accent2 5 9 3 2" xfId="18087" xr:uid="{2E2CED5E-26F0-45DF-952D-87FB52BC472C}"/>
    <cellStyle name="40% - Accent2 5 9 4" xfId="899" xr:uid="{C67D1D28-00BD-44A1-9294-954C0F857CE3}"/>
    <cellStyle name="40% - Accent2 6" xfId="5547" xr:uid="{AEACEF57-3854-4994-82CA-8A8E3CF87C64}"/>
    <cellStyle name="40% - Accent2 6 10" xfId="10274" xr:uid="{32F71A69-D29D-44D3-AA15-1EF11E544822}"/>
    <cellStyle name="40% - Accent2 6 2" xfId="11861" xr:uid="{5546D05F-D11D-47C8-AFD1-6CA153A84CB6}"/>
    <cellStyle name="40% - Accent2 6 2 2" xfId="24498" xr:uid="{F37E6A5A-5FA7-45DA-9ABE-28F10B71B2B4}"/>
    <cellStyle name="40% - Accent2 6 2 2 2" xfId="17239" xr:uid="{363EDFF1-9C9D-4DDC-8FDB-14FD4AFCE7B6}"/>
    <cellStyle name="40% - Accent2 6 2 2 2 2" xfId="2668" xr:uid="{CE70CBD8-060F-49C1-A5DA-F3C493D1706A}"/>
    <cellStyle name="40% - Accent2 6 2 2 2 2 2" xfId="10522" xr:uid="{91D5AAA8-69F1-4507-B230-8B01E9CCF3BF}"/>
    <cellStyle name="40% - Accent2 6 2 2 2 3" xfId="4938" xr:uid="{5D655969-94DF-43B6-84EE-BE9C31A7FBCA}"/>
    <cellStyle name="40% - Accent2 6 2 2 2 3 2" xfId="24402" xr:uid="{E058BA5F-6924-4240-ADD1-C99CF3A77CE5}"/>
    <cellStyle name="40% - Accent2 6 2 2 2 4" xfId="13538" xr:uid="{45A2FD0C-4CD0-4CC5-9D4D-35546EC858FB}"/>
    <cellStyle name="40% - Accent2 6 2 2 3" xfId="24673" xr:uid="{8D597F13-4F58-4DF1-B4D5-FC4F1B9B59CC}"/>
    <cellStyle name="40% - Accent2 6 2 2 3 2" xfId="991" xr:uid="{66BDB658-B7C6-4CB5-AD2A-8D475623C2A3}"/>
    <cellStyle name="40% - Accent2 6 2 2 4" xfId="12207" xr:uid="{C9DAE444-14D5-4501-873A-2BB06EBDAA35}"/>
    <cellStyle name="40% - Accent2 6 2 2 4 2" xfId="9579" xr:uid="{E5F953EA-6DA1-42C2-B877-FF2DE28C5198}"/>
    <cellStyle name="40% - Accent2 6 2 2 5" xfId="16598" xr:uid="{3D5BD30C-BD43-4C60-A2D8-898AE2A563EA}"/>
    <cellStyle name="40% - Accent2 6 2 3" xfId="18185" xr:uid="{D67228C6-73FD-4E81-94AA-AE3654BF79A3}"/>
    <cellStyle name="40% - Accent2 6 2 3 2" xfId="6706" xr:uid="{7DC307BB-0D6F-4CFC-93BF-8E340F3F87DD}"/>
    <cellStyle name="40% - Accent2 6 2 3 2 2" xfId="8981" xr:uid="{5692CB6B-F534-4274-95E5-E27077667731}"/>
    <cellStyle name="40% - Accent2 6 2 3 2 2 2" xfId="23159" xr:uid="{97F50164-A21D-4A76-A193-8AB127D09D5D}"/>
    <cellStyle name="40% - Accent2 6 2 3 2 3" xfId="11251" xr:uid="{FA7654FC-BCE1-45F0-BD70-CD8FBD6E53BD}"/>
    <cellStyle name="40% - Accent2 6 2 3 2 3 2" xfId="18090" xr:uid="{A7A100D8-1B14-439C-95F8-BCF51F8CF0E4}"/>
    <cellStyle name="40% - Accent2 6 2 3 2 4" xfId="1933" xr:uid="{9B64B1B2-923C-4D9A-8034-AB3B3ADCCFB2}"/>
    <cellStyle name="40% - Accent2 6 2 3 3" xfId="18360" xr:uid="{156C739D-4846-4010-9FEB-C4188FD5DD33}"/>
    <cellStyle name="40% - Accent2 6 2 3 3 2" xfId="2026" xr:uid="{5AC41C93-4AD7-449C-A1F5-5392504E86AC}"/>
    <cellStyle name="40% - Accent2 6 2 3 4" xfId="24844" xr:uid="{5AA4985C-718E-41D1-8C11-015988B577EB}"/>
    <cellStyle name="40% - Accent2 6 2 3 4 2" xfId="22215" xr:uid="{A5FA0FC9-3106-471F-8B3A-1B66E9978A3E}"/>
    <cellStyle name="40% - Accent2 6 2 3 5" xfId="6064" xr:uid="{E309117B-402E-49F1-8C34-BBD6D5A7F3F7}"/>
    <cellStyle name="40% - Accent2 6 2 4" xfId="23551" xr:uid="{C11587FA-520A-42A2-8309-5DAB02B7977B}"/>
    <cellStyle name="40% - Accent2 6 2 4 2" xfId="14232" xr:uid="{C3C94DAD-CE5C-4455-9488-2595D165A529}"/>
    <cellStyle name="40% - Accent2 6 2 4 2 2" xfId="4208" xr:uid="{9DAFB76A-9CD9-4D22-8387-AC859690444A}"/>
    <cellStyle name="40% - Accent2 6 2 4 3" xfId="15471" xr:uid="{4E7E1962-29C7-463D-BB6D-6403B1505D78}"/>
    <cellStyle name="40% - Accent2 6 2 4 3 2" xfId="11765" xr:uid="{4FC62EA7-89B2-4035-952E-05D94F104B74}"/>
    <cellStyle name="40% - Accent2 6 2 4 4" xfId="19852" xr:uid="{0ADFCDEB-E7DB-4A09-86A8-5EA385E95ECB}"/>
    <cellStyle name="40% - Accent2 6 2 5" xfId="12036" xr:uid="{2A121D49-9BE0-4B36-9D51-46AAC29472CE}"/>
    <cellStyle name="40% - Accent2 6 2 5 2" xfId="13628" xr:uid="{EDABBE65-BE5A-4036-B2EB-373BFD52D278}"/>
    <cellStyle name="40% - Accent2 6 2 6" xfId="5893" xr:uid="{95A57AD5-D75A-414C-A5E5-96C092FB7E98}"/>
    <cellStyle name="40% - Accent2 6 2 6 2" xfId="3266" xr:uid="{19C51681-AB5A-4EB5-960B-2DF6D6FE35AB}"/>
    <cellStyle name="40% - Accent2 6 2 7" xfId="22911" xr:uid="{C8F220E6-34AC-4AF6-9273-BA55D8695F4D}"/>
    <cellStyle name="40% - Accent2 6 3" xfId="7652" xr:uid="{9CD82925-9C44-40FA-B04A-F2A1A1F1B34B}"/>
    <cellStyle name="40% - Accent2 6 3 2" xfId="20287" xr:uid="{90145DDD-34C4-4776-8276-306CC79FBC48}"/>
    <cellStyle name="40% - Accent2 6 3 2 2" xfId="13028" xr:uid="{0B9B8A75-3257-4CF1-8660-BCD6013C74C7}"/>
    <cellStyle name="40% - Accent2 6 3 2 2 2" xfId="15305" xr:uid="{786A02FB-6BB7-46EE-9602-256C35EA1B69}"/>
    <cellStyle name="40% - Accent2 6 3 2 2 2 2" xfId="6312" xr:uid="{40517085-13CB-414F-B418-60A5E181CA8C}"/>
    <cellStyle name="40% - Accent2 6 3 2 2 3" xfId="17576" xr:uid="{C1B6F9BB-3E1C-4FEF-A85E-6C1E1642237E}"/>
    <cellStyle name="40% - Accent2 6 3 2 2 3 2" xfId="20193" xr:uid="{157A79BD-CB35-44E5-AEE7-944EA30D4CE6}"/>
    <cellStyle name="40% - Accent2 6 3 2 2 4" xfId="10351" xr:uid="{6CB746EE-AAB0-4E47-8608-83C54E091C17}"/>
    <cellStyle name="40% - Accent2 6 3 2 3" xfId="20462" xr:uid="{FEEDF090-2184-4A88-A535-25CBD6FC78B4}"/>
    <cellStyle name="40% - Accent2 6 3 2 3 2" xfId="10444" xr:uid="{B0A5AA83-9756-4FFB-8FCC-061807DAAC50}"/>
    <cellStyle name="40% - Accent2 6 3 2 4" xfId="7998" xr:uid="{8F9541A7-DCDB-4FB2-B5A6-EFE081C05D71}"/>
    <cellStyle name="40% - Accent2 6 3 2 4 2" xfId="5370" xr:uid="{5C70D77D-3E26-4435-A3DF-050C710F2309}"/>
    <cellStyle name="40% - Accent2 6 3 2 5" xfId="25015" xr:uid="{60C6A156-A389-4873-A585-10358776BEA1}"/>
    <cellStyle name="40% - Accent2 6 3 3" xfId="13975" xr:uid="{7DD31681-EEDB-4034-A5D6-815AB17D34E9}"/>
    <cellStyle name="40% - Accent2 6 3 3 2" xfId="1423" xr:uid="{40E85E87-ABA4-4D9A-8121-F2288986378E}"/>
    <cellStyle name="40% - Accent2 6 3 3 2 2" xfId="4772" xr:uid="{0667A84A-6F29-40B8-AA4F-B3D2B2C5CA74}"/>
    <cellStyle name="40% - Accent2 6 3 3 2 2 2" xfId="12626" xr:uid="{DC9BE7C6-A0D1-4B60-8850-6D28FB77E9C8}"/>
    <cellStyle name="40% - Accent2 6 3 3 2 3" xfId="7043" xr:uid="{09E0396C-2F87-433B-8611-74C5F0DA785A}"/>
    <cellStyle name="40% - Accent2 6 3 3 2 3 2" xfId="13879" xr:uid="{0D830AA0-3600-4015-9E8D-9897CFC34BAA}"/>
    <cellStyle name="40% - Accent2 6 3 3 2 4" xfId="22988" xr:uid="{9BD96217-8EDE-4EF4-8FBD-50ABCEEA3E70}"/>
    <cellStyle name="40% - Accent2 6 3 3 3" xfId="14150" xr:uid="{74BB5E1C-DD86-48BE-9831-CE92D0ED1B1C}"/>
    <cellStyle name="40% - Accent2 6 3 3 3 2" xfId="23081" xr:uid="{580BEA14-66BE-4E5A-A782-036CFED22D89}"/>
    <cellStyle name="40% - Accent2 6 3 3 4" xfId="20633" xr:uid="{8E8BC6A8-576C-49B0-9CFD-2A494DFB4B0C}"/>
    <cellStyle name="40% - Accent2 6 3 3 4 2" xfId="11683" xr:uid="{BEC0777A-23AD-46F1-B01B-5D8FB6D45E2A}"/>
    <cellStyle name="40% - Accent2 6 3 3 5" xfId="18702" xr:uid="{95390C14-63B0-476B-971C-11700D635BAD}"/>
    <cellStyle name="40% - Accent2 6 3 4" xfId="19342" xr:uid="{1201978A-860C-41D7-B0DF-F4FB48337038}"/>
    <cellStyle name="40% - Accent2 6 3 4 2" xfId="21617" xr:uid="{51DFDAAC-A3E8-4387-830F-550286D57871}"/>
    <cellStyle name="40% - Accent2 6 3 4 2 2" xfId="16846" xr:uid="{B3CD59A9-38DC-4C67-ADB9-D9ABB7A6A025}"/>
    <cellStyle name="40% - Accent2 6 3 4 3" xfId="23888" xr:uid="{F0349406-7BED-4C10-ACD3-0C771BB0D891}"/>
    <cellStyle name="40% - Accent2 6 3 4 3 2" xfId="7557" xr:uid="{B7A8529D-52E9-414A-BCEB-869789F2EC4F}"/>
    <cellStyle name="40% - Accent2 6 3 4 4" xfId="4037" xr:uid="{00EB0886-DA22-4889-B2DD-B55F35DA4BA0}"/>
    <cellStyle name="40% - Accent2 6 3 5" xfId="7827" xr:uid="{89B36B59-E199-48F2-9A1D-D01987B9AB11}"/>
    <cellStyle name="40% - Accent2 6 3 5 2" xfId="4130" xr:uid="{4E7613AB-37ED-4E5D-8538-AD61EAE11560}"/>
    <cellStyle name="40% - Accent2 6 3 6" xfId="18531" xr:uid="{0822348E-2251-444C-85F6-9CC203E192CC}"/>
    <cellStyle name="40% - Accent2 6 3 6 2" xfId="15903" xr:uid="{633B1DA4-599F-439B-9EC7-D5526DC0B4FC}"/>
    <cellStyle name="40% - Accent2 6 3 7" xfId="12378" xr:uid="{53D180ED-4CEC-46E0-BBA2-1BB098D15F0F}"/>
    <cellStyle name="40% - Accent2 6 4" xfId="2411" xr:uid="{EA2BB272-F010-4D8D-8917-A08378BA3E82}"/>
    <cellStyle name="40% - Accent2 6 4 2" xfId="8724" xr:uid="{71CD44C4-A1E8-42ED-AF18-692197AB6365}"/>
    <cellStyle name="40% - Accent2 6 4 2 2" xfId="9841" xr:uid="{56DAE1CE-67B2-40C4-812C-6DE499770F46}"/>
    <cellStyle name="40% - Accent2 6 4 2 2 2" xfId="23722" xr:uid="{1E4A1D4A-F405-4406-8CAB-16FB31EA84D7}"/>
    <cellStyle name="40% - Accent2 6 4 2 2 2 2" xfId="18950" xr:uid="{505E47F3-762C-4A86-95A3-165BF41B05A7}"/>
    <cellStyle name="40% - Accent2 6 4 2 2 3" xfId="13365" xr:uid="{DF0AF641-727A-4A46-B3C5-C546A2CC08F9}"/>
    <cellStyle name="40% - Accent2 6 4 2 2 3 2" xfId="2277" xr:uid="{6DF62698-53AE-4F8C-822A-EECAB3AC4485}"/>
    <cellStyle name="40% - Accent2 6 4 2 2 4" xfId="6141" xr:uid="{A518D2E7-FD2C-424A-985D-C1F83AA1B143}"/>
    <cellStyle name="40% - Accent2 6 4 2 3" xfId="8899" xr:uid="{E7958E71-849D-4F07-98BD-A1088E4C70F9}"/>
    <cellStyle name="40% - Accent2 6 4 2 3 2" xfId="6234" xr:uid="{8221EAF3-E00E-4C4E-91A5-169DF9B2138A}"/>
    <cellStyle name="40% - Accent2 6 4 2 4" xfId="2757" xr:uid="{9B7AEEF5-711C-478B-A849-4372DB8A16C4}"/>
    <cellStyle name="40% - Accent2 6 4 2 4 2" xfId="18008" xr:uid="{136C21A0-F1A9-4E02-8581-D12B83C0DAE3}"/>
    <cellStyle name="40% - Accent2 6 4 2 5" xfId="20804" xr:uid="{2323D320-0171-4A5E-84E2-604B8AB4F7A5}"/>
    <cellStyle name="40% - Accent2 6 4 3" xfId="21360" xr:uid="{34B32A3B-809D-4FCE-ABB3-7A12732BA9B8}"/>
    <cellStyle name="40% - Accent2 6 4 3 2" xfId="22478" xr:uid="{EAD3981C-9598-4734-9337-236EF4613AEB}"/>
    <cellStyle name="40% - Accent2 6 4 3 2 2" xfId="17410" xr:uid="{16E6A94A-759D-4EE4-8129-CDC49447CCCB}"/>
    <cellStyle name="40% - Accent2 6 4 3 2 2 2" xfId="8417" xr:uid="{B28357E2-0B1A-4F34-9A47-9943A1034AFC}"/>
    <cellStyle name="40% - Accent2 6 4 3 2 3" xfId="728" xr:uid="{14607CF5-CD45-45E3-A1F2-E96A97D9824C}"/>
    <cellStyle name="40% - Accent2 6 4 3 2 3 2" xfId="4381" xr:uid="{7C19CEF9-1619-4DD3-8732-3A61AB640739}"/>
    <cellStyle name="40% - Accent2 6 4 3 2 4" xfId="12455" xr:uid="{80B932B9-B60C-424E-93CA-98B2CB856593}"/>
    <cellStyle name="40% - Accent2 6 4 3 3" xfId="21535" xr:uid="{2129DA5B-708F-4067-89DA-DA08E6596439}"/>
    <cellStyle name="40% - Accent2 6 4 3 3 2" xfId="12548" xr:uid="{934715E7-E691-4F45-8B4F-6482FD459DA7}"/>
    <cellStyle name="40% - Accent2 6 4 3 4" xfId="9070" xr:uid="{126EF201-32D9-47D1-9316-DC7F08AE5BDE}"/>
    <cellStyle name="40% - Accent2 6 4 3 4 2" xfId="7475" xr:uid="{68082EB0-392B-42D4-BE05-1EBF7A725D8F}"/>
    <cellStyle name="40% - Accent2 6 4 3 5" xfId="14492" xr:uid="{91A4C296-B883-4CD0-B1D2-44ECB8D8883F}"/>
    <cellStyle name="40% - Accent2 6 4 4" xfId="3527" xr:uid="{5B028EC5-8167-44C6-BD8C-CC01C3E2D403}"/>
    <cellStyle name="40% - Accent2 6 4 4 2" xfId="11085" xr:uid="{488EC6DF-5DC0-49A8-9638-E583E603FF93}"/>
    <cellStyle name="40% - Accent2 6 4 4 2 2" xfId="25263" xr:uid="{04F96D56-A4E3-437E-960F-CBCED26C4980}"/>
    <cellStyle name="40% - Accent2 6 4 4 3" xfId="19679" xr:uid="{C95C5B15-7244-4DCF-92CE-B7559A0E125C}"/>
    <cellStyle name="40% - Accent2 6 4 4 3 2" xfId="1244" xr:uid="{77FAC08E-F7DA-4DC8-B5D0-440E58F0BEE9}"/>
    <cellStyle name="40% - Accent2 6 4 4 4" xfId="16675" xr:uid="{9CE3BD7D-8FC5-4348-9FCC-892EE0D2B075}"/>
    <cellStyle name="40% - Accent2 6 4 5" xfId="2586" xr:uid="{9A328F12-C897-4CDC-8454-31E57E454EE9}"/>
    <cellStyle name="40% - Accent2 6 4 5 2" xfId="16768" xr:uid="{513643B1-0973-4708-A779-EFDD8F26A691}"/>
    <cellStyle name="40% - Accent2 6 4 6" xfId="14321" xr:uid="{7CBF92B7-59F9-4270-899A-C61B9C9B8C3E}"/>
    <cellStyle name="40% - Accent2 6 4 6 2" xfId="24320" xr:uid="{B0AAEAE5-390E-4695-B349-E7D9C0CDA2C3}"/>
    <cellStyle name="40% - Accent2 6 4 7" xfId="8169" xr:uid="{E155EBEC-B735-4C07-A05A-A056CCD2A3D8}"/>
    <cellStyle name="40% - Accent2 6 5" xfId="15048" xr:uid="{E40987EF-0197-46C2-ADE5-41FBE88EDB54}"/>
    <cellStyle name="40% - Accent2 6 5 2" xfId="16165" xr:uid="{1611DA4A-0E55-49DB-87D9-947A65E35CBE}"/>
    <cellStyle name="40% - Accent2 6 5 2 2" xfId="6877" xr:uid="{7730B0DE-4D7A-4445-B22E-C5D87DB71D19}"/>
    <cellStyle name="40% - Accent2 6 5 2 2 2" xfId="21052" xr:uid="{83B53F71-DE1A-4D17-99D4-910371339254}"/>
    <cellStyle name="40% - Accent2 6 5 2 3" xfId="729" xr:uid="{A27DB816-2D7A-4072-ABD5-2251999E0390}"/>
    <cellStyle name="40% - Accent2 6 5 2 3 2" xfId="10695" xr:uid="{42E02367-41CC-4C05-857E-B9AFC4E95584}"/>
    <cellStyle name="40% - Accent2 6 5 2 4" xfId="25092" xr:uid="{C4422EE3-A1F7-45A4-86C8-DEC9B3C71730}"/>
    <cellStyle name="40% - Accent2 6 5 3" xfId="15223" xr:uid="{59A85B5F-0EF9-4E74-B52E-8585CAD2FBDD}"/>
    <cellStyle name="40% - Accent2 6 5 3 2" xfId="25185" xr:uid="{A07C4474-5A76-4695-96DB-460C79993038}"/>
    <cellStyle name="40% - Accent2 6 5 4" xfId="21706" xr:uid="{930B64E1-9164-4C1E-AC31-E80ACEC007BD}"/>
    <cellStyle name="40% - Accent2 6 5 4 2" xfId="20111" xr:uid="{FC51D11F-0BCE-4007-82FC-C3234F7F5E0D}"/>
    <cellStyle name="40% - Accent2 6 5 5" xfId="2928" xr:uid="{8FA53A35-AD19-4D4B-A5AD-97AE0BF2C2B4}"/>
    <cellStyle name="40% - Accent2 6 6" xfId="4515" xr:uid="{16825588-1AE4-40CD-8552-85EF56C6512A}"/>
    <cellStyle name="40% - Accent2 6 6 2" xfId="5631" xr:uid="{7D1B4E5C-D7F7-4875-9C1D-947701A50FE5}"/>
    <cellStyle name="40% - Accent2 6 6 2 2" xfId="19513" xr:uid="{D9D48402-D8CB-4B5C-8D2F-345E14C26041}"/>
    <cellStyle name="40% - Accent2 6 6 2 2 2" xfId="14740" xr:uid="{1EEE8E7A-1924-4858-826B-828EF1B7E267}"/>
    <cellStyle name="40% - Accent2 6 6 2 3" xfId="1766" xr:uid="{6BC8279C-A261-4294-B95C-DB4476FDD18F}"/>
    <cellStyle name="40% - Accent2 6 6 2 3 2" xfId="23332" xr:uid="{38BBF08C-15D5-4C52-A7BF-0B9D9EF165ED}"/>
    <cellStyle name="40% - Accent2 6 6 2 4" xfId="18779" xr:uid="{3326E562-4314-464A-AFC1-C7F87DB76B0D}"/>
    <cellStyle name="40% - Accent2 6 6 3" xfId="4690" xr:uid="{39CF8707-A7AE-429D-A79A-FC426269ACE0}"/>
    <cellStyle name="40% - Accent2 6 6 3 2" xfId="18872" xr:uid="{29DB056E-7649-459A-A63D-D4A9A1F8DE5E}"/>
    <cellStyle name="40% - Accent2 6 6 4" xfId="15394" xr:uid="{A663A666-F459-4862-B7F3-53839A05FCA9}"/>
    <cellStyle name="40% - Accent2 6 6 4 2" xfId="13797" xr:uid="{E4431A9F-3F63-449F-9CF3-F842B1FD5732}"/>
    <cellStyle name="40% - Accent2 6 6 5" xfId="9241" xr:uid="{9AEC6F1B-5779-4F1C-BD0F-C236D006CFC0}"/>
    <cellStyle name="40% - Accent2 6 7" xfId="10914" xr:uid="{9A773922-CD9C-45D3-9FB7-A9A98BE7A0C2}"/>
    <cellStyle name="40% - Accent2 6 7 2" xfId="20544" xr:uid="{34C87508-D7D2-4CFB-BC69-42A6D00037B9}"/>
    <cellStyle name="40% - Accent2 6 7 2 2" xfId="2104" xr:uid="{20F1103B-5198-4E1E-BAA5-995DC4EBEE4D}"/>
    <cellStyle name="40% - Accent2 6 7 3" xfId="21783" xr:uid="{0AFA9CF0-6E42-4F09-B6C6-4F50CDA0B782}"/>
    <cellStyle name="40% - Accent2 6 7 3 2" xfId="5452" xr:uid="{414A2601-E093-4897-9DB5-B112E84E83F3}"/>
    <cellStyle name="40% - Accent2 6 7 4" xfId="7216" xr:uid="{44D2BF16-8F9A-4648-A791-51A356B50F05}"/>
    <cellStyle name="40% - Accent2 6 8" xfId="5722" xr:uid="{4FA5B1CA-813C-4B10-B9A1-9E2EB2CE26C9}"/>
    <cellStyle name="40% - Accent2 6 8 2" xfId="19942" xr:uid="{D4DBBEC3-9A6F-4FC1-8E6B-326D43C16032}"/>
    <cellStyle name="40% - Accent2 6 9" xfId="16427" xr:uid="{3BA2D1F9-F932-4C06-8BF1-8C72C1F223D8}"/>
    <cellStyle name="40% - Accent2 6 9 2" xfId="14830" xr:uid="{E587CBF3-031E-469D-B3C5-5B58400C92D0}"/>
    <cellStyle name="40% - Accent2 7" xfId="10828" xr:uid="{D167005A-9A70-4D58-AFAC-98D47D0D5AEB}"/>
    <cellStyle name="40% - Accent2 7 2" xfId="23465" xr:uid="{3113395A-8BAD-4EC6-9C78-8DDABF2C0C78}"/>
    <cellStyle name="40% - Accent2 7 2 2" xfId="17153" xr:uid="{A5115BA6-FF45-45DD-97BA-49579C539125}"/>
    <cellStyle name="40% - Accent2 7 2 2 2" xfId="18269" xr:uid="{077B7ADF-C6D0-49EC-B140-91A23FED21FA}"/>
    <cellStyle name="40% - Accent2 7 2 2 2 2" xfId="1597" xr:uid="{9B6AF5A5-7624-4659-8AD4-01DB413186C1}"/>
    <cellStyle name="40% - Accent2 7 2 2 2 2 2" xfId="22125" xr:uid="{9956092B-0F85-45F1-892F-B6963796A1DA}"/>
    <cellStyle name="40% - Accent2 7 2 2 2 3" xfId="22821" xr:uid="{047ABC54-A096-41D5-8EF9-AB392B68BA64}"/>
    <cellStyle name="40% - Accent2 7 2 2 2 3 2" xfId="12799" xr:uid="{23BF7F7E-0E2F-4F23-A2E3-FD7674D10155}"/>
    <cellStyle name="40% - Accent2 7 2 2 2 4" xfId="14569" xr:uid="{440B5273-AC5B-4D1D-BCB8-1B96DB7FFEA7}"/>
    <cellStyle name="40% - Accent2 7 2 2 3" xfId="17328" xr:uid="{F363FFD5-A82B-4785-8E64-46F63583A865}"/>
    <cellStyle name="40% - Accent2 7 2 2 3 2" xfId="14662" xr:uid="{D4A20ED2-616D-4CCF-998D-DC38709B7DC3}"/>
    <cellStyle name="40% - Accent2 7 2 2 4" xfId="23811" xr:uid="{89684A36-9DDE-4382-9E24-5AC4EE37DB00}"/>
    <cellStyle name="40% - Accent2 7 2 2 4 2" xfId="4299" xr:uid="{9BF24A49-1FD1-45FE-A1FE-DA6072BFB0CD}"/>
    <cellStyle name="40% - Accent2 7 2 2 5" xfId="5032" xr:uid="{F2E6B80D-E9D3-4ED7-9E78-7C9AA2A56533}"/>
    <cellStyle name="40% - Accent2 7 2 3" xfId="6620" xr:uid="{20502D40-94CC-4262-B432-747ACC748CA6}"/>
    <cellStyle name="40% - Accent2 7 2 3 2" xfId="7736" xr:uid="{9EB52B99-C263-4CCB-9935-309138F4576C}"/>
    <cellStyle name="40% - Accent2 7 2 3 2 2" xfId="3701" xr:uid="{092E06F0-D35E-487A-BAA6-D0E344DBA976}"/>
    <cellStyle name="40% - Accent2 7 2 3 2 2 2" xfId="15813" xr:uid="{A57DF7BF-0932-440A-A4CD-04B14E0DDC4C}"/>
    <cellStyle name="40% - Accent2 7 2 3 2 3" xfId="16508" xr:uid="{96574799-C45D-4B81-BFDF-FB973EA4BD20}"/>
    <cellStyle name="40% - Accent2 7 2 3 2 3 2" xfId="25436" xr:uid="{F7ACA120-45BC-47CA-A331-FF203C8FEA4A}"/>
    <cellStyle name="40% - Accent2 7 2 3 2 4" xfId="3005" xr:uid="{1211710B-F992-42C0-9320-AE2BF4693E39}"/>
    <cellStyle name="40% - Accent2 7 2 3 3" xfId="6795" xr:uid="{0AB50C29-3EF8-4E8C-A41F-A22F2FAE2640}"/>
    <cellStyle name="40% - Accent2 7 2 3 3 2" xfId="3098" xr:uid="{0A7E8B48-3ACB-46C4-8C6C-7CB74DF06840}"/>
    <cellStyle name="40% - Accent2 7 2 3 4" xfId="17499" xr:uid="{3F49FEDF-3448-43C4-BFC5-DDF8B619AB7C}"/>
    <cellStyle name="40% - Accent2 7 2 3 4 2" xfId="10613" xr:uid="{8846FAFC-1484-4AE6-BA89-168326942791}"/>
    <cellStyle name="40% - Accent2 7 2 3 5" xfId="11345" xr:uid="{381AFE96-8E84-4188-B5B6-789693F8BADC}"/>
    <cellStyle name="40% - Accent2 7 2 4" xfId="24582" xr:uid="{A74AC225-1C78-43D1-8E9A-7B87184F9CD4}"/>
    <cellStyle name="40% - Accent2 7 2 4 2" xfId="559" xr:uid="{5EEE9646-9544-428A-AC85-0E80BD3B975C}"/>
    <cellStyle name="40% - Accent2 7 2 4 2 2" xfId="9489" xr:uid="{255307BD-E6BA-4D71-B3BF-E977D653B17A}"/>
    <cellStyle name="40% - Accent2 7 2 4 3" xfId="10184" xr:uid="{3F3FB552-394E-4C5D-A240-622C3ED7FF00}"/>
    <cellStyle name="40% - Accent2 7 2 4 3 2" xfId="6485" xr:uid="{A0695C77-49B4-4F61-9CAD-5035A03D3EFA}"/>
    <cellStyle name="40% - Accent2 7 2 4 4" xfId="20881" xr:uid="{94EECFFC-DBCE-4617-BEA2-5D6A180710DE}"/>
    <cellStyle name="40% - Accent2 7 2 5" xfId="23640" xr:uid="{A9B5ADFD-A8DF-4BEA-A220-CB81328D66B1}"/>
    <cellStyle name="40% - Accent2 7 2 5 2" xfId="20974" xr:uid="{7315DC8C-8AE3-4E69-95E7-01CA74CE7268}"/>
    <cellStyle name="40% - Accent2 7 2 6" xfId="11174" xr:uid="{D5026DE3-E343-4333-AC14-7F9575A101F3}"/>
    <cellStyle name="40% - Accent2 7 2 6 2" xfId="2195" xr:uid="{CC207AAD-B507-4238-B174-90FF73EFE72B}"/>
    <cellStyle name="40% - Accent2 7 2 7" xfId="15565" xr:uid="{6C9E4394-BFB0-4F16-8AEE-A50E09764829}"/>
    <cellStyle name="40% - Accent2 7 3" xfId="19256" xr:uid="{307DCEFC-1582-4742-80D7-3A90C4EDF352}"/>
    <cellStyle name="40% - Accent2 7 3 2" xfId="12942" xr:uid="{B6D01F4F-8C7A-4543-B914-2A44AC26DDEF}"/>
    <cellStyle name="40% - Accent2 7 3 2 2" xfId="14059" xr:uid="{A8BFA6B3-BE24-49BD-A11F-1FF6B6B6519A}"/>
    <cellStyle name="40% - Accent2 7 3 2 2 2" xfId="22652" xr:uid="{971FF1DE-7026-4548-B218-F8F2D77113B4}"/>
    <cellStyle name="40% - Accent2 7 3 2 2 2 2" xfId="11593" xr:uid="{9651BF73-5F07-491B-A547-7DD9F860B5F7}"/>
    <cellStyle name="40% - Accent2 7 3 2 2 3" xfId="12288" xr:uid="{8B5C7D8D-41E5-4FC5-85F3-5FA84F655C7B}"/>
    <cellStyle name="40% - Accent2 7 3 2 2 3 2" xfId="8590" xr:uid="{A4AD9A61-8EE6-44F3-A0FB-D1D28254C0FF}"/>
    <cellStyle name="40% - Accent2 7 3 2 2 4" xfId="21954" xr:uid="{7D9EFCBD-124C-40E0-A51D-80BB971EC073}"/>
    <cellStyle name="40% - Accent2 7 3 2 3" xfId="13117" xr:uid="{717D0C31-D68E-4664-8045-4D722FB31EA4}"/>
    <cellStyle name="40% - Accent2 7 3 2 3 2" xfId="22047" xr:uid="{A945FE5A-C12B-4A8B-AAF6-822B3DF36A0B}"/>
    <cellStyle name="40% - Accent2 7 3 2 4" xfId="19602" xr:uid="{A859CCDB-6176-41F5-9560-E21A4FB28C60}"/>
    <cellStyle name="40% - Accent2 7 3 2 4 2" xfId="16937" xr:uid="{F25FFE68-D930-48F3-9307-E90EC1AFFC45}"/>
    <cellStyle name="40% - Accent2 7 3 2 5" xfId="17670" xr:uid="{32A5ACEE-6DED-416C-B322-3702D558D49B}"/>
    <cellStyle name="40% - Accent2 7 3 3" xfId="302" xr:uid="{1EEFC502-10BC-4B2C-8423-4A5A9BDBD300}"/>
    <cellStyle name="40% - Accent2 7 3 3 2" xfId="2495" xr:uid="{1B14BADB-DC03-4786-85F4-219B8F787937}"/>
    <cellStyle name="40% - Accent2 7 3 3 2 2" xfId="16339" xr:uid="{A8F0A534-BAD3-4A5D-B7D7-B3EAEB2A8969}"/>
    <cellStyle name="40% - Accent2 7 3 3 2 2 2" xfId="24230" xr:uid="{721737FC-4A82-4998-9B59-CE89A652A213}"/>
    <cellStyle name="40% - Accent2 7 3 3 2 3" xfId="24925" xr:uid="{1DF36FD3-5903-4017-A6E7-55FB99D94F76}"/>
    <cellStyle name="40% - Accent2 7 3 3 2 3 2" xfId="21225" xr:uid="{B9EA081D-1E5C-4B6A-A970-93887CB6C216}"/>
    <cellStyle name="40% - Accent2 7 3 3 2 4" xfId="15642" xr:uid="{6FA6AF00-79B2-4058-8D76-97DF7BCFA6DF}"/>
    <cellStyle name="40% - Accent2 7 3 3 3" xfId="476" xr:uid="{53F22077-EEF9-43C1-BDD3-CAAD63BC16C0}"/>
    <cellStyle name="40% - Accent2 7 3 3 3 2" xfId="15735" xr:uid="{686B8257-3ACA-456D-8907-0A328BEAA164}"/>
    <cellStyle name="40% - Accent2 7 3 3 4" xfId="13288" xr:uid="{76ED47F8-9EFE-4EA7-B5E8-EB59C684404A}"/>
    <cellStyle name="40% - Accent2 7 3 3 4 2" xfId="6403" xr:uid="{12562E6D-A531-401C-829F-F135EF52AE73}"/>
    <cellStyle name="40% - Accent2 7 3 3 5" xfId="7137" xr:uid="{621288B8-61E1-40FE-B20C-AA091710DBBF}"/>
    <cellStyle name="40% - Accent2 7 3 4" xfId="20371" xr:uid="{BD6E765A-46D9-465E-9E04-16FA303CC434}"/>
    <cellStyle name="40% - Accent2 7 3 4 2" xfId="10015" xr:uid="{A6BB400F-621E-4455-8559-B1D0019306EB}"/>
    <cellStyle name="40% - Accent2 7 3 4 2 2" xfId="5280" xr:uid="{CCF0FCF0-21C2-4DC6-A104-F4D44B042738}"/>
    <cellStyle name="40% - Accent2 7 3 4 3" xfId="5974" xr:uid="{69892981-FC24-49D1-9C98-3397148BF42A}"/>
    <cellStyle name="40% - Accent2 7 3 4 3 2" xfId="19123" xr:uid="{5D8FC4B8-8365-40CB-9349-FFC9275173A0}"/>
    <cellStyle name="40% - Accent2 7 3 4 4" xfId="9318" xr:uid="{26EF8D61-41C1-4D55-83FB-6DD70BD9F0A0}"/>
    <cellStyle name="40% - Accent2 7 3 5" xfId="19431" xr:uid="{4EAE25DC-54F5-4F14-B456-34057E7F52BD}"/>
    <cellStyle name="40% - Accent2 7 3 5 2" xfId="9411" xr:uid="{DA9F52CD-64DD-4B99-955F-85AFBDB9D3C0}"/>
    <cellStyle name="40% - Accent2 7 3 6" xfId="6966" xr:uid="{28CE138E-D193-4A7B-9072-D7127D2D255C}"/>
    <cellStyle name="40% - Accent2 7 3 6 2" xfId="23250" xr:uid="{CEBD507C-7DCE-40F1-8A55-DD2FF778877B}"/>
    <cellStyle name="40% - Accent2 7 3 7" xfId="23982" xr:uid="{2026DF57-330E-4A95-BB5A-340E3143A2A3}"/>
    <cellStyle name="40% - Accent2 7 4" xfId="1342" xr:uid="{3C60DED4-5AAE-412D-A5AA-9CDA1E2A40AE}"/>
    <cellStyle name="40% - Accent2 7 4 2" xfId="8808" xr:uid="{8297EA67-8FB2-4D1D-A771-6FB7EED2CF41}"/>
    <cellStyle name="40% - Accent2 7 4 2 2" xfId="5805" xr:uid="{164E5C9B-DD28-48E8-92FF-3E6AACB9D66F}"/>
    <cellStyle name="40% - Accent2 7 4 2 2 2" xfId="17918" xr:uid="{FCE16E00-005A-49DF-9B41-8F00580C91E1}"/>
    <cellStyle name="40% - Accent2 7 4 2 3" xfId="18612" xr:uid="{4B1B2D00-60DA-402F-86A8-7BCAA2FB71E8}"/>
    <cellStyle name="40% - Accent2 7 4 2 3 2" xfId="14913" xr:uid="{9DD2CB67-D83A-4793-AA79-D49365BF250A}"/>
    <cellStyle name="40% - Accent2 7 4 2 4" xfId="5109" xr:uid="{842E8453-A2D5-4756-BFF1-23B736380180}"/>
    <cellStyle name="40% - Accent2 7 4 3" xfId="1515" xr:uid="{62809989-BDFB-4F11-AC28-7BEEE6C34E12}"/>
    <cellStyle name="40% - Accent2 7 4 3 2" xfId="5202" xr:uid="{6F953FBF-8292-4555-890C-C8A7B3114F6A}"/>
    <cellStyle name="40% - Accent2 7 4 4" xfId="648" xr:uid="{C0F4D047-26D3-4B0E-B58B-7F1A68018740}"/>
    <cellStyle name="40% - Accent2 7 4 4 2" xfId="12717" xr:uid="{873642B9-924C-4A97-95EA-FFB91610F7C5}"/>
    <cellStyle name="40% - Accent2 7 4 5" xfId="19773" xr:uid="{4E6866B8-678B-4122-AA10-77C9EE0777E2}"/>
    <cellStyle name="40% - Accent2 7 5" xfId="3446" xr:uid="{B690006B-8231-48BB-80C6-065DDE666A8A}"/>
    <cellStyle name="40% - Accent2 7 5 2" xfId="21444" xr:uid="{82D0CC21-FD3E-47C8-ADC2-303493B5956D}"/>
    <cellStyle name="40% - Accent2 7 5 2 2" xfId="12119" xr:uid="{9989E34D-FE2A-4BDC-8502-8704527FA012}"/>
    <cellStyle name="40% - Accent2 7 5 2 2 2" xfId="7385" xr:uid="{D0F8C879-FFBF-4051-A7B4-686634970738}"/>
    <cellStyle name="40% - Accent2 7 5 2 3" xfId="8079" xr:uid="{AD18E0CC-7884-4626-8897-5F1C09FEC265}"/>
    <cellStyle name="40% - Accent2 7 5 2 3 2" xfId="3349" xr:uid="{A2465C32-A0BA-4E14-B1BD-86845A28CE18}"/>
    <cellStyle name="40% - Accent2 7 5 2 4" xfId="11422" xr:uid="{251D29CD-7BCA-4025-9742-D765B1502E1D}"/>
    <cellStyle name="40% - Accent2 7 5 3" xfId="3619" xr:uid="{11F1F333-833A-4DA0-A1A9-E3BD20A03592}"/>
    <cellStyle name="40% - Accent2 7 5 3 2" xfId="11515" xr:uid="{D9ADB662-320B-48C7-BED3-691204D52143}"/>
    <cellStyle name="40% - Accent2 7 5 4" xfId="1686" xr:uid="{7BA50BB4-D834-4320-89DA-34465DA3AEB6}"/>
    <cellStyle name="40% - Accent2 7 5 4 2" xfId="25354" xr:uid="{FD870D49-0DA3-49C5-9FD1-2F6B93B3BBC7}"/>
    <cellStyle name="40% - Accent2 7 5 5" xfId="13459" xr:uid="{74B52BF2-21EA-473D-8FCE-67E76CACD732}"/>
    <cellStyle name="40% - Accent2 7 6" xfId="11945" xr:uid="{A77842A2-3D93-4F47-9381-245C5E731EC7}"/>
    <cellStyle name="40% - Accent2 7 6 2" xfId="13199" xr:uid="{821D8132-663F-41A9-AC29-BDDBFB83953B}"/>
    <cellStyle name="40% - Accent2 7 6 2 2" xfId="3176" xr:uid="{B4319B61-E176-4193-BEB6-DBDC6F1A4F1D}"/>
    <cellStyle name="40% - Accent2 7 6 3" xfId="3870" xr:uid="{0D8270FF-A5E9-400F-933F-3EC9B5EC5434}"/>
    <cellStyle name="40% - Accent2 7 6 3 2" xfId="17019" xr:uid="{6E2A3047-D19E-4946-B844-A4B6652BB8D8}"/>
    <cellStyle name="40% - Accent2 7 6 4" xfId="8246" xr:uid="{A07A32FC-9C38-4505-B83F-E1AE1CD8D485}"/>
    <cellStyle name="40% - Accent2 7 7" xfId="11003" xr:uid="{5AA569EF-8758-4B1E-84FD-9BF9B9DA7C22}"/>
    <cellStyle name="40% - Accent2 7 7 2" xfId="8339" xr:uid="{75E2A0D3-F0C1-48C8-8058-766CB1E00C27}"/>
    <cellStyle name="40% - Accent2 7 8" xfId="4861" xr:uid="{3BCAC2CC-536F-422D-B4F9-C33E8C46E041}"/>
    <cellStyle name="40% - Accent2 7 8 2" xfId="1161" xr:uid="{4A375EFC-ED9B-4923-853C-3FBEEA0CD754}"/>
    <cellStyle name="40% - Accent2 7 9" xfId="21877" xr:uid="{000729B5-4373-4FA4-84B6-4FEC8F4EB4B4}"/>
    <cellStyle name="40% - Accent2 8" xfId="9760" xr:uid="{8324961C-D238-4C83-BED1-36214136A5A6}"/>
    <cellStyle name="40% - Accent2 8 2" xfId="22397" xr:uid="{BF1CA72A-5363-45D6-8D3F-83B707F9953F}"/>
    <cellStyle name="40% - Accent2 8 2 2" xfId="4599" xr:uid="{13585A9D-635E-4593-9B47-D8729F52A0CA}"/>
    <cellStyle name="40% - Accent2 8 2 2 2" xfId="18443" xr:uid="{D6236CCE-0ECE-4F8E-86E3-A0A22C2E4193}"/>
    <cellStyle name="40% - Accent2 8 2 2 2 2" xfId="13707" xr:uid="{6129CB82-D45B-4372-8789-6F61C9C56F24}"/>
    <cellStyle name="40% - Accent2 8 2 2 3" xfId="14402" xr:uid="{82A21859-C0D5-4F57-A6C0-F78570C7AB9B}"/>
    <cellStyle name="40% - Accent2 8 2 2 3 2" xfId="22298" xr:uid="{C8ED4DC3-3705-4A8E-8881-D9038C98CFED}"/>
    <cellStyle name="40% - Accent2 8 2 2 4" xfId="17747" xr:uid="{F599FCA1-2BB8-40F7-9661-B4B8786192EF}"/>
    <cellStyle name="40% - Accent2 8 2 3" xfId="22570" xr:uid="{A366FA9E-3A52-4617-959A-D421800E2A3B}"/>
    <cellStyle name="40% - Accent2 8 2 3 2" xfId="17840" xr:uid="{0D9984E1-6753-4543-9ECD-BD217E428D5F}"/>
    <cellStyle name="40% - Accent2 8 2 4" xfId="10104" xr:uid="{A028552E-7510-4EF7-A39E-C047E18B6C4F}"/>
    <cellStyle name="40% - Accent2 8 2 4 2" xfId="8508" xr:uid="{95BE48A9-7C2D-4701-BE65-30FF8D79B225}"/>
    <cellStyle name="40% - Accent2 8 2 5" xfId="1857" xr:uid="{63BC5E52-C300-4177-A145-D3E39A51D2F6}"/>
    <cellStyle name="40% - Accent2 8 3" xfId="16084" xr:uid="{91AA7C84-4959-48C4-87AB-6A04DB06A42C}"/>
    <cellStyle name="40% - Accent2 8 3 2" xfId="10912" xr:uid="{A2AFA916-A041-4228-9961-55A65ED2EB73}"/>
    <cellStyle name="40% - Accent2 8 3 2 2" xfId="7910" xr:uid="{817C64BA-4450-4970-8E02-A7749763F787}"/>
    <cellStyle name="40% - Accent2 8 3 2 2 2" xfId="1072" xr:uid="{283EF332-4C78-41D5-A721-4FC6FD5445AF}"/>
    <cellStyle name="40% - Accent2 8 3 2 3" xfId="2838" xr:uid="{4F012BE8-36F6-4D0F-AADB-23AE4795BFC8}"/>
    <cellStyle name="40% - Accent2 8 3 2 3 2" xfId="15986" xr:uid="{BE70B0A6-2CE4-4BA6-B4A5-BD8E56C56772}"/>
    <cellStyle name="40% - Accent2 8 3 2 4" xfId="7214" xr:uid="{29DF7CF3-01C0-408E-9695-ADE5385F2D39}"/>
    <cellStyle name="40% - Accent2 8 3 3" xfId="16257" xr:uid="{8B9C66AC-CF06-4096-A454-9227C3F4C600}"/>
    <cellStyle name="40% - Accent2 8 3 3 2" xfId="7307" xr:uid="{DF422FEF-8029-4028-A015-7154155B0EB8}"/>
    <cellStyle name="40% - Accent2 8 3 4" xfId="22741" xr:uid="{0F681875-9BCB-4E15-9922-37FC7B303E26}"/>
    <cellStyle name="40% - Accent2 8 3 4 2" xfId="21143" xr:uid="{3FAC5FDE-1AC3-4845-BE5B-E7B19A026174}"/>
    <cellStyle name="40% - Accent2 8 3 5" xfId="3961" xr:uid="{F678B184-9679-4967-A335-3DFEFD5A1EE6}"/>
    <cellStyle name="40% - Accent2 8 4" xfId="15132" xr:uid="{FC8F881F-DF60-44A7-8A74-10181FD0A119}"/>
    <cellStyle name="40% - Accent2 8 4 2" xfId="24756" xr:uid="{322CE5CB-0133-4764-B690-C41CF7418A1E}"/>
    <cellStyle name="40% - Accent2 8 4 2 2" xfId="20021" xr:uid="{EE1F4ADA-10B3-4F1F-AE5D-FFC2D337C3E2}"/>
    <cellStyle name="40% - Accent2 8 4 3" xfId="20714" xr:uid="{4507D6E5-FEE5-4D47-B90A-19CE75B545FC}"/>
    <cellStyle name="40% - Accent2 8 4 3 2" xfId="9662" xr:uid="{CD4FD87D-952F-43CC-933C-3AD17DF7BC32}"/>
    <cellStyle name="40% - Accent2 8 4 4" xfId="24059" xr:uid="{A80FD179-0DC5-40F5-BCB0-5A22B70421DE}"/>
    <cellStyle name="40% - Accent2 8 5" xfId="9933" xr:uid="{16AAFA63-E840-4313-A2B8-579F450E1BE4}"/>
    <cellStyle name="40% - Accent2 8 5 2" xfId="24152" xr:uid="{7CC0D3B5-6C6F-4BBE-AB2B-8C28714E10F8}"/>
    <cellStyle name="40% - Accent2 8 6" xfId="3790" xr:uid="{B6E1E625-1394-4B7D-B2C0-8297AD14B159}"/>
    <cellStyle name="40% - Accent2 8 6 2" xfId="19041" xr:uid="{BD651738-E9E2-4A53-AA4D-9F44A186ABE6}"/>
    <cellStyle name="40% - Accent2 8 7" xfId="820" xr:uid="{50C84C81-EC37-4A73-867C-A0DF29B076F6}"/>
    <cellStyle name="40% - Accent2 9" xfId="5550" xr:uid="{3878371E-A251-4CED-93BF-96ABBF7BFF78}"/>
    <cellStyle name="40% - Accent2 9 2" xfId="11864" xr:uid="{A00E90C7-F0B0-442A-AFF1-2050A868440E}"/>
    <cellStyle name="40% - Accent2 9 2 2" xfId="17237" xr:uid="{6B850D21-F6C8-41F3-B4A1-3B1D3AB167BA}"/>
    <cellStyle name="40% - Accent2 9 2 2 2" xfId="14233" xr:uid="{D7421105-0B73-4E00-A205-75B76042D79E}"/>
    <cellStyle name="40% - Accent2 9 2 2 2 2" xfId="2108" xr:uid="{4786BE96-380A-432E-A4CC-51BDF595AF08}"/>
    <cellStyle name="40% - Accent2 9 2 2 3" xfId="21787" xr:uid="{EC776B3D-EB32-48B4-BF66-AFA303FC1BBE}"/>
    <cellStyle name="40% - Accent2 9 2 2 3 2" xfId="11766" xr:uid="{134A57BE-A072-4F3D-85A0-5219DC501E2A}"/>
    <cellStyle name="40% - Accent2 9 2 2 4" xfId="13536" xr:uid="{F5081A77-8E55-466F-BFB8-981924993DE6}"/>
    <cellStyle name="40% - Accent2 9 2 3" xfId="12037" xr:uid="{95E3F47A-44B2-4125-B879-74F7F1EEB1DD}"/>
    <cellStyle name="40% - Accent2 9 2 3 2" xfId="13629" xr:uid="{625A4E11-6D2D-4BC3-99AA-5D4C49EBC663}"/>
    <cellStyle name="40% - Accent2 9 2 4" xfId="5894" xr:uid="{89FB23FC-7FA5-4516-BE6F-3308C524F243}"/>
    <cellStyle name="40% - Accent2 9 2 4 2" xfId="3267" xr:uid="{D6D4AEB3-811D-4F77-B351-2C8CE5E4A729}"/>
    <cellStyle name="40% - Accent2 9 2 5" xfId="22912" xr:uid="{CD3BAC03-FBE5-4B46-9014-3D7D7DA9EECD}"/>
    <cellStyle name="40% - Accent2 9 3" xfId="24501" xr:uid="{8AAD58D3-063E-487E-BA6F-AEFE4AE540EA}"/>
    <cellStyle name="40% - Accent2 9 3 2" xfId="6704" xr:uid="{5214079E-317F-4D7A-9FCF-A2CB72B0A7E4}"/>
    <cellStyle name="40% - Accent2 9 3 2 2" xfId="2669" xr:uid="{EF941C27-F47C-4D4A-9593-C15FD155AF22}"/>
    <cellStyle name="40% - Accent2 9 3 2 2 2" xfId="4212" xr:uid="{2EB628A5-1E4C-45A1-85D7-A43034D7DC26}"/>
    <cellStyle name="40% - Accent2 9 3 2 3" xfId="15475" xr:uid="{D85A8904-9B90-40B7-835A-2EA0E2F86944}"/>
    <cellStyle name="40% - Accent2 9 3 2 3 2" xfId="24403" xr:uid="{D7300864-34BC-425A-9328-9D461A4EBC07}"/>
    <cellStyle name="40% - Accent2 9 3 2 4" xfId="900" xr:uid="{E07AA1AF-1560-4992-BA4B-B639BE000157}"/>
    <cellStyle name="40% - Accent2 9 3 3" xfId="24674" xr:uid="{555EA89A-7D53-4237-89EA-4369D491C9A9}"/>
    <cellStyle name="40% - Accent2 9 3 3 2" xfId="2024" xr:uid="{D6CF25A7-A352-48B7-B958-2A920B1923FF}"/>
    <cellStyle name="40% - Accent2 9 3 4" xfId="12208" xr:uid="{06241913-B433-4536-9B76-5F348E0A88DC}"/>
    <cellStyle name="40% - Accent2 9 3 4 2" xfId="9580" xr:uid="{77480FEC-46E7-424E-8C48-2A3BC7AAEB36}"/>
    <cellStyle name="40% - Accent2 9 3 5" xfId="16599" xr:uid="{207AFAE6-E3E9-47C2-9A4D-00F7DE907343}"/>
    <cellStyle name="40% - Accent2 9 4" xfId="23549" xr:uid="{AF652232-33EB-4868-89DB-570EC3AD5F5E}"/>
    <cellStyle name="40% - Accent2 9 4 2" xfId="20545" xr:uid="{2F2D9ACB-6363-44BB-8DC2-689EF8BCD468}"/>
    <cellStyle name="40% - Accent2 9 4 2 2" xfId="1073" xr:uid="{714F9F42-75A6-4294-A129-1557546BCC5F}"/>
    <cellStyle name="40% - Accent2 9 4 3" xfId="9151" xr:uid="{163E4C78-E315-4C80-9579-F9368B2FCC74}"/>
    <cellStyle name="40% - Accent2 9 4 3 2" xfId="5453" xr:uid="{5925C8DA-B073-4DC0-B833-06F04B4F8665}"/>
    <cellStyle name="40% - Accent2 9 4 4" xfId="19850" xr:uid="{FE3B01EA-3D85-428F-9AA9-B8700F412537}"/>
    <cellStyle name="40% - Accent2 9 5" xfId="5723" xr:uid="{8FC071C8-B1C4-4E73-8F5F-6121DB5AD4DB}"/>
    <cellStyle name="40% - Accent2 9 5 2" xfId="19943" xr:uid="{46B216AF-6692-4787-9EF7-188A2DFD7E8A}"/>
    <cellStyle name="40% - Accent2 9 6" xfId="16428" xr:uid="{37A3D28C-E476-415A-AC34-8F797D291731}"/>
    <cellStyle name="40% - Accent2 9 6 2" xfId="14831" xr:uid="{32AB7642-F3B1-4E31-B3C5-A4B62E215BAF}"/>
    <cellStyle name="40% - Accent2 9 7" xfId="10275" xr:uid="{3B77C320-214E-4D01-9E1B-C3F9FC3F899C}"/>
    <cellStyle name="40% - Accent3" xfId="27" builtinId="39" customBuiltin="1"/>
    <cellStyle name="40% - Accent3 10" xfId="7655" xr:uid="{EBCAFB97-B312-4913-B81B-FB469528D432}"/>
    <cellStyle name="40% - Accent3 10 2" xfId="20290" xr:uid="{E61DAA76-B09A-4FCE-AC90-168854B52120}"/>
    <cellStyle name="40% - Accent3 10 2 2" xfId="386" xr:uid="{62E88A44-FAAE-4959-ABA3-4BD8BCA92D37}"/>
    <cellStyle name="40% - Accent3 10 2 2 2" xfId="15306" xr:uid="{998CA4AE-8AB9-4D1C-B1C3-909005B57EE3}"/>
    <cellStyle name="40% - Accent3 10 2 2 2 2" xfId="16850" xr:uid="{3F837F43-C9E5-47EB-876B-8CC3C38F3F0F}"/>
    <cellStyle name="40% - Accent3 10 2 2 3" xfId="23892" xr:uid="{82E114AC-9562-408E-B44F-9B974940755A}"/>
    <cellStyle name="40% - Accent3 10 2 2 3 2" xfId="20194" xr:uid="{4961D2E4-D7EE-498E-9BF1-5C8EEEA26C02}"/>
    <cellStyle name="40% - Accent3 10 2 2 4" xfId="10354" xr:uid="{3718632C-E9F3-420F-85FA-A0DAA5C2070D}"/>
    <cellStyle name="40% - Accent3 10 2 3" xfId="20463" xr:uid="{2A88791C-2C68-4FFC-8A49-056F0C036CAD}"/>
    <cellStyle name="40% - Accent3 10 2 3 2" xfId="23079" xr:uid="{47EE8FC1-0157-4B65-95BA-8082A80E64AB}"/>
    <cellStyle name="40% - Accent3 10 2 4" xfId="7999" xr:uid="{310E1322-7119-4B05-A2D6-F88DDA3D2130}"/>
    <cellStyle name="40% - Accent3 10 2 4 2" xfId="5371" xr:uid="{18760FE9-CCEA-4B45-98B3-04A3BA61EBAA}"/>
    <cellStyle name="40% - Accent3 10 2 5" xfId="25016" xr:uid="{EFFB023D-59ED-420B-999F-162B3D0EED91}"/>
    <cellStyle name="40% - Accent3 10 3" xfId="13978" xr:uid="{8603EEEC-ABC4-451E-B360-EA19ED0D2491}"/>
    <cellStyle name="40% - Accent3 10 3 2" xfId="387" xr:uid="{1A91549D-E498-4BB3-B475-4E0DF518273A}"/>
    <cellStyle name="40% - Accent3 10 3 2 2" xfId="4773" xr:uid="{CD8C7C15-66AA-4329-A18E-CF8735116063}"/>
    <cellStyle name="40% - Accent3 10 3 2 2 2" xfId="6316" xr:uid="{3AF8BB74-3A6E-4966-A2C6-5D39592DE73A}"/>
    <cellStyle name="40% - Accent3 10 3 2 3" xfId="17580" xr:uid="{E45ED0C3-BFDD-4118-A36E-F2103E78B37C}"/>
    <cellStyle name="40% - Accent3 10 3 2 3 2" xfId="13880" xr:uid="{2D85F865-F4AE-45D6-9038-EFD7E4101F2D}"/>
    <cellStyle name="40% - Accent3 10 3 2 4" xfId="22991" xr:uid="{6008DC53-45E4-4A3F-8737-96DEB15766B9}"/>
    <cellStyle name="40% - Accent3 10 3 3" xfId="14151" xr:uid="{C3C70788-6633-4F36-AE1B-E3DD3BCB2BB8}"/>
    <cellStyle name="40% - Accent3 10 3 3 2" xfId="16766" xr:uid="{67EB821D-C10C-454D-B0D1-4F6DA77079CC}"/>
    <cellStyle name="40% - Accent3 10 3 4" xfId="20634" xr:uid="{56AD378F-5C3B-45D0-9582-83D4066C5101}"/>
    <cellStyle name="40% - Accent3 10 3 4 2" xfId="11684" xr:uid="{26CCFAFD-0284-427E-A82C-E63EAB4F2065}"/>
    <cellStyle name="40% - Accent3 10 3 5" xfId="18703" xr:uid="{15DD7EA9-ACE8-4F82-9BF5-D74857546AE0}"/>
    <cellStyle name="40% - Accent3 10 4" xfId="13026" xr:uid="{490F6FEA-E1CE-49B9-A5D8-B47E228C06F3}"/>
    <cellStyle name="40% - Accent3 10 4 2" xfId="21618" xr:uid="{BD1CAC63-513C-41BE-ACF9-BFC31CB97AA7}"/>
    <cellStyle name="40% - Accent3 10 4 2 2" xfId="23163" xr:uid="{C4B4F561-9678-419B-A4C6-3197A896370E}"/>
    <cellStyle name="40% - Accent3 10 4 3" xfId="11255" xr:uid="{592C5580-67AA-4AE1-B858-36D1E2A61C37}"/>
    <cellStyle name="40% - Accent3 10 4 3 2" xfId="7558" xr:uid="{6E8602A8-7437-4AA9-BE98-01A8DF2C772D}"/>
    <cellStyle name="40% - Accent3 10 4 4" xfId="4040" xr:uid="{B82C19A5-DC96-4F0E-ACA3-10FD3270EC7B}"/>
    <cellStyle name="40% - Accent3 10 5" xfId="7828" xr:uid="{8F00E638-13A3-4F90-B9DF-25ABAE170AD7}"/>
    <cellStyle name="40% - Accent3 10 5 2" xfId="10442" xr:uid="{E9A8505B-52DC-414D-9DBA-8030EEF03F55}"/>
    <cellStyle name="40% - Accent3 10 6" xfId="18532" xr:uid="{9029AF4C-3B40-41CD-A77B-6868D925CCC1}"/>
    <cellStyle name="40% - Accent3 10 6 2" xfId="15904" xr:uid="{C0DD0111-CD2F-4473-9A32-B8D2EB9473AD}"/>
    <cellStyle name="40% - Accent3 10 7" xfId="12379" xr:uid="{D5EFA106-00DF-409B-B349-03A0853E6DC3}"/>
    <cellStyle name="40% - Accent3 11" xfId="2414" xr:uid="{3531949B-44BD-4874-A354-CE03C6197821}"/>
    <cellStyle name="40% - Accent3 11 2" xfId="8727" xr:uid="{B490B969-94E0-4338-AE2C-760F1CBEA3FC}"/>
    <cellStyle name="40% - Accent3 11 2 2" xfId="3531" xr:uid="{603E099B-FA71-4997-A760-7D153D70AB73}"/>
    <cellStyle name="40% - Accent3 11 2 2 2" xfId="23723" xr:uid="{DCC968EB-F874-4FBF-91DE-BA319790BFC1}"/>
    <cellStyle name="40% - Accent3 11 2 2 2 2" xfId="25267" xr:uid="{11037C1A-A370-4D0C-8596-8F1D71007E17}"/>
    <cellStyle name="40% - Accent3 11 2 2 3" xfId="19683" xr:uid="{67CC3A0D-BA93-43E6-9D42-951F08DCD6AD}"/>
    <cellStyle name="40% - Accent3 11 2 2 3 2" xfId="3341" xr:uid="{B7B4DB5C-B613-4CFB-9D07-063A0A4688AD}"/>
    <cellStyle name="40% - Accent3 11 2 2 4" xfId="6144" xr:uid="{39623722-256B-4CFE-9F48-83BEF76F7EC9}"/>
    <cellStyle name="40% - Accent3 11 2 3" xfId="8900" xr:uid="{8E6B452A-0998-43CC-9A31-9A63FE670339}"/>
    <cellStyle name="40% - Accent3 11 2 3 2" xfId="12546" xr:uid="{2EC84650-2932-443D-AEF5-11D2D4CB3260}"/>
    <cellStyle name="40% - Accent3 11 2 4" xfId="2758" xr:uid="{0E7D490A-FE32-4D84-B257-BACCCA3BCEF6}"/>
    <cellStyle name="40% - Accent3 11 2 4 2" xfId="18009" xr:uid="{25F094F2-8923-438A-92FF-EE596DFD8377}"/>
    <cellStyle name="40% - Accent3 11 2 5" xfId="20805" xr:uid="{523873E7-912D-4500-A667-D617F284983C}"/>
    <cellStyle name="40% - Accent3 11 3" xfId="21363" xr:uid="{A0519908-E204-480B-B502-D78FBD5BA1F0}"/>
    <cellStyle name="40% - Accent3 11 3 2" xfId="9845" xr:uid="{ED3831E8-2830-4022-B67A-79D8B0904487}"/>
    <cellStyle name="40% - Accent3 11 3 2 2" xfId="17411" xr:uid="{B52BC454-917A-40E0-AFA4-7BE94F8CC3DE}"/>
    <cellStyle name="40% - Accent3 11 3 2 2 2" xfId="18954" xr:uid="{3CA4E956-C067-4CD9-B0EF-A8F96F7570A3}"/>
    <cellStyle name="40% - Accent3 11 3 2 3" xfId="13369" xr:uid="{A7E47BF5-9841-4E59-BD70-2D822207CA77}"/>
    <cellStyle name="40% - Accent3 11 3 2 3 2" xfId="9654" xr:uid="{4D4C6B13-F90C-4041-B49B-B4D64D6EBD13}"/>
    <cellStyle name="40% - Accent3 11 3 2 4" xfId="12458" xr:uid="{C47CF952-641C-412C-AAFC-053604C74814}"/>
    <cellStyle name="40% - Accent3 11 3 3" xfId="21536" xr:uid="{F2AA96B1-DBEC-4CBF-9910-D8E64547A7AD}"/>
    <cellStyle name="40% - Accent3 11 3 3 2" xfId="25183" xr:uid="{DD982799-8CCA-4444-807F-41C6043FF5E5}"/>
    <cellStyle name="40% - Accent3 11 3 4" xfId="9071" xr:uid="{3C65CF1C-EBB6-43C1-8FB1-D7025E111E80}"/>
    <cellStyle name="40% - Accent3 11 3 4 2" xfId="7476" xr:uid="{3D0AB5F1-2D4A-4E30-BE33-FE57B7906FEF}"/>
    <cellStyle name="40% - Accent3 11 3 5" xfId="14493" xr:uid="{BA8BB708-DA03-4C39-9F33-E26F30B24A9A}"/>
    <cellStyle name="40% - Accent3 11 4" xfId="1427" xr:uid="{72E97FFE-1E23-42FD-917D-29531B9022B4}"/>
    <cellStyle name="40% - Accent3 11 4 2" xfId="11086" xr:uid="{6F2DDB1D-F8A7-4B14-8C59-1D38C033AFE6}"/>
    <cellStyle name="40% - Accent3 11 4 2 2" xfId="12630" xr:uid="{7C02CFD5-3CD4-4F6A-9633-D54EE7B489FD}"/>
    <cellStyle name="40% - Accent3 11 4 3" xfId="7047" xr:uid="{A99606FF-8C64-4C67-ADEA-BD4136E160E0}"/>
    <cellStyle name="40% - Accent3 11 4 3 2" xfId="1236" xr:uid="{C58E2167-36A0-4697-AC53-B8DB8C7D3E51}"/>
    <cellStyle name="40% - Accent3 11 4 4" xfId="16678" xr:uid="{63C9CD94-53F3-4B93-BC11-FA7AAD9BA136}"/>
    <cellStyle name="40% - Accent3 11 5" xfId="2587" xr:uid="{F2CD1A63-EA06-49CF-A110-416A8BE83BFA}"/>
    <cellStyle name="40% - Accent3 11 5 2" xfId="6232" xr:uid="{9D9429FD-6221-4B12-A1B6-856966A70A68}"/>
    <cellStyle name="40% - Accent3 11 6" xfId="14322" xr:uid="{72387251-3578-499C-ACAC-78BB73E31C9B}"/>
    <cellStyle name="40% - Accent3 11 6 2" xfId="24321" xr:uid="{3BB6995C-A6E1-47A5-BA90-61E107C1234E}"/>
    <cellStyle name="40% - Accent3 11 7" xfId="8170" xr:uid="{F58ED167-2107-4C7C-859C-69FC610F4B45}"/>
    <cellStyle name="40% - Accent3 12" xfId="15051" xr:uid="{F02DA6D1-DAD8-48C0-8AB2-BED2319ADD78}"/>
    <cellStyle name="40% - Accent3 12 2" xfId="4518" xr:uid="{1735381F-B6CF-44F7-A0D4-934B6FC76310}"/>
    <cellStyle name="40% - Accent3 12 2 2" xfId="16169" xr:uid="{2BCB7E66-6DF7-47A2-BE4E-84F5B2A40892}"/>
    <cellStyle name="40% - Accent3 12 2 2 2" xfId="19514" xr:uid="{0B26BF24-63FC-427F-B91B-1205B70CD5F0}"/>
    <cellStyle name="40% - Accent3 12 2 2 2 2" xfId="21056" xr:uid="{075FED25-8523-4568-A28B-1F06C8159993}"/>
    <cellStyle name="40% - Accent3 12 2 2 3" xfId="1767" xr:uid="{087CBC96-457B-4D01-9739-9F9E085FCC60}"/>
    <cellStyle name="40% - Accent3 12 2 2 3 2" xfId="15978" xr:uid="{53A579E2-8541-4CC4-853E-2B68265EED80}"/>
    <cellStyle name="40% - Accent3 12 2 2 4" xfId="18782" xr:uid="{5DA5D943-AD2A-4B96-B4CB-F16BD151EFA6}"/>
    <cellStyle name="40% - Accent3 12 2 3" xfId="4691" xr:uid="{A8950803-87FA-4DF5-9423-976F0C2CBEE1}"/>
    <cellStyle name="40% - Accent3 12 2 3 2" xfId="8337" xr:uid="{D79B34A1-10D7-4199-ADF1-21F366BD6E4B}"/>
    <cellStyle name="40% - Accent3 12 2 4" xfId="15395" xr:uid="{AB7B691F-DEF8-41A7-97AF-BFD16FB99B42}"/>
    <cellStyle name="40% - Accent3 12 2 4 2" xfId="13798" xr:uid="{047DFEA3-8891-43A6-BC16-05B75F038E4C}"/>
    <cellStyle name="40% - Accent3 12 2 5" xfId="9242" xr:uid="{F94FDCCA-09A7-4D3A-891E-32D6E865CEE7}"/>
    <cellStyle name="40% - Accent3 12 3" xfId="10831" xr:uid="{8A53FFC8-3941-42CE-8137-14F1A2405543}"/>
    <cellStyle name="40% - Accent3 12 3 2" xfId="5635" xr:uid="{D509E11B-BA15-43E6-8052-72C01F7BF1D8}"/>
    <cellStyle name="40% - Accent3 12 3 2 2" xfId="13200" xr:uid="{2AEDACE1-90BE-4227-90B4-A719F7625ED9}"/>
    <cellStyle name="40% - Accent3 12 3 2 2 2" xfId="14744" xr:uid="{48F972E8-27FA-409D-A74A-DFD783C5A7AC}"/>
    <cellStyle name="40% - Accent3 12 3 2 3" xfId="3871" xr:uid="{3678CC94-8DBA-49F4-BFFF-F0662966389F}"/>
    <cellStyle name="40% - Accent3 12 3 2 3 2" xfId="5445" xr:uid="{F04BEA96-6DA0-4495-97B4-6B442F8E7481}"/>
    <cellStyle name="40% - Accent3 12 3 2 4" xfId="8249" xr:uid="{EC2D9D2C-8A0C-4B3D-9363-3348A7B1538E}"/>
    <cellStyle name="40% - Accent3 12 3 3" xfId="11004" xr:uid="{CBED236B-CE1E-4628-A7ED-C20AB6E5E11F}"/>
    <cellStyle name="40% - Accent3 12 3 3 2" xfId="20972" xr:uid="{B76AEC38-1C8D-47B9-B68E-7211F170F79C}"/>
    <cellStyle name="40% - Accent3 12 3 4" xfId="4862" xr:uid="{B73AECD2-7D27-4157-AE12-FFD5D0AF10ED}"/>
    <cellStyle name="40% - Accent3 12 3 4 2" xfId="1141" xr:uid="{6BB47075-9579-4443-AC69-3E376DB96F95}"/>
    <cellStyle name="40% - Accent3 12 3 5" xfId="21878" xr:uid="{3947E4EE-A99A-4064-ACED-1A0C78A49FC9}"/>
    <cellStyle name="40% - Accent3 12 4" xfId="22482" xr:uid="{74A4CDF9-1082-4387-A772-37394B73C38A}"/>
    <cellStyle name="40% - Accent3 12 4 2" xfId="6878" xr:uid="{9A18C602-2F7F-4DFB-B754-1F4722FA34F5}"/>
    <cellStyle name="40% - Accent3 12 4 2 2" xfId="8421" xr:uid="{B92A212C-CDDF-495B-A2B6-F36A44122078}"/>
    <cellStyle name="40% - Accent3 12 4 3" xfId="730" xr:uid="{FFDC16D9-900A-406B-BFCE-57F264F911F6}"/>
    <cellStyle name="40% - Accent3 12 4 3 2" xfId="22290" xr:uid="{FA761000-BFC8-4EBD-BDBB-68A3B1905E77}"/>
    <cellStyle name="40% - Accent3 12 4 4" xfId="25095" xr:uid="{33414100-3F19-47B3-BB6F-F31CCB8EAA30}"/>
    <cellStyle name="40% - Accent3 12 5" xfId="15224" xr:uid="{5532CF93-E78E-4B3C-8BA5-7956D0C37D32}"/>
    <cellStyle name="40% - Accent3 12 5 2" xfId="18870" xr:uid="{1BF61AFA-6ECE-4F59-B425-BF43E496DB34}"/>
    <cellStyle name="40% - Accent3 12 6" xfId="21707" xr:uid="{754E5DE6-0637-49E1-8E79-5F5744CF08D8}"/>
    <cellStyle name="40% - Accent3 12 6 2" xfId="20112" xr:uid="{A6EEA5BC-AD00-4799-A861-325F2CAC5D04}"/>
    <cellStyle name="40% - Accent3 12 7" xfId="2929" xr:uid="{BDF89B5A-C8B0-48F6-9F45-23139C0E4EA2}"/>
    <cellStyle name="40% - Accent3 13" xfId="23468" xr:uid="{22A9C801-CA45-4498-A747-EBC16B4DABD6}"/>
    <cellStyle name="40% - Accent3 13 2" xfId="17156" xr:uid="{D95ABFD5-4C39-4572-A038-82631A2245C8}"/>
    <cellStyle name="40% - Accent3 13 2 2" xfId="24586" xr:uid="{26AB3303-B339-4239-9464-7A1580D058FF}"/>
    <cellStyle name="40% - Accent3 13 2 2 2" xfId="3699" xr:uid="{4560323C-DC76-4230-A6C0-C0F44BB4E8CA}"/>
    <cellStyle name="40% - Accent3 13 2 2 2 2" xfId="9493" xr:uid="{F4A08DF6-D0A9-4AC4-9FAD-C1652B6BCD2D}"/>
    <cellStyle name="40% - Accent3 13 2 2 3" xfId="22822" xr:uid="{E6C95ECC-B8DF-415E-8A5C-3D5771B09D3D}"/>
    <cellStyle name="40% - Accent3 13 2 2 3 2" xfId="24395" xr:uid="{386DEA5B-D412-4F5C-B409-0D360824AF51}"/>
    <cellStyle name="40% - Accent3 13 2 2 4" xfId="14572" xr:uid="{DB892C60-2746-47E6-BA16-CA035FAAFB4D}"/>
    <cellStyle name="40% - Accent3 13 2 3" xfId="17329" xr:uid="{8B90EDED-7109-49F0-93BF-55899FBDACBA}"/>
    <cellStyle name="40% - Accent3 13 2 3 2" xfId="3096" xr:uid="{2170602D-5E49-48A2-8532-57B4EE6CAFE8}"/>
    <cellStyle name="40% - Accent3 13 2 4" xfId="23812" xr:uid="{7AF6530B-10DE-42ED-889C-4ECBA7B6FE99}"/>
    <cellStyle name="40% - Accent3 13 2 4 2" xfId="9560" xr:uid="{D966E838-431A-408C-9CA9-F283F8626CD7}"/>
    <cellStyle name="40% - Accent3 13 2 5" xfId="5033" xr:uid="{B1D638F9-BD4C-4F5C-BE2C-41C008AA5BE1}"/>
    <cellStyle name="40% - Accent3 13 3" xfId="6623" xr:uid="{D40214B5-53D7-4163-9B43-F54060B70FBD}"/>
    <cellStyle name="40% - Accent3 13 3 2" xfId="18273" xr:uid="{965E882F-FEA3-446F-8E71-50C74BE214E5}"/>
    <cellStyle name="40% - Accent3 13 3 2 2" xfId="10013" xr:uid="{FC282319-F61F-45E6-B4BE-35491BA9F45B}"/>
    <cellStyle name="40% - Accent3 13 3 2 2 2" xfId="22129" xr:uid="{1389E2A1-F4C3-4C40-9C4D-48BDB926D03D}"/>
    <cellStyle name="40% - Accent3 13 3 2 3" xfId="16509" xr:uid="{BC39D02D-B0EE-47C0-AD2D-238E9F5FDD97}"/>
    <cellStyle name="40% - Accent3 13 3 2 3 2" xfId="18083" xr:uid="{00288E14-ADA5-4EFB-937D-E2297BEF4A8C}"/>
    <cellStyle name="40% - Accent3 13 3 2 4" xfId="3008" xr:uid="{E34A2276-C557-4C5B-B0C6-AFD2CA3314D0}"/>
    <cellStyle name="40% - Accent3 13 3 3" xfId="6796" xr:uid="{015899D2-0A21-4C27-93D5-F841C7FDE631}"/>
    <cellStyle name="40% - Accent3 13 3 3 2" xfId="9409" xr:uid="{CE2522D5-E3C4-4111-8677-7E5EC53535E1}"/>
    <cellStyle name="40% - Accent3 13 3 4" xfId="17500" xr:uid="{BD5FF105-A958-43DD-9A42-2851C916D096}"/>
    <cellStyle name="40% - Accent3 13 3 4 2" xfId="22196" xr:uid="{CC70916D-CAB2-4DDC-9061-4362115A755A}"/>
    <cellStyle name="40% - Accent3 13 3 5" xfId="11346" xr:uid="{C7A3E6C8-32B9-44BB-982C-649789775BB9}"/>
    <cellStyle name="40% - Accent3 13 4" xfId="11949" xr:uid="{C5841619-D561-4E66-8153-665B33B94F5E}"/>
    <cellStyle name="40% - Accent3 13 4 2" xfId="1595" xr:uid="{160DF24D-06DF-4E7E-871B-502608128C15}"/>
    <cellStyle name="40% - Accent3 13 4 2 2" xfId="3180" xr:uid="{2217D18D-48CC-4D0C-9457-9D310E367127}"/>
    <cellStyle name="40% - Accent3 13 4 3" xfId="10185" xr:uid="{9C1E10F2-C2A9-449D-B8B2-B2FA54231E98}"/>
    <cellStyle name="40% - Accent3 13 4 3 2" xfId="11758" xr:uid="{6E0E1C34-629A-47EF-8805-99D5FCCDCDA5}"/>
    <cellStyle name="40% - Accent3 13 4 4" xfId="20884" xr:uid="{1396B4A0-27CE-4FF8-B7CC-A7A1A282E7A4}"/>
    <cellStyle name="40% - Accent3 13 5" xfId="23641" xr:uid="{A70CF70E-3EDA-465F-A42B-F207E3B3913D}"/>
    <cellStyle name="40% - Accent3 13 5 2" xfId="14660" xr:uid="{74810726-753F-4C9C-9495-4D3B630FF55D}"/>
    <cellStyle name="40% - Accent3 13 6" xfId="11175" xr:uid="{F8AF5434-1B94-4A89-9063-D6428DA34369}"/>
    <cellStyle name="40% - Accent3 13 6 2" xfId="3247" xr:uid="{73852263-7713-4023-8BDF-13BD81FB70DA}"/>
    <cellStyle name="40% - Accent3 13 7" xfId="15566" xr:uid="{B113ED32-D17C-4F8A-A2C9-33BF7508CE0D}"/>
    <cellStyle name="40% - Accent3 14" xfId="19259" xr:uid="{55BFA873-8F3C-4C85-8D53-A0F1434D926D}"/>
    <cellStyle name="40% - Accent3 14 2" xfId="12945" xr:uid="{3A21E05B-E24A-46C2-BB8C-C2D62A78A37D}"/>
    <cellStyle name="40% - Accent3 14 2 2" xfId="20375" xr:uid="{37A811A4-F8EC-47E1-8DDE-18FE5487FD6C}"/>
    <cellStyle name="40% - Accent3 14 2 2 2" xfId="16337" xr:uid="{24B8F249-6151-4D1B-AA6F-1BE183EBAB1C}"/>
    <cellStyle name="40% - Accent3 14 2 2 2 2" xfId="5284" xr:uid="{39A96DE5-C979-4D1F-B1B0-A59FD9CD3854}"/>
    <cellStyle name="40% - Accent3 14 2 2 3" xfId="12289" xr:uid="{1E6C6E25-7ABA-4703-848B-AF477EAAA4CE}"/>
    <cellStyle name="40% - Accent3 14 2 2 3 2" xfId="20186" xr:uid="{7EDE9EF3-344E-4E76-8CD0-BF465E4A6757}"/>
    <cellStyle name="40% - Accent3 14 2 2 4" xfId="21957" xr:uid="{9F9E3CFE-0CF1-4033-9480-7C0B5CC69F56}"/>
    <cellStyle name="40% - Accent3 14 2 3" xfId="13118" xr:uid="{CD135BCA-5858-495F-8B0E-B9EC3753A5DC}"/>
    <cellStyle name="40% - Accent3 14 2 3 2" xfId="15733" xr:uid="{FEA50B5E-ED23-4F29-BA10-CFCC2461DC13}"/>
    <cellStyle name="40% - Accent3 14 2 4" xfId="19603" xr:uid="{011DE86A-8925-4986-B9F9-05EE02DECE91}"/>
    <cellStyle name="40% - Accent3 14 2 4 2" xfId="5351" xr:uid="{299BA031-2967-4A7E-BAD1-42829D76C963}"/>
    <cellStyle name="40% - Accent3 14 2 5" xfId="17671" xr:uid="{2E5B18FF-EF7C-4275-883E-3A7F64BA7743}"/>
    <cellStyle name="40% - Accent3 14 3" xfId="303" xr:uid="{F48149F9-9576-4B82-B890-BC02C436E09A}"/>
    <cellStyle name="40% - Accent3 14 3 2" xfId="14063" xr:uid="{C11FE5C9-7E80-41C3-B4AB-43F7CECA6B57}"/>
    <cellStyle name="40% - Accent3 14 3 2 2" xfId="5803" xr:uid="{3C96096C-F1B8-430F-AA16-9D63D428323C}"/>
    <cellStyle name="40% - Accent3 14 3 2 2 2" xfId="11597" xr:uid="{5EC5372D-82D0-4F44-B71D-4AF94044E66E}"/>
    <cellStyle name="40% - Accent3 14 3 2 3" xfId="24926" xr:uid="{8093CE33-B21B-4D29-A5C2-5C0D6E42DA2C}"/>
    <cellStyle name="40% - Accent3 14 3 2 3 2" xfId="13872" xr:uid="{45EF6797-A689-4B3D-B8F5-174D70CEDE56}"/>
    <cellStyle name="40% - Accent3 14 3 2 4" xfId="15645" xr:uid="{6C930E63-A54E-488F-A912-706E96746D43}"/>
    <cellStyle name="40% - Accent3 14 3 3" xfId="1513" xr:uid="{7D8F747E-2FEE-4460-A672-D91E490D5B23}"/>
    <cellStyle name="40% - Accent3 14 3 3 2" xfId="5200" xr:uid="{4028ACA2-6B6F-4DD1-8F5D-935B6A6EAEA9}"/>
    <cellStyle name="40% - Accent3 14 3 4" xfId="13289" xr:uid="{69464FFA-834E-420C-BFB6-0369AA3EE93D}"/>
    <cellStyle name="40% - Accent3 14 3 4 2" xfId="11664" xr:uid="{B19EA3BF-3C44-4D91-8DD0-0B61C9F9A153}"/>
    <cellStyle name="40% - Accent3 14 3 5" xfId="7138" xr:uid="{F99109FA-D6A1-4519-AAA0-5AB18B7C68A1}"/>
    <cellStyle name="40% - Accent3 14 4" xfId="7740" xr:uid="{2A0A7F10-1A0C-4DC9-A3BE-498E28831F19}"/>
    <cellStyle name="40% - Accent3 14 4 2" xfId="22650" xr:uid="{664832F4-7E9B-49F0-947F-ABAF06ADF4EC}"/>
    <cellStyle name="40% - Accent3 14 4 2 2" xfId="15817" xr:uid="{EEED6C2B-6351-440A-A084-82610680CFD9}"/>
    <cellStyle name="40% - Accent3 14 4 3" xfId="5975" xr:uid="{429E120A-36C9-4351-8E9F-3B051BA68120}"/>
    <cellStyle name="40% - Accent3 14 4 3 2" xfId="7550" xr:uid="{29759128-E6F8-43EB-8B1B-A26BC73524B6}"/>
    <cellStyle name="40% - Accent3 14 4 4" xfId="9321" xr:uid="{5DD8F086-5CE1-4B5E-8A0D-0C1E3DBA589D}"/>
    <cellStyle name="40% - Accent3 14 5" xfId="19432" xr:uid="{0B9235D2-D4F9-4581-93E8-23C14232AC15}"/>
    <cellStyle name="40% - Accent3 14 5 2" xfId="22045" xr:uid="{8A1F6128-AEA2-43C1-AE31-D4DC9657D47C}"/>
    <cellStyle name="40% - Accent3 14 6" xfId="6967" xr:uid="{F97DB154-2E2B-450F-A9D2-E16EEF4466EA}"/>
    <cellStyle name="40% - Accent3 14 6 2" xfId="15884" xr:uid="{72CFB7A8-C2F8-4A99-9BDB-318043084706}"/>
    <cellStyle name="40% - Accent3 14 7" xfId="23983" xr:uid="{EEDA5904-B772-4D77-9207-FB772CE74FD7}"/>
    <cellStyle name="40% - Accent3 15" xfId="1343" xr:uid="{F31D3925-92B7-4AF2-BE27-E0EFBFDD4D60}"/>
    <cellStyle name="40% - Accent3 15 2" xfId="3447" xr:uid="{CD21528A-4EE5-4F96-A483-5676E38AA2F9}"/>
    <cellStyle name="40% - Accent3 15 2 2" xfId="8812" xr:uid="{44AA0F6C-5D68-49EF-A28B-BA0565F3B28A}"/>
    <cellStyle name="40% - Accent3 15 2 2 2" xfId="24754" xr:uid="{E69F7E29-3BCA-4A77-8D6B-73116EF3A21A}"/>
    <cellStyle name="40% - Accent3 15 2 2 2 2" xfId="17922" xr:uid="{8EC6DACA-6539-4D18-AA31-305678E56D25}"/>
    <cellStyle name="40% - Accent3 15 2 2 3" xfId="8080" xr:uid="{A647D422-C4AE-40E8-BF27-BAD812E5CC17}"/>
    <cellStyle name="40% - Accent3 15 2 2 3 2" xfId="4373" xr:uid="{3CE3AF0B-9F21-4DB6-8E72-4A9B77B350A4}"/>
    <cellStyle name="40% - Accent3 15 2 2 4" xfId="11425" xr:uid="{04F91092-5275-44C4-B0C7-053D1C9E32D8}"/>
    <cellStyle name="40% - Accent3 15 2 3" xfId="9931" xr:uid="{9AD465E0-14DA-4B2D-93D0-2CA702B4B3BD}"/>
    <cellStyle name="40% - Accent3 15 2 3 2" xfId="24150" xr:uid="{126D08A8-76A6-4642-9502-AF11BF5A5683}"/>
    <cellStyle name="40% - Accent3 15 2 4" xfId="3788" xr:uid="{F5C4A5F7-3EB8-4F85-BB70-4B0BFFF3DF5E}"/>
    <cellStyle name="40% - Accent3 15 2 4 2" xfId="17989" xr:uid="{6F866A5A-E39D-4F5F-BFF8-1CC7F8783A44}"/>
    <cellStyle name="40% - Accent3 15 2 5" xfId="13460" xr:uid="{2F2C0ABA-ADB8-4ECA-9D69-8D1AC31C120F}"/>
    <cellStyle name="40% - Accent3 15 3" xfId="9761" xr:uid="{9248B250-757E-45E4-911D-C9244735C664}"/>
    <cellStyle name="40% - Accent3 15 3 2" xfId="21448" xr:uid="{01F7E80F-80E9-4BD5-BCBE-EA710FA10148}"/>
    <cellStyle name="40% - Accent3 15 3 2 2" xfId="18441" xr:uid="{200447CB-9F09-431A-B117-56AC0CAC4ED5}"/>
    <cellStyle name="40% - Accent3 15 3 2 2 2" xfId="7389" xr:uid="{53DC2A0F-530B-489A-AC47-24E6B49EE736}"/>
    <cellStyle name="40% - Accent3 15 3 2 3" xfId="20715" xr:uid="{7E651B84-4F4A-45BC-87C0-CFE81EA5C0AA}"/>
    <cellStyle name="40% - Accent3 15 3 2 3 2" xfId="10687" xr:uid="{76E645AF-59D9-4917-9D2F-22D79BCCC76B}"/>
    <cellStyle name="40% - Accent3 15 3 2 4" xfId="24062" xr:uid="{52B84801-1ABD-4B6D-B1A4-D8783ABF1332}"/>
    <cellStyle name="40% - Accent3 15 3 3" xfId="22568" xr:uid="{41F0E2F3-3DF7-4031-9B7F-06098AEE89EB}"/>
    <cellStyle name="40% - Accent3 15 3 3 2" xfId="17838" xr:uid="{1C63E878-F941-4677-97AB-FDE06D211EEA}"/>
    <cellStyle name="40% - Accent3 15 3 4" xfId="10102" xr:uid="{DCFD1B40-F94E-4607-91E2-7DA71D168044}"/>
    <cellStyle name="40% - Accent3 15 3 4 2" xfId="7456" xr:uid="{00E28FF5-F337-4C21-8C16-2990B6782ECB}"/>
    <cellStyle name="40% - Accent3 15 3 5" xfId="1855" xr:uid="{6250BDBB-C710-4BC3-A5E8-FE89B18CFD26}"/>
    <cellStyle name="40% - Accent3 15 4" xfId="2499" xr:uid="{FA43B4AF-179E-40C6-BC1A-D214527DD722}"/>
    <cellStyle name="40% - Accent3 15 4 2" xfId="12117" xr:uid="{DD0DB763-9C2F-4529-AB31-6B0558B3E21F}"/>
    <cellStyle name="40% - Accent3 15 4 2 2" xfId="24234" xr:uid="{42C21687-C7C2-4823-819B-C2A8BFF1D28B}"/>
    <cellStyle name="40% - Accent3 15 4 3" xfId="18613" xr:uid="{08AA4688-2ED3-4240-9149-FE87D48845DA}"/>
    <cellStyle name="40% - Accent3 15 4 3 2" xfId="2269" xr:uid="{BAC6995A-4474-496D-BF42-1C356D04EE98}"/>
    <cellStyle name="40% - Accent3 15 4 4" xfId="5112" xr:uid="{B144EFB2-563C-437F-A464-E2F3202053D6}"/>
    <cellStyle name="40% - Accent3 15 5" xfId="3617" xr:uid="{DBCA0838-E615-4119-B464-EE70FA481535}"/>
    <cellStyle name="40% - Accent3 15 5 2" xfId="11513" xr:uid="{60EF9698-3C37-4D69-98DC-62DD433AF10A}"/>
    <cellStyle name="40% - Accent3 15 6" xfId="1684" xr:uid="{BFCEF13B-E4BB-415E-813A-2D8E0BAA9A24}"/>
    <cellStyle name="40% - Accent3 15 6 2" xfId="24301" xr:uid="{558120C8-D51B-4DB7-B1B5-1C774AC2D8CD}"/>
    <cellStyle name="40% - Accent3 15 7" xfId="19774" xr:uid="{65C8A3A4-CE2A-4B8E-A7EA-0AE83562B4E4}"/>
    <cellStyle name="40% - Accent3 16" xfId="22398" xr:uid="{E13A2259-0950-4E66-A63A-4D655C53115B}"/>
    <cellStyle name="40% - Accent3 16 2" xfId="16085" xr:uid="{2D562849-33BF-4D82-B5E4-5BE46D1ADAD1}"/>
    <cellStyle name="40% - Accent3 16 2 2" xfId="4603" xr:uid="{7C537490-A3B4-44B1-948B-C09A6352436E}"/>
    <cellStyle name="40% - Accent3 16 2 2 2" xfId="20543" xr:uid="{4C5C9C91-6ADC-4445-9317-650144EFA925}"/>
    <cellStyle name="40% - Accent3 16 2 2 2 2" xfId="13711" xr:uid="{1455CD8C-DDE2-4CD5-9F70-6B56FFF2C44F}"/>
    <cellStyle name="40% - Accent3 16 2 2 3" xfId="2839" xr:uid="{45E2E0C8-F41B-4CE0-9B3D-AE15DC4F6874}"/>
    <cellStyle name="40% - Accent3 16 2 2 3 2" xfId="17011" xr:uid="{1B409A63-BCE6-428F-BFA8-755D42BE686A}"/>
    <cellStyle name="40% - Accent3 16 2 2 4" xfId="7217" xr:uid="{2BCCCCDF-F717-40CF-98BF-7F3B36F6DC1D}"/>
    <cellStyle name="40% - Accent3 16 2 3" xfId="5721" xr:uid="{D932FEF2-2047-450F-BABA-65693CFE635D}"/>
    <cellStyle name="40% - Accent3 16 2 3 2" xfId="19941" xr:uid="{CC4CBD81-22D4-471D-B357-B2640F410FF3}"/>
    <cellStyle name="40% - Accent3 16 2 4" xfId="16426" xr:uid="{3BF5B803-7428-4DBB-95A0-E9EBA3A32AE6}"/>
    <cellStyle name="40% - Accent3 16 2 4 2" xfId="13778" xr:uid="{A268E654-AFDB-4074-9349-B6755102A5EE}"/>
    <cellStyle name="40% - Accent3 16 2 5" xfId="10273" xr:uid="{25358E1C-89CD-4796-AC28-4BA43E45AD9A}"/>
    <cellStyle name="40% - Accent3 16 3" xfId="5551" xr:uid="{11881E9F-8351-4D38-AF7D-A02618F84DF2}"/>
    <cellStyle name="40% - Accent3 16 3 2" xfId="10916" xr:uid="{2FD6BE22-B1A6-4F4E-BB47-AA18A34B668F}"/>
    <cellStyle name="40% - Accent3 16 3 2 2" xfId="14231" xr:uid="{3BF94C53-9F3D-40AB-9122-1BB051C10BE5}"/>
    <cellStyle name="40% - Accent3 16 3 2 2 2" xfId="1074" xr:uid="{924C3AAA-0D26-4E21-A74A-C39EF0A90DF2}"/>
    <cellStyle name="40% - Accent3 16 3 2 3" xfId="9152" xr:uid="{88B6D1B1-163B-4A30-AFF9-3B8A1F84E521}"/>
    <cellStyle name="40% - Accent3 16 3 2 3 2" xfId="6477" xr:uid="{ADE93E72-91AE-4AAB-AE4B-B6D4AFAD40AF}"/>
    <cellStyle name="40% - Accent3 16 3 2 4" xfId="19853" xr:uid="{89F365EE-C074-4C21-8502-2CD013265AF1}"/>
    <cellStyle name="40% - Accent3 16 3 3" xfId="12035" xr:uid="{F89B587A-4B25-4BB5-BD7B-133923C5B691}"/>
    <cellStyle name="40% - Accent3 16 3 3 2" xfId="13627" xr:uid="{5F25AFBD-AA01-41B7-904E-991DDDE1A1C0}"/>
    <cellStyle name="40% - Accent3 16 3 4" xfId="5892" xr:uid="{DBC6984A-1EF0-4F9C-8F97-782D71583351}"/>
    <cellStyle name="40% - Accent3 16 3 4 2" xfId="2175" xr:uid="{ABA93745-FBF3-49EB-B6BD-AF2FEE038A81}"/>
    <cellStyle name="40% - Accent3 16 3 5" xfId="22910" xr:uid="{51D94C0E-CBD0-4568-9D4D-04F9EE4B9733}"/>
    <cellStyle name="40% - Accent3 16 4" xfId="15136" xr:uid="{212FDF8B-CF89-46C3-9A2A-31BD670BF7B8}"/>
    <cellStyle name="40% - Accent3 16 4 2" xfId="7908" xr:uid="{38BABBE4-EDA2-46CF-8824-8F21ABBC0131}"/>
    <cellStyle name="40% - Accent3 16 4 2 2" xfId="20025" xr:uid="{7145F1C1-3419-48DD-86DA-C001332C5170}"/>
    <cellStyle name="40% - Accent3 16 4 3" xfId="14403" xr:uid="{EE874D5F-004A-4A6B-ABBC-139ADE289177}"/>
    <cellStyle name="40% - Accent3 16 4 3 2" xfId="23324" xr:uid="{733AC135-1D81-468F-96AC-5E4987BEC607}"/>
    <cellStyle name="40% - Accent3 16 4 4" xfId="17750" xr:uid="{07A4DA3A-C2A9-4968-9F10-1A5F0B132FEA}"/>
    <cellStyle name="40% - Accent3 16 5" xfId="16255" xr:uid="{6A8616E3-6CBB-4F80-97A7-0289005E88E9}"/>
    <cellStyle name="40% - Accent3 16 5 2" xfId="7305" xr:uid="{1F0C1507-C44F-4A52-BE03-52BA0201DD86}"/>
    <cellStyle name="40% - Accent3 16 6" xfId="22739" xr:uid="{77F219B9-5C61-49CC-8C5B-9D5529C87CDB}"/>
    <cellStyle name="40% - Accent3 16 6 2" xfId="20092" xr:uid="{264BAAA6-BF31-44CF-981D-763DC27FE329}"/>
    <cellStyle name="40% - Accent3 16 7" xfId="3959" xr:uid="{29683F51-7AB1-4A83-B11A-A27A155823A5}"/>
    <cellStyle name="40% - Accent3 17" xfId="11865" xr:uid="{A8217151-A555-4428-B60B-F1D815F43F25}"/>
    <cellStyle name="40% - Accent3 17 2" xfId="23553" xr:uid="{745FEC87-86CC-4A72-8493-73697E73F7C3}"/>
    <cellStyle name="40% - Accent3 17 2 2" xfId="2667" xr:uid="{62258F8A-43A6-4DD2-A5D9-7AAA3EB00F51}"/>
    <cellStyle name="40% - Accent3 17 2 2 2" xfId="2109" xr:uid="{2E3F479C-6393-4026-A911-997FF9B756C5}"/>
    <cellStyle name="40% - Accent3 17 2 3" xfId="21788" xr:uid="{93748690-0228-4CE2-AD82-F18CC29918F8}"/>
    <cellStyle name="40% - Accent3 17 2 3 2" xfId="12791" xr:uid="{4C1DA6C3-F60B-429B-AEF3-3762DE42EB6D}"/>
    <cellStyle name="40% - Accent3 17 2 4" xfId="13539" xr:uid="{23657235-F73C-41F2-96F5-864287FD31A4}"/>
    <cellStyle name="40% - Accent3 17 3" xfId="24672" xr:uid="{066D7485-C343-4768-AEAC-5F075555A44F}"/>
    <cellStyle name="40% - Accent3 17 3 2" xfId="992" xr:uid="{605F9DAF-1237-43E5-9939-FA6CB72F16A5}"/>
    <cellStyle name="40% - Accent3 17 4" xfId="12206" xr:uid="{BB57FE83-C885-4D77-B6AA-A6C0D1DAA0DA}"/>
    <cellStyle name="40% - Accent3 17 4 2" xfId="4279" xr:uid="{7AD36BFE-FF07-4E5A-B952-0518737CA8D6}"/>
    <cellStyle name="40% - Accent3 17 5" xfId="16597" xr:uid="{A352D0F5-37D7-49DE-8A35-75F43B27967F}"/>
    <cellStyle name="40% - Accent3 18" xfId="24502" xr:uid="{67E9FD2D-3CDA-4926-BC5B-5BE0B9A212F4}"/>
    <cellStyle name="40% - Accent3 18 2" xfId="17241" xr:uid="{A65FF0FA-1623-4892-88F4-7210E723A679}"/>
    <cellStyle name="40% - Accent3 18 2 2" xfId="8980" xr:uid="{5BADE021-4D0D-4605-8043-8A74706DA6D5}"/>
    <cellStyle name="40% - Accent3 18 2 2 2" xfId="4213" xr:uid="{3923B931-673A-4C05-AE0C-0BF63B11BD16}"/>
    <cellStyle name="40% - Accent3 18 2 3" xfId="15476" xr:uid="{E1023084-4297-4708-AF0C-494B7A86C800}"/>
    <cellStyle name="40% - Accent3 18 2 3 2" xfId="25428" xr:uid="{2A68E3D7-DA18-4695-B977-5A7D6143959A}"/>
    <cellStyle name="40% - Accent3 18 2 4" xfId="901" xr:uid="{A2DC9002-63FC-465A-991A-45F0919F2CE7}"/>
    <cellStyle name="40% - Accent3 18 3" xfId="18359" xr:uid="{57424AC4-9B12-41A3-BFE5-399A82B0C194}"/>
    <cellStyle name="40% - Accent3 18 3 2" xfId="2027" xr:uid="{E003F7BF-750D-4AC4-BBF1-37FC524A5D21}"/>
    <cellStyle name="40% - Accent3 18 4" xfId="24843" xr:uid="{35FBA0FE-2D75-4F29-975F-EA7215F7FD42}"/>
    <cellStyle name="40% - Accent3 18 4 2" xfId="10593" xr:uid="{F704652B-D1A2-4E48-828A-53DCD3F2041D}"/>
    <cellStyle name="40% - Accent3 18 5" xfId="6063" xr:uid="{4BF5ECA0-0478-4DA2-9163-FAC2142DDD46}"/>
    <cellStyle name="40% - Accent3 19" xfId="18188" xr:uid="{D73F803E-148A-4279-B5C0-89A6B388506B}"/>
    <cellStyle name="40% - Accent3 19 2" xfId="18361" xr:uid="{F5DD5E58-94F3-4BBC-938E-C526758BEB6F}"/>
    <cellStyle name="40% - Accent3 19 2 2" xfId="4128" xr:uid="{35A88CCD-7019-43DB-81D7-7B69B2DF3829}"/>
    <cellStyle name="40% - Accent3 19 3" xfId="24845" xr:uid="{FD7E2D93-C9EF-4624-85B7-36050E918E23}"/>
    <cellStyle name="40% - Accent3 19 3 2" xfId="22216" xr:uid="{B29C36A4-78F8-4FFA-A56C-19F48E674C93}"/>
    <cellStyle name="40% - Accent3 19 4" xfId="6065" xr:uid="{2B4AD254-22A9-45FF-9BFA-5D007958D583}"/>
    <cellStyle name="40% - Accent3 2" xfId="142" xr:uid="{39375BEB-149D-4DF4-A254-6BCA54369117}"/>
    <cellStyle name="40% - Accent3 2 10" xfId="6708" xr:uid="{5F45387E-6916-4C6F-99B3-8ED6A53DE84F}"/>
    <cellStyle name="40% - Accent3 2 10 2" xfId="21616" xr:uid="{5D6A9E2D-7402-43FA-9423-D9368C7016CE}"/>
    <cellStyle name="40% - Accent3 2 10 2 2" xfId="10527" xr:uid="{05299AAC-7020-4B41-A2AB-B6E29837DF04}"/>
    <cellStyle name="40% - Accent3 2 10 3" xfId="4943" xr:uid="{25183A6B-9F67-4332-99A9-152334F5FDB3}"/>
    <cellStyle name="40% - Accent3 2 10 3 2" xfId="19115" xr:uid="{9F1F3630-3714-4A73-8194-6A879B8FD85F}"/>
    <cellStyle name="40% - Accent3 2 10 4" xfId="1937" xr:uid="{9F7CE9EC-84F2-4563-81F2-4302C980595F}"/>
    <cellStyle name="40% - Accent3 2 11" xfId="4459" xr:uid="{4F44F371-F4B2-42AC-BFD0-F06C598499BC}"/>
    <cellStyle name="40% - Accent3 2 12" xfId="25542" xr:uid="{35851B6A-3F6E-4C0D-9A5B-EC278CB4FB70}"/>
    <cellStyle name="40% - Accent3 2 2" xfId="7656" xr:uid="{D1AEC861-B193-4D5D-B67D-DC476A9AEBC2}"/>
    <cellStyle name="40% - Accent3 2 2 2" xfId="20291" xr:uid="{04502F4D-5778-47FF-9AC1-66A99E2E3295}"/>
    <cellStyle name="40% - Accent3 2 2 2 2" xfId="13979" xr:uid="{BB6ED260-1BFA-4257-AB7C-BC6FDAF9A455}"/>
    <cellStyle name="40% - Accent3 2 2 2 2 2" xfId="388" xr:uid="{43A7BA69-A0C2-4828-84D8-8B0EA9AC24C3}"/>
    <cellStyle name="40% - Accent3 2 2 2 2 2 2" xfId="11084" xr:uid="{D592A4D5-B62F-44B6-86BA-C94E2C11D1B4}"/>
    <cellStyle name="40% - Accent3 2 2 2 2 2 2 2" xfId="6317" xr:uid="{FAF821D2-5F5E-437F-BE18-BA3746E7BA24}"/>
    <cellStyle name="40% - Accent3 2 2 2 2 2 3" xfId="17581" xr:uid="{E5F891EA-BAFF-47DA-82BB-1603FC44341E}"/>
    <cellStyle name="40% - Accent3 2 2 2 2 2 3 2" xfId="14905" xr:uid="{195C296A-AFFC-4CB1-BD04-508A9506998D}"/>
    <cellStyle name="40% - Accent3 2 2 2 2 2 4" xfId="22992" xr:uid="{39656341-3B67-4BB4-95A2-4AA1F04F7449}"/>
    <cellStyle name="40% - Accent3 2 2 2 2 3" xfId="2585" xr:uid="{ADD93F91-A70A-4897-949B-E66F881A234E}"/>
    <cellStyle name="40% - Accent3 2 2 2 2 3 2" xfId="16769" xr:uid="{978ECC0F-9978-4863-9F8B-75B8240E51D2}"/>
    <cellStyle name="40% - Accent3 2 2 2 2 4" xfId="14320" xr:uid="{EDFD1E1A-6E0A-4A0C-97C7-800C5BB656C3}"/>
    <cellStyle name="40% - Accent3 2 2 2 2 4 2" xfId="12697" xr:uid="{23CF189F-7C43-4BCC-BD50-7BA835FB86FA}"/>
    <cellStyle name="40% - Accent3 2 2 2 2 5" xfId="8168" xr:uid="{37E73DC6-6CA7-4624-B966-603E8B5F33FD}"/>
    <cellStyle name="40% - Accent3 2 2 2 3" xfId="2415" xr:uid="{A0B90584-F089-469B-AB4D-610EF21C5102}"/>
    <cellStyle name="40% - Accent3 2 2 2 3 2" xfId="1428" xr:uid="{AD38FCA2-B6F3-4E31-8D93-3EFA97D06130}"/>
    <cellStyle name="40% - Accent3 2 2 2 3 2 2" xfId="23721" xr:uid="{20AC6543-7677-4D05-B87C-938EC25281BA}"/>
    <cellStyle name="40% - Accent3 2 2 2 3 2 2 2" xfId="12631" xr:uid="{C9F2B65D-D507-442A-9D61-E14F9A7965AC}"/>
    <cellStyle name="40% - Accent3 2 2 2 3 2 3" xfId="7048" xr:uid="{4269AFA3-8851-4F94-9EEE-602BAA228320}"/>
    <cellStyle name="40% - Accent3 2 2 2 3 2 3 2" xfId="2343" xr:uid="{E7D801AA-3506-484B-87AE-C50C69A14A2F}"/>
    <cellStyle name="40% - Accent3 2 2 2 3 2 4" xfId="16679" xr:uid="{5395F426-4252-4E9B-A0C2-785A0E03EBB7}"/>
    <cellStyle name="40% - Accent3 2 2 2 3 3" xfId="8898" xr:uid="{BBDE2201-4119-4C40-B095-0BD7E4B5D65F}"/>
    <cellStyle name="40% - Accent3 2 2 2 3 3 2" xfId="6235" xr:uid="{375446F8-4568-4659-BD15-72827189B738}"/>
    <cellStyle name="40% - Accent3 2 2 2 3 4" xfId="2756" xr:uid="{CC1D9998-057C-45F0-AD00-CB16F3D0BA11}"/>
    <cellStyle name="40% - Accent3 2 2 2 3 4 2" xfId="25334" xr:uid="{AF255DD4-A348-4FC0-B581-F8F6D6FF272A}"/>
    <cellStyle name="40% - Accent3 2 2 2 3 5" xfId="20803" xr:uid="{F0FCB5F0-B8C4-4863-A180-A78E8AC250C5}"/>
    <cellStyle name="40% - Accent3 2 2 2 4" xfId="13030" xr:uid="{0917EDC5-9A1D-4A73-ABD4-DB62118886A1}"/>
    <cellStyle name="40% - Accent3 2 2 2 4 2" xfId="4771" xr:uid="{62F1C138-369C-4BC2-BB5E-F572B526402A}"/>
    <cellStyle name="40% - Accent3 2 2 2 4 2 2" xfId="16851" xr:uid="{43F5C552-7B8A-4F07-BA43-E069A8AABC20}"/>
    <cellStyle name="40% - Accent3 2 2 2 4 3" xfId="23893" xr:uid="{CBA0B130-1B3B-4203-8910-06121CDA3499}"/>
    <cellStyle name="40% - Accent3 2 2 2 4 3 2" xfId="21217" xr:uid="{84F27F30-2E37-4B77-A3EF-A0B27F769F27}"/>
    <cellStyle name="40% - Accent3 2 2 2 4 4" xfId="10355" xr:uid="{6699D763-C8C0-4AA6-8CF5-52B26F6527CE}"/>
    <cellStyle name="40% - Accent3 2 2 2 5" xfId="14149" xr:uid="{FCD0A6A5-156B-4213-82A3-722AFD98F03A}"/>
    <cellStyle name="40% - Accent3 2 2 2 5 2" xfId="23082" xr:uid="{0712E6EA-A9C4-4185-9809-BEE67384098D}"/>
    <cellStyle name="40% - Accent3 2 2 2 6" xfId="20632" xr:uid="{9A3069FB-7F02-4DEB-A2A6-B901E9DDAB54}"/>
    <cellStyle name="40% - Accent3 2 2 2 6 2" xfId="6383" xr:uid="{39D5C69B-6DAE-4EC8-9616-A613175C6380}"/>
    <cellStyle name="40% - Accent3 2 2 2 7" xfId="18701" xr:uid="{074FE515-C2DA-4842-880B-0F0634E4E7D2}"/>
    <cellStyle name="40% - Accent3 2 2 3" xfId="8728" xr:uid="{A6943A61-848C-4404-88C2-4B58D80A8117}"/>
    <cellStyle name="40% - Accent3 2 2 3 2" xfId="21364" xr:uid="{B2B03F4B-006E-40CC-9BC7-ACA57DB0358B}"/>
    <cellStyle name="40% - Accent3 2 2 3 2 2" xfId="9846" xr:uid="{CA16CEE5-F0A4-4AC0-98D4-FEB61FD638D7}"/>
    <cellStyle name="40% - Accent3 2 2 3 2 2 2" xfId="6876" xr:uid="{211D723F-C2EC-4134-9448-1056A036B5F7}"/>
    <cellStyle name="40% - Accent3 2 2 3 2 2 2 2" xfId="18955" xr:uid="{79BA4CED-4F41-467B-9255-24D3BA7E9AB6}"/>
    <cellStyle name="40% - Accent3 2 2 3 2 2 3" xfId="13370" xr:uid="{7BAE9BC6-8B2A-4928-99C7-7132773EFAC6}"/>
    <cellStyle name="40% - Accent3 2 2 3 2 2 3 2" xfId="21291" xr:uid="{E7BA6E8B-A5AD-4CF0-8102-2B8B9C75DF9C}"/>
    <cellStyle name="40% - Accent3 2 2 3 2 2 4" xfId="12459" xr:uid="{BE9FE3F2-06CC-4D6E-B03C-C22ECD612A19}"/>
    <cellStyle name="40% - Accent3 2 2 3 2 3" xfId="15222" xr:uid="{A902C3A4-6A6C-4E3E-A953-54C2A784E0B1}"/>
    <cellStyle name="40% - Accent3 2 2 3 2 3 2" xfId="25186" xr:uid="{611CF1FC-E058-4276-AF14-D06E1D1CCDFF}"/>
    <cellStyle name="40% - Accent3 2 2 3 2 4" xfId="21705" xr:uid="{458325BD-688F-4787-8D68-3438B94D1AFB}"/>
    <cellStyle name="40% - Accent3 2 2 3 2 4 2" xfId="8488" xr:uid="{01601B38-E508-4D5A-8A04-69EF71CE6AB5}"/>
    <cellStyle name="40% - Accent3 2 2 3 2 5" xfId="2927" xr:uid="{9886ACC3-402F-4317-A652-1D083B85323E}"/>
    <cellStyle name="40% - Accent3 2 2 3 3" xfId="15052" xr:uid="{F295C8AB-84D4-4953-AE0B-E7DA5DD56BFF}"/>
    <cellStyle name="40% - Accent3 2 2 3 3 2" xfId="22483" xr:uid="{41283E82-B4C7-459E-90C3-554FBB6499AB}"/>
    <cellStyle name="40% - Accent3 2 2 3 3 2 2" xfId="19512" xr:uid="{F4A9FD7E-23ED-4F42-A37C-4B5B42AA8140}"/>
    <cellStyle name="40% - Accent3 2 2 3 3 2 2 2" xfId="8422" xr:uid="{72E5549E-C4CA-4CF6-90AA-162B05187621}"/>
    <cellStyle name="40% - Accent3 2 2 3 3 2 3" xfId="1765" xr:uid="{A5F49229-D9B5-4CA8-8095-F5D1567EA103}"/>
    <cellStyle name="40% - Accent3 2 2 3 3 2 3 2" xfId="14979" xr:uid="{4084F8DD-ECE1-463B-9E85-EBFF5E752927}"/>
    <cellStyle name="40% - Accent3 2 2 3 3 2 4" xfId="25096" xr:uid="{E6B63CA7-8F3E-4AD5-8B19-D309AD900BE9}"/>
    <cellStyle name="40% - Accent3 2 2 3 3 3" xfId="4689" xr:uid="{B2E6D1DD-36D0-443D-96C4-62A4AA2363F6}"/>
    <cellStyle name="40% - Accent3 2 2 3 3 3 2" xfId="18873" xr:uid="{D20255DE-0C12-442B-9D95-20CD85C63190}"/>
    <cellStyle name="40% - Accent3 2 2 3 3 4" xfId="15393" xr:uid="{B9C29550-BFD1-4C3A-91E8-B00F3365334D}"/>
    <cellStyle name="40% - Accent3 2 2 3 3 4 2" xfId="21123" xr:uid="{7B5B2A28-1433-4E98-84D4-5C89B99EB664}"/>
    <cellStyle name="40% - Accent3 2 2 3 3 5" xfId="9240" xr:uid="{D4AFC743-A964-43C0-8546-54D040BC779D}"/>
    <cellStyle name="40% - Accent3 2 2 3 4" xfId="3532" xr:uid="{DC07DF77-42F8-4E97-9674-B05860F8684A}"/>
    <cellStyle name="40% - Accent3 2 2 3 4 2" xfId="17409" xr:uid="{FAB844BB-49B1-4233-B88F-61DBEA2FEDA1}"/>
    <cellStyle name="40% - Accent3 2 2 3 4 2 2" xfId="25268" xr:uid="{1CD4E917-12BC-415D-8A24-16D778A134ED}"/>
    <cellStyle name="40% - Accent3 2 2 3 4 3" xfId="19684" xr:uid="{5C374CD6-2F22-454F-A1D5-1EE8CF3233F4}"/>
    <cellStyle name="40% - Accent3 2 2 3 4 3 2" xfId="8656" xr:uid="{3E8DCEC0-28C0-4B4F-845E-B3352608F45D}"/>
    <cellStyle name="40% - Accent3 2 2 3 4 4" xfId="6145" xr:uid="{54E8E335-FEEC-42C0-B147-4AD462A518E5}"/>
    <cellStyle name="40% - Accent3 2 2 3 5" xfId="21534" xr:uid="{73FF3B02-F681-4E53-A8E7-04882AA5B7AC}"/>
    <cellStyle name="40% - Accent3 2 2 3 5 2" xfId="12549" xr:uid="{96B5E5EB-E101-47ED-9155-EF570B069D34}"/>
    <cellStyle name="40% - Accent3 2 2 3 6" xfId="9069" xr:uid="{01C0016F-D568-482D-9ADE-3EC307D49B63}"/>
    <cellStyle name="40% - Accent3 2 2 3 6 2" xfId="19021" xr:uid="{D57C2C64-BCA1-4FA6-BC95-027B70DDA758}"/>
    <cellStyle name="40% - Accent3 2 2 3 7" xfId="14491" xr:uid="{367E66F5-70A6-42C6-8987-0A708AAC686D}"/>
    <cellStyle name="40% - Accent3 2 2 4" xfId="4519" xr:uid="{950E9E3E-34B9-4A68-B8A2-AA58C3B10148}"/>
    <cellStyle name="40% - Accent3 2 2 4 2" xfId="16170" xr:uid="{D6CDAAE7-77AB-44AD-933F-2B1D023A9BE9}"/>
    <cellStyle name="40% - Accent3 2 2 4 2 2" xfId="13198" xr:uid="{1D67702F-7B56-455E-A207-31C2BCF58E4B}"/>
    <cellStyle name="40% - Accent3 2 2 4 2 2 2" xfId="21057" xr:uid="{26DFEF67-4F2B-4882-B47F-02ED9637F2D5}"/>
    <cellStyle name="40% - Accent3 2 2 4 2 3" xfId="3869" xr:uid="{507D2D3C-2CE0-4BA4-A524-2A6D63AA0192}"/>
    <cellStyle name="40% - Accent3 2 2 4 2 3 2" xfId="4447" xr:uid="{0128E02A-0EBE-4AFC-8EB5-E6559AFD5F83}"/>
    <cellStyle name="40% - Accent3 2 2 4 2 4" xfId="18783" xr:uid="{50D3EC95-76BB-4198-8689-0FD6000F44C7}"/>
    <cellStyle name="40% - Accent3 2 2 4 3" xfId="11002" xr:uid="{048BA6ED-48DF-4AB5-BB55-1B1C7392714A}"/>
    <cellStyle name="40% - Accent3 2 2 4 3 2" xfId="8340" xr:uid="{78B1C294-7C6A-4BD5-94E4-EA0954602A30}"/>
    <cellStyle name="40% - Accent3 2 2 4 4" xfId="4860" xr:uid="{20C0567A-3EBF-4421-A26C-957DECBDF839}"/>
    <cellStyle name="40% - Accent3 2 2 4 4 2" xfId="14811" xr:uid="{A89690FD-F756-4780-844D-4DE22FB0EA0A}"/>
    <cellStyle name="40% - Accent3 2 2 4 5" xfId="21876" xr:uid="{14738643-33ED-438C-96FF-58542C87FA5B}"/>
    <cellStyle name="40% - Accent3 2 2 5" xfId="10832" xr:uid="{491174BA-305A-4E6D-BA1C-F7EAF7EAAD38}"/>
    <cellStyle name="40% - Accent3 2 2 5 2" xfId="5636" xr:uid="{A25DC541-F5A6-4974-9763-3EFB8A0038CE}"/>
    <cellStyle name="40% - Accent3 2 2 5 2 2" xfId="560" xr:uid="{E5C030D9-7A04-42FE-BECC-268B72786B67}"/>
    <cellStyle name="40% - Accent3 2 2 5 2 2 2" xfId="14745" xr:uid="{1D8D99E3-C28A-4C7A-8731-646AFB8FF2CF}"/>
    <cellStyle name="40% - Accent3 2 2 5 2 3" xfId="10183" xr:uid="{0589A907-4992-42CB-9DC6-196C7A4F2732}"/>
    <cellStyle name="40% - Accent3 2 2 5 2 3 2" xfId="10761" xr:uid="{A63A4E78-5DA1-4090-8F21-E36A524AD2D2}"/>
    <cellStyle name="40% - Accent3 2 2 5 2 4" xfId="8250" xr:uid="{DB33F3EC-4E36-4943-88BE-8C6A264AFD27}"/>
    <cellStyle name="40% - Accent3 2 2 5 3" xfId="23639" xr:uid="{B8E76FA0-868A-4A19-BD73-857DD1E9A641}"/>
    <cellStyle name="40% - Accent3 2 2 5 3 2" xfId="20975" xr:uid="{BEF6984E-551F-41E1-B8F2-0867193677EC}"/>
    <cellStyle name="40% - Accent3 2 2 5 4" xfId="11173" xr:uid="{C2EF847C-AB3A-4C85-9043-D8EE24FAA18A}"/>
    <cellStyle name="40% - Accent3 2 2 5 4 2" xfId="1162" xr:uid="{2D6753E5-AB3B-48C5-86CB-3A74C22D3C8D}"/>
    <cellStyle name="40% - Accent3 2 2 5 5" xfId="15564" xr:uid="{B8B31391-9B95-415E-A0E5-03EFC80B2A87}"/>
    <cellStyle name="40% - Accent3 2 2 6" xfId="19344" xr:uid="{978EC3F3-C8BB-4268-B7AA-504803D79DAE}"/>
    <cellStyle name="40% - Accent3 2 2 6 2" xfId="15304" xr:uid="{1367E08C-A6DD-4A87-83DC-301F24ECEC9F}"/>
    <cellStyle name="40% - Accent3 2 2 6 2 2" xfId="23164" xr:uid="{4B3FDFEF-D72A-4AFB-8A4E-287E7739B983}"/>
    <cellStyle name="40% - Accent3 2 2 6 3" xfId="11256" xr:uid="{32D55890-F1A1-4351-9321-7C3674CEF21C}"/>
    <cellStyle name="40% - Accent3 2 2 6 3 2" xfId="8582" xr:uid="{162E25FB-654B-4664-8A6F-541E967629A2}"/>
    <cellStyle name="40% - Accent3 2 2 6 4" xfId="4041" xr:uid="{59092E91-7BE4-4E81-8C57-1527533A7F46}"/>
    <cellStyle name="40% - Accent3 2 2 7" xfId="20461" xr:uid="{3B9BB552-A497-4C41-BF9C-730C6BC790C7}"/>
    <cellStyle name="40% - Accent3 2 2 7 2" xfId="10445" xr:uid="{33529B95-554D-47FD-BE70-6F92DAC2F46E}"/>
    <cellStyle name="40% - Accent3 2 2 8" xfId="7997" xr:uid="{29736C93-8541-4D39-BD2A-41845C7BA6AC}"/>
    <cellStyle name="40% - Accent3 2 2 8 2" xfId="16917" xr:uid="{C104B969-BC18-4A14-A66D-367F3BA03D05}"/>
    <cellStyle name="40% - Accent3 2 2 9" xfId="25014" xr:uid="{BF674581-5054-45F4-AD56-F82FF38EE855}"/>
    <cellStyle name="40% - Accent3 2 3" xfId="23469" xr:uid="{12C83B90-474C-44A0-86F7-C55897834DAC}"/>
    <cellStyle name="40% - Accent3 2 3 2" xfId="17157" xr:uid="{4C92EF5A-0019-4D1A-B9C6-91DA2D880DC7}"/>
    <cellStyle name="40% - Accent3 2 3 2 2" xfId="24587" xr:uid="{5505A266-94D4-4F4B-8EA5-7B709D7C9A8A}"/>
    <cellStyle name="40% - Accent3 2 3 2 2 2" xfId="1599" xr:uid="{D29DAEA9-AF42-42F1-BF32-DCD92E5E3ADB}"/>
    <cellStyle name="40% - Accent3 2 3 2 2 2 2" xfId="9494" xr:uid="{BD018A87-7C24-4418-B690-272024F178EB}"/>
    <cellStyle name="40% - Accent3 2 3 2 2 3" xfId="16507" xr:uid="{4197F96B-C2AA-4F44-9C72-EC62D930B5F2}"/>
    <cellStyle name="40% - Accent3 2 3 2 2 3 2" xfId="17085" xr:uid="{10FD9619-1DB9-4428-83FF-4F6B0E2433D4}"/>
    <cellStyle name="40% - Accent3 2 3 2 2 4" xfId="14573" xr:uid="{0D7777AE-C704-4F22-B1FB-508A8BDB8C15}"/>
    <cellStyle name="40% - Accent3 2 3 2 3" xfId="6794" xr:uid="{F89B05A1-CCC3-41E7-A999-FF634EEFD948}"/>
    <cellStyle name="40% - Accent3 2 3 2 3 2" xfId="3099" xr:uid="{3C9D0520-3E35-405D-AD30-222BCA916149}"/>
    <cellStyle name="40% - Accent3 2 3 2 4" xfId="17498" xr:uid="{02C3E777-8E70-4239-BD7A-280723BE6011}"/>
    <cellStyle name="40% - Accent3 2 3 2 4 2" xfId="20113" xr:uid="{3E7E5939-CFAE-44CB-BE01-E88E5D9C509A}"/>
    <cellStyle name="40% - Accent3 2 3 2 5" xfId="11344" xr:uid="{A0FF6411-384C-4E1A-98B3-894C408F2F2E}"/>
    <cellStyle name="40% - Accent3 2 3 3" xfId="6624" xr:uid="{67A1BDE7-95BC-417D-ABE7-786195C60245}"/>
    <cellStyle name="40% - Accent3 2 3 3 2" xfId="18274" xr:uid="{63557052-F71D-44D4-A62A-5E6CCFD1117D}"/>
    <cellStyle name="40% - Accent3 2 3 3 2 2" xfId="3703" xr:uid="{F2E19E0A-1706-4D40-9991-4C02FD811620}"/>
    <cellStyle name="40% - Accent3 2 3 3 2 2 2" xfId="22130" xr:uid="{146F231A-3D5D-400C-8EB0-26E10B7095C1}"/>
    <cellStyle name="40% - Accent3 2 3 3 2 3" xfId="5973" xr:uid="{1669B050-7575-44CD-83FB-0C14AFD813EB}"/>
    <cellStyle name="40% - Accent3 2 3 3 2 3 2" xfId="1245" xr:uid="{D590230A-A7D8-4AE0-84E8-E9A1923281D1}"/>
    <cellStyle name="40% - Accent3 2 3 3 2 4" xfId="3009" xr:uid="{D5B7DA69-66BF-4E1A-869E-92024D4452D5}"/>
    <cellStyle name="40% - Accent3 2 3 3 3" xfId="19430" xr:uid="{5D03D61F-B718-4943-9C1A-3FF5F79AC758}"/>
    <cellStyle name="40% - Accent3 2 3 3 3 2" xfId="9412" xr:uid="{50FD9E19-6EA4-4123-88F7-5F834CF6B55F}"/>
    <cellStyle name="40% - Accent3 2 3 3 4" xfId="6965" xr:uid="{6EE2C6C3-815A-46FE-8BE2-E2476FFFF10F}"/>
    <cellStyle name="40% - Accent3 2 3 3 4 2" xfId="13799" xr:uid="{6974E831-EB26-48F5-8486-EB5AC7DE5C39}"/>
    <cellStyle name="40% - Accent3 2 3 3 5" xfId="23981" xr:uid="{1171228D-C200-4CD9-BCC7-8D84A3098FF1}"/>
    <cellStyle name="40% - Accent3 2 3 4" xfId="11950" xr:uid="{DAFF7E16-E1C8-4C15-A568-EBB4E703C0AB}"/>
    <cellStyle name="40% - Accent3 2 3 4 2" xfId="561" xr:uid="{C916F63C-7371-4B3B-BB40-AC54A3229237}"/>
    <cellStyle name="40% - Accent3 2 3 4 2 2" xfId="3181" xr:uid="{FFCFE817-997D-4B4B-BA21-766846D75A71}"/>
    <cellStyle name="40% - Accent3 2 3 4 3" xfId="22820" xr:uid="{0A2D62FD-C2C3-4631-8A93-419113D639A4}"/>
    <cellStyle name="40% - Accent3 2 3 4 3 2" xfId="23397" xr:uid="{2D7DFAD4-16D5-42F0-8CB6-183692B33805}"/>
    <cellStyle name="40% - Accent3 2 3 4 4" xfId="20885" xr:uid="{DA088D56-069C-46A1-A802-5CA6BEB619D7}"/>
    <cellStyle name="40% - Accent3 2 3 5" xfId="17327" xr:uid="{C3236A60-6705-4EFA-84F2-A1A45657C153}"/>
    <cellStyle name="40% - Accent3 2 3 5 2" xfId="14663" xr:uid="{2E192452-E844-4DBF-BBED-3EBC8633F19C}"/>
    <cellStyle name="40% - Accent3 2 3 6" xfId="23810" xr:uid="{9A5BF2A5-FDCF-45D0-A2C3-21C976372711}"/>
    <cellStyle name="40% - Accent3 2 3 6 2" xfId="7477" xr:uid="{4DB78A00-A985-4B2F-BFD3-DF0ECACFB254}"/>
    <cellStyle name="40% - Accent3 2 3 7" xfId="5031" xr:uid="{61C97489-5368-435A-839F-EFB52792FC83}"/>
    <cellStyle name="40% - Accent3 2 4" xfId="19260" xr:uid="{438A13A5-3D8E-49A4-A94D-38F3D8502F38}"/>
    <cellStyle name="40% - Accent3 2 4 2" xfId="12946" xr:uid="{3C9375A9-712E-4F33-8E93-91707EEBD4BA}"/>
    <cellStyle name="40% - Accent3 2 4 2 2" xfId="20376" xr:uid="{E3D05211-6E08-4E15-A45E-24DF1DE95552}"/>
    <cellStyle name="40% - Accent3 2 4 2 2 2" xfId="22654" xr:uid="{1E70F1BC-6A8B-4ABC-9841-12689362472A}"/>
    <cellStyle name="40% - Accent3 2 4 2 2 2 2" xfId="5285" xr:uid="{29302199-2B34-4A1C-949D-E30E028D4ED1}"/>
    <cellStyle name="40% - Accent3 2 4 2 2 3" xfId="24924" xr:uid="{38DEC17F-C8C6-402B-9272-3BE589151F91}"/>
    <cellStyle name="40% - Accent3 2 4 2 2 3 2" xfId="2279" xr:uid="{31817E6F-6569-40F6-8186-9C0FF59B4CCB}"/>
    <cellStyle name="40% - Accent3 2 4 2 2 4" xfId="21958" xr:uid="{42AC8A9A-8889-4463-A653-22AAC5F3F85B}"/>
    <cellStyle name="40% - Accent3 2 4 2 3" xfId="477" xr:uid="{E17947F9-AB56-46BA-9B95-8B954EEEB40D}"/>
    <cellStyle name="40% - Accent3 2 4 2 3 2" xfId="15736" xr:uid="{F1F1F96A-8F5D-433C-AD82-AB1731A881FD}"/>
    <cellStyle name="40% - Accent3 2 4 2 4" xfId="13287" xr:uid="{4A9C28ED-B125-4BD3-B708-109946820BC3}"/>
    <cellStyle name="40% - Accent3 2 4 2 4 2" xfId="1164" xr:uid="{7E5BA32A-1E8A-4E56-B707-E4328DE03189}"/>
    <cellStyle name="40% - Accent3 2 4 2 5" xfId="7136" xr:uid="{870EEFBB-A512-4D0F-A59C-AC04D32DE3E9}"/>
    <cellStyle name="40% - Accent3 2 4 3" xfId="283" xr:uid="{6A698E3A-D30B-4CB9-BBF4-D48DA9F654EE}"/>
    <cellStyle name="40% - Accent3 2 4 3 2" xfId="14064" xr:uid="{3ACEFDC2-A1A7-4EFD-900F-FDC809E74948}"/>
    <cellStyle name="40% - Accent3 2 4 3 2 2" xfId="16341" xr:uid="{6DE04CE2-F5A7-4CA9-AFB5-CD87828E8EE2}"/>
    <cellStyle name="40% - Accent3 2 4 3 2 2 2" xfId="11598" xr:uid="{E548BEB6-A735-4147-9C87-8FB4CEFAB037}"/>
    <cellStyle name="40% - Accent3 2 4 3 2 3" xfId="18611" xr:uid="{5D5A201D-618A-46AE-B7D5-F2414DC597C5}"/>
    <cellStyle name="40% - Accent3 2 4 3 2 3 2" xfId="4383" xr:uid="{46D62683-BBA2-4157-B340-D4BDFE153F46}"/>
    <cellStyle name="40% - Accent3 2 4 3 2 4" xfId="15646" xr:uid="{9323EB5B-A0A5-4A0B-9818-E373F0710F5B}"/>
    <cellStyle name="40% - Accent3 2 4 3 3" xfId="478" xr:uid="{7C6B8A1D-862A-45CD-AC38-BC6691394B0E}"/>
    <cellStyle name="40% - Accent3 2 4 3 3 2" xfId="5203" xr:uid="{88429B5E-79F7-415E-B2FB-E24CF47BA90A}"/>
    <cellStyle name="40% - Accent3 2 4 3 4" xfId="649" xr:uid="{60CC1C0D-FF68-40AC-9620-12EA007C56C2}"/>
    <cellStyle name="40% - Accent3 2 4 3 4 2" xfId="2198" xr:uid="{D74A757A-2911-4050-AB37-C05ABEF86471}"/>
    <cellStyle name="40% - Accent3 2 4 3 5" xfId="19772" xr:uid="{2425A994-8E81-4E5C-AE5E-7C1780C3BE5C}"/>
    <cellStyle name="40% - Accent3 2 4 4" xfId="7741" xr:uid="{4DB2A017-A9EC-4E66-AB7A-D3544957E986}"/>
    <cellStyle name="40% - Accent3 2 4 4 2" xfId="10017" xr:uid="{47FFA1E3-C9FC-4D8E-BB05-BA9CD36A85EF}"/>
    <cellStyle name="40% - Accent3 2 4 4 2 2" xfId="15818" xr:uid="{3FE0607C-B6D8-4594-ADD2-F6ADD0217A65}"/>
    <cellStyle name="40% - Accent3 2 4 4 3" xfId="12287" xr:uid="{01D94B4B-83B2-46F1-8C84-0A51A2334A80}"/>
    <cellStyle name="40% - Accent3 2 4 4 3 2" xfId="1246" xr:uid="{42662602-54A1-4FF3-ACA1-DF4482340189}"/>
    <cellStyle name="40% - Accent3 2 4 4 4" xfId="9322" xr:uid="{1B87BD64-5C65-4FE1-A525-A15E4B00D7B2}"/>
    <cellStyle name="40% - Accent3 2 4 5" xfId="13116" xr:uid="{B8529867-775B-4A0E-96DA-ED6137A42E1A}"/>
    <cellStyle name="40% - Accent3 2 4 5 2" xfId="22048" xr:uid="{9AAC7E6E-55B7-434D-9E1F-2BD7EDDE2638}"/>
    <cellStyle name="40% - Accent3 2 4 6" xfId="19601" xr:uid="{B4BC17C1-B5E9-4060-9333-029A81F4A28B}"/>
    <cellStyle name="40% - Accent3 2 4 6 2" xfId="1163" xr:uid="{E4C4A85A-5980-49B4-92B1-C4B22361F118}"/>
    <cellStyle name="40% - Accent3 2 4 7" xfId="17669" xr:uid="{628B4166-CF3A-48B9-8658-70F7D76330DE}"/>
    <cellStyle name="40% - Accent3 2 5" xfId="2395" xr:uid="{8162166F-54AC-4775-8954-E245D9689538}"/>
    <cellStyle name="40% - Accent3 2 5 2" xfId="8708" xr:uid="{BFCD5F6A-23AF-48CA-AF6F-E9BCCF84E652}"/>
    <cellStyle name="40% - Accent3 2 5 2 2" xfId="8813" xr:uid="{1BA8E9FC-4CE6-43FC-8282-0F9DD5428ECC}"/>
    <cellStyle name="40% - Accent3 2 5 2 2 2" xfId="12121" xr:uid="{397FF944-C771-4097-A8A1-28D02A9F845A}"/>
    <cellStyle name="40% - Accent3 2 5 2 2 2 2" xfId="17923" xr:uid="{51734C92-A6E8-484A-8252-343F83236C5C}"/>
    <cellStyle name="40% - Accent3 2 5 2 2 3" xfId="20713" xr:uid="{820CB349-176F-40E2-AA2F-49131D87FF14}"/>
    <cellStyle name="40% - Accent3 2 5 2 2 3 2" xfId="23334" xr:uid="{4930F5E2-81B2-41FB-A17D-16898F089817}"/>
    <cellStyle name="40% - Accent3 2 5 2 2 4" xfId="11426" xr:uid="{F2408946-115B-40A7-A9EC-527465BBCFF9}"/>
    <cellStyle name="40% - Accent3 2 5 2 3" xfId="3621" xr:uid="{AC6240DC-3FC0-46F1-BB6F-5DBBE54553D5}"/>
    <cellStyle name="40% - Accent3 2 5 2 3 2" xfId="24153" xr:uid="{715542DE-808E-41C4-B5F1-98940A0AF8FC}"/>
    <cellStyle name="40% - Accent3 2 5 2 4" xfId="1688" xr:uid="{A8279D13-9F6F-430D-8F5A-208979FD1C2D}"/>
    <cellStyle name="40% - Accent3 2 5 2 4 2" xfId="10616" xr:uid="{E69959F4-F0B8-486E-BFFE-5CF4D5757B8A}"/>
    <cellStyle name="40% - Accent3 2 5 2 5" xfId="821" xr:uid="{8BBBDEB6-5442-4447-A82B-5C7BD8F0D3A6}"/>
    <cellStyle name="40% - Accent3 2 5 3" xfId="21344" xr:uid="{BD447CB1-1F7A-4A34-8238-9514528A9424}"/>
    <cellStyle name="40% - Accent3 2 5 3 2" xfId="21449" xr:uid="{FB0A1C17-06D2-4CE3-AD29-1FDBD9035109}"/>
    <cellStyle name="40% - Accent3 2 5 3 2 2" xfId="24758" xr:uid="{9C9715D3-1747-43CA-AB1A-BE2C046094A0}"/>
    <cellStyle name="40% - Accent3 2 5 3 2 2 2" xfId="7390" xr:uid="{6A70BFD7-821F-4EFD-BA3A-FC6345FCF396}"/>
    <cellStyle name="40% - Accent3 2 5 3 2 3" xfId="14401" xr:uid="{0B022F09-207D-41D8-BD6F-A7F29C11AAB6}"/>
    <cellStyle name="40% - Accent3 2 5 3 2 3 2" xfId="17021" xr:uid="{F88B5AD5-17FF-43CB-9399-44213CA2ABEB}"/>
    <cellStyle name="40% - Accent3 2 5 3 2 4" xfId="24063" xr:uid="{D792DC76-B256-4731-A5EF-6B905D967D70}"/>
    <cellStyle name="40% - Accent3 2 5 3 3" xfId="9935" xr:uid="{32BF1957-20CB-49F4-9A5C-51EA02ACF252}"/>
    <cellStyle name="40% - Accent3 2 5 3 3 2" xfId="17841" xr:uid="{3F602D4B-06F2-4617-8577-5AA008350A09}"/>
    <cellStyle name="40% - Accent3 2 5 3 4" xfId="3792" xr:uid="{0E891B36-D301-4D38-9F0B-4EAE642A30BE}"/>
    <cellStyle name="40% - Accent3 2 5 3 4 2" xfId="23253" xr:uid="{B3D0C55B-5A02-4E3A-BE27-D31FADCCED92}"/>
    <cellStyle name="40% - Accent3 2 5 3 5" xfId="822" xr:uid="{FD15C79C-2839-4448-8713-0541BC760333}"/>
    <cellStyle name="40% - Accent3 2 5 4" xfId="2500" xr:uid="{DCFBFA9E-792A-47A5-8776-B698819FF556}"/>
    <cellStyle name="40% - Accent3 2 5 4 2" xfId="5807" xr:uid="{82510FD4-7BEF-42F0-8A46-78A88CF9C6A6}"/>
    <cellStyle name="40% - Accent3 2 5 4 2 2" xfId="24235" xr:uid="{9E77E34B-A4AB-4445-8469-15E26FEFF852}"/>
    <cellStyle name="40% - Accent3 2 5 4 3" xfId="8078" xr:uid="{F0C96838-1EE8-4656-B585-607084228765}"/>
    <cellStyle name="40% - Accent3 2 5 4 3 2" xfId="10697" xr:uid="{640DDCBE-CC04-40FE-8A39-25C0FFD0C5D7}"/>
    <cellStyle name="40% - Accent3 2 5 4 4" xfId="5113" xr:uid="{B00BF8E7-1107-477E-8E0D-67888B7D2F2F}"/>
    <cellStyle name="40% - Accent3 2 5 5" xfId="1517" xr:uid="{968CFB5C-973C-4674-BBED-6C2160C3CA3C}"/>
    <cellStyle name="40% - Accent3 2 5 5 2" xfId="11516" xr:uid="{CCD57CFA-3E43-440D-B684-B26F515B5825}"/>
    <cellStyle name="40% - Accent3 2 5 6" xfId="650" xr:uid="{CE431919-06DC-4259-8C60-C55D7A2E337B}"/>
    <cellStyle name="40% - Accent3 2 5 6 2" xfId="4302" xr:uid="{75DC5E87-DD1B-4EBD-9FCF-A12615F96296}"/>
    <cellStyle name="40% - Accent3 2 5 7" xfId="13458" xr:uid="{D2AB22D1-8978-4515-90C9-5937F6C44C69}"/>
    <cellStyle name="40% - Accent3 2 6" xfId="15032" xr:uid="{878AE91D-614C-4A4B-9CD0-B79549846020}"/>
    <cellStyle name="40% - Accent3 2 6 2" xfId="15137" xr:uid="{E4804C73-F935-40EC-BED3-18616CF97A2C}"/>
    <cellStyle name="40% - Accent3 2 6 2 2" xfId="18445" xr:uid="{9594B8A9-24D3-4742-B30A-00F0F2E19C37}"/>
    <cellStyle name="40% - Accent3 2 6 2 2 2" xfId="20026" xr:uid="{0AB6085F-4D5C-4E16-8830-BFD5E48681E4}"/>
    <cellStyle name="40% - Accent3 2 6 2 3" xfId="2837" xr:uid="{D1EDDD85-0901-4259-BCD5-4E156EC43F90}"/>
    <cellStyle name="40% - Accent3 2 6 2 3 2" xfId="6487" xr:uid="{6B84D9C6-459F-4190-AF36-09680DF7696F}"/>
    <cellStyle name="40% - Accent3 2 6 2 4" xfId="17751" xr:uid="{D6AB332D-0332-48BA-AF78-2B6DDE1F1AEE}"/>
    <cellStyle name="40% - Accent3 2 6 3" xfId="22572" xr:uid="{1AF02168-514B-4A7A-94B9-B337B5A241CB}"/>
    <cellStyle name="40% - Accent3 2 6 3 2" xfId="7308" xr:uid="{1EECFD09-B59E-4DD3-9ECE-07BFDE304DBC}"/>
    <cellStyle name="40% - Accent3 2 6 4" xfId="10106" xr:uid="{F72F13A8-446A-4254-A8FD-18C110518F7F}"/>
    <cellStyle name="40% - Accent3 2 6 4 2" xfId="16940" xr:uid="{FB08DFE1-7C9B-4918-9708-E5B24DFA9FF9}"/>
    <cellStyle name="40% - Accent3 2 6 5" xfId="1859" xr:uid="{AC8C5D39-EED6-4E8B-A02F-50E1FD8B6B85}"/>
    <cellStyle name="40% - Accent3 2 7" xfId="4499" xr:uid="{C71D2172-5C0B-4524-8E4D-3927C5AE1D08}"/>
    <cellStyle name="40% - Accent3 2 7 2" xfId="4604" xr:uid="{68F3C3E3-2446-4C66-83EC-509B802A6CEB}"/>
    <cellStyle name="40% - Accent3 2 7 2 2" xfId="7912" xr:uid="{9785F53F-B224-4DC1-884E-1B243E9F4D9C}"/>
    <cellStyle name="40% - Accent3 2 7 2 2 2" xfId="13712" xr:uid="{D2B650B8-87EE-4E1F-A53B-10D9926FA704}"/>
    <cellStyle name="40% - Accent3 2 7 2 3" xfId="9150" xr:uid="{C4C1ED48-514E-4C95-A953-AE6AE62D2AFF}"/>
    <cellStyle name="40% - Accent3 2 7 2 3 2" xfId="12801" xr:uid="{3F5B2C85-FB2E-4BC9-893D-27E20DE71C3E}"/>
    <cellStyle name="40% - Accent3 2 7 2 4" xfId="7218" xr:uid="{55E4149D-3672-4D32-848B-47CD94C5D1B2}"/>
    <cellStyle name="40% - Accent3 2 7 3" xfId="16259" xr:uid="{A37EAECD-7100-4481-970A-4700CD5827ED}"/>
    <cellStyle name="40% - Accent3 2 7 3 2" xfId="19944" xr:uid="{D5C83152-A605-489D-8602-8394DA42627E}"/>
    <cellStyle name="40% - Accent3 2 7 4" xfId="22743" xr:uid="{567D49D2-D5C2-44F0-9A43-8781A2643878}"/>
    <cellStyle name="40% - Accent3 2 7 4 2" xfId="6406" xr:uid="{3DD77F6B-E099-43A1-BCB3-107C4D5518E1}"/>
    <cellStyle name="40% - Accent3 2 7 5" xfId="3963" xr:uid="{80B61012-3168-40D4-B386-136FAD7176A3}"/>
    <cellStyle name="40% - Accent3 2 8" xfId="10812" xr:uid="{80F3B240-7BB3-4BD7-9127-D7A2A021DAE5}"/>
    <cellStyle name="40% - Accent3 2 9" xfId="18189" xr:uid="{796C6994-6B26-43D4-983B-7479F0D79942}"/>
    <cellStyle name="40% - Accent3 2 9 2" xfId="7826" xr:uid="{98D395E7-953D-429E-8EC3-A0A4D37BB6D1}"/>
    <cellStyle name="40% - Accent3 2 9 2 2" xfId="4131" xr:uid="{434BED35-9D7A-4112-B121-01FF170760F7}"/>
    <cellStyle name="40% - Accent3 2 9 3" xfId="18530" xr:uid="{99D0CD48-7677-4DB9-81CF-1714B421C4E3}"/>
    <cellStyle name="40% - Accent3 2 9 3 2" xfId="23230" xr:uid="{59F82E1A-30D5-4A43-B644-7F38CB45099E}"/>
    <cellStyle name="40% - Accent3 2 9 4" xfId="12377" xr:uid="{537E8165-31DB-4650-B4C9-4C170F356087}"/>
    <cellStyle name="40% - Accent3 20" xfId="19340" xr:uid="{EE27DF0F-DCEF-4646-A842-770E0CF07E26}"/>
    <cellStyle name="40% - Accent3 20 2" xfId="8982" xr:uid="{36224BB2-74E0-4744-9139-85D8FF873029}"/>
    <cellStyle name="40% - Accent3 20 2 2" xfId="10526" xr:uid="{DC6AE5C3-D0FA-4BB7-BF27-0FF051B18F48}"/>
    <cellStyle name="40% - Accent3 20 3" xfId="4942" xr:uid="{1A3EB8CE-46BE-474B-9E98-340B6F322D66}"/>
    <cellStyle name="40% - Accent3 20 3 2" xfId="18091" xr:uid="{BEA27E7C-9AD6-49F6-B1E8-098CFDC16D9E}"/>
    <cellStyle name="40% - Accent3 20 4" xfId="1936" xr:uid="{EAAB7412-8751-407C-9357-C0C5C420EC54}"/>
    <cellStyle name="40% - Accent3 21" xfId="7777" xr:uid="{33A32E84-B1C7-4F77-B6DB-C002405B7D43}"/>
    <cellStyle name="40% - Accent3 21 2" xfId="13577" xr:uid="{9AF62EC5-CC40-4CCA-BF9B-B89A8160D722}"/>
    <cellStyle name="40% - Accent3 22" xfId="9015" xr:uid="{78B71378-C304-4E22-B567-AAEEA985EBF9}"/>
    <cellStyle name="40% - Accent3 22 2" xfId="12666" xr:uid="{041F3B49-4CC8-4DF7-B2FA-ABDF3FA06CF3}"/>
    <cellStyle name="40% - Accent3 23" xfId="7083" xr:uid="{1229D38E-7452-4E36-99B7-945B705E3374}"/>
    <cellStyle name="40% - Accent3 24" xfId="12832" xr:uid="{A9CD6F3B-F806-45FB-892E-F06AAEC5789F}"/>
    <cellStyle name="40% - Accent3 25" xfId="13919" xr:uid="{8558EF40-8473-4F49-8A0D-1EEBA3F8A7B0}"/>
    <cellStyle name="40% - Accent3 26" xfId="194" xr:uid="{AD2B4D32-3280-47CD-B071-FD5E83296377}"/>
    <cellStyle name="40% - Accent3 27" xfId="25494" xr:uid="{50B3D5A9-9C33-4742-BA60-24DB1E833548}"/>
    <cellStyle name="40% - Accent3 28" xfId="25522" xr:uid="{886BC53E-E03B-41A7-A485-2C7EE236B1A3}"/>
    <cellStyle name="40% - Accent3 3" xfId="170" xr:uid="{B7AB8755-E6E8-4701-BD85-6E61EC9A2AC9}"/>
    <cellStyle name="40% - Accent3 3 10" xfId="1465" xr:uid="{2BB7688F-9677-4CA5-86AD-25AB86758FBE}"/>
    <cellStyle name="40% - Accent3 3 10 2" xfId="21993" xr:uid="{6355FEBB-565D-49B3-B110-7617A2BDF309}"/>
    <cellStyle name="40% - Accent3 3 11" xfId="16375" xr:uid="{907AD1C2-AC3A-44C1-8420-ACDB53B5310C}"/>
    <cellStyle name="40% - Accent3 3 11 2" xfId="20061" xr:uid="{5EABE872-C97C-48A0-8A72-0C0C2C496C67}"/>
    <cellStyle name="40% - Accent3 3 12" xfId="2863" xr:uid="{D05E9FD1-29C2-4D70-95CD-FBC06BFF97D4}"/>
    <cellStyle name="40% - Accent3 3 13" xfId="21307" xr:uid="{54989696-1AD8-4800-A7CF-9F0D75E8F9DD}"/>
    <cellStyle name="40% - Accent3 3 14" xfId="25570" xr:uid="{75935049-4431-4838-BDD6-92003704A38C}"/>
    <cellStyle name="40% - Accent3 3 2" xfId="16034" xr:uid="{92E9C907-12DE-437D-8A9F-56D21320E474}"/>
    <cellStyle name="40% - Accent3 3 2 10" xfId="20752" xr:uid="{928A5834-F5C7-4DE9-B4AD-06A45AD10167}"/>
    <cellStyle name="40% - Accent3 3 2 2" xfId="6604" xr:uid="{743719DA-67CF-4809-ADC6-0D015454D70F}"/>
    <cellStyle name="40% - Accent3 3 2 2 2" xfId="19240" xr:uid="{DB1C701C-B43C-44D5-88BD-B18F59B099E4}"/>
    <cellStyle name="40% - Accent3 3 2 2 2 2" xfId="6709" xr:uid="{C969FBE6-02E2-4216-B060-F22E3473A5A2}"/>
    <cellStyle name="40% - Accent3 3 2 2 2 2 2" xfId="8984" xr:uid="{94B3F084-35FF-4DF7-9594-212042BAF706}"/>
    <cellStyle name="40% - Accent3 3 2 2 2 2 2 2" xfId="23162" xr:uid="{EAE8D404-915A-4233-9681-9C4BADCE0F47}"/>
    <cellStyle name="40% - Accent3 3 2 2 2 2 3" xfId="11254" xr:uid="{6F24A034-8056-4D63-98F3-0B6B8AFEEED2}"/>
    <cellStyle name="40% - Accent3 3 2 2 2 2 3 2" xfId="21227" xr:uid="{9CD6B09C-933B-482F-BE96-9CD40DD7B7FC}"/>
    <cellStyle name="40% - Accent3 3 2 2 2 2 4" xfId="4030" xr:uid="{83C47DFE-7630-470B-86C5-C0A418D4E5BA}"/>
    <cellStyle name="40% - Accent3 3 2 2 2 3" xfId="18363" xr:uid="{78C82CBF-F7A6-482E-8B34-FEE1276AEBA6}"/>
    <cellStyle name="40% - Accent3 3 2 2 2 3 2" xfId="4132" xr:uid="{420D8D1C-DFC1-4983-9732-01E43A923D3F}"/>
    <cellStyle name="40% - Accent3 3 2 2 2 4" xfId="24847" xr:uid="{75B2CF8A-4D2E-47F5-9427-95254C3E023E}"/>
    <cellStyle name="40% - Accent3 3 2 2 2 4 2" xfId="8511" xr:uid="{CD8E5897-4200-41E0-8908-2210474DBC48}"/>
    <cellStyle name="40% - Accent3 3 2 2 2 5" xfId="6067" xr:uid="{28601D6F-4AE7-4FEC-8FC1-AE85F4DF2B25}"/>
    <cellStyle name="40% - Accent3 3 2 2 3" xfId="12926" xr:uid="{0EC7CBD9-B893-43B9-A2C1-7E2867900E02}"/>
    <cellStyle name="40% - Accent3 3 2 2 3 2" xfId="19345" xr:uid="{FD476D0F-61EB-41D4-A351-CFF52C6ABDF7}"/>
    <cellStyle name="40% - Accent3 3 2 2 3 2 2" xfId="21620" xr:uid="{2B000B38-933B-49FB-982A-3F22B8582EDA}"/>
    <cellStyle name="40% - Accent3 3 2 2 3 2 2 2" xfId="16849" xr:uid="{85C53A9C-6954-4222-919F-55B9B9E7BA33}"/>
    <cellStyle name="40% - Accent3 3 2 2 3 2 3" xfId="23891" xr:uid="{DC0FB2E5-0B62-4631-A707-3127AE5A8F08}"/>
    <cellStyle name="40% - Accent3 3 2 2 3 2 3 2" xfId="14915" xr:uid="{3CDAA73F-9066-4CCD-933E-217BC63A9601}"/>
    <cellStyle name="40% - Accent3 3 2 2 3 2 4" xfId="10344" xr:uid="{5A56DF17-44EF-4523-9FB4-76B43F2214A6}"/>
    <cellStyle name="40% - Accent3 3 2 2 3 3" xfId="7830" xr:uid="{696AE8F8-B687-4377-827E-CAC61D7703AC}"/>
    <cellStyle name="40% - Accent3 3 2 2 3 3 2" xfId="10446" xr:uid="{B2CBB7C6-553E-4D91-8640-51593FA76B43}"/>
    <cellStyle name="40% - Accent3 3 2 2 3 4" xfId="18534" xr:uid="{2B831303-1ACD-4038-856D-D87D2A232D20}"/>
    <cellStyle name="40% - Accent3 3 2 2 3 4 2" xfId="21146" xr:uid="{42919D38-F756-49C6-A4EF-B7C21787E0F7}"/>
    <cellStyle name="40% - Accent3 3 2 2 3 5" xfId="12381" xr:uid="{F6860C92-F95C-4CCF-9201-E0A715C4DEB2}"/>
    <cellStyle name="40% - Accent3 3 2 2 4" xfId="17242" xr:uid="{9556B7CF-99C2-448C-9712-F32AB65F4AAE}"/>
    <cellStyle name="40% - Accent3 3 2 2 4 2" xfId="2671" xr:uid="{CAE41057-3D91-426B-A050-C8A86FFB179D}"/>
    <cellStyle name="40% - Accent3 3 2 2 4 2 2" xfId="10525" xr:uid="{618993FB-F792-43DB-9EBB-52F840369CA9}"/>
    <cellStyle name="40% - Accent3 3 2 2 4 3" xfId="4941" xr:uid="{AE3DDDE3-394D-47AE-A321-DD970677FA93}"/>
    <cellStyle name="40% - Accent3 3 2 2 4 3 2" xfId="8592" xr:uid="{49917A92-6013-4583-9F48-6F6DEB3CC6F3}"/>
    <cellStyle name="40% - Accent3 3 2 2 4 4" xfId="1926" xr:uid="{8D6372A1-F8AE-41FE-B647-039FC3CEDF94}"/>
    <cellStyle name="40% - Accent3 3 2 2 5" xfId="24676" xr:uid="{B26D8BF5-FF05-4347-9A48-8C7EB4ED41D2}"/>
    <cellStyle name="40% - Accent3 3 2 2 5 2" xfId="2028" xr:uid="{7C4D2B5C-595F-4449-8CA3-404259B426D6}"/>
    <cellStyle name="40% - Accent3 3 2 2 6" xfId="12210" xr:uid="{669FBCA5-6139-4CE6-8640-74FB6E32A169}"/>
    <cellStyle name="40% - Accent3 3 2 2 6 2" xfId="19044" xr:uid="{C9F7EE37-7A56-4706-9155-72DBCC43D0EF}"/>
    <cellStyle name="40% - Accent3 3 2 2 7" xfId="16601" xr:uid="{D1A6C6B4-2000-47D6-A145-3D4D213B7DB8}"/>
    <cellStyle name="40% - Accent3 3 2 3" xfId="1323" xr:uid="{FCFC76F1-FA0C-447D-A209-64913C224D9D}"/>
    <cellStyle name="40% - Accent3 3 2 3 2" xfId="3427" xr:uid="{57F3C2FC-FCB9-472D-9256-7663EAC4BE0F}"/>
    <cellStyle name="40% - Accent3 3 2 3 2 2" xfId="1426" xr:uid="{ED0DA296-93D1-4D37-8C9D-7045B00A3F62}"/>
    <cellStyle name="40% - Accent3 3 2 3 2 2 2" xfId="4775" xr:uid="{1355104E-0164-42D2-9153-84612780A7CD}"/>
    <cellStyle name="40% - Accent3 3 2 3 2 2 2 2" xfId="12629" xr:uid="{58D89C9E-E1CF-417F-93F5-47F866E5A62B}"/>
    <cellStyle name="40% - Accent3 3 2 3 2 2 3" xfId="7046" xr:uid="{CE94800D-B9E9-4AD0-9159-488437FE0E72}"/>
    <cellStyle name="40% - Accent3 3 2 3 2 2 3 2" xfId="9664" xr:uid="{FC006D95-4956-465E-B9B9-86002BC7C1E4}"/>
    <cellStyle name="40% - Accent3 3 2 3 2 2 4" xfId="16668" xr:uid="{4056E054-814D-48E0-A88F-54EC05E73DF1}"/>
    <cellStyle name="40% - Accent3 3 2 3 2 3" xfId="14153" xr:uid="{45ABABE2-08D6-4885-AB05-94CA17842698}"/>
    <cellStyle name="40% - Accent3 3 2 3 2 3 2" xfId="16770" xr:uid="{88788897-B6B0-4ADF-8FBE-4A583A26042E}"/>
    <cellStyle name="40% - Accent3 3 2 3 2 4" xfId="20636" xr:uid="{4492534E-E942-4767-AFB6-C1CACE1AF6E1}"/>
    <cellStyle name="40% - Accent3 3 2 3 2 4 2" xfId="3270" xr:uid="{D16F4F8F-136A-4213-B806-1D15118791F6}"/>
    <cellStyle name="40% - Accent3 3 2 3 2 5" xfId="18705" xr:uid="{E5FF3E2E-CD16-4250-830A-C7C10342DB76}"/>
    <cellStyle name="40% - Accent3 3 2 3 3" xfId="9741" xr:uid="{F806D0E7-C401-4738-941D-B57E1DA9C506}"/>
    <cellStyle name="40% - Accent3 3 2 3 3 2" xfId="3530" xr:uid="{D1F0BA2A-2709-48F3-A7B7-A86FCC58B414}"/>
    <cellStyle name="40% - Accent3 3 2 3 3 2 2" xfId="11088" xr:uid="{FC340027-C1B8-4381-86F3-9E39BC788ACF}"/>
    <cellStyle name="40% - Accent3 3 2 3 3 2 2 2" xfId="25266" xr:uid="{2E282462-19CF-4219-98B8-C01EB139978D}"/>
    <cellStyle name="40% - Accent3 3 2 3 3 2 3" xfId="19682" xr:uid="{82AB9959-DF18-49D9-B2FC-8C5873690F3C}"/>
    <cellStyle name="40% - Accent3 3 2 3 3 2 3 2" xfId="22300" xr:uid="{255B944B-C9E2-4EFE-AB16-EBB435073B48}"/>
    <cellStyle name="40% - Accent3 3 2 3 3 2 4" xfId="6134" xr:uid="{581427B1-42F5-4431-A867-9DF405577BBA}"/>
    <cellStyle name="40% - Accent3 3 2 3 3 3" xfId="2589" xr:uid="{6386B632-67C2-4335-A538-474EB4136B77}"/>
    <cellStyle name="40% - Accent3 3 2 3 3 3 2" xfId="6236" xr:uid="{C897C124-241C-40B1-8750-2CEE276776D1}"/>
    <cellStyle name="40% - Accent3 3 2 3 3 4" xfId="14324" xr:uid="{91E60423-51BC-43C8-B782-5CB9F370DF44}"/>
    <cellStyle name="40% - Accent3 3 2 3 3 4 2" xfId="9583" xr:uid="{D63887CB-250D-4329-A3DA-DD5664DBA1FB}"/>
    <cellStyle name="40% - Accent3 3 2 3 3 5" xfId="8172" xr:uid="{B0A05B57-3009-4549-A72D-FCE1AD2288E2}"/>
    <cellStyle name="40% - Accent3 3 2 3 4" xfId="13031" xr:uid="{C9AB44F8-E584-488A-8E4B-38DE4A08D046}"/>
    <cellStyle name="40% - Accent3 3 2 3 4 2" xfId="15308" xr:uid="{224D637A-7314-4C4B-8BD8-EB47676DA46F}"/>
    <cellStyle name="40% - Accent3 3 2 3 4 2 2" xfId="6315" xr:uid="{A6488850-4D71-48A4-940D-DA27F522A758}"/>
    <cellStyle name="40% - Accent3 3 2 3 4 3" xfId="17579" xr:uid="{EBAA11F4-60D6-4C6C-B89A-60B0FE4F0F83}"/>
    <cellStyle name="40% - Accent3 3 2 3 4 3 2" xfId="3351" xr:uid="{C2F4F29F-F84E-4AC0-BB88-7AEDA2B203C5}"/>
    <cellStyle name="40% - Accent3 3 2 3 4 4" xfId="22981" xr:uid="{3799EB66-7474-4840-ADBF-4A8F12ACCDF4}"/>
    <cellStyle name="40% - Accent3 3 2 3 5" xfId="20465" xr:uid="{A8F6DA9A-6523-4EBA-BC21-91B6632E33B3}"/>
    <cellStyle name="40% - Accent3 3 2 3 5 2" xfId="23083" xr:uid="{E0CCACFD-3AAD-4341-AC97-87CCA3DABF12}"/>
    <cellStyle name="40% - Accent3 3 2 3 6" xfId="8001" xr:uid="{8FAA97B4-55A2-420A-90A6-855442664643}"/>
    <cellStyle name="40% - Accent3 3 2 3 6 2" xfId="14834" xr:uid="{A3A4FD74-194B-42B6-9C16-7ED0EB1B88A3}"/>
    <cellStyle name="40% - Accent3 3 2 3 7" xfId="25018" xr:uid="{827D7DA6-B477-4622-8E8A-AFBD4946F499}"/>
    <cellStyle name="40% - Accent3 3 2 4" xfId="22378" xr:uid="{33C755AF-E369-4A70-ADBC-F759DE2764AF}"/>
    <cellStyle name="40% - Accent3 3 2 4 2" xfId="9844" xr:uid="{1D652B09-4765-4537-A36A-ACCB776632CE}"/>
    <cellStyle name="40% - Accent3 3 2 4 2 2" xfId="23725" xr:uid="{66F7D649-F31F-430D-8335-424069399029}"/>
    <cellStyle name="40% - Accent3 3 2 4 2 2 2" xfId="18953" xr:uid="{DCEBD8BF-D58D-4328-AC32-16313B126A1D}"/>
    <cellStyle name="40% - Accent3 3 2 4 2 3" xfId="13368" xr:uid="{2C638652-0BCC-428D-92CA-14E470B65175}"/>
    <cellStyle name="40% - Accent3 3 2 4 2 3 2" xfId="15988" xr:uid="{CB6E7A22-15E4-4377-9423-C14799BD8044}"/>
    <cellStyle name="40% - Accent3 3 2 4 2 4" xfId="12448" xr:uid="{E8DD91D6-3B77-48CE-AFCC-31C38189C73F}"/>
    <cellStyle name="40% - Accent3 3 2 4 3" xfId="8902" xr:uid="{A1563080-9CC9-4708-A2CF-7C6C63F3EC4A}"/>
    <cellStyle name="40% - Accent3 3 2 4 3 2" xfId="12550" xr:uid="{524559C3-8221-4244-A9A2-B3546C36A23F}"/>
    <cellStyle name="40% - Accent3 3 2 4 4" xfId="2760" xr:uid="{C82C015D-EE1A-45A3-870A-DF354333DCCF}"/>
    <cellStyle name="40% - Accent3 3 2 4 4 2" xfId="22219" xr:uid="{7547D544-A422-4C42-8247-A3E66254BB24}"/>
    <cellStyle name="40% - Accent3 3 2 4 5" xfId="20807" xr:uid="{4B91C5DE-B011-4503-9D2D-94C610EE2D11}"/>
    <cellStyle name="40% - Accent3 3 2 5" xfId="16065" xr:uid="{1AFD6953-17E4-435C-9303-FA7196434631}"/>
    <cellStyle name="40% - Accent3 3 2 5 2" xfId="22481" xr:uid="{A07339C3-70D0-415F-A228-9A45FFEE163B}"/>
    <cellStyle name="40% - Accent3 3 2 5 2 2" xfId="17413" xr:uid="{CC3480CA-6AF8-4B68-9558-23998738FEB1}"/>
    <cellStyle name="40% - Accent3 3 2 5 2 2 2" xfId="8420" xr:uid="{CE17BA5D-CF56-4EE9-BE19-817D3532F705}"/>
    <cellStyle name="40% - Accent3 3 2 5 2 3" xfId="731" xr:uid="{17D6FB8E-217E-479A-9846-7BA5DC09A53F}"/>
    <cellStyle name="40% - Accent3 3 2 5 2 3 2" xfId="5455" xr:uid="{9CB774F8-6BE7-42DA-B5DB-DAFEF5B8430F}"/>
    <cellStyle name="40% - Accent3 3 2 5 2 4" xfId="25085" xr:uid="{6D99D015-467D-4CE2-AF9D-EF059FC4EC5A}"/>
    <cellStyle name="40% - Accent3 3 2 5 3" xfId="21538" xr:uid="{95D63AFD-476C-4C6E-939D-EB74A09CDED1}"/>
    <cellStyle name="40% - Accent3 3 2 5 3 2" xfId="25187" xr:uid="{EDD61887-3A61-4DFD-9D03-55F0AFF25F87}"/>
    <cellStyle name="40% - Accent3 3 2 5 4" xfId="9073" xr:uid="{10842ED9-E948-4E49-99DB-7365E39AFFE6}"/>
    <cellStyle name="40% - Accent3 3 2 5 4 2" xfId="15907" xr:uid="{BD23A4B9-812E-48D5-8BC8-021BE7B711BD}"/>
    <cellStyle name="40% - Accent3 3 2 5 5" xfId="14495" xr:uid="{BDC2A2F3-D25C-4EF1-9E5D-9B99B92BC180}"/>
    <cellStyle name="40% - Accent3 3 2 6" xfId="17137" xr:uid="{5070A088-8EBE-4791-8FA8-8C3889815283}"/>
    <cellStyle name="40% - Accent3 3 2 6 2" xfId="12039" xr:uid="{AB1D84C9-ABAB-4388-AC18-643D1C481D22}"/>
    <cellStyle name="40% - Accent3 3 2 6 2 2" xfId="993" xr:uid="{72CDDC0C-19D5-41A5-9032-2A805E55A290}"/>
    <cellStyle name="40% - Accent3 3 2 6 3" xfId="5896" xr:uid="{4C7EE9F4-4231-4D77-AEA1-9289DCBBF6EF}"/>
    <cellStyle name="40% - Accent3 3 2 6 3 2" xfId="25357" xr:uid="{C03F373C-BBA1-4177-A491-2B0C4EB0F1A7}"/>
    <cellStyle name="40% - Accent3 3 2 6 4" xfId="22914" xr:uid="{A4BC9CCB-7C71-4F49-9D74-9A8E6973C324}"/>
    <cellStyle name="40% - Accent3 3 2 7" xfId="23554" xr:uid="{6F723FC8-9606-4C41-BADC-33ED8A5251DB}"/>
    <cellStyle name="40% - Accent3 3 2 7 2" xfId="14235" xr:uid="{E16AA673-0E86-47D4-ACC3-9F12AB7A76F7}"/>
    <cellStyle name="40% - Accent3 3 2 7 2 2" xfId="4211" xr:uid="{0D0D157A-D0F3-4AA0-8525-E8F676A9306C}"/>
    <cellStyle name="40% - Accent3 3 2 7 3" xfId="15474" xr:uid="{F04EE3FC-E3C0-400B-B717-0083BA097BD0}"/>
    <cellStyle name="40% - Accent3 3 2 7 3 2" xfId="19125" xr:uid="{2E9D6E96-B62A-401B-B7D4-C641AEB647D8}"/>
    <cellStyle name="40% - Accent3 3 2 7 4" xfId="13540" xr:uid="{5AD958D3-B3FA-42F8-AAE0-B99FA324CD76}"/>
    <cellStyle name="40% - Accent3 3 2 8" xfId="13069" xr:uid="{FE7B88E4-471D-400A-A661-BF496B0DD1B4}"/>
    <cellStyle name="40% - Accent3 3 2 8 2" xfId="208" xr:uid="{E7228659-503D-4310-AE73-2DB1506FC5CD}"/>
    <cellStyle name="40% - Accent3 3 2 9" xfId="8661" xr:uid="{FF426ED7-9CD5-4FA3-9110-B1FB606BDB31}"/>
    <cellStyle name="40% - Accent3 3 2 9 2" xfId="24273" xr:uid="{3972A968-279F-4518-9D10-84435C95FE82}"/>
    <cellStyle name="40% - Accent3 3 3" xfId="5531" xr:uid="{92619B6B-1809-49D0-9411-B16B06847654}"/>
    <cellStyle name="40% - Accent3 3 3 2" xfId="11845" xr:uid="{6C2496F3-B4DF-4737-B0DA-F4C77E064624}"/>
    <cellStyle name="40% - Accent3 3 3 2 2" xfId="5634" xr:uid="{768AE31F-8E7F-43AD-BC7A-C361459E8CB6}"/>
    <cellStyle name="40% - Accent3 3 3 2 2 2" xfId="19516" xr:uid="{1ACBA79F-A8C1-4D53-A010-A7209AF5CFF3}"/>
    <cellStyle name="40% - Accent3 3 3 2 2 2 2" xfId="14743" xr:uid="{228BDEE7-6B19-4FC1-AFC3-89D9B95FD099}"/>
    <cellStyle name="40% - Accent3 3 3 2 2 3" xfId="3872" xr:uid="{936AC549-DE65-481F-8CD5-F75AAAF8B6E2}"/>
    <cellStyle name="40% - Accent3 3 3 2 2 3 2" xfId="24405" xr:uid="{DB846723-18A4-4F5D-9C00-AE9B85FAF401}"/>
    <cellStyle name="40% - Accent3 3 3 2 2 4" xfId="8239" xr:uid="{83CD5490-64DF-431A-9604-21E72D0798E1}"/>
    <cellStyle name="40% - Accent3 3 3 2 3" xfId="4693" xr:uid="{F3BDC69C-52BA-435E-9989-504900ECD9F2}"/>
    <cellStyle name="40% - Accent3 3 3 2 3 2" xfId="8341" xr:uid="{B77D9CAD-B51A-4B77-B629-248B2DCFDCF9}"/>
    <cellStyle name="40% - Accent3 3 3 2 4" xfId="15397" xr:uid="{73152353-359D-4645-A8C0-010FCC87CF6A}"/>
    <cellStyle name="40% - Accent3 3 3 2 4 2" xfId="11687" xr:uid="{97F7CCC5-5181-4DA7-BC6D-9A4E32AAC5A5}"/>
    <cellStyle name="40% - Accent3 3 3 2 5" xfId="9244" xr:uid="{336B7B94-7102-4B8A-A8A4-845009C2492A}"/>
    <cellStyle name="40% - Accent3 3 3 3" xfId="24482" xr:uid="{6FF84119-D9AF-4327-AAAC-DB4FC0F61235}"/>
    <cellStyle name="40% - Accent3 3 3 3 2" xfId="11948" xr:uid="{63A6AE2A-9C6F-4C4D-ADD0-2C4439D4BEFC}"/>
    <cellStyle name="40% - Accent3 3 3 3 2 2" xfId="13202" xr:uid="{C7B76B13-E0CF-434B-91B2-36C0758E4975}"/>
    <cellStyle name="40% - Accent3 3 3 3 2 2 2" xfId="3179" xr:uid="{730B9B9D-E774-44CA-96EF-DE2AFCA2DD7E}"/>
    <cellStyle name="40% - Accent3 3 3 3 2 3" xfId="10186" xr:uid="{3AB13948-1529-454C-B84F-5522CC9BD0FF}"/>
    <cellStyle name="40% - Accent3 3 3 3 2 3 2" xfId="18093" xr:uid="{A4F81691-BA63-4A1C-A200-C38DA5F8415F}"/>
    <cellStyle name="40% - Accent3 3 3 3 2 4" xfId="20874" xr:uid="{0FF260A1-5123-4245-B590-27EF97015291}"/>
    <cellStyle name="40% - Accent3 3 3 3 3" xfId="11006" xr:uid="{2345FBAF-D89F-4A6F-96D3-D1DE249A5A68}"/>
    <cellStyle name="40% - Accent3 3 3 3 3 2" xfId="20976" xr:uid="{83A1B00E-CE29-48C1-9BAD-8F1D5E1DC7BB}"/>
    <cellStyle name="40% - Accent3 3 3 3 4" xfId="4864" xr:uid="{FCC3BE6F-BEAF-4A37-8872-AB6749FC58D7}"/>
    <cellStyle name="40% - Accent3 3 3 3 4 2" xfId="24324" xr:uid="{423602E6-1AEA-4A67-98D3-081A66478137}"/>
    <cellStyle name="40% - Accent3 3 3 3 5" xfId="21880" xr:uid="{189E81D3-6DB2-43EC-BC41-978998271427}"/>
    <cellStyle name="40% - Accent3 3 3 4" xfId="16168" xr:uid="{B70C64D6-0274-412E-B4D4-7F94DA2C8D1B}"/>
    <cellStyle name="40% - Accent3 3 3 4 2" xfId="6880" xr:uid="{C40F3E93-2F05-4E0A-9D70-EF0A1823930F}"/>
    <cellStyle name="40% - Accent3 3 3 4 2 2" xfId="21055" xr:uid="{E8AEFF30-32E4-4A9C-A0DB-6E093A2E2FFD}"/>
    <cellStyle name="40% - Accent3 3 3 4 3" xfId="1768" xr:uid="{A3169DF0-DD42-4A87-A492-062D03F8948F}"/>
    <cellStyle name="40% - Accent3 3 3 4 3 2" xfId="11768" xr:uid="{B0C64512-CDA8-45DB-9306-4FA3583C528C}"/>
    <cellStyle name="40% - Accent3 3 3 4 4" xfId="18772" xr:uid="{91B979E2-B550-43E9-A970-13F11204A446}"/>
    <cellStyle name="40% - Accent3 3 3 5" xfId="15226" xr:uid="{A65B1E0F-65B2-42AB-9CA8-9F3BAD031A13}"/>
    <cellStyle name="40% - Accent3 3 3 5 2" xfId="18874" xr:uid="{A65D302E-7C0C-4BB2-87A0-4BEE59E27AAC}"/>
    <cellStyle name="40% - Accent3 3 3 6" xfId="21709" xr:uid="{45A3881A-D178-40A9-A331-3706017115AA}"/>
    <cellStyle name="40% - Accent3 3 3 6 2" xfId="5374" xr:uid="{4B3FEF2E-A2D6-453D-AB55-5368260A3F02}"/>
    <cellStyle name="40% - Accent3 3 3 7" xfId="2931" xr:uid="{7BD8892D-DF96-4F37-BD78-F76F458341E3}"/>
    <cellStyle name="40% - Accent3 3 4" xfId="18169" xr:uid="{1D337FFB-2739-4A3B-AF08-B6A7A6327328}"/>
    <cellStyle name="40% - Accent3 3 4 2" xfId="7636" xr:uid="{9D62E853-47AD-4845-BE29-8F4C2E1E9D29}"/>
    <cellStyle name="40% - Accent3 3 4 2 2" xfId="18272" xr:uid="{EDAA3FF3-2F30-435B-ABD8-2EABEF6BD499}"/>
    <cellStyle name="40% - Accent3 3 4 2 2 2" xfId="1600" xr:uid="{EED62A84-6973-47B3-B9A0-019482156F57}"/>
    <cellStyle name="40% - Accent3 3 4 2 2 2 2" xfId="22128" xr:uid="{A5955C35-D3C7-4169-9888-961310421E71}"/>
    <cellStyle name="40% - Accent3 3 4 2 2 3" xfId="16510" xr:uid="{FF49E07A-7EC6-42AD-B2B3-6DBB60FBF38A}"/>
    <cellStyle name="40% - Accent3 3 4 2 2 3 2" xfId="20196" xr:uid="{3EC09430-5213-4CB7-9A48-D1ED47059768}"/>
    <cellStyle name="40% - Accent3 3 4 2 2 4" xfId="2998" xr:uid="{A8E3CE75-F864-4033-A29A-85B2F3FE5179}"/>
    <cellStyle name="40% - Accent3 3 4 2 3" xfId="17331" xr:uid="{EAD97A1A-DE92-471B-ABD7-7AF6DBAA1AC3}"/>
    <cellStyle name="40% - Accent3 3 4 2 3 2" xfId="3100" xr:uid="{50925A99-D3BC-4E3F-A990-C82D4FF27B5B}"/>
    <cellStyle name="40% - Accent3 3 4 2 4" xfId="23814" xr:uid="{FB327E3F-EAEA-4E33-BB71-6DEAAFF028D8}"/>
    <cellStyle name="40% - Accent3 3 4 2 4 2" xfId="7479" xr:uid="{C8063AAA-FB0A-41DF-B2C9-519F1A7D1CD9}"/>
    <cellStyle name="40% - Accent3 3 4 2 5" xfId="5035" xr:uid="{C654315B-D6C0-4F56-86F1-D040B54AF969}"/>
    <cellStyle name="40% - Accent3 3 4 3" xfId="20271" xr:uid="{F4200892-5B05-4D7C-8925-53BCD5A5B83E}"/>
    <cellStyle name="40% - Accent3 3 4 3 2" xfId="7739" xr:uid="{845C734B-BF27-4CC1-B862-6B0DDE355514}"/>
    <cellStyle name="40% - Accent3 3 4 3 2 2" xfId="3704" xr:uid="{C4348F56-5F6D-48CF-AC43-793B1B2CA559}"/>
    <cellStyle name="40% - Accent3 3 4 3 2 2 2" xfId="15816" xr:uid="{0F064298-F1B0-4F22-A980-53C5237AF8C5}"/>
    <cellStyle name="40% - Accent3 3 4 3 2 3" xfId="5976" xr:uid="{84AE463C-A457-4FDE-9E2F-36287FD08921}"/>
    <cellStyle name="40% - Accent3 3 4 3 2 3 2" xfId="13882" xr:uid="{D34FA831-023F-464F-99E5-B55BD31E76E8}"/>
    <cellStyle name="40% - Accent3 3 4 3 2 4" xfId="9311" xr:uid="{D8D9307B-51CB-4FC8-A085-9F81EC343738}"/>
    <cellStyle name="40% - Accent3 3 4 3 3" xfId="6798" xr:uid="{B2A5E7C5-C7A5-47A3-BA3A-F64B686BA496}"/>
    <cellStyle name="40% - Accent3 3 4 3 3 2" xfId="9413" xr:uid="{E0D6306C-3BF6-49CB-BD92-F4AA2835294C}"/>
    <cellStyle name="40% - Accent3 3 4 3 4" xfId="17502" xr:uid="{9A0DF500-1542-41C3-8E3A-2E79D45812BA}"/>
    <cellStyle name="40% - Accent3 3 4 3 4 2" xfId="20115" xr:uid="{C3D54AF3-D069-462B-90B4-67EABBD0AAE8}"/>
    <cellStyle name="40% - Accent3 3 4 3 5" xfId="11348" xr:uid="{3F8DA4CE-8005-4E87-8976-3159177D022E}"/>
    <cellStyle name="40% - Accent3 3 4 4" xfId="24585" xr:uid="{4F50E808-FB33-4058-879D-942D9F871270}"/>
    <cellStyle name="40% - Accent3 3 4 4 2" xfId="562" xr:uid="{379458F5-E334-4BDB-B4D6-5F369AE9EA02}"/>
    <cellStyle name="40% - Accent3 3 4 4 2 2" xfId="9492" xr:uid="{1D72A3E4-D54A-44DF-BC7D-45D148F1B613}"/>
    <cellStyle name="40% - Accent3 3 4 4 3" xfId="22823" xr:uid="{B9C473DE-47C9-4C75-91BC-1B020314737F}"/>
    <cellStyle name="40% - Accent3 3 4 4 3 2" xfId="7560" xr:uid="{DA9D8313-C0EE-49E2-A7DF-D8C0FF8D7526}"/>
    <cellStyle name="40% - Accent3 3 4 4 4" xfId="14562" xr:uid="{698E4AF5-7235-4A25-B844-B4B98C3494C7}"/>
    <cellStyle name="40% - Accent3 3 4 5" xfId="23643" xr:uid="{F12C7775-D350-410B-B33B-6A30B1950D16}"/>
    <cellStyle name="40% - Accent3 3 4 5 2" xfId="14664" xr:uid="{7F518E51-DA18-4CE8-9D4E-59F5F42CD31C}"/>
    <cellStyle name="40% - Accent3 3 4 6" xfId="11177" xr:uid="{C94314AD-C5E9-4187-AC59-F466D8B9F914}"/>
    <cellStyle name="40% - Accent3 3 4 6 2" xfId="18012" xr:uid="{AB909E75-72DE-40BC-BEE1-EA987D0F780C}"/>
    <cellStyle name="40% - Accent3 3 4 7" xfId="15568" xr:uid="{14D41B81-8BC0-4072-9BC7-7A712399B107}"/>
    <cellStyle name="40% - Accent3 3 5" xfId="13959" xr:uid="{475853A6-27A8-47CF-8714-9907B49351B2}"/>
    <cellStyle name="40% - Accent3 3 5 2" xfId="217" xr:uid="{936CE143-1F7A-4508-8652-ADAC54915F4C}"/>
    <cellStyle name="40% - Accent3 3 5 2 2" xfId="14062" xr:uid="{75C3A033-EDE3-4C14-9206-5DDF07EF3575}"/>
    <cellStyle name="40% - Accent3 3 5 2 2 2" xfId="22655" xr:uid="{892B1787-AD2C-4062-BD8F-2D06BB1EED49}"/>
    <cellStyle name="40% - Accent3 3 5 2 2 2 2" xfId="11596" xr:uid="{3344ED13-2A6A-48C6-9E96-820B3CBA5AB6}"/>
    <cellStyle name="40% - Accent3 3 5 2 2 3" xfId="24927" xr:uid="{9D17E261-DC19-4672-9B62-D811C4F75A2B}"/>
    <cellStyle name="40% - Accent3 3 5 2 2 3 2" xfId="2280" xr:uid="{290BED51-6B96-4689-969E-FE3D444BD845}"/>
    <cellStyle name="40% - Accent3 3 5 2 2 4" xfId="15635" xr:uid="{E646E27C-9C76-4D9F-96D2-4E57962054B8}"/>
    <cellStyle name="40% - Accent3 3 5 2 3" xfId="13120" xr:uid="{89BCF103-C721-4063-A4F9-E1373D0BAB15}"/>
    <cellStyle name="40% - Accent3 3 5 2 3 2" xfId="15737" xr:uid="{E6483229-FA4C-4FCD-8289-EE6FBB5D2E38}"/>
    <cellStyle name="40% - Accent3 3 5 2 4" xfId="19605" xr:uid="{96922210-BEC7-49B5-B1EB-CE8E0A482B78}"/>
    <cellStyle name="40% - Accent3 3 5 2 4 2" xfId="1165" xr:uid="{4B5CFD2C-319C-4BB6-8FD8-70A3AEBF4B1B}"/>
    <cellStyle name="40% - Accent3 3 5 2 5" xfId="17673" xr:uid="{D367753C-CCFD-40B4-A661-2097143A28B3}"/>
    <cellStyle name="40% - Accent3 3 5 3" xfId="2330" xr:uid="{255BC873-9DCE-47BB-AB1C-3CF979EBB2C0}"/>
    <cellStyle name="40% - Accent3 3 5 3 2" xfId="2498" xr:uid="{1F173B01-50D5-4D4F-BD5C-6E7A91488FF1}"/>
    <cellStyle name="40% - Accent3 3 5 3 2 2" xfId="16342" xr:uid="{195B13D3-999D-43B6-A66C-1CACB6B14D49}"/>
    <cellStyle name="40% - Accent3 3 5 3 2 2 2" xfId="24233" xr:uid="{A6D43005-F000-4F22-8CA1-23F09FC07228}"/>
    <cellStyle name="40% - Accent3 3 5 3 2 3" xfId="18614" xr:uid="{91CCAB4D-AC44-4F44-91F9-1F255902EE8C}"/>
    <cellStyle name="40% - Accent3 3 5 3 2 3 2" xfId="4384" xr:uid="{E8E742FE-F7BC-43F5-8926-7D5E8D01FB08}"/>
    <cellStyle name="40% - Accent3 3 5 3 2 4" xfId="5102" xr:uid="{2A052489-7A59-4E4B-B3F0-2E673A8F41B2}"/>
    <cellStyle name="40% - Accent3 3 5 3 3" xfId="479" xr:uid="{9611C505-5DE6-48F3-82B9-D0FE535804EE}"/>
    <cellStyle name="40% - Accent3 3 5 3 3 2" xfId="5204" xr:uid="{7FF95821-BA9C-4AC7-A0AB-2FC1808BB27B}"/>
    <cellStyle name="40% - Accent3 3 5 3 4" xfId="13291" xr:uid="{163EC094-48B9-48C3-8321-DCC96970F574}"/>
    <cellStyle name="40% - Accent3 3 5 3 4 2" xfId="2199" xr:uid="{A9C1A1BE-C0C1-4E49-9228-7856CC920474}"/>
    <cellStyle name="40% - Accent3 3 5 3 5" xfId="7140" xr:uid="{D094F3E9-3538-4EA7-9EB0-6E3664AFC62E}"/>
    <cellStyle name="40% - Accent3 3 5 4" xfId="20374" xr:uid="{76BC25BE-1E65-4ADE-AAC9-830A9A0222BB}"/>
    <cellStyle name="40% - Accent3 3 5 4 2" xfId="10018" xr:uid="{7EF9FF0D-13B3-48F0-9ED6-D99E630AA95D}"/>
    <cellStyle name="40% - Accent3 3 5 4 2 2" xfId="5283" xr:uid="{A1D60ED4-460A-4C45-B4D2-CB4373A9430F}"/>
    <cellStyle name="40% - Accent3 3 5 4 3" xfId="12290" xr:uid="{D57D5A39-F516-4879-83BE-882BD68FAFF1}"/>
    <cellStyle name="40% - Accent3 3 5 4 3 2" xfId="1247" xr:uid="{50EA38C6-9137-4E84-B68B-F03F7FF809DE}"/>
    <cellStyle name="40% - Accent3 3 5 4 4" xfId="21947" xr:uid="{9D5AFB0B-B2E8-4235-ABF1-BE41FBC6A561}"/>
    <cellStyle name="40% - Accent3 3 5 5" xfId="19434" xr:uid="{A33DD170-5806-4B97-A81A-C140DA5FBD1B}"/>
    <cellStyle name="40% - Accent3 3 5 5 2" xfId="22049" xr:uid="{A74B2826-FEA4-42F6-9F7A-B225506BF5D7}"/>
    <cellStyle name="40% - Accent3 3 5 6" xfId="6969" xr:uid="{CCB20CC2-3C09-4B81-94E5-6C3C40DA59EC}"/>
    <cellStyle name="40% - Accent3 3 5 6 2" xfId="13801" xr:uid="{6D2917EC-870B-4963-8F6E-96C82A120C55}"/>
    <cellStyle name="40% - Accent3 3 5 7" xfId="23985" xr:uid="{CC6F7A1D-B1CB-4036-961B-E04F888EC7E9}"/>
    <cellStyle name="40% - Accent3 3 6" xfId="8643" xr:uid="{9585D799-6398-45BC-94F7-AAF9264AED91}"/>
    <cellStyle name="40% - Accent3 3 6 2" xfId="8811" xr:uid="{0F643885-C560-4EB9-BFDE-BC3B59F38903}"/>
    <cellStyle name="40% - Accent3 3 6 2 2" xfId="5808" xr:uid="{76062099-6541-449B-B2B6-CB33826DF9E3}"/>
    <cellStyle name="40% - Accent3 3 6 2 2 2" xfId="17921" xr:uid="{CE821AFA-C982-40BA-8846-60380EFC321E}"/>
    <cellStyle name="40% - Accent3 3 6 2 3" xfId="8081" xr:uid="{CAE95328-86AA-4ADC-AF95-E72A9609454E}"/>
    <cellStyle name="40% - Accent3 3 6 2 3 2" xfId="10698" xr:uid="{DCCF2435-7559-48A7-B689-A7EAD3F34BC6}"/>
    <cellStyle name="40% - Accent3 3 6 2 4" xfId="11415" xr:uid="{AAFF492C-61A6-4506-B1D0-D2CFCA443DBA}"/>
    <cellStyle name="40% - Accent3 3 6 3" xfId="1518" xr:uid="{CEE5B7DE-2233-4D22-AA24-55B098EC5E68}"/>
    <cellStyle name="40% - Accent3 3 6 3 2" xfId="11517" xr:uid="{783C31DA-1B69-4FD6-B82B-A8D4F1334D7D}"/>
    <cellStyle name="40% - Accent3 3 6 4" xfId="651" xr:uid="{B1A29500-7C35-4FAD-BB62-023A01D3B272}"/>
    <cellStyle name="40% - Accent3 3 6 4 2" xfId="4303" xr:uid="{9F9A1B52-6F15-44D1-A988-96AFF78342A0}"/>
    <cellStyle name="40% - Accent3 3 6 5" xfId="19776" xr:uid="{F712F430-27F0-4BB7-ADE7-43FF4DD4169D}"/>
    <cellStyle name="40% - Accent3 3 7" xfId="21278" xr:uid="{CB449FF4-53D2-4642-971A-B6B2EB777025}"/>
    <cellStyle name="40% - Accent3 3 7 2" xfId="21447" xr:uid="{92EE4906-CE50-4DF8-9B4F-12DDF863710A}"/>
    <cellStyle name="40% - Accent3 3 7 2 2" xfId="12122" xr:uid="{144C2ED6-A992-4B3A-867D-ADCF72819B28}"/>
    <cellStyle name="40% - Accent3 3 7 2 2 2" xfId="7388" xr:uid="{66F00856-94D1-4D8B-ADD7-062618F2C6C3}"/>
    <cellStyle name="40% - Accent3 3 7 2 3" xfId="20716" xr:uid="{5353B2E4-B690-4DC3-ABC8-8D3D2E7AC8C0}"/>
    <cellStyle name="40% - Accent3 3 7 2 3 2" xfId="23335" xr:uid="{3C462402-0BBA-4C5A-BE84-D233922DA9F9}"/>
    <cellStyle name="40% - Accent3 3 7 2 4" xfId="24052" xr:uid="{2C95A63E-C7B2-4143-87B6-0EC5422F587A}"/>
    <cellStyle name="40% - Accent3 3 7 3" xfId="3622" xr:uid="{988700A1-3B1C-4D30-AF0B-2A5B96CF743B}"/>
    <cellStyle name="40% - Accent3 3 7 3 2" xfId="24154" xr:uid="{CAAFFEE1-97C9-44DC-B17D-5145011C20D9}"/>
    <cellStyle name="40% - Accent3 3 7 4" xfId="1689" xr:uid="{D1B9F706-CC47-47D0-8B9D-63B0D79663DE}"/>
    <cellStyle name="40% - Accent3 3 7 4 2" xfId="10617" xr:uid="{896AB864-D031-433E-9D8F-4BA739217786}"/>
    <cellStyle name="40% - Accent3 3 7 5" xfId="13462" xr:uid="{2E6BE353-047C-4ED0-9383-9CAADF159A13}"/>
    <cellStyle name="40% - Accent3 3 8" xfId="23449" xr:uid="{A9A577FB-6C37-4154-98AF-08012E9E350E}"/>
    <cellStyle name="40% - Accent3 3 8 2" xfId="5725" xr:uid="{FAD45C27-7680-4030-B679-BE4795650EC3}"/>
    <cellStyle name="40% - Accent3 3 8 2 2" xfId="13630" xr:uid="{3A9ECF3C-5137-438A-872E-7C719E061CF3}"/>
    <cellStyle name="40% - Accent3 3 8 3" xfId="16430" xr:uid="{C41BBB75-276D-400C-9E8E-ECDA305A5EB5}"/>
    <cellStyle name="40% - Accent3 3 8 3 2" xfId="12720" xr:uid="{B0601858-065A-431C-924C-98105EA0633C}"/>
    <cellStyle name="40% - Accent3 3 8 4" xfId="10277" xr:uid="{536B56E0-F795-4376-A593-896E3E620A2C}"/>
    <cellStyle name="40% - Accent3 3 9" xfId="10917" xr:uid="{95EC155C-4176-417E-A1FB-D956FE9763B5}"/>
    <cellStyle name="40% - Accent3 3 9 2" xfId="20547" xr:uid="{021A2FC1-D74B-4957-8A03-4788BE109B1C}"/>
    <cellStyle name="40% - Accent3 3 9 2 2" xfId="2107" xr:uid="{317363A1-3F16-483B-BA86-30F04240EA5F}"/>
    <cellStyle name="40% - Accent3 3 9 3" xfId="21786" xr:uid="{1D29BD5C-C149-434B-9DC6-3D961921C7C2}"/>
    <cellStyle name="40% - Accent3 3 9 3 2" xfId="25438" xr:uid="{ABCFF4F3-15A1-4795-B1AC-56F990636054}"/>
    <cellStyle name="40% - Accent3 3 9 4" xfId="19854" xr:uid="{97D6F4CC-BA16-42C3-8A6A-3DC05CF62C48}"/>
    <cellStyle name="40% - Accent3 4" xfId="21309" xr:uid="{1D3950D7-F7E9-43D0-ABF2-F25281F6B51D}"/>
    <cellStyle name="40% - Accent3 4 10" xfId="24625" xr:uid="{D2877967-1693-49C5-B1DC-0D9240D210B6}"/>
    <cellStyle name="40% - Accent3 4 10 2" xfId="7257" xr:uid="{8528B249-96FE-43EC-BB43-DAE27D10FD85}"/>
    <cellStyle name="40% - Accent3 4 11" xfId="13217" xr:uid="{AF393922-D856-4D6F-966B-8761B6772D08}"/>
    <cellStyle name="40% - Accent3 4 11 2" xfId="23202" xr:uid="{785628BB-2E29-4133-AF08-D965545A7DBA}"/>
    <cellStyle name="40% - Accent3 4 12" xfId="23932" xr:uid="{3C4E6BFB-D93A-4265-9CE1-1B72BBB15815}"/>
    <cellStyle name="40% - Accent3 4 13" xfId="25596" xr:uid="{ACE63A4F-02D5-4BB8-B2DC-FC3E5582FF6C}"/>
    <cellStyle name="40% - Accent3 4 2" xfId="4434" xr:uid="{A7715297-B753-460D-A60F-19EDCC3BE5C7}"/>
    <cellStyle name="40% - Accent3 4 2 2" xfId="10748" xr:uid="{DD82EFDB-E6EC-44CD-B11E-2ECA4F70DC77}"/>
    <cellStyle name="40% - Accent3 4 2 2 2" xfId="23384" xr:uid="{E5673DF0-972E-4FB8-AB67-9EF437CD6A36}"/>
    <cellStyle name="40% - Accent3 4 2 2 2 2" xfId="23552" xr:uid="{92F91E82-FEAE-463C-8D34-E1936ED33D5A}"/>
    <cellStyle name="40% - Accent3 4 2 2 2 2 2" xfId="20548" xr:uid="{560AA65D-33DD-4347-B9AA-5D18657816EE}"/>
    <cellStyle name="40% - Accent3 4 2 2 2 2 2 2" xfId="2110" xr:uid="{3DAD078D-D05B-4A09-AB25-1DD308641A62}"/>
    <cellStyle name="40% - Accent3 4 2 2 2 2 3" xfId="21789" xr:uid="{F298215E-2C03-465D-85DD-070A9A47AAC5}"/>
    <cellStyle name="40% - Accent3 4 2 2 2 2 3 2" xfId="25439" xr:uid="{1F2FC3A4-FDC9-4BB7-81A3-6208505FC875}"/>
    <cellStyle name="40% - Accent3 4 2 2 2 2 4" xfId="903" xr:uid="{6C3CE011-E995-4C13-BEE8-F7346DE4189D}"/>
    <cellStyle name="40% - Accent3 4 2 2 2 3" xfId="5726" xr:uid="{E8E509EA-A450-4066-91CD-91A3662A802B}"/>
    <cellStyle name="40% - Accent3 4 2 2 2 3 2" xfId="13631" xr:uid="{0DEADD21-7CA0-4149-A2F8-853EE9388729}"/>
    <cellStyle name="40% - Accent3 4 2 2 2 4" xfId="16431" xr:uid="{A17BBC63-2698-487D-BE76-861983C3C30C}"/>
    <cellStyle name="40% - Accent3 4 2 2 2 4 2" xfId="12721" xr:uid="{9D754F43-E75E-46C0-A773-2BAAD70FA674}"/>
    <cellStyle name="40% - Accent3 4 2 2 2 5" xfId="10278" xr:uid="{DA1654AC-7111-45E6-B69E-CFD267E0FA22}"/>
    <cellStyle name="40% - Accent3 4 2 2 3" xfId="17072" xr:uid="{46FAA245-06F7-41AC-BD57-8A1E3B7406F8}"/>
    <cellStyle name="40% - Accent3 4 2 2 3 2" xfId="17240" xr:uid="{B97D4FD9-99BE-4C52-BC5E-6762908A9D8F}"/>
    <cellStyle name="40% - Accent3 4 2 2 3 2 2" xfId="14236" xr:uid="{3A289486-6D27-44FC-B945-D95AA21C2518}"/>
    <cellStyle name="40% - Accent3 4 2 2 3 2 2 2" xfId="4214" xr:uid="{275571E7-E6DC-4930-B758-9BEC80CE7AE3}"/>
    <cellStyle name="40% - Accent3 4 2 2 3 2 3" xfId="15477" xr:uid="{8D4FE70A-FCF2-4422-9FD5-4B7D635BAA8C}"/>
    <cellStyle name="40% - Accent3 4 2 2 3 2 3 2" xfId="19126" xr:uid="{E00CA036-16DD-4FB4-AE38-B498BD46D806}"/>
    <cellStyle name="40% - Accent3 4 2 2 3 2 4" xfId="904" xr:uid="{814A42CB-FBEF-4797-A451-02B3EDFA82EC}"/>
    <cellStyle name="40% - Accent3 4 2 2 3 3" xfId="12040" xr:uid="{1FA441A6-8D66-4A6C-80DE-2B1C1A14CC49}"/>
    <cellStyle name="40% - Accent3 4 2 2 3 3 2" xfId="2020" xr:uid="{2421E6E9-AC27-4752-A616-E686760D0110}"/>
    <cellStyle name="40% - Accent3 4 2 2 3 4" xfId="5897" xr:uid="{156F4301-43E3-46D8-954C-EFBDACA65DC0}"/>
    <cellStyle name="40% - Accent3 4 2 2 3 4 2" xfId="25358" xr:uid="{7C2410CC-3E6E-412A-9004-079A1E7CF360}"/>
    <cellStyle name="40% - Accent3 4 2 2 3 5" xfId="22915" xr:uid="{8165E9CF-36C5-45A3-8796-7A2860128093}"/>
    <cellStyle name="40% - Accent3 4 2 2 4" xfId="10915" xr:uid="{E3E83ED3-A0E5-4A36-ADE4-2EEC625A2E4D}"/>
    <cellStyle name="40% - Accent3 4 2 2 4 2" xfId="7913" xr:uid="{D60F1338-1155-416E-9359-31193489D2B9}"/>
    <cellStyle name="40% - Accent3 4 2 2 4 2 2" xfId="1075" xr:uid="{55EFD6D7-5510-41CB-9053-B04D9724146E}"/>
    <cellStyle name="40% - Accent3 4 2 2 4 3" xfId="9153" xr:uid="{11A81925-3445-457F-900A-AF712064C72A}"/>
    <cellStyle name="40% - Accent3 4 2 2 4 3 2" xfId="12802" xr:uid="{FAD30EB9-5C14-41C6-93B8-95E0E6F2E02C}"/>
    <cellStyle name="40% - Accent3 4 2 2 4 4" xfId="13541" xr:uid="{74578264-EB4D-4AD6-B828-902B9E84C2DE}"/>
    <cellStyle name="40% - Accent3 4 2 2 5" xfId="16260" xr:uid="{96A037FE-4BB0-4FA1-A709-257FC0D37FFE}"/>
    <cellStyle name="40% - Accent3 4 2 2 5 2" xfId="19945" xr:uid="{A551365C-64A0-4F6D-B725-A5CA813A391C}"/>
    <cellStyle name="40% - Accent3 4 2 2 6" xfId="22744" xr:uid="{05E44254-75C8-441C-83B5-658093E80464}"/>
    <cellStyle name="40% - Accent3 4 2 2 6 2" xfId="6407" xr:uid="{B36472ED-8CC7-49C4-8ADE-2430945EB001}"/>
    <cellStyle name="40% - Accent3 4 2 2 7" xfId="3964" xr:uid="{ECDF0F33-D8A7-4AAA-9D3E-B2D6EEAE195F}"/>
    <cellStyle name="40% - Accent3 4 2 3" xfId="6538" xr:uid="{8CF83D0C-0B1A-445F-9DEB-09B97D9BA86F}"/>
    <cellStyle name="40% - Accent3 4 2 3 2" xfId="19176" xr:uid="{7476E237-A64F-4DC0-8721-2EBC3DEB2944}"/>
    <cellStyle name="40% - Accent3 4 2 3 2 2" xfId="19343" xr:uid="{18DD1C49-670D-4A62-9770-2E197F45EDDE}"/>
    <cellStyle name="40% - Accent3 4 2 3 2 2 2" xfId="8985" xr:uid="{652D958C-839E-41EA-B401-75F4CE5B425D}"/>
    <cellStyle name="40% - Accent3 4 2 3 2 2 2 2" xfId="23165" xr:uid="{CA0F88C3-7A37-403B-9FF4-276CE17C9572}"/>
    <cellStyle name="40% - Accent3 4 2 3 2 2 3" xfId="11257" xr:uid="{997BD870-6FE2-40FD-876E-F3BC5F6F3CBA}"/>
    <cellStyle name="40% - Accent3 4 2 3 2 2 3 2" xfId="21228" xr:uid="{D30B06BB-7BD9-41D4-A1A9-12042F2154E9}"/>
    <cellStyle name="40% - Accent3 4 2 3 2 2 4" xfId="4044" xr:uid="{5EED4AA9-0561-4153-B912-74A2EECFF60B}"/>
    <cellStyle name="40% - Accent3 4 2 3 2 3" xfId="18364" xr:uid="{3AC3D430-EE7F-4005-83A1-A2326E6CF294}"/>
    <cellStyle name="40% - Accent3 4 2 3 2 3 2" xfId="10438" xr:uid="{886B24DE-3425-49A1-BD81-622CF88B2C77}"/>
    <cellStyle name="40% - Accent3 4 2 3 2 4" xfId="24848" xr:uid="{85E83DCF-FC0A-418A-914F-98535D8D5052}"/>
    <cellStyle name="40% - Accent3 4 2 3 2 4 2" xfId="8512" xr:uid="{6AE23CE2-DD13-42C9-BD59-BF6DEF026684}"/>
    <cellStyle name="40% - Accent3 4 2 3 2 5" xfId="6068" xr:uid="{99E35E0C-D89E-49D1-B0E3-38D8BAD52DA1}"/>
    <cellStyle name="40% - Accent3 4 2 3 3" xfId="12860" xr:uid="{1812E7B4-D133-4C16-ADE0-5C311BD5BFD3}"/>
    <cellStyle name="40% - Accent3 4 2 3 3 2" xfId="13029" xr:uid="{DEB7F5E3-6003-4DA6-BDE3-1DC1AF09644E}"/>
    <cellStyle name="40% - Accent3 4 2 3 3 2 2" xfId="21621" xr:uid="{E8E44392-EF9F-4636-9195-EBFEF4025DDE}"/>
    <cellStyle name="40% - Accent3 4 2 3 3 2 2 2" xfId="16852" xr:uid="{FABFA71B-FF2F-493D-B53B-F08E10873CD5}"/>
    <cellStyle name="40% - Accent3 4 2 3 3 2 3" xfId="23894" xr:uid="{62579B34-E1E2-43BE-BC96-17A4B04BF1BE}"/>
    <cellStyle name="40% - Accent3 4 2 3 3 2 3 2" xfId="14916" xr:uid="{2CCC7332-7B76-482A-BF02-253404224336}"/>
    <cellStyle name="40% - Accent3 4 2 3 3 2 4" xfId="10358" xr:uid="{97071EB6-AB12-4FBD-BEED-D38E8DEBB6E5}"/>
    <cellStyle name="40% - Accent3 4 2 3 3 3" xfId="7831" xr:uid="{8C946CB8-F937-4EDE-B2A3-2693226CDFB2}"/>
    <cellStyle name="40% - Accent3 4 2 3 3 3 2" xfId="23075" xr:uid="{05CDA798-9ED9-4018-B8D7-F344E2B6A17D}"/>
    <cellStyle name="40% - Accent3 4 2 3 3 4" xfId="18535" xr:uid="{0CF3D5DD-EE11-4179-8B0E-E2466B3B7B9D}"/>
    <cellStyle name="40% - Accent3 4 2 3 3 4 2" xfId="21147" xr:uid="{100D1C7D-9311-4823-B274-1DE06072C082}"/>
    <cellStyle name="40% - Accent3 4 2 3 3 5" xfId="12382" xr:uid="{B24BE130-07E3-4F81-9440-4D8AD3CB5032}"/>
    <cellStyle name="40% - Accent3 4 2 3 4" xfId="6707" xr:uid="{BB5D1521-2266-4815-86D6-EBF9ED9640B0}"/>
    <cellStyle name="40% - Accent3 4 2 3 4 2" xfId="2672" xr:uid="{13C6D7BE-EAE6-433F-8C66-1D4BBC0A64D8}"/>
    <cellStyle name="40% - Accent3 4 2 3 4 2 2" xfId="10528" xr:uid="{155308FE-F69D-4493-8CB2-FFF9A7145490}"/>
    <cellStyle name="40% - Accent3 4 2 3 4 3" xfId="4944" xr:uid="{DE6C5286-BB6C-45A7-B996-EB0352FB6ACD}"/>
    <cellStyle name="40% - Accent3 4 2 3 4 3 2" xfId="8593" xr:uid="{1FA7FB39-31C1-4D45-866E-5F0F8D99E00A}"/>
    <cellStyle name="40% - Accent3 4 2 3 4 4" xfId="1940" xr:uid="{598D5BC0-B97B-4290-8898-79A9D7850B24}"/>
    <cellStyle name="40% - Accent3 4 2 3 5" xfId="24677" xr:uid="{F8A06B77-18A4-41CC-A943-62D2685D8C8E}"/>
    <cellStyle name="40% - Accent3 4 2 3 5 2" xfId="4124" xr:uid="{4D296D34-0B95-4702-A1C0-43F569ECD8FB}"/>
    <cellStyle name="40% - Accent3 4 2 3 6" xfId="12211" xr:uid="{9EAE48A6-8896-494F-8AF1-F11236C87D27}"/>
    <cellStyle name="40% - Accent3 4 2 3 6 2" xfId="19045" xr:uid="{ED091ED8-1910-40EA-9599-AC1F51588116}"/>
    <cellStyle name="40% - Accent3 4 2 3 7" xfId="16602" xr:uid="{A1EF8D00-740D-4487-B58E-487DEEFC308E}"/>
    <cellStyle name="40% - Accent3 4 2 4" xfId="305" xr:uid="{ECD617AC-79D6-41FF-93F6-6FE24EC1596C}"/>
    <cellStyle name="40% - Accent3 4 2 4 2" xfId="389" xr:uid="{00DB1E45-3E25-4499-B347-7E696CAD9F11}"/>
    <cellStyle name="40% - Accent3 4 2 4 2 2" xfId="15309" xr:uid="{FBA18C64-A33B-4F03-B8E8-9177795498F0}"/>
    <cellStyle name="40% - Accent3 4 2 4 2 2 2" xfId="6318" xr:uid="{5409F56D-F207-4999-85F4-62CD05D56096}"/>
    <cellStyle name="40% - Accent3 4 2 4 2 3" xfId="17582" xr:uid="{C6C9B3A9-9970-4857-B7FD-7BCD42A89E90}"/>
    <cellStyle name="40% - Accent3 4 2 4 2 3 2" xfId="3352" xr:uid="{57FF16C0-7214-45A2-95C5-9D705EE6A5DF}"/>
    <cellStyle name="40% - Accent3 4 2 4 2 4" xfId="22995" xr:uid="{FAE036EF-2004-4E68-81CE-8674A885BD78}"/>
    <cellStyle name="40% - Accent3 4 2 4 3" xfId="20466" xr:uid="{148E58DC-4136-4424-8ADD-B16D20ADF55F}"/>
    <cellStyle name="40% - Accent3 4 2 4 3 2" xfId="16762" xr:uid="{E840A56D-657B-4426-A1AB-85C3696019B0}"/>
    <cellStyle name="40% - Accent3 4 2 4 4" xfId="8002" xr:uid="{D0EE897E-4308-4F11-B964-94DFAE875EB4}"/>
    <cellStyle name="40% - Accent3 4 2 4 4 2" xfId="14835" xr:uid="{25F32F88-FC0A-4BD8-839C-8C262DB9C686}"/>
    <cellStyle name="40% - Accent3 4 2 4 5" xfId="25019" xr:uid="{55F0D92C-CA6E-473B-9CCC-CBD60CFBC932}"/>
    <cellStyle name="40% - Accent3 4 2 5" xfId="12948" xr:uid="{A5990175-8ABF-4836-8DC1-246686EBE1A9}"/>
    <cellStyle name="40% - Accent3 4 2 5 2" xfId="390" xr:uid="{056A31C4-79B5-4C22-9C7C-AA51A3E5855B}"/>
    <cellStyle name="40% - Accent3 4 2 5 2 2" xfId="4776" xr:uid="{F4EE0E1B-3181-49F0-9B0B-93BCE78DB14C}"/>
    <cellStyle name="40% - Accent3 4 2 5 2 2 2" xfId="12632" xr:uid="{974C8D78-6E1E-4769-98EE-24B24C378EE5}"/>
    <cellStyle name="40% - Accent3 4 2 5 2 3" xfId="7049" xr:uid="{18E683DC-2B1A-4FA3-8A7E-AC1649F2A82C}"/>
    <cellStyle name="40% - Accent3 4 2 5 2 3 2" xfId="9665" xr:uid="{13B2E751-9126-4FC9-A44F-F1F10173833A}"/>
    <cellStyle name="40% - Accent3 4 2 5 2 4" xfId="16682" xr:uid="{FCEC76C1-1808-47AA-9650-3020311CB289}"/>
    <cellStyle name="40% - Accent3 4 2 5 3" xfId="14154" xr:uid="{805E3069-AE37-41C0-B073-B02630EDBE58}"/>
    <cellStyle name="40% - Accent3 4 2 5 3 2" xfId="6228" xr:uid="{8B7EF581-DF54-40CD-9366-2D53D04246B0}"/>
    <cellStyle name="40% - Accent3 4 2 5 4" xfId="20637" xr:uid="{0F0CC6EC-E253-478A-9890-C2E80F4CE307}"/>
    <cellStyle name="40% - Accent3 4 2 5 4 2" xfId="3271" xr:uid="{BC6989EC-B2E8-42AF-AA03-D8BA80E986E8}"/>
    <cellStyle name="40% - Accent3 4 2 5 5" xfId="18706" xr:uid="{F09612D1-2139-401A-BECD-C1D1264831E1}"/>
    <cellStyle name="40% - Accent3 4 2 6" xfId="4602" xr:uid="{835F1756-E5A9-43C5-856C-EC3096315F5C}"/>
    <cellStyle name="40% - Accent3 4 2 6 2" xfId="18446" xr:uid="{0CF24E10-24B9-4497-9A42-19EF9E9D25A6}"/>
    <cellStyle name="40% - Accent3 4 2 6 2 2" xfId="13710" xr:uid="{6C33F659-7E69-466E-B065-07523ACCD0E5}"/>
    <cellStyle name="40% - Accent3 4 2 6 3" xfId="2840" xr:uid="{E3BE189A-2EC2-4E5F-8318-2EC8836FACB7}"/>
    <cellStyle name="40% - Accent3 4 2 6 3 2" xfId="6488" xr:uid="{0181A8C3-14E1-4842-A695-394FA8EF1190}"/>
    <cellStyle name="40% - Accent3 4 2 6 4" xfId="902" xr:uid="{1D3C8AB5-4D26-410A-92C7-82AD815718C0}"/>
    <cellStyle name="40% - Accent3 4 2 7" xfId="22573" xr:uid="{6BD58168-EB84-4053-A8C0-CE6065FFDE3A}"/>
    <cellStyle name="40% - Accent3 4 2 7 2" xfId="7309" xr:uid="{681F4A72-4E1F-41A9-B90B-E0CDBA067BC5}"/>
    <cellStyle name="40% - Accent3 4 2 8" xfId="10107" xr:uid="{61DD91A8-E761-4032-9D99-5184D5D12A37}"/>
    <cellStyle name="40% - Accent3 4 2 8 2" xfId="16941" xr:uid="{7B0EED58-9FBA-43F1-B2F1-6683AD2705AF}"/>
    <cellStyle name="40% - Accent3 4 2 9" xfId="1860" xr:uid="{5C8BFEDA-4E14-4664-999F-80A82C1295E2}"/>
    <cellStyle name="40% - Accent3 4 3" xfId="306" xr:uid="{68AEAE75-FAE9-435E-94AE-E1F6878B642E}"/>
    <cellStyle name="40% - Accent3 4 3 2" xfId="307" xr:uid="{F9D5892B-8E17-427D-B985-4F498114F105}"/>
    <cellStyle name="40% - Accent3 4 3 2 2" xfId="3534" xr:uid="{C39820CB-2BDF-46A6-9442-FB125CA930D6}"/>
    <cellStyle name="40% - Accent3 4 3 2 2 2" xfId="23726" xr:uid="{6A4C84AD-2712-48A4-927C-985EE7A78059}"/>
    <cellStyle name="40% - Accent3 4 3 2 2 2 2" xfId="18956" xr:uid="{C5B5510B-CFE4-4FB2-BD02-0B3811FB0A78}"/>
    <cellStyle name="40% - Accent3 4 3 2 2 3" xfId="13371" xr:uid="{9509EC4F-0E92-444D-8189-63FD8D2D3932}"/>
    <cellStyle name="40% - Accent3 4 3 2 2 3 2" xfId="15989" xr:uid="{4B0F8392-5735-4608-AC14-F438D40A626C}"/>
    <cellStyle name="40% - Accent3 4 3 2 2 4" xfId="12462" xr:uid="{2471DC98-580F-48A4-9E59-A103E42FDF19}"/>
    <cellStyle name="40% - Accent3 4 3 2 3" xfId="8903" xr:uid="{9AFBAA47-A2BE-4084-951A-9588CA1BF869}"/>
    <cellStyle name="40% - Accent3 4 3 2 3 2" xfId="25179" xr:uid="{0C992D71-59CC-4F06-BA6E-DEF0C28DCE24}"/>
    <cellStyle name="40% - Accent3 4 3 2 4" xfId="2761" xr:uid="{4478F3E8-FB13-44E5-BEB4-CB81B3CA8F05}"/>
    <cellStyle name="40% - Accent3 4 3 2 4 2" xfId="22220" xr:uid="{398E9D8A-3833-4CF5-8809-33A18A4CFB5B}"/>
    <cellStyle name="40% - Accent3 4 3 2 5" xfId="20808" xr:uid="{F2242EF4-1553-4C00-BFFE-6EA915D82558}"/>
    <cellStyle name="40% - Accent3 4 3 3" xfId="1347" xr:uid="{CD1BFE76-D926-4188-9C50-FCCDA53A0B26}"/>
    <cellStyle name="40% - Accent3 4 3 3 2" xfId="9848" xr:uid="{4B0BA747-C774-4D70-80A7-222257B3343E}"/>
    <cellStyle name="40% - Accent3 4 3 3 2 2" xfId="17414" xr:uid="{B1AF6F7E-82D8-4123-80E6-264375E7DC5A}"/>
    <cellStyle name="40% - Accent3 4 3 3 2 2 2" xfId="8423" xr:uid="{FCB7FF24-FBF6-40A4-B9B0-CA203C168885}"/>
    <cellStyle name="40% - Accent3 4 3 3 2 3" xfId="732" xr:uid="{0318D47E-C336-46BF-9946-DF6EE534A799}"/>
    <cellStyle name="40% - Accent3 4 3 3 2 3 2" xfId="5456" xr:uid="{E237FC1A-D6C5-42F8-A651-23779824F9CE}"/>
    <cellStyle name="40% - Accent3 4 3 3 2 4" xfId="25099" xr:uid="{FD53E150-210A-4F3F-8775-986AADBFDE14}"/>
    <cellStyle name="40% - Accent3 4 3 3 3" xfId="21539" xr:uid="{1B526B22-E0F4-4EE6-B77F-0E227E87CF74}"/>
    <cellStyle name="40% - Accent3 4 3 3 3 2" xfId="18866" xr:uid="{12C6E1CA-CA7E-40AD-A2A7-C39265FB2B26}"/>
    <cellStyle name="40% - Accent3 4 3 3 4" xfId="9074" xr:uid="{6C9B8A3A-D0A0-4FCD-8CF3-F4055703ED3F}"/>
    <cellStyle name="40% - Accent3 4 3 3 4 2" xfId="15908" xr:uid="{FC727944-0635-4F4F-AE82-9C7243F65445}"/>
    <cellStyle name="40% - Accent3 4 3 3 5" xfId="14496" xr:uid="{6B99C12C-D451-4791-83E8-CD7F70D0DC79}"/>
    <cellStyle name="40% - Accent3 4 3 4" xfId="1430" xr:uid="{0D788C38-EC63-4AE5-9C35-0858DF0B9134}"/>
    <cellStyle name="40% - Accent3 4 3 4 2" xfId="11089" xr:uid="{DD68CAB4-5CEB-4304-BBF4-E59590576C08}"/>
    <cellStyle name="40% - Accent3 4 3 4 2 2" xfId="25269" xr:uid="{EB9B2017-AFDF-4E87-BB9A-6F87990F16C2}"/>
    <cellStyle name="40% - Accent3 4 3 4 3" xfId="19685" xr:uid="{D6796446-90A9-43C7-B917-41A4C411932D}"/>
    <cellStyle name="40% - Accent3 4 3 4 3 2" xfId="22301" xr:uid="{0DB9506A-1B79-43B6-A225-A1B3F8E3F964}"/>
    <cellStyle name="40% - Accent3 4 3 4 4" xfId="6148" xr:uid="{8F7CF87F-EA5D-47B5-8160-064684C55A7F}"/>
    <cellStyle name="40% - Accent3 4 3 5" xfId="2590" xr:uid="{86D61350-55BD-4F3A-AFA0-B09932E71725}"/>
    <cellStyle name="40% - Accent3 4 3 5 2" xfId="12542" xr:uid="{5B64B0AA-CEC3-4164-9ABD-31BB92DBC3FC}"/>
    <cellStyle name="40% - Accent3 4 3 6" xfId="14325" xr:uid="{3CF80A33-D646-4F65-99C0-40434D7ABB1B}"/>
    <cellStyle name="40% - Accent3 4 3 6 2" xfId="9584" xr:uid="{BE5F67B5-B765-459F-AE8E-2217B01AACF5}"/>
    <cellStyle name="40% - Accent3 4 3 7" xfId="8173" xr:uid="{42C2C960-BD21-476F-8DD8-85E49BDE7583}"/>
    <cellStyle name="40% - Accent3 4 4" xfId="3451" xr:uid="{FE03B8D4-D84A-44ED-B4A8-7F9C1FE2C101}"/>
    <cellStyle name="40% - Accent3 4 4 2" xfId="9765" xr:uid="{0EF5FDA4-3439-4E2A-BA1A-F2EDF083F051}"/>
    <cellStyle name="40% - Accent3 4 4 2 2" xfId="16172" xr:uid="{36CF8E0E-5AB0-4BCD-9D22-02AD3B12C89A}"/>
    <cellStyle name="40% - Accent3 4 4 2 2 2" xfId="19517" xr:uid="{FCE7F515-3B13-49FC-A7B3-C0D041E8B19D}"/>
    <cellStyle name="40% - Accent3 4 4 2 2 2 2" xfId="14746" xr:uid="{817011FE-4427-4515-B4E8-108DB04803F9}"/>
    <cellStyle name="40% - Accent3 4 4 2 2 3" xfId="3873" xr:uid="{9D89C617-7E7E-4A67-8441-D0DDD84DBAC2}"/>
    <cellStyle name="40% - Accent3 4 4 2 2 3 2" xfId="24406" xr:uid="{119FFAEC-6C39-4EFC-A341-53800E4C27DF}"/>
    <cellStyle name="40% - Accent3 4 4 2 2 4" xfId="8253" xr:uid="{DAC02026-14BB-4138-8C31-641ABABEC133}"/>
    <cellStyle name="40% - Accent3 4 4 2 3" xfId="4694" xr:uid="{04D2F2F1-715F-45EA-929F-74FF59E287A9}"/>
    <cellStyle name="40% - Accent3 4 4 2 3 2" xfId="20968" xr:uid="{3D248FCF-52CA-414A-AFEB-C5D7B381D1BA}"/>
    <cellStyle name="40% - Accent3 4 4 2 4" xfId="15398" xr:uid="{C6000DBA-BE49-4ACA-B5AE-C0A15C240953}"/>
    <cellStyle name="40% - Accent3 4 4 2 4 2" xfId="11688" xr:uid="{6E3E3E47-D209-4780-AA36-47F25E21F2D1}"/>
    <cellStyle name="40% - Accent3 4 4 2 5" xfId="9245" xr:uid="{D53EA44A-C513-48C8-A6AA-1235BFCDA1DD}"/>
    <cellStyle name="40% - Accent3 4 4 3" xfId="22402" xr:uid="{A7179785-3817-4537-B1CE-F22330848121}"/>
    <cellStyle name="40% - Accent3 4 4 3 2" xfId="5638" xr:uid="{5EC70C30-4BE4-4DBD-9F6B-7CDC2A639677}"/>
    <cellStyle name="40% - Accent3 4 4 3 2 2" xfId="13203" xr:uid="{201F53FF-D2B8-4DC7-8855-6584913E1095}"/>
    <cellStyle name="40% - Accent3 4 4 3 2 2 2" xfId="3182" xr:uid="{7D1E7D62-BCF0-4ABF-9CC9-D55E3AC7871F}"/>
    <cellStyle name="40% - Accent3 4 4 3 2 3" xfId="10187" xr:uid="{B863A1E8-B891-4AF4-BF3A-7DBA4042E931}"/>
    <cellStyle name="40% - Accent3 4 4 3 2 3 2" xfId="18094" xr:uid="{28F10834-15E0-4CF4-9841-7FBFB5DC5141}"/>
    <cellStyle name="40% - Accent3 4 4 3 2 4" xfId="20888" xr:uid="{2BD8CFF4-6FDE-471E-8EF0-883CD3AB777D}"/>
    <cellStyle name="40% - Accent3 4 4 3 3" xfId="11007" xr:uid="{29A25BCA-3ABB-4D8E-A97C-4B2FA24CBEC0}"/>
    <cellStyle name="40% - Accent3 4 4 3 3 2" xfId="14656" xr:uid="{488174AA-7DF7-4423-BA21-AC631545B212}"/>
    <cellStyle name="40% - Accent3 4 4 3 4" xfId="4865" xr:uid="{C0DD2CD5-ADF5-47F1-9FF1-1B1EE75F348D}"/>
    <cellStyle name="40% - Accent3 4 4 3 4 2" xfId="24325" xr:uid="{0E312A8A-372A-4656-BEE9-C2353B4263FE}"/>
    <cellStyle name="40% - Accent3 4 4 3 5" xfId="21881" xr:uid="{8AD80AA3-227C-4E99-BA65-D5F295CC4846}"/>
    <cellStyle name="40% - Accent3 4 4 4" xfId="22485" xr:uid="{0B827C9C-1032-4F1D-8C2B-1A97ED1CD6B5}"/>
    <cellStyle name="40% - Accent3 4 4 4 2" xfId="6881" xr:uid="{06B35481-DDC7-475D-83B0-7C8A862F75ED}"/>
    <cellStyle name="40% - Accent3 4 4 4 2 2" xfId="21058" xr:uid="{CECC168F-E358-4FC7-92A0-85F7E5F7E302}"/>
    <cellStyle name="40% - Accent3 4 4 4 3" xfId="1769" xr:uid="{4D314D3C-A961-43EC-AF98-F3D90B7312B4}"/>
    <cellStyle name="40% - Accent3 4 4 4 3 2" xfId="11769" xr:uid="{458A475F-B100-4473-BBA9-8B0579D11462}"/>
    <cellStyle name="40% - Accent3 4 4 4 4" xfId="18786" xr:uid="{4AB00BED-B4AF-488A-9E72-FB32B11380F5}"/>
    <cellStyle name="40% - Accent3 4 4 5" xfId="15227" xr:uid="{EA9DFF2B-8F56-493A-A767-76BC7E0BC314}"/>
    <cellStyle name="40% - Accent3 4 4 5 2" xfId="8333" xr:uid="{25FF37F1-7685-4EEF-BA62-9CE82F595C80}"/>
    <cellStyle name="40% - Accent3 4 4 6" xfId="21710" xr:uid="{1F37E54C-A635-43F0-A2A0-B0CD90495F4C}"/>
    <cellStyle name="40% - Accent3 4 4 6 2" xfId="5375" xr:uid="{FA51539E-B234-4424-A411-B69B12E9B2D6}"/>
    <cellStyle name="40% - Accent3 4 4 7" xfId="2932" xr:uid="{9C92CC1E-BD0C-4CCE-B84E-3FC154229E47}"/>
    <cellStyle name="40% - Accent3 4 5" xfId="16089" xr:uid="{01A5621A-6508-4A84-B99B-67AE7E6C4098}"/>
    <cellStyle name="40% - Accent3 4 5 2" xfId="5555" xr:uid="{559DEDF2-7395-4FAB-B7A8-6E9E1AB61E47}"/>
    <cellStyle name="40% - Accent3 4 5 2 2" xfId="24589" xr:uid="{4C54814B-280F-4B51-98A8-A76EBC3729C6}"/>
    <cellStyle name="40% - Accent3 4 5 2 2 2" xfId="3702" xr:uid="{E7B252FD-7278-4005-AC4E-B4280CD2DD90}"/>
    <cellStyle name="40% - Accent3 4 5 2 2 2 2" xfId="22131" xr:uid="{32340AA6-AA2D-44DA-BCB5-43F396D0929E}"/>
    <cellStyle name="40% - Accent3 4 5 2 2 3" xfId="16511" xr:uid="{BA2AAE8F-946F-471E-8455-4821AFC95DF6}"/>
    <cellStyle name="40% - Accent3 4 5 2 2 3 2" xfId="20197" xr:uid="{B5465876-90FF-43F0-9661-205F52A923CF}"/>
    <cellStyle name="40% - Accent3 4 5 2 2 4" xfId="3012" xr:uid="{F7474CCC-1ED7-4B81-A344-B95DFC4FDD5E}"/>
    <cellStyle name="40% - Accent3 4 5 2 3" xfId="17332" xr:uid="{6A8ED3BC-6DED-4608-BFE6-1EDC6C95ED5B}"/>
    <cellStyle name="40% - Accent3 4 5 2 3 2" xfId="9405" xr:uid="{C97149D5-2289-4E40-863F-CB9DD1B6D6BD}"/>
    <cellStyle name="40% - Accent3 4 5 2 4" xfId="23815" xr:uid="{1A46D871-A40C-4F3E-A0C6-19D8C287FA7A}"/>
    <cellStyle name="40% - Accent3 4 5 2 4 2" xfId="7480" xr:uid="{182DB263-4F7F-4DFC-AFC5-AA023BA14E84}"/>
    <cellStyle name="40% - Accent3 4 5 2 5" xfId="5036" xr:uid="{15DF3AE3-2E92-4CF8-8588-DEF9D3F77DB8}"/>
    <cellStyle name="40% - Accent3 4 5 3" xfId="11869" xr:uid="{2DBB7D04-FE88-4B0D-94D4-1634218E82B2}"/>
    <cellStyle name="40% - Accent3 4 5 3 2" xfId="18276" xr:uid="{7316FED6-D870-4D3E-A882-728C37FA716C}"/>
    <cellStyle name="40% - Accent3 4 5 3 2 2" xfId="10016" xr:uid="{6B26EABE-596E-4F74-9A16-D80FCE574D97}"/>
    <cellStyle name="40% - Accent3 4 5 3 2 2 2" xfId="15819" xr:uid="{FAFCD523-6B41-4830-8982-98E27D2E15E9}"/>
    <cellStyle name="40% - Accent3 4 5 3 2 3" xfId="5977" xr:uid="{97B3F1E1-4B4F-4C5B-8AEB-89EB011A5177}"/>
    <cellStyle name="40% - Accent3 4 5 3 2 3 2" xfId="13883" xr:uid="{4A105D48-886A-4119-B9A1-7E52036777CF}"/>
    <cellStyle name="40% - Accent3 4 5 3 2 4" xfId="9325" xr:uid="{BC2C4B39-BAF7-4CFC-AF90-AF07B4DDA33C}"/>
    <cellStyle name="40% - Accent3 4 5 3 3" xfId="6799" xr:uid="{01BB77D9-C7A5-4D83-907E-BEBE4E435A90}"/>
    <cellStyle name="40% - Accent3 4 5 3 3 2" xfId="22041" xr:uid="{01DD85CF-8C11-4A56-9107-6CEE09E47986}"/>
    <cellStyle name="40% - Accent3 4 5 3 4" xfId="17503" xr:uid="{8B4A59A7-9335-4084-BD7F-52452022C8CC}"/>
    <cellStyle name="40% - Accent3 4 5 3 4 2" xfId="20116" xr:uid="{B03EE09A-42B2-4BE0-B954-F79A159DCA4D}"/>
    <cellStyle name="40% - Accent3 4 5 3 5" xfId="11349" xr:uid="{C14D7E1F-A021-4C1E-A610-F5D57D17F017}"/>
    <cellStyle name="40% - Accent3 4 5 4" xfId="11952" xr:uid="{5F092D02-8209-43DC-ADB0-B9076F89628B}"/>
    <cellStyle name="40% - Accent3 4 5 4 2" xfId="1598" xr:uid="{C0D04D16-F56A-4C5B-A3BF-80C4BDF13787}"/>
    <cellStyle name="40% - Accent3 4 5 4 2 2" xfId="9495" xr:uid="{CB9B361D-8C7F-436C-ABE7-1F328453BA3C}"/>
    <cellStyle name="40% - Accent3 4 5 4 3" xfId="22824" xr:uid="{D6D87CF5-32CB-45DF-9189-C3D82FA4D24B}"/>
    <cellStyle name="40% - Accent3 4 5 4 3 2" xfId="7561" xr:uid="{D1B09117-F384-42DD-9418-009CCC2C8A74}"/>
    <cellStyle name="40% - Accent3 4 5 4 4" xfId="14576" xr:uid="{72DE8675-DCA7-4E92-81E4-F08B5452D46F}"/>
    <cellStyle name="40% - Accent3 4 5 5" xfId="23644" xr:uid="{EDA3FF7D-8353-4987-A566-1DE750D5B1BB}"/>
    <cellStyle name="40% - Accent3 4 5 5 2" xfId="3092" xr:uid="{19931320-DE72-49B3-AADC-24C8007D9962}"/>
    <cellStyle name="40% - Accent3 4 5 6" xfId="11178" xr:uid="{E8C36349-0D05-488C-BF89-F03D0D316CC1}"/>
    <cellStyle name="40% - Accent3 4 5 6 2" xfId="18013" xr:uid="{62C7F26E-544B-4D54-A0C5-FFF77FDBE461}"/>
    <cellStyle name="40% - Accent3 4 5 7" xfId="15569" xr:uid="{45979F25-BD29-40C1-B06D-B227BA9FFD05}"/>
    <cellStyle name="40% - Accent3 4 6" xfId="24506" xr:uid="{00D9C4C7-E036-48D6-B3D2-3E5AE97BE850}"/>
    <cellStyle name="40% - Accent3 4 6 2" xfId="7743" xr:uid="{4B7A8A47-093D-44CE-AF70-FB39520B70BF}"/>
    <cellStyle name="40% - Accent3 4 6 2 2" xfId="22653" xr:uid="{775075F4-25A3-4BE1-9D0C-0E924BE3012F}"/>
    <cellStyle name="40% - Accent3 4 6 2 2 2" xfId="5286" xr:uid="{6205267F-52FD-40ED-A3EE-96D736A28C7C}"/>
    <cellStyle name="40% - Accent3 4 6 2 3" xfId="12291" xr:uid="{4D4D72E7-93EC-4746-A953-B777C60C48E1}"/>
    <cellStyle name="40% - Accent3 4 6 2 3 2" xfId="2278" xr:uid="{2F4A5496-66FF-418F-8C4C-3686042663E5}"/>
    <cellStyle name="40% - Accent3 4 6 2 4" xfId="21961" xr:uid="{D9A59726-69D3-4A67-BDD7-A7AF3EF1B534}"/>
    <cellStyle name="40% - Accent3 4 6 3" xfId="19435" xr:uid="{C1A281FE-4D61-4B0E-94E8-E04D481C0119}"/>
    <cellStyle name="40% - Accent3 4 6 3 2" xfId="15729" xr:uid="{69ACCB13-F790-4FFC-B004-85276BA5E35F}"/>
    <cellStyle name="40% - Accent3 4 6 4" xfId="6970" xr:uid="{2A110F63-0C83-4D43-98E1-247A5E010497}"/>
    <cellStyle name="40% - Accent3 4 6 4 2" xfId="13802" xr:uid="{702A242B-FDF7-487A-AA4D-5C3ED8DFA007}"/>
    <cellStyle name="40% - Accent3 4 6 5" xfId="23986" xr:uid="{896E4810-3591-449A-8DD1-EB040F7E7329}"/>
    <cellStyle name="40% - Accent3 4 7" xfId="18193" xr:uid="{C9899749-5119-4F57-ADDA-E3D85AA85AAD}"/>
    <cellStyle name="40% - Accent3 4 7 2" xfId="20378" xr:uid="{44F66CCF-80CE-4617-8B72-D2C438E55C6D}"/>
    <cellStyle name="40% - Accent3 4 7 2 2" xfId="16340" xr:uid="{ED6091FF-89E7-468C-85FA-D5358F8A0894}"/>
    <cellStyle name="40% - Accent3 4 7 2 2 2" xfId="11599" xr:uid="{0CD80CC7-423D-4E91-86E3-85A97982299B}"/>
    <cellStyle name="40% - Accent3 4 7 2 3" xfId="24928" xr:uid="{2F9E6DAB-3744-4C87-B9A6-D16E8E37AB13}"/>
    <cellStyle name="40% - Accent3 4 7 2 3 2" xfId="4382" xr:uid="{A39F72ED-5B1A-461A-991C-3F8A2368D3B2}"/>
    <cellStyle name="40% - Accent3 4 7 2 4" xfId="15649" xr:uid="{D232B5F7-B6A3-49DC-87C4-C66B271197E1}"/>
    <cellStyle name="40% - Accent3 4 7 3" xfId="13121" xr:uid="{6AA21891-672D-4EAC-94A4-0446FC6D6906}"/>
    <cellStyle name="40% - Accent3 4 7 3 2" xfId="5196" xr:uid="{F4F51824-F5B5-403F-B7DF-6EEE3D959599}"/>
    <cellStyle name="40% - Accent3 4 7 4" xfId="19606" xr:uid="{400C4239-80FB-4495-9797-6F5B32974AEB}"/>
    <cellStyle name="40% - Accent3 4 7 4 2" xfId="2197" xr:uid="{B00F98B8-5B9A-46A0-92B1-F080F0497C7F}"/>
    <cellStyle name="40% - Accent3 4 7 5" xfId="17674" xr:uid="{E0330910-1027-4B90-8BED-86D3B93F167B}"/>
    <cellStyle name="40% - Accent3 4 8" xfId="14966" xr:uid="{3E96B6F9-0E11-41F4-AC67-12DA43F65067}"/>
    <cellStyle name="40% - Accent3 4 8 2" xfId="9936" xr:uid="{E01AF431-CF3B-459B-96BC-01E4415CA6E9}"/>
    <cellStyle name="40% - Accent3 4 8 2 2" xfId="17842" xr:uid="{4D8ABFEE-AF6F-4886-96B7-73BC62094571}"/>
    <cellStyle name="40% - Accent3 4 8 3" xfId="3793" xr:uid="{E265A5C6-A581-4F11-BCB5-E178F8BBE925}"/>
    <cellStyle name="40% - Accent3 4 8 3 2" xfId="23254" xr:uid="{C17D4A25-DD3B-43B4-B587-E4E552483E7C}"/>
    <cellStyle name="40% - Accent3 4 8 4" xfId="823" xr:uid="{512D8CA6-6B35-4183-AB5F-D15586190B62}"/>
    <cellStyle name="40% - Accent3 4 9" xfId="15135" xr:uid="{80A57753-3674-49D1-970C-53327344FC5D}"/>
    <cellStyle name="40% - Accent3 4 9 2" xfId="24759" xr:uid="{65EBA68B-10C5-4427-9B73-CE1697B2CF5E}"/>
    <cellStyle name="40% - Accent3 4 9 2 2" xfId="20024" xr:uid="{9535A36B-5C63-403B-99D4-58DDAE42E4FC}"/>
    <cellStyle name="40% - Accent3 4 9 3" xfId="14404" xr:uid="{60FF6915-7028-4253-974F-82C953176681}"/>
    <cellStyle name="40% - Accent3 4 9 3 2" xfId="17022" xr:uid="{5B2280B3-C3A2-40E9-8C83-3629BD7B33FC}"/>
    <cellStyle name="40% - Accent3 4 9 4" xfId="17740" xr:uid="{B916A790-ED52-4A1A-8725-B7B7B216F495}"/>
    <cellStyle name="40% - Accent3 5" xfId="5503" xr:uid="{EE7676EA-028E-4A32-A919-D990531677FB}"/>
    <cellStyle name="40% - Accent3 5 10" xfId="11991" xr:uid="{7E7D51D1-21D0-4510-B116-C4A8840A64F8}"/>
    <cellStyle name="40% - Accent3 5 10 2" xfId="4083" xr:uid="{53FB7C14-9722-40FF-ACA0-142D84A6A432}"/>
    <cellStyle name="40% - Accent3 5 11" xfId="16379" xr:uid="{4EFC01A7-62BD-4AD0-8B71-CF8B7C07AE05}"/>
    <cellStyle name="40% - Accent3 5 11 2" xfId="14786" xr:uid="{EE78749B-10A4-4757-9FCB-2DAE5F0F9582}"/>
    <cellStyle name="40% - Accent3 5 12" xfId="22862" xr:uid="{BCD47C99-6463-41FE-BAC1-1B7034584AFA}"/>
    <cellStyle name="40% - Accent3 5 2" xfId="20295" xr:uid="{1B1265AD-4AA1-4F58-AF55-98A95987DD34}"/>
    <cellStyle name="40% - Accent3 5 2 2" xfId="13983" xr:uid="{CDBB8DA1-3734-404F-989B-C5365F82D629}"/>
    <cellStyle name="40% - Accent3 5 2 2 2" xfId="2419" xr:uid="{5B9B8A4F-DE34-4B2E-B661-C671B20B91A7}"/>
    <cellStyle name="40% - Accent3 5 2 2 2 2" xfId="21451" xr:uid="{9CB96287-2865-44BB-86BC-1FEAA7ED029A}"/>
    <cellStyle name="40% - Accent3 5 2 2 2 2 2" xfId="18444" xr:uid="{AAADF094-8721-4BB2-A2BC-A990EC4CD0DF}"/>
    <cellStyle name="40% - Accent3 5 2 2 2 2 2 2" xfId="20027" xr:uid="{298A88B0-E1F7-4372-A4D8-A073920BFE98}"/>
    <cellStyle name="40% - Accent3 5 2 2 2 2 3" xfId="14405" xr:uid="{47C4F904-6B29-4497-9443-318DB664296B}"/>
    <cellStyle name="40% - Accent3 5 2 2 2 2 3 2" xfId="6486" xr:uid="{A74DC88C-8C84-4568-917C-4741881BE7AE}"/>
    <cellStyle name="40% - Accent3 5 2 2 2 2 4" xfId="17754" xr:uid="{22441C43-6CDC-4DE6-8AC4-46C76DE65DB3}"/>
    <cellStyle name="40% - Accent3 5 2 2 2 3" xfId="22571" xr:uid="{14454CE4-AAD6-4AEF-B23A-DFAB4071F8EE}"/>
    <cellStyle name="40% - Accent3 5 2 2 2 3 2" xfId="7301" xr:uid="{B69F2BE3-2ADB-4696-A9C9-BF184FE31594}"/>
    <cellStyle name="40% - Accent3 5 2 2 2 4" xfId="10105" xr:uid="{6B3DB512-FA43-4E5E-82A7-406600957719}"/>
    <cellStyle name="40% - Accent3 5 2 2 2 4 2" xfId="16939" xr:uid="{AB69E797-9BF6-4844-988B-CF822A0B676D}"/>
    <cellStyle name="40% - Accent3 5 2 2 2 5" xfId="1858" xr:uid="{E12C8D58-C1E2-4F8E-98E8-0C1F66A08458}"/>
    <cellStyle name="40% - Accent3 5 2 2 3" xfId="8732" xr:uid="{D2303955-F864-45F4-B450-8D0A806EFA4E}"/>
    <cellStyle name="40% - Accent3 5 2 2 3 2" xfId="15139" xr:uid="{C3B8E5B1-1C21-476E-A62A-238B46FA8E41}"/>
    <cellStyle name="40% - Accent3 5 2 2 3 2 2" xfId="7911" xr:uid="{375E3BF0-4729-427D-B8F1-D1DFFB3F4CD0}"/>
    <cellStyle name="40% - Accent3 5 2 2 3 2 2 2" xfId="13713" xr:uid="{CE5D0304-8769-41AA-AD6F-99140243162E}"/>
    <cellStyle name="40% - Accent3 5 2 2 3 2 3" xfId="2841" xr:uid="{644B85CC-504A-4EFE-99C8-AA3F76E501FE}"/>
    <cellStyle name="40% - Accent3 5 2 2 3 2 3 2" xfId="12800" xr:uid="{C8F1B938-C1DE-4C3F-9615-D72544FF40E8}"/>
    <cellStyle name="40% - Accent3 5 2 2 3 2 4" xfId="7221" xr:uid="{D3E012DA-4BA3-46FB-94CE-66810DAC7474}"/>
    <cellStyle name="40% - Accent3 5 2 2 3 3" xfId="16258" xr:uid="{4929085B-DD1D-4A3E-AE1A-33133C36E18A}"/>
    <cellStyle name="40% - Accent3 5 2 2 3 3 2" xfId="19937" xr:uid="{AF9DE9D0-D7DA-41C4-8195-9C0B60289E4B}"/>
    <cellStyle name="40% - Accent3 5 2 2 3 4" xfId="22742" xr:uid="{A83DA767-B2FE-4D51-9846-F64BDA884050}"/>
    <cellStyle name="40% - Accent3 5 2 2 3 4 2" xfId="6405" xr:uid="{3D67CD41-3317-488D-A2DC-09ED3C6E4240}"/>
    <cellStyle name="40% - Accent3 5 2 2 3 5" xfId="3962" xr:uid="{ECEA2E19-063F-41D7-BE00-2E8222815B0F}"/>
    <cellStyle name="40% - Accent3 5 2 2 4" xfId="8815" xr:uid="{1DE0EB59-7B44-4701-9977-43DFA961ACDD}"/>
    <cellStyle name="40% - Accent3 5 2 2 4 2" xfId="24757" xr:uid="{C8F14F87-8C8F-4B1C-A9D3-1BE04FAF072F}"/>
    <cellStyle name="40% - Accent3 5 2 2 4 2 2" xfId="7391" xr:uid="{3B28BCAD-8012-4BA3-8D2E-D8924285A838}"/>
    <cellStyle name="40% - Accent3 5 2 2 4 3" xfId="20717" xr:uid="{08974101-A0BF-4B91-9883-FD13A3163DD4}"/>
    <cellStyle name="40% - Accent3 5 2 2 4 3 2" xfId="17020" xr:uid="{D4CD2DE0-283E-47C0-939A-A1333A1B4723}"/>
    <cellStyle name="40% - Accent3 5 2 2 4 4" xfId="24066" xr:uid="{AB72360C-2B93-4845-B4C8-0A7487A82C23}"/>
    <cellStyle name="40% - Accent3 5 2 2 5" xfId="9934" xr:uid="{51C6A3C5-2ABF-42F4-A0D0-F8A538601E1F}"/>
    <cellStyle name="40% - Accent3 5 2 2 5 2" xfId="17834" xr:uid="{141BD328-D185-433A-82EF-3F425596A9F7}"/>
    <cellStyle name="40% - Accent3 5 2 2 6" xfId="3791" xr:uid="{21CDC29D-D9A0-4F2D-B119-194C0C7D9364}"/>
    <cellStyle name="40% - Accent3 5 2 2 6 2" xfId="23252" xr:uid="{84D13474-77FD-496D-BC2E-E13BC8256052}"/>
    <cellStyle name="40% - Accent3 5 2 2 7" xfId="13463" xr:uid="{A94D86FD-1F81-4690-A406-E11FE6C65F97}"/>
    <cellStyle name="40% - Accent3 5 2 3" xfId="21368" xr:uid="{EAAFB40C-681D-4E3C-8634-029703B1B441}"/>
    <cellStyle name="40% - Accent3 5 2 3 2" xfId="15056" xr:uid="{64E78F18-D63D-48DF-91B5-3A11D2F07AFD}"/>
    <cellStyle name="40% - Accent3 5 2 3 2 2" xfId="10919" xr:uid="{0BE31CE8-CCEE-4B54-B7EA-EF1C39ABBEB5}"/>
    <cellStyle name="40% - Accent3 5 2 3 2 2 2" xfId="14234" xr:uid="{45A27358-BA5B-4315-98E0-8949792E9CCD}"/>
    <cellStyle name="40% - Accent3 5 2 3 2 2 2 2" xfId="2111" xr:uid="{60B0A286-90BD-4D7F-B550-396955150834}"/>
    <cellStyle name="40% - Accent3 5 2 3 2 2 3" xfId="21790" xr:uid="{F9A6CACF-F383-420E-981D-F90E1A3643FD}"/>
    <cellStyle name="40% - Accent3 5 2 3 2 2 3 2" xfId="19124" xr:uid="{241FC5A0-CCFA-4748-ADE0-116D9FC67B0F}"/>
    <cellStyle name="40% - Accent3 5 2 3 2 2 4" xfId="13543" xr:uid="{7012CC09-DE32-454D-A56C-A65E52D5305E}"/>
    <cellStyle name="40% - Accent3 5 2 3 2 3" xfId="12038" xr:uid="{F72431A6-5982-4344-AAAC-69ED117BF488}"/>
    <cellStyle name="40% - Accent3 5 2 3 2 3 2" xfId="995" xr:uid="{F2DDB9B8-8E63-48DC-A6D6-6E21E6518F4B}"/>
    <cellStyle name="40% - Accent3 5 2 3 2 4" xfId="5895" xr:uid="{CBAAE857-9D30-4BAE-A9F0-9EA7198CD83A}"/>
    <cellStyle name="40% - Accent3 5 2 3 2 4 2" xfId="25356" xr:uid="{45F4E625-1A3B-4AE2-9D14-43BFD8CA01D1}"/>
    <cellStyle name="40% - Accent3 5 2 3 2 5" xfId="22913" xr:uid="{CCB0CAFC-62E6-4C53-AF94-782AF9E59EFB}"/>
    <cellStyle name="40% - Accent3 5 2 3 3" xfId="4523" xr:uid="{D38ADE17-3DC7-4E29-A696-BF9C8DD6089F}"/>
    <cellStyle name="40% - Accent3 5 2 3 3 2" xfId="23556" xr:uid="{239CFC9A-2E94-40A4-A321-F68DC0526FC6}"/>
    <cellStyle name="40% - Accent3 5 2 3 3 2 2" xfId="2670" xr:uid="{536C818A-737A-4E6B-941C-05DAC8B33114}"/>
    <cellStyle name="40% - Accent3 5 2 3 3 2 2 2" xfId="4215" xr:uid="{86DC36D2-644D-4BE3-9537-1BCA9326D786}"/>
    <cellStyle name="40% - Accent3 5 2 3 3 2 3" xfId="15478" xr:uid="{1463E8DB-7B4C-4037-820C-1DC1AD695D3F}"/>
    <cellStyle name="40% - Accent3 5 2 3 3 2 3 2" xfId="8591" xr:uid="{A44EB88C-EEDF-461E-8BD9-8A6A56A5711A}"/>
    <cellStyle name="40% - Accent3 5 2 3 3 2 4" xfId="905" xr:uid="{A028811C-B46C-4E69-A938-D6234FF4C25A}"/>
    <cellStyle name="40% - Accent3 5 2 3 3 3" xfId="24675" xr:uid="{1C5E0513-8343-4E68-BBC9-C5907DAA05AD}"/>
    <cellStyle name="40% - Accent3 5 2 3 3 3 2" xfId="2030" xr:uid="{53C4820A-85CD-4ABA-A344-8C164716C023}"/>
    <cellStyle name="40% - Accent3 5 2 3 3 4" xfId="12209" xr:uid="{DA644E30-0FCA-4122-97D4-3A1598748B1D}"/>
    <cellStyle name="40% - Accent3 5 2 3 3 4 2" xfId="19043" xr:uid="{15F6A0E8-F182-4242-BE64-236177EAD254}"/>
    <cellStyle name="40% - Accent3 5 2 3 3 5" xfId="16600" xr:uid="{1D363781-2AA4-4E1B-9B9A-F9B1B79D80D8}"/>
    <cellStyle name="40% - Accent3 5 2 3 4" xfId="4606" xr:uid="{D869EC8B-C127-4E42-AB16-2432BF3AC604}"/>
    <cellStyle name="40% - Accent3 5 2 3 4 2" xfId="20546" xr:uid="{C433E1EB-7A4C-4DC6-8FB5-A3A914E1ACCD}"/>
    <cellStyle name="40% - Accent3 5 2 3 4 2 2" xfId="1076" xr:uid="{C9550C46-D908-4CC9-8455-2F57E0185ADA}"/>
    <cellStyle name="40% - Accent3 5 2 3 4 3" xfId="9154" xr:uid="{A31A6B9C-9F4D-49EC-A862-FEB1AE78C38A}"/>
    <cellStyle name="40% - Accent3 5 2 3 4 3 2" xfId="25437" xr:uid="{751EB62E-C31D-4A0B-8C6F-8D4B5FD68279}"/>
    <cellStyle name="40% - Accent3 5 2 3 4 4" xfId="19857" xr:uid="{EDDEB966-CB8E-48B4-B061-3C8F7AEB04B7}"/>
    <cellStyle name="40% - Accent3 5 2 3 5" xfId="5724" xr:uid="{96A4A645-57BF-45F0-9DF3-634E957F0D91}"/>
    <cellStyle name="40% - Accent3 5 2 3 5 2" xfId="994" xr:uid="{61B431A6-8E06-48CE-ACB0-E804B12D0390}"/>
    <cellStyle name="40% - Accent3 5 2 3 6" xfId="16429" xr:uid="{C0DF8C5E-23B3-4D74-A934-58BFE16A5F78}"/>
    <cellStyle name="40% - Accent3 5 2 3 6 2" xfId="12719" xr:uid="{2B042286-FDF2-4FB8-B269-EFC053F158D0}"/>
    <cellStyle name="40% - Accent3 5 2 3 7" xfId="10276" xr:uid="{ADE8E845-EB99-4A05-80A9-C97AF8DE669B}"/>
    <cellStyle name="40% - Accent3 5 2 4" xfId="10836" xr:uid="{336FB63C-E69A-4C01-9C2A-21D54A5F3CE8}"/>
    <cellStyle name="40% - Accent3 5 2 4 2" xfId="17244" xr:uid="{021BF255-57CA-4BE8-960E-7BAE48906499}"/>
    <cellStyle name="40% - Accent3 5 2 4 2 2" xfId="8983" xr:uid="{6CBDF69D-8BD8-49EC-9C3C-82AC5C8AEDF9}"/>
    <cellStyle name="40% - Accent3 5 2 4 2 2 2" xfId="10529" xr:uid="{2429F3C1-1603-4A55-817A-2680E99D44CE}"/>
    <cellStyle name="40% - Accent3 5 2 4 2 3" xfId="4945" xr:uid="{5C2F2F64-913B-4426-B5B3-026144048142}"/>
    <cellStyle name="40% - Accent3 5 2 4 2 3 2" xfId="21226" xr:uid="{94EA00A3-4FBC-4B52-85B8-838E90C3267C}"/>
    <cellStyle name="40% - Accent3 5 2 4 2 4" xfId="1941" xr:uid="{D960B472-AAA5-4754-8767-01A7C2AE0D7A}"/>
    <cellStyle name="40% - Accent3 5 2 4 3" xfId="18362" xr:uid="{9794D96F-B078-4F16-BCD6-E2B3D1C6D683}"/>
    <cellStyle name="40% - Accent3 5 2 4 3 2" xfId="4134" xr:uid="{C82871D8-0F70-462B-B0A5-090DB7034981}"/>
    <cellStyle name="40% - Accent3 5 2 4 4" xfId="24846" xr:uid="{EFD1F264-FDA9-4808-B111-B3026882AD03}"/>
    <cellStyle name="40% - Accent3 5 2 4 4 2" xfId="8510" xr:uid="{AFC8267F-B568-4C5B-B54C-61E066915FC9}"/>
    <cellStyle name="40% - Accent3 5 2 4 5" xfId="6066" xr:uid="{294314F3-FBCE-4602-AAE2-45210355B5F0}"/>
    <cellStyle name="40% - Accent3 5 2 5" xfId="23473" xr:uid="{FF5804DD-BD6D-40BA-A827-0E022E3C1DDE}"/>
    <cellStyle name="40% - Accent3 5 2 5 2" xfId="6711" xr:uid="{7E16315C-491D-4E0A-BD9D-CE5E3C0D8B90}"/>
    <cellStyle name="40% - Accent3 5 2 5 2 2" xfId="21619" xr:uid="{ACE92D4B-5971-4F6F-9B2D-36CF25EAAD27}"/>
    <cellStyle name="40% - Accent3 5 2 5 2 2 2" xfId="23166" xr:uid="{BB77090D-E6CC-4003-ABDE-41A3AB9CCB5A}"/>
    <cellStyle name="40% - Accent3 5 2 5 2 3" xfId="11258" xr:uid="{BBB059D2-95AC-4ECF-BF6F-FBCE642E7C60}"/>
    <cellStyle name="40% - Accent3 5 2 5 2 3 2" xfId="14914" xr:uid="{B00A503B-4AD2-4BE2-98E5-7D2D4D5726E6}"/>
    <cellStyle name="40% - Accent3 5 2 5 2 4" xfId="4045" xr:uid="{17C0C96F-1F7F-44DD-8FC4-17E0E2AC0718}"/>
    <cellStyle name="40% - Accent3 5 2 5 3" xfId="7829" xr:uid="{42CDBE25-0B52-4508-9F3D-B29C7AE0C4AB}"/>
    <cellStyle name="40% - Accent3 5 2 5 3 2" xfId="10448" xr:uid="{18EA365F-27B4-411A-BA8B-15AE6BF7231F}"/>
    <cellStyle name="40% - Accent3 5 2 5 4" xfId="18533" xr:uid="{B493306C-FC02-44B6-92BA-3FAAE967A4C4}"/>
    <cellStyle name="40% - Accent3 5 2 5 4 2" xfId="21145" xr:uid="{BF465C6A-EC28-4EB0-BBAF-01EF7CA7C9FF}"/>
    <cellStyle name="40% - Accent3 5 2 5 5" xfId="12380" xr:uid="{3545D965-77E9-41B0-B5C0-F01235393E23}"/>
    <cellStyle name="40% - Accent3 5 2 6" xfId="2502" xr:uid="{2B78A85D-A680-4D2F-B5C0-33CC8455BD13}"/>
    <cellStyle name="40% - Accent3 5 2 6 2" xfId="12120" xr:uid="{3257266F-6C2D-4CFE-9E2C-2F6CD8C72853}"/>
    <cellStyle name="40% - Accent3 5 2 6 2 2" xfId="17924" xr:uid="{65A1570F-A1C2-4DD2-95CC-BF3597673D33}"/>
    <cellStyle name="40% - Accent3 5 2 6 3" xfId="8082" xr:uid="{D864E613-3726-40BC-AC08-51F8BAA4E418}"/>
    <cellStyle name="40% - Accent3 5 2 6 3 2" xfId="23333" xr:uid="{E6974862-5A77-47F5-8F35-996CA7E57471}"/>
    <cellStyle name="40% - Accent3 5 2 6 4" xfId="11429" xr:uid="{A8CEC1FF-8B3A-4D4C-A908-B492AE0BFA59}"/>
    <cellStyle name="40% - Accent3 5 2 7" xfId="3620" xr:uid="{936D719F-D619-468E-93B1-499FC1571FF5}"/>
    <cellStyle name="40% - Accent3 5 2 7 2" xfId="24146" xr:uid="{53B3F4CD-C379-4821-8015-579020F2F001}"/>
    <cellStyle name="40% - Accent3 5 2 8" xfId="1687" xr:uid="{F55021BC-5D06-4499-8EBE-F6A68DAEDB4F}"/>
    <cellStyle name="40% - Accent3 5 2 8 2" xfId="10615" xr:uid="{F97EFF71-05A2-44EF-BFEE-2FE6C9D87FCD}"/>
    <cellStyle name="40% - Accent3 5 2 9" xfId="19777" xr:uid="{C45A5EEF-A742-4D6B-83E8-768CC6876A92}"/>
    <cellStyle name="40% - Accent3 5 3" xfId="17161" xr:uid="{5151755B-3E33-4E42-A6FF-551A2E68F285}"/>
    <cellStyle name="40% - Accent3 5 3 2" xfId="6628" xr:uid="{87F63822-80DB-48B2-8A9A-D60F85082C94}"/>
    <cellStyle name="40% - Accent3 5 3 2 2" xfId="13033" xr:uid="{0CA6AF7E-D03D-45DC-842C-69C3170B28E6}"/>
    <cellStyle name="40% - Accent3 5 3 2 2 2" xfId="4774" xr:uid="{1EE048BA-E2B4-4853-A3D3-3ED8BB3C96AE}"/>
    <cellStyle name="40% - Accent3 5 3 2 2 2 2" xfId="6319" xr:uid="{C3AEB262-51EA-4564-A2D7-AA367C8BBA6D}"/>
    <cellStyle name="40% - Accent3 5 3 2 2 3" xfId="17583" xr:uid="{C8974B10-3B78-42EB-AF49-5A16D5A072C4}"/>
    <cellStyle name="40% - Accent3 5 3 2 2 3 2" xfId="9663" xr:uid="{3597034D-1A32-4E63-98AE-CE4799AF952B}"/>
    <cellStyle name="40% - Accent3 5 3 2 2 4" xfId="22996" xr:uid="{D87B463F-61AC-42C0-B8FC-7D49D800B7B3}"/>
    <cellStyle name="40% - Accent3 5 3 2 3" xfId="14152" xr:uid="{667DD841-514F-4711-8A1B-4CF4481B2D19}"/>
    <cellStyle name="40% - Accent3 5 3 2 3 2" xfId="16772" xr:uid="{CE2530E6-F5B1-4758-883E-C3F23E2172E5}"/>
    <cellStyle name="40% - Accent3 5 3 2 4" xfId="20635" xr:uid="{58871B3F-83C7-4311-805C-D62C0EB0BE83}"/>
    <cellStyle name="40% - Accent3 5 3 2 4 2" xfId="3269" xr:uid="{C2C25742-735F-4B62-8EC0-5C9C27176F61}"/>
    <cellStyle name="40% - Accent3 5 3 2 5" xfId="18704" xr:uid="{650E65E4-245F-44D2-ACCD-DBC0EAA70284}"/>
    <cellStyle name="40% - Accent3 5 3 3" xfId="19264" xr:uid="{C87EE16B-E6AA-47D6-93BC-43DB2F516C10}"/>
    <cellStyle name="40% - Accent3 5 3 3 2" xfId="391" xr:uid="{F376D23B-0EFF-4A9D-86EC-584750156D73}"/>
    <cellStyle name="40% - Accent3 5 3 3 2 2" xfId="11087" xr:uid="{82F1E074-5374-4DAA-A5A3-48535479C3C2}"/>
    <cellStyle name="40% - Accent3 5 3 3 2 2 2" xfId="12633" xr:uid="{E35DEB83-AB92-436F-91FF-2707828796A0}"/>
    <cellStyle name="40% - Accent3 5 3 3 2 3" xfId="7050" xr:uid="{18CB4A93-0AB8-44A8-9584-1701B1F0964A}"/>
    <cellStyle name="40% - Accent3 5 3 3 2 3 2" xfId="22299" xr:uid="{9BF01A8A-4FBB-40BF-A4E3-7D0292D51010}"/>
    <cellStyle name="40% - Accent3 5 3 3 2 4" xfId="16683" xr:uid="{FB14C605-E1BE-4332-8C9A-41BFA78EBD2E}"/>
    <cellStyle name="40% - Accent3 5 3 3 3" xfId="2588" xr:uid="{0A33AEBD-CFAF-4D5D-A84E-48AC1D03A286}"/>
    <cellStyle name="40% - Accent3 5 3 3 3 2" xfId="6238" xr:uid="{78F27B2A-B0E1-4655-8A81-A4F6D66A7C78}"/>
    <cellStyle name="40% - Accent3 5 3 3 4" xfId="14323" xr:uid="{FB0F7BDC-9661-44EC-8450-67C805C14273}"/>
    <cellStyle name="40% - Accent3 5 3 3 4 2" xfId="9582" xr:uid="{D685DEBC-86E7-4FED-B2E3-E00C1AFC8964}"/>
    <cellStyle name="40% - Accent3 5 3 3 5" xfId="8171" xr:uid="{8FC68BFF-3FA5-4338-BE75-E569988F9894}"/>
    <cellStyle name="40% - Accent3 5 3 4" xfId="19347" xr:uid="{06FF789B-F006-4E1E-A350-E5F41D082DF5}"/>
    <cellStyle name="40% - Accent3 5 3 4 2" xfId="15307" xr:uid="{63419F74-ADBF-425C-825C-1CF29B586EE3}"/>
    <cellStyle name="40% - Accent3 5 3 4 2 2" xfId="16853" xr:uid="{6B24618D-48E0-4EDD-859F-888026CEFDD1}"/>
    <cellStyle name="40% - Accent3 5 3 4 3" xfId="23895" xr:uid="{CF6DBD51-A8F5-4902-9E09-BDF3D0B67633}"/>
    <cellStyle name="40% - Accent3 5 3 4 3 2" xfId="3350" xr:uid="{4AC7BE03-504A-4DF4-9DF1-A7A8AA07823F}"/>
    <cellStyle name="40% - Accent3 5 3 4 4" xfId="10359" xr:uid="{474CA07E-42DF-4DF0-8CB4-E9782B83CD08}"/>
    <cellStyle name="40% - Accent3 5 3 5" xfId="20464" xr:uid="{50715B3D-1A77-4CDD-9CE3-12A17081045B}"/>
    <cellStyle name="40% - Accent3 5 3 5 2" xfId="23085" xr:uid="{81080512-551A-4196-9EDC-2760E8FD131B}"/>
    <cellStyle name="40% - Accent3 5 3 6" xfId="8000" xr:uid="{22EC41EE-2EB6-46B2-8A2B-91A44E6913AC}"/>
    <cellStyle name="40% - Accent3 5 3 6 2" xfId="14833" xr:uid="{633D4191-203E-4E8F-8646-13357180A0F7}"/>
    <cellStyle name="40% - Accent3 5 3 7" xfId="25017" xr:uid="{53798997-BC92-4343-9CBB-E0E97EA3E9CF}"/>
    <cellStyle name="40% - Accent3 5 4" xfId="12950" xr:uid="{6F5948FF-8BA9-45A3-B6EE-6F00120907A4}"/>
    <cellStyle name="40% - Accent3 5 4 2" xfId="308" xr:uid="{5FA17F70-76A3-401A-B4BB-FD7046C5EF1D}"/>
    <cellStyle name="40% - Accent3 5 4 2 2" xfId="3535" xr:uid="{34BD44E5-4FDD-4D7B-A16F-C6AF059694F1}"/>
    <cellStyle name="40% - Accent3 5 4 2 2 2" xfId="17412" xr:uid="{9CD8D478-10B5-4EC8-9DE5-8A1703164381}"/>
    <cellStyle name="40% - Accent3 5 4 2 2 2 2" xfId="18957" xr:uid="{3DD5BDAB-8259-4D92-90AE-0B9C8C4086F2}"/>
    <cellStyle name="40% - Accent3 5 4 2 2 3" xfId="13372" xr:uid="{B0ABCF03-D16B-468D-9241-CFAF3BBA4ABA}"/>
    <cellStyle name="40% - Accent3 5 4 2 2 3 2" xfId="5454" xr:uid="{81CF5F21-54DC-452E-A67B-56738F4B0A27}"/>
    <cellStyle name="40% - Accent3 5 4 2 2 4" xfId="12463" xr:uid="{5905331C-8DEC-4921-8A15-04A47EB52687}"/>
    <cellStyle name="40% - Accent3 5 4 2 3" xfId="21537" xr:uid="{56F5DB76-7819-49D7-9523-B43EBBED006A}"/>
    <cellStyle name="40% - Accent3 5 4 2 3 2" xfId="25189" xr:uid="{B7628D89-1DFF-4C5F-8EE2-1CBC5E5E8B7B}"/>
    <cellStyle name="40% - Accent3 5 4 2 4" xfId="9072" xr:uid="{A11421A0-FC7C-4732-ADB7-DF147418C330}"/>
    <cellStyle name="40% - Accent3 5 4 2 4 2" xfId="15906" xr:uid="{E06DFC20-05DC-4F1A-AA69-9B56B60C0E67}"/>
    <cellStyle name="40% - Accent3 5 4 2 5" xfId="14494" xr:uid="{85122696-4F25-43BC-AB6E-2FFB69C93C7B}"/>
    <cellStyle name="40% - Accent3 5 4 3" xfId="1348" xr:uid="{09685184-9FCE-4190-8922-65B98AC49509}"/>
    <cellStyle name="40% - Accent3 5 4 3 2" xfId="9849" xr:uid="{22BB1812-2F27-41EA-BFD1-7B426AD420AF}"/>
    <cellStyle name="40% - Accent3 5 4 3 2 2" xfId="6879" xr:uid="{F564A964-2A6F-4899-8C6E-AC8DADF7B3C3}"/>
    <cellStyle name="40% - Accent3 5 4 3 2 2 2" xfId="8424" xr:uid="{F20E3354-7DF1-4213-A15D-00279F62C8C6}"/>
    <cellStyle name="40% - Accent3 5 4 3 2 3" xfId="712" xr:uid="{581D8FF4-CA32-44D0-8C9C-4BFC57340B19}"/>
    <cellStyle name="40% - Accent3 5 4 3 2 3 2" xfId="11767" xr:uid="{1CA3A135-D18B-4DAE-8D9F-9AC0C2E86033}"/>
    <cellStyle name="40% - Accent3 5 4 3 2 4" xfId="25100" xr:uid="{A283C667-3E4B-4AC4-B22E-0EF9B66A4141}"/>
    <cellStyle name="40% - Accent3 5 4 3 3" xfId="15225" xr:uid="{251BF537-44EE-4E71-A03D-EEE57AD7A9BE}"/>
    <cellStyle name="40% - Accent3 5 4 3 3 2" xfId="18876" xr:uid="{97C3E4F1-0138-434B-A2B6-5C024D724F1E}"/>
    <cellStyle name="40% - Accent3 5 4 3 4" xfId="21708" xr:uid="{A78EA9CC-8663-49BD-843F-7760A991E6A2}"/>
    <cellStyle name="40% - Accent3 5 4 3 4 2" xfId="5373" xr:uid="{AC152479-A788-4F06-8A27-93DAA4913AA9}"/>
    <cellStyle name="40% - Accent3 5 4 3 5" xfId="2930" xr:uid="{645A9930-D062-468D-ACC1-74E18FE1E2BE}"/>
    <cellStyle name="40% - Accent3 5 4 4" xfId="1431" xr:uid="{E4DFE39A-9618-4775-9870-F2B9D172B9AC}"/>
    <cellStyle name="40% - Accent3 5 4 4 2" xfId="23724" xr:uid="{02B46D8E-57C3-4743-A8F0-A8C0960311F9}"/>
    <cellStyle name="40% - Accent3 5 4 4 2 2" xfId="25270" xr:uid="{91BBFCD3-42FC-4C8F-B349-A9D97571393E}"/>
    <cellStyle name="40% - Accent3 5 4 4 3" xfId="19686" xr:uid="{2215363A-2A26-43DF-AD93-9267051E7DB3}"/>
    <cellStyle name="40% - Accent3 5 4 4 3 2" xfId="15987" xr:uid="{AB95C237-C126-43EA-9187-642D368D1811}"/>
    <cellStyle name="40% - Accent3 5 4 4 4" xfId="6149" xr:uid="{ADDD35B1-A2A3-4C3E-82F7-785282A9D2D4}"/>
    <cellStyle name="40% - Accent3 5 4 5" xfId="8901" xr:uid="{6DDAAE78-7F33-4369-B03D-E1956C24026F}"/>
    <cellStyle name="40% - Accent3 5 4 5 2" xfId="12552" xr:uid="{3BDF9BA3-7839-4B97-A31D-B786CB496FF0}"/>
    <cellStyle name="40% - Accent3 5 4 6" xfId="2759" xr:uid="{53394B3A-4975-4034-8F71-5FE871D55BEB}"/>
    <cellStyle name="40% - Accent3 5 4 6 2" xfId="22218" xr:uid="{55F89BF3-9DEC-420D-A7C4-A8FA905167A5}"/>
    <cellStyle name="40% - Accent3 5 4 7" xfId="20806" xr:uid="{76F09EC2-5A21-4B6A-A56A-6C7395DE0A41}"/>
    <cellStyle name="40% - Accent3 5 5" xfId="3452" xr:uid="{B243EBAA-2CEF-4090-AE76-412353664EA5}"/>
    <cellStyle name="40% - Accent3 5 5 2" xfId="9766" xr:uid="{39D1D3B1-9881-4D9A-A4C4-BD8B8A72BD39}"/>
    <cellStyle name="40% - Accent3 5 5 2 2" xfId="16173" xr:uid="{DAD21CBD-185B-4092-9CB9-22968C5D6F4A}"/>
    <cellStyle name="40% - Accent3 5 5 2 2 2" xfId="13201" xr:uid="{5CEBC183-5191-4EC2-BDF8-3FF9F6C3292B}"/>
    <cellStyle name="40% - Accent3 5 5 2 2 2 2" xfId="14747" xr:uid="{141667A2-3142-47D4-A283-C07CA35603B3}"/>
    <cellStyle name="40% - Accent3 5 5 2 2 3" xfId="9134" xr:uid="{D2CA59DE-CE27-4EC4-B513-762A95A9662B}"/>
    <cellStyle name="40% - Accent3 5 5 2 2 3 2" xfId="18092" xr:uid="{C3A0E829-A224-4C5F-A3E3-5C6B44F3DE72}"/>
    <cellStyle name="40% - Accent3 5 5 2 2 4" xfId="8254" xr:uid="{2499DD8D-8E0B-42CD-867F-0D419306DA71}"/>
    <cellStyle name="40% - Accent3 5 5 2 3" xfId="11005" xr:uid="{CDB092A5-8C3E-441C-8BD1-2C4B9F924843}"/>
    <cellStyle name="40% - Accent3 5 5 2 3 2" xfId="20978" xr:uid="{5F46AAD7-260A-4789-9FC2-FFA3694B8D67}"/>
    <cellStyle name="40% - Accent3 5 5 2 4" xfId="4863" xr:uid="{6935EC0F-EF77-419B-B758-D789C043EBFA}"/>
    <cellStyle name="40% - Accent3 5 5 2 4 2" xfId="24323" xr:uid="{73BF0DFB-17D4-4314-9B9E-BF5914E27CC7}"/>
    <cellStyle name="40% - Accent3 5 5 2 5" xfId="21879" xr:uid="{79F6E1A9-35D1-4313-BE48-BDE7CA2A7D85}"/>
    <cellStyle name="40% - Accent3 5 5 3" xfId="22403" xr:uid="{4373804B-17AC-47C5-ADCC-BD8E76CC250E}"/>
    <cellStyle name="40% - Accent3 5 5 3 2" xfId="5639" xr:uid="{7C19E4C2-7198-4865-8D72-B53EDAB956A7}"/>
    <cellStyle name="40% - Accent3 5 5 3 2 2" xfId="563" xr:uid="{AAD4BB57-8017-4040-8D86-4435CCD5D02C}"/>
    <cellStyle name="40% - Accent3 5 5 3 2 2 2" xfId="3183" xr:uid="{3FF26735-8F4E-4DD0-BE62-81D896AF1280}"/>
    <cellStyle name="40% - Accent3 5 5 3 2 3" xfId="21770" xr:uid="{A174F9BB-4A55-4D47-83B4-2563ACC3ED37}"/>
    <cellStyle name="40% - Accent3 5 5 3 2 3 2" xfId="7559" xr:uid="{73DAB12E-5418-48B5-BC22-E91928F30DD1}"/>
    <cellStyle name="40% - Accent3 5 5 3 2 4" xfId="20889" xr:uid="{697ED253-131F-494E-BE15-11BD4830FD9B}"/>
    <cellStyle name="40% - Accent3 5 5 3 3" xfId="23642" xr:uid="{5D48ABF4-7C82-49CE-9E1A-30A563900999}"/>
    <cellStyle name="40% - Accent3 5 5 3 3 2" xfId="14666" xr:uid="{01E9CAE2-E241-49BE-A164-20B3CE4D66E3}"/>
    <cellStyle name="40% - Accent3 5 5 3 4" xfId="11176" xr:uid="{D479847F-EAE3-4BE1-B706-F8524C412524}"/>
    <cellStyle name="40% - Accent3 5 5 3 4 2" xfId="18011" xr:uid="{BA6DF67C-20A4-4466-8E7F-AF6F928307CB}"/>
    <cellStyle name="40% - Accent3 5 5 3 5" xfId="15567" xr:uid="{A4D3B1A3-EAED-4774-9825-E867DE81AC3C}"/>
    <cellStyle name="40% - Accent3 5 5 4" xfId="22486" xr:uid="{0387600E-6E00-4777-900E-A8F4FDFE4120}"/>
    <cellStyle name="40% - Accent3 5 5 4 2" xfId="19515" xr:uid="{1F2703DC-EFFC-4739-92B2-EA7D4BC11DA4}"/>
    <cellStyle name="40% - Accent3 5 5 4 2 2" xfId="21059" xr:uid="{218F7CA8-DF48-4059-A50C-98E60596C0DD}"/>
    <cellStyle name="40% - Accent3 5 5 4 3" xfId="2821" xr:uid="{716C7B28-F03C-417A-9D0A-23B7BFEE4051}"/>
    <cellStyle name="40% - Accent3 5 5 4 3 2" xfId="24404" xr:uid="{00DD25CE-A2A7-48E4-9601-AF2CCDF65E7B}"/>
    <cellStyle name="40% - Accent3 5 5 4 4" xfId="18787" xr:uid="{ADFE1153-5B68-4CBC-8DA2-BD17A6D872E2}"/>
    <cellStyle name="40% - Accent3 5 5 5" xfId="4692" xr:uid="{2272D426-395C-407C-99E0-5486020CD321}"/>
    <cellStyle name="40% - Accent3 5 5 5 2" xfId="8343" xr:uid="{50030390-65A5-4995-88E6-00091A79A985}"/>
    <cellStyle name="40% - Accent3 5 5 6" xfId="15396" xr:uid="{6825A7B0-E2EC-4B37-BCFD-889932F1B040}"/>
    <cellStyle name="40% - Accent3 5 5 6 2" xfId="11686" xr:uid="{CE5A02B2-BAC8-4A8A-AFA4-8B439D697766}"/>
    <cellStyle name="40% - Accent3 5 5 7" xfId="9243" xr:uid="{79287FBD-7D38-4180-A331-6CC134DABFDE}"/>
    <cellStyle name="40% - Accent3 5 6" xfId="16090" xr:uid="{9CF14E82-C89F-40F7-A359-DE4C63C22B85}"/>
    <cellStyle name="40% - Accent3 5 6 2" xfId="11953" xr:uid="{E6F23C95-4AE8-4C4A-B1DF-41A0E6E49DB7}"/>
    <cellStyle name="40% - Accent3 5 6 2 2" xfId="1601" xr:uid="{4DA740A6-CD9E-426C-9984-0D0EDE87B0BD}"/>
    <cellStyle name="40% - Accent3 5 6 2 2 2" xfId="9496" xr:uid="{28F1EC57-341E-48E4-B51A-0B6958850FDF}"/>
    <cellStyle name="40% - Accent3 5 6 2 3" xfId="15458" xr:uid="{DE8F151B-C410-40AA-9625-2A65A48E5441}"/>
    <cellStyle name="40% - Accent3 5 6 2 3 2" xfId="20195" xr:uid="{DC7059D7-2C6F-4337-AA46-5D322DAEF3F7}"/>
    <cellStyle name="40% - Accent3 5 6 2 4" xfId="14577" xr:uid="{C56EE512-5265-4F1F-AD27-3DA31ED5C527}"/>
    <cellStyle name="40% - Accent3 5 6 3" xfId="17330" xr:uid="{5092FA9D-BEEB-404B-9657-AA38A7B07190}"/>
    <cellStyle name="40% - Accent3 5 6 3 2" xfId="3102" xr:uid="{3E76D8CA-D56B-4E8A-ABD5-932AF6F5AA3C}"/>
    <cellStyle name="40% - Accent3 5 6 4" xfId="23813" xr:uid="{927F5662-C3BE-4C3B-8FEE-D4F89395A086}"/>
    <cellStyle name="40% - Accent3 5 6 4 2" xfId="7478" xr:uid="{EE086044-6155-4271-8FA7-6080BCFA4783}"/>
    <cellStyle name="40% - Accent3 5 6 5" xfId="5034" xr:uid="{5B2AC489-D8F9-42C3-B0C1-472B95A754ED}"/>
    <cellStyle name="40% - Accent3 5 7" xfId="5556" xr:uid="{ECB620B3-C4C5-4297-8393-E65284D9B274}"/>
    <cellStyle name="40% - Accent3 5 7 2" xfId="24590" xr:uid="{F2ED1568-2DC9-4006-95FB-45A5F7A1A3EA}"/>
    <cellStyle name="40% - Accent3 5 7 2 2" xfId="3705" xr:uid="{DDF3D9D6-51C1-4F85-98B6-66CCEAABE98F}"/>
    <cellStyle name="40% - Accent3 5 7 2 2 2" xfId="22132" xr:uid="{56B7E95D-1947-4302-88C4-E0167DA23F10}"/>
    <cellStyle name="40% - Accent3 5 7 2 3" xfId="4925" xr:uid="{1967BE30-425B-48AF-BBFF-A337D33E8013}"/>
    <cellStyle name="40% - Accent3 5 7 2 3 2" xfId="13881" xr:uid="{CA9BC9A4-7F27-451E-AA77-EFD0D1D344A6}"/>
    <cellStyle name="40% - Accent3 5 7 2 4" xfId="3013" xr:uid="{8AEA9A96-DB7A-4558-A151-881BD81345B1}"/>
    <cellStyle name="40% - Accent3 5 7 3" xfId="6797" xr:uid="{4A30AE53-53EB-439C-A22D-52B202B1C888}"/>
    <cellStyle name="40% - Accent3 5 7 3 2" xfId="9415" xr:uid="{28617B50-285B-4A6C-B89F-76167DE8507F}"/>
    <cellStyle name="40% - Accent3 5 7 4" xfId="17501" xr:uid="{56CF4962-AD7B-4253-9E52-63879ED23B9D}"/>
    <cellStyle name="40% - Accent3 5 7 4 2" xfId="20114" xr:uid="{B7016196-350C-44E1-BFFC-E96F72BF65C2}"/>
    <cellStyle name="40% - Accent3 5 7 5" xfId="11347" xr:uid="{F61ABE7B-6992-4A97-BAD6-A04ADFEAF6B9}"/>
    <cellStyle name="40% - Accent3 5 8" xfId="7660" xr:uid="{408B5EAA-9CE5-4FF8-8C68-D1E92CEEDC91}"/>
    <cellStyle name="40% - Accent3 5 8 2" xfId="1516" xr:uid="{C9BDABC8-A36B-4A21-8BA5-A5DE5F12259B}"/>
    <cellStyle name="40% - Accent3 5 8 2 2" xfId="11509" xr:uid="{8476A500-3E69-4ED2-913D-BF90703E8CA7}"/>
    <cellStyle name="40% - Accent3 5 8 3" xfId="13292" xr:uid="{FFAD8C10-C47D-4D72-9ED7-765391204986}"/>
    <cellStyle name="40% - Accent3 5 8 3 2" xfId="4301" xr:uid="{70449F3A-0DDC-46D6-A7C4-46D747EF033A}"/>
    <cellStyle name="40% - Accent3 5 8 4" xfId="7141" xr:uid="{2998CBB5-F3D7-41C4-BE20-5F565ABDE307}"/>
    <cellStyle name="40% - Accent3 5 9" xfId="14066" xr:uid="{619FD5B3-90B7-4390-B04A-587C2647B68A}"/>
    <cellStyle name="40% - Accent3 5 9 2" xfId="5806" xr:uid="{687D7770-8961-4278-92B3-A4773D72B945}"/>
    <cellStyle name="40% - Accent3 5 9 2 2" xfId="24236" xr:uid="{BFE2B1E3-2F2A-4B86-9BF6-AAF64EBEF2FC}"/>
    <cellStyle name="40% - Accent3 5 9 3" xfId="18615" xr:uid="{5186E66C-A447-4E59-94D9-D320C6F0A53C}"/>
    <cellStyle name="40% - Accent3 5 9 3 2" xfId="10696" xr:uid="{08B9FBC6-7759-4759-A336-F15552D4DFE8}"/>
    <cellStyle name="40% - Accent3 5 9 4" xfId="5116" xr:uid="{F5E32F1E-3B56-4C8D-81C3-793C72021451}"/>
    <cellStyle name="40% - Accent3 6" xfId="11870" xr:uid="{15E966F6-D6C4-45E5-9D5C-60F37E44D6B2}"/>
    <cellStyle name="40% - Accent3 6 10" xfId="23984" xr:uid="{E8EE8DAA-7F8A-4C0A-BE0D-B9F7FA541F01}"/>
    <cellStyle name="40% - Accent3 6 2" xfId="24507" xr:uid="{202418A9-8511-4D58-BB72-78F934B97B3F}"/>
    <cellStyle name="40% - Accent3 6 2 2" xfId="18194" xr:uid="{8BB41A8D-05B2-4CFD-B264-039D82FAFA16}"/>
    <cellStyle name="40% - Accent3 6 2 2 2" xfId="20379" xr:uid="{82376B11-3F57-4FEA-B5D6-3433D4CBC8DE}"/>
    <cellStyle name="40% - Accent3 6 2 2 2 2" xfId="16343" xr:uid="{99D6F299-9184-4902-A3A8-59C8EBE7B436}"/>
    <cellStyle name="40% - Accent3 6 2 2 2 2 2" xfId="11600" xr:uid="{78C488EA-ABCA-4B1C-8AAE-E590C32576ED}"/>
    <cellStyle name="40% - Accent3 6 2 2 2 3" xfId="17563" xr:uid="{5DDFA203-1CF8-4DD2-96A9-8EB935B23952}"/>
    <cellStyle name="40% - Accent3 6 2 2 2 3 2" xfId="2282" xr:uid="{0F65ADD8-F9D7-4A1E-AC9A-F12E05E4DC66}"/>
    <cellStyle name="40% - Accent3 6 2 2 2 4" xfId="15650" xr:uid="{88B8C5AA-570E-4F60-BF7D-28A4F1FDC0A8}"/>
    <cellStyle name="40% - Accent3 6 2 2 3" xfId="480" xr:uid="{5C86571F-2082-4981-9F15-0FBE56F71342}"/>
    <cellStyle name="40% - Accent3 6 2 2 3 2" xfId="5206" xr:uid="{AAFD9A78-1025-4CB6-AC01-4794CD49A6D2}"/>
    <cellStyle name="40% - Accent3 6 2 2 4" xfId="13290" xr:uid="{B7659870-6FF7-45A9-8069-0CBC793EE89F}"/>
    <cellStyle name="40% - Accent3 6 2 2 4 2" xfId="1167" xr:uid="{1D140CCD-7CD9-41E4-BA3B-B127105950DF}"/>
    <cellStyle name="40% - Accent3 6 2 2 5" xfId="7139" xr:uid="{8F3F69B9-8FE9-41B5-8793-1E51F2ABA689}"/>
    <cellStyle name="40% - Accent3 6 2 3" xfId="7661" xr:uid="{E6603B98-8D94-4C93-BAE7-F527A8AC3684}"/>
    <cellStyle name="40% - Accent3 6 2 3 2" xfId="14067" xr:uid="{2E8AF17C-2CFC-4158-BFD3-FF4E57B711A2}"/>
    <cellStyle name="40% - Accent3 6 2 3 2 2" xfId="5809" xr:uid="{6464AACA-C870-48CB-AC9A-71E74B604B9F}"/>
    <cellStyle name="40% - Accent3 6 2 3 2 2 2" xfId="24237" xr:uid="{1103EF1F-91CB-4776-8F9B-AB3F017C048F}"/>
    <cellStyle name="40% - Accent3 6 2 3 2 3" xfId="7030" xr:uid="{C80292CD-4F02-4D5A-8BFA-A93943957367}"/>
    <cellStyle name="40% - Accent3 6 2 3 2 3 2" xfId="4386" xr:uid="{728E7F62-2851-4155-BE69-A6D9B981C4FE}"/>
    <cellStyle name="40% - Accent3 6 2 3 2 4" xfId="5117" xr:uid="{8164DA60-ABAC-47B9-8EAE-8B871CB78582}"/>
    <cellStyle name="40% - Accent3 6 2 3 3" xfId="1519" xr:uid="{5D220234-AEF3-4351-81D7-C59B16F49610}"/>
    <cellStyle name="40% - Accent3 6 2 3 3 2" xfId="11519" xr:uid="{4589B108-F521-430B-BBB1-207AB7AB813E}"/>
    <cellStyle name="40% - Accent3 6 2 3 4" xfId="652" xr:uid="{CD140588-6343-434D-9A0E-D6068FC5C560}"/>
    <cellStyle name="40% - Accent3 6 2 3 4 2" xfId="2201" xr:uid="{2C1122D9-B9D6-4305-90B2-B1DDAAF92A6D}"/>
    <cellStyle name="40% - Accent3 6 2 3 5" xfId="19775" xr:uid="{59826487-3064-4FDF-96FB-08BD0567A9C7}"/>
    <cellStyle name="40% - Accent3 6 2 4" xfId="7744" xr:uid="{D41B7902-D8F3-494C-92E9-E6924C6014B8}"/>
    <cellStyle name="40% - Accent3 6 2 4 2" xfId="22656" xr:uid="{207B7571-BBE8-4FDE-8B60-EE27450BCA9D}"/>
    <cellStyle name="40% - Accent3 6 2 4 2 2" xfId="5287" xr:uid="{7454EA07-85C1-459F-A03E-9F2447BF9FA4}"/>
    <cellStyle name="40% - Accent3 6 2 4 3" xfId="23875" xr:uid="{EA5051A6-80B6-49BC-8C0D-B058FF84F604}"/>
    <cellStyle name="40% - Accent3 6 2 4 3 2" xfId="1249" xr:uid="{F0772244-0861-4840-84B1-34FC2B727520}"/>
    <cellStyle name="40% - Accent3 6 2 4 4" xfId="21962" xr:uid="{2B949026-CF97-46FB-851B-7AACA73233E9}"/>
    <cellStyle name="40% - Accent3 6 2 5" xfId="13119" xr:uid="{28F44243-262C-440B-9994-F2B293AEB63D}"/>
    <cellStyle name="40% - Accent3 6 2 5 2" xfId="15739" xr:uid="{CB24E0C3-BFF7-432F-B1AD-BEFECDDB5250}"/>
    <cellStyle name="40% - Accent3 6 2 6" xfId="19604" xr:uid="{073F2536-5C7C-4EFF-89CB-D1441959B396}"/>
    <cellStyle name="40% - Accent3 6 2 6 2" xfId="1166" xr:uid="{0F787F74-3E3E-448A-97DC-75DED4608B81}"/>
    <cellStyle name="40% - Accent3 6 2 7" xfId="17672" xr:uid="{7F6D3C10-F77E-4B04-87AF-D5A918CE8EB7}"/>
    <cellStyle name="40% - Accent3 6 3" xfId="20296" xr:uid="{BF880840-1380-45FD-B71E-EB8F19BB220A}"/>
    <cellStyle name="40% - Accent3 6 3 2" xfId="13984" xr:uid="{27ED47E4-7740-4536-9E82-283EF7CBC1A5}"/>
    <cellStyle name="40% - Accent3 6 3 2 2" xfId="8816" xr:uid="{C49B3008-8A25-4F10-9A4E-03E053AC6D9B}"/>
    <cellStyle name="40% - Accent3 6 3 2 2 2" xfId="24760" xr:uid="{98CD16E2-1E80-4243-A8F1-3034EEA581BC}"/>
    <cellStyle name="40% - Accent3 6 3 2 2 2 2" xfId="7392" xr:uid="{F810EBC2-E34E-4F77-AD87-B10504B64F29}"/>
    <cellStyle name="40% - Accent3 6 3 2 2 3" xfId="13352" xr:uid="{EE2190DA-DDEF-4D41-8768-9D5CE8BA03A5}"/>
    <cellStyle name="40% - Accent3 6 3 2 2 3 2" xfId="23337" xr:uid="{10F854F7-6D7D-49AA-9642-7BED3267C60A}"/>
    <cellStyle name="40% - Accent3 6 3 2 2 4" xfId="24067" xr:uid="{00A6082E-73F6-478D-AD4D-B0EC7C1884AB}"/>
    <cellStyle name="40% - Accent3 6 3 2 3" xfId="9937" xr:uid="{F62FC63C-C020-4018-89E4-B3881E36913C}"/>
    <cellStyle name="40% - Accent3 6 3 2 3 2" xfId="17844" xr:uid="{62CAADCB-99C9-4FEE-B6E4-22C372D3619B}"/>
    <cellStyle name="40% - Accent3 6 3 2 4" xfId="1691" xr:uid="{3920D39E-0DCC-49F4-A725-545E81B697D3}"/>
    <cellStyle name="40% - Accent3 6 3 2 4 2" xfId="10619" xr:uid="{F638FCA0-9C90-4D72-9E4D-80633E05F9E0}"/>
    <cellStyle name="40% - Accent3 6 3 2 5" xfId="824" xr:uid="{F363BD13-00ED-4DC5-9D2B-9EAEF4CAAB6B}"/>
    <cellStyle name="40% - Accent3 6 3 3" xfId="2420" xr:uid="{0C3CE9F4-04C0-45A0-A270-D962580968DC}"/>
    <cellStyle name="40% - Accent3 6 3 3 2" xfId="21452" xr:uid="{16296E25-653B-43E7-9D69-A23E41C7C959}"/>
    <cellStyle name="40% - Accent3 6 3 3 2 2" xfId="18447" xr:uid="{5B1F1783-7C83-4E96-9BCC-F4BEA189584C}"/>
    <cellStyle name="40% - Accent3 6 3 3 2 2 2" xfId="20028" xr:uid="{B8719FC8-ACF3-471E-B169-D20C02BE7E6F}"/>
    <cellStyle name="40% - Accent3 6 3 3 2 3" xfId="1749" xr:uid="{7F04F14C-D40E-47FA-B3B1-E10B813EF06E}"/>
    <cellStyle name="40% - Accent3 6 3 3 2 3 2" xfId="17024" xr:uid="{11EFBDFF-B49D-46E9-846A-336E51078AF0}"/>
    <cellStyle name="40% - Accent3 6 3 3 2 4" xfId="17755" xr:uid="{9EEC6672-698C-4AD3-8D20-81F7146B123C}"/>
    <cellStyle name="40% - Accent3 6 3 3 3" xfId="22574" xr:uid="{C421B4E0-08D5-4AD4-819B-4E804A8089A6}"/>
    <cellStyle name="40% - Accent3 6 3 3 3 2" xfId="7311" xr:uid="{D49C5B6E-6756-453A-9E09-C65B77866B08}"/>
    <cellStyle name="40% - Accent3 6 3 3 4" xfId="3795" xr:uid="{5AB32CA8-8612-43B1-9398-2EAFD31A179D}"/>
    <cellStyle name="40% - Accent3 6 3 3 4 2" xfId="23256" xr:uid="{BE8D5B2E-4E9F-452D-8960-DA52C19C7ED1}"/>
    <cellStyle name="40% - Accent3 6 3 3 5" xfId="1861" xr:uid="{11F51AFC-0AAB-4A90-9A3C-97E5E96281F1}"/>
    <cellStyle name="40% - Accent3 6 3 4" xfId="2503" xr:uid="{BDB1C008-0E7B-4EA7-A441-C90E2798A4A3}"/>
    <cellStyle name="40% - Accent3 6 3 4 2" xfId="12123" xr:uid="{272B9719-752C-4FE5-85A7-DCA7720FC634}"/>
    <cellStyle name="40% - Accent3 6 3 4 2 2" xfId="17925" xr:uid="{57E94849-3F7D-4246-A042-E8F136ACFDFF}"/>
    <cellStyle name="40% - Accent3 6 3 4 3" xfId="19666" xr:uid="{6867E8B2-864D-402C-9B45-33165B608C76}"/>
    <cellStyle name="40% - Accent3 6 3 4 3 2" xfId="10700" xr:uid="{3FCAF955-CA49-4A64-BDFD-E6E9F43917E1}"/>
    <cellStyle name="40% - Accent3 6 3 4 4" xfId="11430" xr:uid="{9E35E195-F467-4A15-964D-12F1FAE324D0}"/>
    <cellStyle name="40% - Accent3 6 3 5" xfId="3623" xr:uid="{B2ECE34B-2C10-4C37-8E18-F5B2BBC43ED6}"/>
    <cellStyle name="40% - Accent3 6 3 5 2" xfId="24156" xr:uid="{065FD593-9D5A-4A1B-BE94-AF9FF68C4F95}"/>
    <cellStyle name="40% - Accent3 6 3 6" xfId="653" xr:uid="{A5CFD89E-A4B1-4483-8A3C-5DF3DBC70FB4}"/>
    <cellStyle name="40% - Accent3 6 3 6 2" xfId="4305" xr:uid="{710D2CAE-8EBF-425E-963D-1C394695FA5F}"/>
    <cellStyle name="40% - Accent3 6 3 7" xfId="13461" xr:uid="{E14F9505-BDCE-4CAA-9AD0-063FBE7B7CD4}"/>
    <cellStyle name="40% - Accent3 6 4" xfId="8733" xr:uid="{E4A66E88-5996-4A0E-898D-9D22FB4275A3}"/>
    <cellStyle name="40% - Accent3 6 4 2" xfId="21369" xr:uid="{DE299298-097A-4E37-90D2-1B65E4765332}"/>
    <cellStyle name="40% - Accent3 6 4 2 2" xfId="4607" xr:uid="{E332870F-9D2C-4045-A491-9BE712442F58}"/>
    <cellStyle name="40% - Accent3 6 4 2 2 2" xfId="20549" xr:uid="{4AC7CED9-38F4-46B0-ABDB-69B47EA83DAB}"/>
    <cellStyle name="40% - Accent3 6 4 2 2 2 2" xfId="1053" xr:uid="{7A2124E4-EC37-48E7-ADF3-72ACEFBF6E07}"/>
    <cellStyle name="40% - Accent3 6 4 2 2 3" xfId="10167" xr:uid="{DE2F7EDD-AAC9-497C-BF7C-301A577C6EC4}"/>
    <cellStyle name="40% - Accent3 6 4 2 2 3 2" xfId="12804" xr:uid="{0484F990-613A-4563-BE73-6E506E827FA2}"/>
    <cellStyle name="40% - Accent3 6 4 2 2 4" xfId="19858" xr:uid="{8A524021-6767-487F-8C1A-2BEDF857E345}"/>
    <cellStyle name="40% - Accent3 6 4 2 3" xfId="5727" xr:uid="{A24A3D82-0432-49CC-BF7B-F7569A3CE4FF}"/>
    <cellStyle name="40% - Accent3 6 4 2 3 2" xfId="13633" xr:uid="{9504E7C0-D6AE-4403-8E3A-FC7B7CA8B632}"/>
    <cellStyle name="40% - Accent3 6 4 2 4" xfId="22746" xr:uid="{931134EF-D750-487C-8147-F96278B2D262}"/>
    <cellStyle name="40% - Accent3 6 4 2 4 2" xfId="6409" xr:uid="{7FC8D3EF-406B-4DEC-A498-CB611A943DBA}"/>
    <cellStyle name="40% - Accent3 6 4 2 5" xfId="10279" xr:uid="{F42D938D-AB2E-4C7D-9CA6-ACFDC7EA0560}"/>
    <cellStyle name="40% - Accent3 6 4 3" xfId="15057" xr:uid="{EA8C73F0-5EA1-4583-A6A7-3609F5689898}"/>
    <cellStyle name="40% - Accent3 6 4 3 2" xfId="10920" xr:uid="{A26E8A89-CF1A-4CBA-B4D1-B410303895C2}"/>
    <cellStyle name="40% - Accent3 6 4 3 2 2" xfId="14237" xr:uid="{385FD73E-C7F6-4258-95CD-3044158C1239}"/>
    <cellStyle name="40% - Accent3 6 4 3 2 2 2" xfId="3160" xr:uid="{C0078529-1D74-44BF-A136-BB8049A33ED1}"/>
    <cellStyle name="40% - Accent3 6 4 3 2 3" xfId="22804" xr:uid="{5DEB73CA-3BD0-41E1-9521-967A70689CC1}"/>
    <cellStyle name="40% - Accent3 6 4 3 2 3 2" xfId="25441" xr:uid="{CB1F1E87-0AAF-48B4-96D9-D5094A19EF54}"/>
    <cellStyle name="40% - Accent3 6 4 3 2 4" xfId="13544" xr:uid="{E4EF5B98-F0BB-4198-8258-975DA112CC0E}"/>
    <cellStyle name="40% - Accent3 6 4 3 3" xfId="12041" xr:uid="{42B73920-14D8-44AC-BD39-BADE4D02CB93}"/>
    <cellStyle name="40% - Accent3 6 4 3 3 2" xfId="996" xr:uid="{007ADD5C-DD03-4840-9577-344C4005AC25}"/>
    <cellStyle name="40% - Accent3 6 4 3 4" xfId="16433" xr:uid="{95EF3098-7A81-482C-BE09-F27227A8AF56}"/>
    <cellStyle name="40% - Accent3 6 4 3 4 2" xfId="12723" xr:uid="{5210D366-5456-4585-99BA-AE3AC99E1182}"/>
    <cellStyle name="40% - Accent3 6 4 3 5" xfId="22916" xr:uid="{E39228CD-0F1C-4226-B1EA-F9AAF1E43076}"/>
    <cellStyle name="40% - Accent3 6 4 4" xfId="15140" xr:uid="{C8AECE2F-5463-41CD-B376-2A47CF76C6BB}"/>
    <cellStyle name="40% - Accent3 6 4 4 2" xfId="7914" xr:uid="{D93586F6-669B-48CD-8004-A406657B5D8A}"/>
    <cellStyle name="40% - Accent3 6 4 4 2 2" xfId="13714" xr:uid="{1C9653BF-92C3-49A0-8ED5-8B638E2C0585}"/>
    <cellStyle name="40% - Accent3 6 4 4 3" xfId="3853" xr:uid="{30620D29-960B-4E1F-9EB0-838C0F2E9E47}"/>
    <cellStyle name="40% - Accent3 6 4 4 3 2" xfId="6490" xr:uid="{BE4341EC-7DF3-45D8-841F-4E5F5F6ACD61}"/>
    <cellStyle name="40% - Accent3 6 4 4 4" xfId="7222" xr:uid="{EC689943-7CF6-4C8B-83E7-F856E429C588}"/>
    <cellStyle name="40% - Accent3 6 4 5" xfId="16261" xr:uid="{B226868D-FFCB-48A3-90C7-445EACF14DB0}"/>
    <cellStyle name="40% - Accent3 6 4 5 2" xfId="19947" xr:uid="{9BBF84CE-BF49-4087-8205-E3E6BC5C6F4D}"/>
    <cellStyle name="40% - Accent3 6 4 6" xfId="10109" xr:uid="{1D6DCF1D-044A-43C4-9F3A-F90F0146D90F}"/>
    <cellStyle name="40% - Accent3 6 4 6 2" xfId="16943" xr:uid="{E19B7406-ED74-4F60-907B-D186173D237B}"/>
    <cellStyle name="40% - Accent3 6 4 7" xfId="3965" xr:uid="{73BAA22D-90B4-45B6-99BD-1E1AB436A2E9}"/>
    <cellStyle name="40% - Accent3 6 5" xfId="4524" xr:uid="{D595AEB4-3703-4FA2-84C9-C215655FBEB2}"/>
    <cellStyle name="40% - Accent3 6 5 2" xfId="23557" xr:uid="{E4D8BE4E-5586-43D3-9542-2C0D52185E0C}"/>
    <cellStyle name="40% - Accent3 6 5 2 2" xfId="2673" xr:uid="{07B65B41-00E3-46F5-9C1E-491A93CE7D8D}"/>
    <cellStyle name="40% - Accent3 6 5 2 2 2" xfId="9473" xr:uid="{67E59359-68A4-4CAA-AC88-FD4E31BEC2B5}"/>
    <cellStyle name="40% - Accent3 6 5 2 3" xfId="16491" xr:uid="{84D7F019-D0E3-4E6F-B8AD-54ADBFEB162F}"/>
    <cellStyle name="40% - Accent3 6 5 2 3 2" xfId="19128" xr:uid="{6AF24074-D8D2-491D-898C-BAEBCEA7E8EC}"/>
    <cellStyle name="40% - Accent3 6 5 2 4" xfId="1939" xr:uid="{040FFAF4-7A1C-413F-A2EA-D997CE06EC92}"/>
    <cellStyle name="40% - Accent3 6 5 3" xfId="24678" xr:uid="{8AC4AD6E-D850-49F9-B81C-E9A30F259C65}"/>
    <cellStyle name="40% - Accent3 6 5 3 2" xfId="2031" xr:uid="{4406893D-1035-4341-B4F4-FB14B2184A9E}"/>
    <cellStyle name="40% - Accent3 6 5 4" xfId="5899" xr:uid="{E701C4DE-EA9E-48F5-A5C3-AA6325EA75C5}"/>
    <cellStyle name="40% - Accent3 6 5 4 2" xfId="25360" xr:uid="{DAD11308-C4A8-4AB2-9AAB-5256CBFEDA11}"/>
    <cellStyle name="40% - Accent3 6 5 5" xfId="16603" xr:uid="{B21B7AB1-8E6A-4011-B197-5F6C782D60A3}"/>
    <cellStyle name="40% - Accent3 6 6" xfId="10837" xr:uid="{736EE151-9343-4A26-AF82-5EB5901E980F}"/>
    <cellStyle name="40% - Accent3 6 6 2" xfId="17245" xr:uid="{3E566244-A26B-4D6F-AEBD-308EE0131362}"/>
    <cellStyle name="40% - Accent3 6 6 2 2" xfId="8986" xr:uid="{C65CF457-A732-4914-BB64-56926347A2C6}"/>
    <cellStyle name="40% - Accent3 6 6 2 2 2" xfId="22109" xr:uid="{61688610-838E-4E8A-AEAD-AC08BB983599}"/>
    <cellStyle name="40% - Accent3 6 6 2 3" xfId="5957" xr:uid="{B8FEE46E-FF5C-4CF3-A785-1F06D6C2BC61}"/>
    <cellStyle name="40% - Accent3 6 6 2 3 2" xfId="8595" xr:uid="{12C69C2E-F6D1-4E6C-920B-7CEBE40AA82E}"/>
    <cellStyle name="40% - Accent3 6 6 2 4" xfId="4043" xr:uid="{6A7F9DDA-0A7F-443E-ADBA-D3DAB44ABC7E}"/>
    <cellStyle name="40% - Accent3 6 6 3" xfId="18365" xr:uid="{88991F23-636C-4CE8-A38C-2B4293867B1F}"/>
    <cellStyle name="40% - Accent3 6 6 3 2" xfId="4135" xr:uid="{DE438135-6396-4772-9B4A-B4153F70DC7C}"/>
    <cellStyle name="40% - Accent3 6 6 4" xfId="12213" xr:uid="{FA73A380-F725-4E00-B5A4-9A9A8CFC520D}"/>
    <cellStyle name="40% - Accent3 6 6 4 2" xfId="19047" xr:uid="{810F0EF5-2F83-4918-A956-86E46EC16443}"/>
    <cellStyle name="40% - Accent3 6 6 5" xfId="6069" xr:uid="{02DD5607-931A-405F-ABE4-6661EFFB9A1A}"/>
    <cellStyle name="40% - Accent3 6 7" xfId="18277" xr:uid="{836F47D2-574C-4C02-A900-29494DD69315}"/>
    <cellStyle name="40% - Accent3 6 7 2" xfId="10019" xr:uid="{B51CA356-6E53-4C66-A85E-0FBC73D2DE87}"/>
    <cellStyle name="40% - Accent3 6 7 2 2" xfId="15820" xr:uid="{1110956C-2EDE-4721-8317-9EE5BBDDEEE4}"/>
    <cellStyle name="40% - Accent3 6 7 3" xfId="11238" xr:uid="{B5E339DA-52C4-4B26-82BF-4EECDD8E4C14}"/>
    <cellStyle name="40% - Accent3 6 7 3 2" xfId="1248" xr:uid="{CE5BF305-7570-4F0B-A157-8AE4BC1E9813}"/>
    <cellStyle name="40% - Accent3 6 7 4" xfId="9326" xr:uid="{D8CFB451-87CE-4E4B-B9C7-EA6490F35301}"/>
    <cellStyle name="40% - Accent3 6 8" xfId="19433" xr:uid="{42AB1D02-D1D9-42BD-8302-B84B9F9F26BF}"/>
    <cellStyle name="40% - Accent3 6 8 2" xfId="22051" xr:uid="{CAC73B22-D8D1-4197-890B-7616735303F5}"/>
    <cellStyle name="40% - Accent3 6 9" xfId="6968" xr:uid="{E4379EDF-40AD-414C-9CE7-77EE16FF52EB}"/>
    <cellStyle name="40% - Accent3 6 9 2" xfId="13800" xr:uid="{BF7B1851-3B04-4255-9EC9-8F526558D07D}"/>
    <cellStyle name="40% - Accent3 7" xfId="23474" xr:uid="{071B88A2-BD81-45C9-8D70-1941861B963A}"/>
    <cellStyle name="40% - Accent3 7 2" xfId="17162" xr:uid="{5168BDD2-97EB-458D-A01B-56C8F1990E46}"/>
    <cellStyle name="40% - Accent3 7 2 2" xfId="6629" xr:uid="{B287E0E2-EC24-49BF-AD36-2384DCD62BE5}"/>
    <cellStyle name="40% - Accent3 7 2 2 2" xfId="13034" xr:uid="{D8152EA0-4063-4B8A-8FB6-0FD534CAEDC2}"/>
    <cellStyle name="40% - Accent3 7 2 2 2 2" xfId="4777" xr:uid="{F325ED79-EF7E-45ED-90DA-79E1AE0CEA2F}"/>
    <cellStyle name="40% - Accent3 7 2 2 2 2 2" xfId="11577" xr:uid="{ED34101D-1B21-45DE-8A39-D9BBD50C3123}"/>
    <cellStyle name="40% - Accent3 7 2 2 2 3" xfId="18595" xr:uid="{9971B61D-9DC7-4989-B963-6BE7A5D386C9}"/>
    <cellStyle name="40% - Accent3 7 2 2 2 3 2" xfId="3354" xr:uid="{724B53B6-E846-4420-A7CB-695F67310561}"/>
    <cellStyle name="40% - Accent3 7 2 2 2 4" xfId="16681" xr:uid="{CCBF497B-FE4B-4160-ADE2-182CBF1733EE}"/>
    <cellStyle name="40% - Accent3 7 2 2 3" xfId="14155" xr:uid="{A9A1C6F7-BA0E-43E5-9A49-B5ADE1B10A3C}"/>
    <cellStyle name="40% - Accent3 7 2 2 3 2" xfId="16773" xr:uid="{C2598073-7F0E-41EB-9EB5-BF74EC4F9B4B}"/>
    <cellStyle name="40% - Accent3 7 2 2 4" xfId="8004" xr:uid="{E357B925-D3F9-43C6-943F-EB37CDA1CEAD}"/>
    <cellStyle name="40% - Accent3 7 2 2 4 2" xfId="14837" xr:uid="{B1BE7EDC-723B-4A67-98FA-C74C32432CBB}"/>
    <cellStyle name="40% - Accent3 7 2 2 5" xfId="18707" xr:uid="{9DF617E1-08F3-4B2C-BA58-1BB788ABD387}"/>
    <cellStyle name="40% - Accent3 7 2 3" xfId="19265" xr:uid="{2EF2D1B4-17DC-4CF9-9767-A49D7F04EF77}"/>
    <cellStyle name="40% - Accent3 7 2 3 2" xfId="1429" xr:uid="{813E10FC-8415-4BF8-BBB4-5CFC6E6B3569}"/>
    <cellStyle name="40% - Accent3 7 2 3 2 2" xfId="11090" xr:uid="{671B5196-B67D-444B-9BDD-634B72B2E988}"/>
    <cellStyle name="40% - Accent3 7 2 3 2 2 2" xfId="24214" xr:uid="{85A1139A-BEF7-4340-93AD-C8039612D303}"/>
    <cellStyle name="40% - Accent3 7 2 3 2 3" xfId="8062" xr:uid="{5F4D627E-3618-4DC5-9DF2-982CEF724153}"/>
    <cellStyle name="40% - Accent3 7 2 3 2 3 2" xfId="9667" xr:uid="{F863135F-E64E-42E1-98F7-75B10B017F25}"/>
    <cellStyle name="40% - Accent3 7 2 3 2 4" xfId="6147" xr:uid="{6633F265-3A8B-48BA-907E-C07914A7C83B}"/>
    <cellStyle name="40% - Accent3 7 2 3 3" xfId="2591" xr:uid="{0E18A8A3-6B59-4E3E-82ED-BCE12824BCAC}"/>
    <cellStyle name="40% - Accent3 7 2 3 3 2" xfId="6239" xr:uid="{47368C92-EB86-4E21-BFB9-795E321DDC9C}"/>
    <cellStyle name="40% - Accent3 7 2 3 4" xfId="20639" xr:uid="{5A38A722-286B-461D-AFA0-9E4E012E5D93}"/>
    <cellStyle name="40% - Accent3 7 2 3 4 2" xfId="3273" xr:uid="{BA6A47AC-47BF-4CB0-B7E7-FD18E505ABD9}"/>
    <cellStyle name="40% - Accent3 7 2 3 5" xfId="8174" xr:uid="{83E03F1D-3D73-4FF1-A0EE-70D38255CBBE}"/>
    <cellStyle name="40% - Accent3 7 2 4" xfId="19348" xr:uid="{094348A5-90C6-4931-A209-8310EBE8D45F}"/>
    <cellStyle name="40% - Accent3 7 2 4 2" xfId="15310" xr:uid="{F0263418-6DE7-4EA5-BAAF-A6F17EDCE453}"/>
    <cellStyle name="40% - Accent3 7 2 4 2 2" xfId="5264" xr:uid="{B6D316AB-44AB-4238-BE14-33DD140CDE5A}"/>
    <cellStyle name="40% - Accent3 7 2 4 3" xfId="24908" xr:uid="{A033DABD-EA44-43DD-BBFA-68954C9D0107}"/>
    <cellStyle name="40% - Accent3 7 2 4 3 2" xfId="14918" xr:uid="{0E49C285-6666-40C5-AAA1-563C9317A7B9}"/>
    <cellStyle name="40% - Accent3 7 2 4 4" xfId="22994" xr:uid="{CE1C7A29-B23A-45B1-AC1F-E4DBC2B2AA93}"/>
    <cellStyle name="40% - Accent3 7 2 5" xfId="20467" xr:uid="{A6B8A4F3-06B2-44BF-86C3-3AB55AC0C912}"/>
    <cellStyle name="40% - Accent3 7 2 5 2" xfId="23086" xr:uid="{FD21791A-538C-410B-A500-5D90D55540C5}"/>
    <cellStyle name="40% - Accent3 7 2 6" xfId="18537" xr:uid="{9FFD7DB2-6422-46DA-B7E1-A71C0049DFB5}"/>
    <cellStyle name="40% - Accent3 7 2 6 2" xfId="21149" xr:uid="{831167E7-A3D4-41E2-9B68-057B7D8913C5}"/>
    <cellStyle name="40% - Accent3 7 2 7" xfId="25020" xr:uid="{6F8CBDC3-EAB4-484E-9B33-75529B1D4D14}"/>
    <cellStyle name="40% - Accent3 7 3" xfId="12951" xr:uid="{907F8681-8472-4D4C-B04D-E62C14B4F2CF}"/>
    <cellStyle name="40% - Accent3 7 3 2" xfId="1346" xr:uid="{2E04BC00-937E-49D1-8C93-636DE9824728}"/>
    <cellStyle name="40% - Accent3 7 3 2 2" xfId="9847" xr:uid="{3315198B-85B5-4B88-A749-06B1BE9D98E0}"/>
    <cellStyle name="40% - Accent3 7 3 2 2 2" xfId="17415" xr:uid="{940C8EE3-8E80-407F-A432-4C7CB5C5EF96}"/>
    <cellStyle name="40% - Accent3 7 3 2 2 2 2" xfId="7369" xr:uid="{4B7216E4-9F73-474D-853E-935B11767FDC}"/>
    <cellStyle name="40% - Accent3 7 3 2 2 3" xfId="14385" xr:uid="{68EBD117-DDD0-479A-BA6F-2E82C6A7E3B5}"/>
    <cellStyle name="40% - Accent3 7 3 2 2 3 2" xfId="15991" xr:uid="{1E8B0A6F-81F5-4140-B129-8A380E6DB5B2}"/>
    <cellStyle name="40% - Accent3 7 3 2 2 4" xfId="25098" xr:uid="{974A2365-AD94-4491-8199-CC6DC149A9FF}"/>
    <cellStyle name="40% - Accent3 7 3 2 3" xfId="21540" xr:uid="{A44E0A49-462F-4A0A-AEF1-6848158009BC}"/>
    <cellStyle name="40% - Accent3 7 3 2 3 2" xfId="25190" xr:uid="{A7D78C78-6A87-4C54-A275-3210CA478E8A}"/>
    <cellStyle name="40% - Accent3 7 3 2 4" xfId="2763" xr:uid="{FCDAB6D4-DD08-4BBB-83D2-87AC26D3BB40}"/>
    <cellStyle name="40% - Accent3 7 3 2 4 2" xfId="22222" xr:uid="{AB64EA53-E99B-4023-9231-B49DEB818EA0}"/>
    <cellStyle name="40% - Accent3 7 3 2 5" xfId="14497" xr:uid="{BB01CB7C-F24D-4AC9-9CA0-B4A7E7DCB140}"/>
    <cellStyle name="40% - Accent3 7 3 3" xfId="3450" xr:uid="{F7C66DD5-6DEA-40DD-89B2-054946D87F4D}"/>
    <cellStyle name="40% - Accent3 7 3 3 2" xfId="22484" xr:uid="{1698BA3B-698D-4116-9717-188B0E9AEA4B}"/>
    <cellStyle name="40% - Accent3 7 3 3 2 2" xfId="6882" xr:uid="{052BFDFF-F882-40FA-B28C-F3BE5691B5D7}"/>
    <cellStyle name="40% - Accent3 7 3 3 2 2 2" xfId="20005" xr:uid="{BB01AECF-598B-490C-AECD-303DD0FCCCCD}"/>
    <cellStyle name="40% - Accent3 7 3 3 2 3" xfId="236" xr:uid="{75B9938F-9249-42F4-BCB3-3144D6C4F706}"/>
    <cellStyle name="40% - Accent3 7 3 3 2 3 2" xfId="5458" xr:uid="{E9E1F445-C332-4783-8C81-5F6638F1230B}"/>
    <cellStyle name="40% - Accent3 7 3 3 2 4" xfId="18785" xr:uid="{E747B809-105E-4475-AC7A-F723E91AC607}"/>
    <cellStyle name="40% - Accent3 7 3 3 3" xfId="15228" xr:uid="{B5664244-6FDB-4E53-9989-72B796DF040C}"/>
    <cellStyle name="40% - Accent3 7 3 3 3 2" xfId="18877" xr:uid="{696C8F59-29E2-45F0-97B9-FC2B4F062330}"/>
    <cellStyle name="40% - Accent3 7 3 3 4" xfId="9076" xr:uid="{78D1E711-CD07-44E5-B279-8A85AEDA63ED}"/>
    <cellStyle name="40% - Accent3 7 3 3 4 2" xfId="15910" xr:uid="{BB05265F-AB7F-4B7F-956B-A0643CEB1740}"/>
    <cellStyle name="40% - Accent3 7 3 3 5" xfId="2933" xr:uid="{6FB5C410-99D7-495C-BCBA-81A0F2625F40}"/>
    <cellStyle name="40% - Accent3 7 3 4" xfId="3533" xr:uid="{9042FB8A-FB09-46D5-B466-2F3FA64C2E48}"/>
    <cellStyle name="40% - Accent3 7 3 4 2" xfId="23727" xr:uid="{2B320006-037C-415A-974F-8AD83CB7A913}"/>
    <cellStyle name="40% - Accent3 7 3 4 2 2" xfId="17902" xr:uid="{33AB6C8E-1239-4D2E-A017-29CE576034AA}"/>
    <cellStyle name="40% - Accent3 7 3 4 3" xfId="20697" xr:uid="{B148E106-8D2C-47E0-B538-EF0514D73D75}"/>
    <cellStyle name="40% - Accent3 7 3 4 3 2" xfId="22303" xr:uid="{3D7708A1-5D74-4EC8-9A0C-3A08B2BF33E1}"/>
    <cellStyle name="40% - Accent3 7 3 4 4" xfId="12461" xr:uid="{9D09CF5C-1946-4A10-8C86-47FDC1C67AB4}"/>
    <cellStyle name="40% - Accent3 7 3 5" xfId="8904" xr:uid="{135662A5-FA51-40D7-8DDE-35CCE30050D6}"/>
    <cellStyle name="40% - Accent3 7 3 5 2" xfId="12553" xr:uid="{7017D33F-A850-46CD-BC81-39AA92261C9B}"/>
    <cellStyle name="40% - Accent3 7 3 6" xfId="14327" xr:uid="{655D5CE2-7758-42A1-8A1D-0C46D6707E34}"/>
    <cellStyle name="40% - Accent3 7 3 6 2" xfId="9586" xr:uid="{3E5F53A1-217B-4D57-A306-F75135EA402C}"/>
    <cellStyle name="40% - Accent3 7 3 7" xfId="20809" xr:uid="{D7F071A6-97F0-4242-867D-21BDD99DFCFB}"/>
    <cellStyle name="40% - Accent3 7 4" xfId="9764" xr:uid="{AC0BC4C8-DE13-4448-8DE8-9EE61A8EC10A}"/>
    <cellStyle name="40% - Accent3 7 4 2" xfId="16171" xr:uid="{F5167993-D7F9-45BA-A1AC-A9495F3F7463}"/>
    <cellStyle name="40% - Accent3 7 4 2 2" xfId="19518" xr:uid="{04BB9733-F431-4B28-A075-E3586027BC34}"/>
    <cellStyle name="40% - Accent3 7 4 2 2 2" xfId="13691" xr:uid="{A2857E08-3F5E-4BB1-8911-15083E84B5EC}"/>
    <cellStyle name="40% - Accent3 7 4 2 3" xfId="2349" xr:uid="{EB93C28F-0889-4BBA-B5D2-2B5034D24DDF}"/>
    <cellStyle name="40% - Accent3 7 4 2 3 2" xfId="11771" xr:uid="{BA06B3B5-90EC-4027-BD9B-FEAAD9A6D7F0}"/>
    <cellStyle name="40% - Accent3 7 4 2 4" xfId="8252" xr:uid="{CB42107E-26E5-4208-BAD0-624CB65D0EAB}"/>
    <cellStyle name="40% - Accent3 7 4 3" xfId="4695" xr:uid="{513F9648-1A04-4A6E-B7DD-67873DDDEE7C}"/>
    <cellStyle name="40% - Accent3 7 4 3 2" xfId="8344" xr:uid="{1D970C48-311E-4530-9CAA-C01058F180B5}"/>
    <cellStyle name="40% - Accent3 7 4 4" xfId="21712" xr:uid="{F9CD2C84-EAEE-4FC1-BD17-3F5A76FA97CA}"/>
    <cellStyle name="40% - Accent3 7 4 4 2" xfId="5377" xr:uid="{F40C5AD0-253E-4875-9BBA-F74F1F9B6BD1}"/>
    <cellStyle name="40% - Accent3 7 4 5" xfId="9246" xr:uid="{C3B1BA05-BCD6-4FF3-A480-E173B24CB764}"/>
    <cellStyle name="40% - Accent3 7 5" xfId="22401" xr:uid="{F2C9E546-F2D8-4F6D-884E-F0301DDC7C6E}"/>
    <cellStyle name="40% - Accent3 7 5 2" xfId="5637" xr:uid="{5F21E9A1-6E7C-4370-8342-336BA870C3EF}"/>
    <cellStyle name="40% - Accent3 7 5 2 2" xfId="13204" xr:uid="{B5F92740-761C-4DA3-9004-2370BAC10CE9}"/>
    <cellStyle name="40% - Accent3 7 5 2 2 2" xfId="202" xr:uid="{AEDF514A-14E6-44A9-927C-E724C09C9F7C}"/>
    <cellStyle name="40% - Accent3 7 5 2 3" xfId="8662" xr:uid="{43FF7AD4-888D-4639-83F1-7A3B45F4443C}"/>
    <cellStyle name="40% - Accent3 7 5 2 3 2" xfId="24408" xr:uid="{01B12983-8CDA-4E6B-A7FB-7F6137B80F7B}"/>
    <cellStyle name="40% - Accent3 7 5 2 4" xfId="20887" xr:uid="{72D918F3-798C-4C43-85BD-C60B028A8E9C}"/>
    <cellStyle name="40% - Accent3 7 5 3" xfId="11008" xr:uid="{37AA6A6F-745E-49DE-A505-0A68BB61F1DC}"/>
    <cellStyle name="40% - Accent3 7 5 3 2" xfId="20979" xr:uid="{99408693-2A8D-4E94-916F-2627CB979826}"/>
    <cellStyle name="40% - Accent3 7 5 4" xfId="15400" xr:uid="{7DC8A397-5AD0-419D-A7DB-6760F6B82197}"/>
    <cellStyle name="40% - Accent3 7 5 4 2" xfId="11690" xr:uid="{2EAC329A-FB82-4204-A027-2523C6513962}"/>
    <cellStyle name="40% - Accent3 7 5 5" xfId="21882" xr:uid="{A33FB622-E43A-4619-8BAA-E45BD8D4E737}"/>
    <cellStyle name="40% - Accent3 7 6" xfId="6712" xr:uid="{ED449A36-E246-4C36-963A-E47CB4214436}"/>
    <cellStyle name="40% - Accent3 7 6 2" xfId="21622" xr:uid="{9D89327B-C27F-4535-B50E-FB1B5C5402E9}"/>
    <cellStyle name="40% - Accent3 7 6 2 2" xfId="15797" xr:uid="{B2232A8B-55CE-4F5F-A109-D82F6AE2A871}"/>
    <cellStyle name="40% - Accent3 7 6 3" xfId="12271" xr:uid="{A2BB2ADD-5927-461F-8021-5E39D1E05148}"/>
    <cellStyle name="40% - Accent3 7 6 3 2" xfId="21230" xr:uid="{4011D90D-9284-43D7-966B-44B3B24E0E37}"/>
    <cellStyle name="40% - Accent3 7 6 4" xfId="10357" xr:uid="{9829A643-A95A-45B6-A948-76506E9153E6}"/>
    <cellStyle name="40% - Accent3 7 7" xfId="7832" xr:uid="{61E58D39-81BB-469E-97A1-A506660994B4}"/>
    <cellStyle name="40% - Accent3 7 7 2" xfId="10449" xr:uid="{E8E8803C-E888-4B53-A8E2-45E9274E533A}"/>
    <cellStyle name="40% - Accent3 7 8" xfId="24850" xr:uid="{12EB1BEA-428A-4B2B-854F-1E4E2C660113}"/>
    <cellStyle name="40% - Accent3 7 8 2" xfId="8514" xr:uid="{AC054264-508C-408C-965C-3C98F913617E}"/>
    <cellStyle name="40% - Accent3 7 9" xfId="12383" xr:uid="{1ADF8088-4CA5-4C76-9BE0-7C20ADE9F53B}"/>
    <cellStyle name="40% - Accent3 8" xfId="16088" xr:uid="{74183E04-AF42-4E7E-ADE4-A985DD64AB0E}"/>
    <cellStyle name="40% - Accent3 8 2" xfId="5554" xr:uid="{D662702C-3752-403E-89BF-659A8B1ADCA8}"/>
    <cellStyle name="40% - Accent3 8 2 2" xfId="24588" xr:uid="{FE1D72FE-AFF9-4E14-9856-BBA673F99460}"/>
    <cellStyle name="40% - Accent3 8 2 2 2" xfId="1602" xr:uid="{BC1CF33F-672D-4734-BF0E-742A9908FC13}"/>
    <cellStyle name="40% - Accent3 8 2 2 2 2" xfId="4216" xr:uid="{C5BF3BDA-4393-4692-A6F6-3948D51E058C}"/>
    <cellStyle name="40% - Accent3 8 2 2 3" xfId="14985" xr:uid="{99A0F63A-CB7A-4973-BFB6-1EB1F6B7FEA3}"/>
    <cellStyle name="40% - Accent3 8 2 2 3 2" xfId="7563" xr:uid="{D2213976-1D8A-4063-9385-7FBB19101CEC}"/>
    <cellStyle name="40% - Accent3 8 2 2 4" xfId="3011" xr:uid="{69CCDBDE-F0D8-4D68-8AB9-F45A29CD72E5}"/>
    <cellStyle name="40% - Accent3 8 2 3" xfId="17333" xr:uid="{D76659FB-B18F-4ADA-AF5E-7177B02CD4F5}"/>
    <cellStyle name="40% - Accent3 8 2 3 2" xfId="3103" xr:uid="{ADF286EF-0330-46B4-8FA3-FCB030122BC9}"/>
    <cellStyle name="40% - Accent3 8 2 4" xfId="11180" xr:uid="{0DAA54D2-F24F-44FF-A56C-F65E0A7E6946}"/>
    <cellStyle name="40% - Accent3 8 2 4 2" xfId="18015" xr:uid="{059E9390-5A99-46D2-B7BD-3D42340360DD}"/>
    <cellStyle name="40% - Accent3 8 2 5" xfId="5037" xr:uid="{65F29664-0B55-4E3A-A9E8-08FEFB16A0C5}"/>
    <cellStyle name="40% - Accent3 8 3" xfId="11868" xr:uid="{1375CA76-F51C-4F27-88CF-545EAA7271CE}"/>
    <cellStyle name="40% - Accent3 8 3 2" xfId="18275" xr:uid="{34DD43C5-71AA-4646-87D7-115EE1430DDE}"/>
    <cellStyle name="40% - Accent3 8 3 2 2" xfId="3706" xr:uid="{CFF19CDF-3C01-44BB-83C2-F8C8DB0213FF}"/>
    <cellStyle name="40% - Accent3 8 3 2 2 2" xfId="10530" xr:uid="{3354CDDB-C155-4902-9859-BA424A40F7CC}"/>
    <cellStyle name="40% - Accent3 8 3 2 3" xfId="4453" xr:uid="{8413FB61-9389-46B4-A4C9-E4A1B412BA38}"/>
    <cellStyle name="40% - Accent3 8 3 2 3 2" xfId="20199" xr:uid="{A5031984-86C8-4047-A44B-2DC7F2BB3790}"/>
    <cellStyle name="40% - Accent3 8 3 2 4" xfId="9324" xr:uid="{BDC0A65C-F5C5-4837-ADE8-CF2AF863A781}"/>
    <cellStyle name="40% - Accent3 8 3 3" xfId="6800" xr:uid="{D86E3F8F-C4BA-4A21-A04C-DF4441C2B155}"/>
    <cellStyle name="40% - Accent3 8 3 3 2" xfId="9416" xr:uid="{EEED497F-E089-4E37-AF62-70CE35C0E392}"/>
    <cellStyle name="40% - Accent3 8 3 4" xfId="23817" xr:uid="{0F743928-0721-4A03-8033-F3C1AFA78F26}"/>
    <cellStyle name="40% - Accent3 8 3 4 2" xfId="7482" xr:uid="{7FC8C090-D0A1-4BDC-8F19-8F403EFEA297}"/>
    <cellStyle name="40% - Accent3 8 3 5" xfId="11350" xr:uid="{5F16404A-8882-4E67-986C-FE24065ADBDB}"/>
    <cellStyle name="40% - Accent3 8 4" xfId="11951" xr:uid="{EC6D56FC-8A9B-4471-A22D-C5CF50ABAABC}"/>
    <cellStyle name="40% - Accent3 8 4 2" xfId="564" xr:uid="{6FE23388-A1C0-4206-947E-B025ABB30277}"/>
    <cellStyle name="40% - Accent3 8 4 2 2" xfId="2112" xr:uid="{02ADCC8F-5308-498E-8123-B58EE08A7C8F}"/>
    <cellStyle name="40% - Accent3 8 4 3" xfId="21297" xr:uid="{290A0E21-85D1-46BF-81D2-D8A3A4B13DCF}"/>
    <cellStyle name="40% - Accent3 8 4 3 2" xfId="18096" xr:uid="{1E523BD0-6936-4540-BC8D-051EDD1E9F01}"/>
    <cellStyle name="40% - Accent3 8 4 4" xfId="14575" xr:uid="{FFD47253-DFA5-49F5-89D8-A7C22BD23A4F}"/>
    <cellStyle name="40% - Accent3 8 5" xfId="23645" xr:uid="{238A2F31-575E-4C7C-B8E0-C2C8094474D7}"/>
    <cellStyle name="40% - Accent3 8 5 2" xfId="14667" xr:uid="{00AD6D0E-6F20-4675-ABBB-F8BCA8561F70}"/>
    <cellStyle name="40% - Accent3 8 6" xfId="4867" xr:uid="{66560EC6-0599-4E73-8E31-D0777CAB81BD}"/>
    <cellStyle name="40% - Accent3 8 6 2" xfId="24327" xr:uid="{677C73F4-BA6E-4AC1-96A2-635A85884AAF}"/>
    <cellStyle name="40% - Accent3 8 7" xfId="15570" xr:uid="{1DE9AFA1-83BA-483C-BA86-961610244106}"/>
    <cellStyle name="40% - Accent3 9" xfId="24505" xr:uid="{E8CDA6C6-D85A-4AC0-A3A6-8349F53801B7}"/>
    <cellStyle name="40% - Accent3 9 2" xfId="18192" xr:uid="{F0128324-7DB0-4E07-9DCD-CDA9911A386D}"/>
    <cellStyle name="40% - Accent3 9 2 2" xfId="20377" xr:uid="{A0A9572C-D555-4614-8B05-D71272ECC770}"/>
    <cellStyle name="40% - Accent3 9 2 2 2" xfId="22657" xr:uid="{F8E06C38-922D-4CC4-A5CD-2B59743960F3}"/>
    <cellStyle name="40% - Accent3 9 2 2 2 2" xfId="16854" xr:uid="{8ADDA5A3-B879-4E05-A7E7-0F70917D99BF}"/>
    <cellStyle name="40% - Accent3 9 2 2 3" xfId="23403" xr:uid="{9DCCC1DF-4188-43BC-A868-AE766FF1B031}"/>
    <cellStyle name="40% - Accent3 9 2 2 3 2" xfId="1250" xr:uid="{8ECE66F5-699A-44D7-8746-4F46B94A45BF}"/>
    <cellStyle name="40% - Accent3 9 2 2 4" xfId="15648" xr:uid="{94A86CAF-ACC9-40B9-8697-7067F27DBCFD}"/>
    <cellStyle name="40% - Accent3 9 2 3" xfId="13122" xr:uid="{1D2DD69D-AE7B-44B5-B39C-D63D688ADF3B}"/>
    <cellStyle name="40% - Accent3 9 2 3 2" xfId="15740" xr:uid="{8347F4D9-116A-4A0F-9059-267BE23078A3}"/>
    <cellStyle name="40% - Accent3 9 2 4" xfId="6972" xr:uid="{4F82366A-132D-470F-9682-861B2B2108A5}"/>
    <cellStyle name="40% - Accent3 9 2 4 2" xfId="13804" xr:uid="{8237144D-7065-4DA6-9D0A-1605FBCEC579}"/>
    <cellStyle name="40% - Accent3 9 2 5" xfId="17675" xr:uid="{61FEFD5A-17D2-458C-8AD1-CDA99B5AB392}"/>
    <cellStyle name="40% - Accent3 9 3" xfId="7659" xr:uid="{EA8F6EFF-BA77-4671-89D8-582E96269467}"/>
    <cellStyle name="40% - Accent3 9 3 2" xfId="14065" xr:uid="{F5B145FB-EED9-4FEB-8FC3-E07E511DFB02}"/>
    <cellStyle name="40% - Accent3 9 3 2 2" xfId="16344" xr:uid="{4148EC68-F374-45C5-B466-9CA06293B7EB}"/>
    <cellStyle name="40% - Accent3 9 3 2 2 2" xfId="6320" xr:uid="{91EEAA2A-6778-433F-9CD7-4D19D48CDF59}"/>
    <cellStyle name="40% - Accent3 9 3 2 3" xfId="17091" xr:uid="{FCC9ACB2-DB7C-41FA-AEEE-2C9413653230}"/>
    <cellStyle name="40% - Accent3 9 3 2 3 2" xfId="2283" xr:uid="{4E30625A-FA28-4A0A-8142-867007D0AF08}"/>
    <cellStyle name="40% - Accent3 9 3 2 4" xfId="5115" xr:uid="{61BE2BC5-911E-44A2-A7E4-3094074087D7}"/>
    <cellStyle name="40% - Accent3 9 3 3" xfId="481" xr:uid="{D2A9729A-ABF2-46E7-B3C1-8906B3752455}"/>
    <cellStyle name="40% - Accent3 9 3 3 2" xfId="5207" xr:uid="{96D2A301-AAA6-451E-804C-AF503EDB6C4C}"/>
    <cellStyle name="40% - Accent3 9 3 4" xfId="19608" xr:uid="{FFC5DFF3-3347-41AC-9AB2-8E6C81C64818}"/>
    <cellStyle name="40% - Accent3 9 3 4 2" xfId="1168" xr:uid="{E70C4B4B-B41B-4415-B5DD-4B82B6C504B0}"/>
    <cellStyle name="40% - Accent3 9 3 5" xfId="7142" xr:uid="{CD309C34-D723-4B36-86A0-C13AFBCA905B}"/>
    <cellStyle name="40% - Accent3 9 4" xfId="7742" xr:uid="{C50E00B9-9F79-481B-862F-6234063D0812}"/>
    <cellStyle name="40% - Accent3 9 4 2" xfId="10020" xr:uid="{78B24C68-45AA-4708-A04E-802E6C46731D}"/>
    <cellStyle name="40% - Accent3 9 4 2 2" xfId="23167" xr:uid="{BBC8E960-F71C-45EA-94EE-09D008D5E257}"/>
    <cellStyle name="40% - Accent3 9 4 3" xfId="10767" xr:uid="{104138A2-9739-49D9-8723-FF2EBF137FCE}"/>
    <cellStyle name="40% - Accent3 9 4 3 2" xfId="13885" xr:uid="{8E7197F3-B6B3-4F7B-A352-506CF6A03B61}"/>
    <cellStyle name="40% - Accent3 9 4 4" xfId="21960" xr:uid="{FE3B5E02-2407-4248-8CE9-D98243C11AE0}"/>
    <cellStyle name="40% - Accent3 9 5" xfId="19436" xr:uid="{C4B9DD5E-F995-4AAF-9FC7-A3AA2CA1094D}"/>
    <cellStyle name="40% - Accent3 9 5 2" xfId="22052" xr:uid="{DCF4FDBD-80D1-4B7F-9A82-53AC39B01601}"/>
    <cellStyle name="40% - Accent3 9 6" xfId="17505" xr:uid="{782BDB02-B60E-49B3-B47A-E489F2BA648A}"/>
    <cellStyle name="40% - Accent3 9 6 2" xfId="20118" xr:uid="{E4F14E03-1BD9-43D0-A64B-22C7132BE2E0}"/>
    <cellStyle name="40% - Accent3 9 7" xfId="23987" xr:uid="{6540FFC5-C275-453A-A310-01CFFC6DEEFC}"/>
    <cellStyle name="40% - Accent4" xfId="30" builtinId="43" customBuiltin="1"/>
    <cellStyle name="40% - Accent4 10" xfId="13982" xr:uid="{D9FDB602-F2D1-4F35-A255-25153E73C95C}"/>
    <cellStyle name="40% - Accent4 10 2" xfId="2418" xr:uid="{1F685DD8-2DE6-4817-ADFA-F04EAA53DEC7}"/>
    <cellStyle name="40% - Accent4 10 2 2" xfId="21450" xr:uid="{B6648686-3291-4067-B701-4DE821C849F3}"/>
    <cellStyle name="40% - Accent4 10 2 2 2" xfId="24761" xr:uid="{242F650C-059B-46D5-B09B-128195E84ED9}"/>
    <cellStyle name="40% - Accent4 10 2 2 2 2" xfId="18958" xr:uid="{C0A5A2A2-EFA8-4B09-906D-3D7D4985DC93}"/>
    <cellStyle name="40% - Accent4 10 2 2 3" xfId="12879" xr:uid="{62914597-84E2-46F3-BF04-2F17056FBADC}"/>
    <cellStyle name="40% - Accent4 10 2 2 3 2" xfId="23338" xr:uid="{B1CB88ED-F77F-4B15-A788-167E4671F9E4}"/>
    <cellStyle name="40% - Accent4 10 2 2 4" xfId="17753" xr:uid="{4C70552C-F437-4C38-BAAD-472813197FFA}"/>
    <cellStyle name="40% - Accent4 10 2 3" xfId="9938" xr:uid="{5284C022-9EE7-4B78-85F3-DB41FBAC29EB}"/>
    <cellStyle name="40% - Accent4 10 2 3 2" xfId="17845" xr:uid="{D0848466-FB8A-4AB1-B66A-9A1A14D088F6}"/>
    <cellStyle name="40% - Accent4 10 2 4" xfId="1692" xr:uid="{983F03F9-6B00-475F-B9ED-E1D3E89A5207}"/>
    <cellStyle name="40% - Accent4 10 2 4 2" xfId="10620" xr:uid="{200D11D3-4766-4694-B4AE-94B815960003}"/>
    <cellStyle name="40% - Accent4 10 2 5" xfId="825" xr:uid="{CF7E7C9B-B871-4DF2-A971-671D1CFDA423}"/>
    <cellStyle name="40% - Accent4 10 3" xfId="8731" xr:uid="{6F9C0546-2CBD-4A9F-B1F6-E88DE34F9E6C}"/>
    <cellStyle name="40% - Accent4 10 3 2" xfId="15138" xr:uid="{131E4D8F-A626-4EFE-9B5B-54FFF197FD3D}"/>
    <cellStyle name="40% - Accent4 10 3 2 2" xfId="18448" xr:uid="{B82388D9-3100-4503-9D0C-959AB11C970C}"/>
    <cellStyle name="40% - Accent4 10 3 2 2 2" xfId="8425" xr:uid="{8471024C-EF43-4BE3-9567-0F5B4EC8C8F9}"/>
    <cellStyle name="40% - Accent4 10 3 2 3" xfId="734" xr:uid="{15B40229-8952-4157-8B63-B2DA06E0191A}"/>
    <cellStyle name="40% - Accent4 10 3 2 3 2" xfId="17025" xr:uid="{074D02B8-A666-4962-9CF1-EA4A7E3558EB}"/>
    <cellStyle name="40% - Accent4 10 3 2 4" xfId="7220" xr:uid="{8EA4173C-F98F-4AEC-A3F7-15BAAAE0336F}"/>
    <cellStyle name="40% - Accent4 10 3 3" xfId="22575" xr:uid="{6F00F021-637B-4776-BA6C-3111E8BAFEA0}"/>
    <cellStyle name="40% - Accent4 10 3 3 2" xfId="7312" xr:uid="{EDA612FF-3CC7-46B5-B290-7476035B7713}"/>
    <cellStyle name="40% - Accent4 10 3 4" xfId="3796" xr:uid="{42E162A9-BF01-4E93-958B-C6B23970A1D0}"/>
    <cellStyle name="40% - Accent4 10 3 4 2" xfId="23257" xr:uid="{12FC6283-6379-46F6-B32F-E1A3FDBCA665}"/>
    <cellStyle name="40% - Accent4 10 3 5" xfId="1862" xr:uid="{BFC48AE7-9AA0-48A4-A2B8-0C694ADAEED5}"/>
    <cellStyle name="40% - Accent4 10 4" xfId="8814" xr:uid="{635A0ED3-DED2-4B8E-AE50-68A3670148BF}"/>
    <cellStyle name="40% - Accent4 10 4 2" xfId="12124" xr:uid="{2BEE6EAA-99DD-41FF-B765-4351E4E088A7}"/>
    <cellStyle name="40% - Accent4 10 4 2 2" xfId="25271" xr:uid="{AC346C03-3F18-466E-8952-BFABEC35A5A5}"/>
    <cellStyle name="40% - Accent4 10 4 3" xfId="19195" xr:uid="{7C01CE20-EF12-47D0-B60D-8E9F9BB918F7}"/>
    <cellStyle name="40% - Accent4 10 4 3 2" xfId="10701" xr:uid="{FD8F0985-F606-40C2-B342-059A2F972DE6}"/>
    <cellStyle name="40% - Accent4 10 4 4" xfId="24065" xr:uid="{228567B7-248C-4D44-BD5A-5724DEC5ECD7}"/>
    <cellStyle name="40% - Accent4 10 5" xfId="3624" xr:uid="{B71DE640-5274-4BF9-A0F8-AE78054C15C4}"/>
    <cellStyle name="40% - Accent4 10 5 2" xfId="24157" xr:uid="{F577E88C-444C-4EA4-9EEE-3B84B7F7FB04}"/>
    <cellStyle name="40% - Accent4 10 6" xfId="654" xr:uid="{37428346-F5FE-4A7B-9F5B-97FE28A853C8}"/>
    <cellStyle name="40% - Accent4 10 6 2" xfId="4306" xr:uid="{F82FB2B0-B5E2-4AEA-916C-5BD142B03EBE}"/>
    <cellStyle name="40% - Accent4 10 7" xfId="13464" xr:uid="{4C3FB50C-431A-4D6E-8EDD-68B4FFFB0CA3}"/>
    <cellStyle name="40% - Accent4 11" xfId="21367" xr:uid="{968FF2FA-74AF-405C-B8ED-AF3581D08D67}"/>
    <cellStyle name="40% - Accent4 11 2" xfId="15055" xr:uid="{FE9D8709-8B66-4CED-AAE1-E8B8250F0A31}"/>
    <cellStyle name="40% - Accent4 11 2 2" xfId="10918" xr:uid="{69CD5784-761F-4245-B30A-C9D847FBB135}"/>
    <cellStyle name="40% - Accent4 11 2 2 2" xfId="20550" xr:uid="{8DA7947A-D807-4989-8DBE-9333475FB460}"/>
    <cellStyle name="40% - Accent4 11 2 2 2 2" xfId="14748" xr:uid="{886E1EF2-CBD1-4752-B0AB-30FD71CA974F}"/>
    <cellStyle name="40% - Accent4 11 2 2 3" xfId="735" xr:uid="{698A68EF-FAF1-4B65-B448-D35A7625F8D7}"/>
    <cellStyle name="40% - Accent4 11 2 2 3 2" xfId="12805" xr:uid="{FC01C564-416F-47BE-B416-23C43C4454ED}"/>
    <cellStyle name="40% - Accent4 11 2 2 4" xfId="13542" xr:uid="{211AB5D6-6849-4374-AE72-F4AA36368682}"/>
    <cellStyle name="40% - Accent4 11 2 3" xfId="5728" xr:uid="{0B7E7406-9FB6-4A41-9862-B68994DE07BB}"/>
    <cellStyle name="40% - Accent4 11 2 3 2" xfId="13634" xr:uid="{52C0DDAA-F5E2-41B4-A081-CE64D5844A51}"/>
    <cellStyle name="40% - Accent4 11 2 4" xfId="22747" xr:uid="{4A7D14A8-49C2-4E39-8D5E-7F790EEA5BB5}"/>
    <cellStyle name="40% - Accent4 11 2 4 2" xfId="6410" xr:uid="{168CDCAD-7538-45BA-A195-02D68C947FF3}"/>
    <cellStyle name="40% - Accent4 11 2 5" xfId="10280" xr:uid="{A1993570-80D0-4407-BC75-74CA7374B36A}"/>
    <cellStyle name="40% - Accent4 11 3" xfId="4522" xr:uid="{940BAC56-0CCC-4218-9A7B-1661AFE7F62B}"/>
    <cellStyle name="40% - Accent4 11 3 2" xfId="23555" xr:uid="{DE8F4EB1-0612-4418-B589-4094870E93C8}"/>
    <cellStyle name="40% - Accent4 11 3 2 2" xfId="14238" xr:uid="{A17840A8-0732-4000-9B63-8B9CAA9321CB}"/>
    <cellStyle name="40% - Accent4 11 3 2 2 2" xfId="1078" xr:uid="{1B8121EA-AA8D-4FD0-8D7E-8F780CD212BE}"/>
    <cellStyle name="40% - Accent4 11 3 2 3" xfId="736" xr:uid="{D7CCE445-64FF-4899-9A34-CB6E8E62BEFB}"/>
    <cellStyle name="40% - Accent4 11 3 2 3 2" xfId="25442" xr:uid="{34E40D4C-9ED2-4DC7-AAC5-AE6050A8D668}"/>
    <cellStyle name="40% - Accent4 11 3 2 4" xfId="906" xr:uid="{6A922EF3-16E5-4913-B348-52E03A74DC8A}"/>
    <cellStyle name="40% - Accent4 11 3 3" xfId="12042" xr:uid="{213460C0-ABF8-4BE5-B292-E754B7B9F701}"/>
    <cellStyle name="40% - Accent4 11 3 3 2" xfId="2029" xr:uid="{0C8D7896-EC77-4FF9-B958-5EBBB7CE3E93}"/>
    <cellStyle name="40% - Accent4 11 3 4" xfId="16434" xr:uid="{51C6590E-6BB5-440E-8179-419E9D60B830}"/>
    <cellStyle name="40% - Accent4 11 3 4 2" xfId="12724" xr:uid="{C7284AEF-7A51-4C0D-BE34-CF4C0AB78778}"/>
    <cellStyle name="40% - Accent4 11 3 5" xfId="22917" xr:uid="{D59628C2-64B3-4B07-8001-DE7B63A31F48}"/>
    <cellStyle name="40% - Accent4 11 4" xfId="4605" xr:uid="{B1490482-DDA9-4E71-8934-1F9F0CF9C2A9}"/>
    <cellStyle name="40% - Accent4 11 4 2" xfId="7915" xr:uid="{23031B1C-6623-42FA-A0D3-86B7E36A8EBF}"/>
    <cellStyle name="40% - Accent4 11 4 2 2" xfId="21060" xr:uid="{816BA002-02BD-44B8-95E8-2B6D167D1C00}"/>
    <cellStyle name="40% - Accent4 11 4 3" xfId="13374" xr:uid="{A95D363C-AB53-401B-9C2D-13700C285D7F}"/>
    <cellStyle name="40% - Accent4 11 4 3 2" xfId="6491" xr:uid="{5DE05B87-2CB6-4B96-BBB2-2BB49897120D}"/>
    <cellStyle name="40% - Accent4 11 4 4" xfId="19856" xr:uid="{ACA03AF3-B758-40A5-B846-A3E1139CDE9C}"/>
    <cellStyle name="40% - Accent4 11 5" xfId="16262" xr:uid="{18A57F4E-9549-4157-8B85-26E1FBFA5FC6}"/>
    <cellStyle name="40% - Accent4 11 5 2" xfId="19948" xr:uid="{D512AA7A-E1A2-44EA-9831-33BD2C2E9780}"/>
    <cellStyle name="40% - Accent4 11 6" xfId="10110" xr:uid="{9D42DF04-E658-49F9-89D8-6882A89E21F8}"/>
    <cellStyle name="40% - Accent4 11 6 2" xfId="16944" xr:uid="{A7D52F4F-EC6C-4009-B3A5-4B74DD03DC02}"/>
    <cellStyle name="40% - Accent4 11 7" xfId="3966" xr:uid="{2039A15D-AB57-43B6-BEFE-92B9A9080D9D}"/>
    <cellStyle name="40% - Accent4 12" xfId="10835" xr:uid="{43747DFE-8077-402C-8492-EFBEF4E1620E}"/>
    <cellStyle name="40% - Accent4 12 2" xfId="23472" xr:uid="{61153E73-AFE3-4425-9A39-7C33B88E7C8C}"/>
    <cellStyle name="40% - Accent4 12 2 2" xfId="6710" xr:uid="{5F74BCC5-B912-4811-8F2F-89180EE1BD7D}"/>
    <cellStyle name="40% - Accent4 12 2 2 2" xfId="8987" xr:uid="{1E115492-4806-4ECF-B792-5BA10AC44678}"/>
    <cellStyle name="40% - Accent4 12 2 2 2 2" xfId="1079" xr:uid="{CCC4ACF0-D154-499C-BF0A-02BBC0BF7AB4}"/>
    <cellStyle name="40% - Accent4 12 2 2 3" xfId="3877" xr:uid="{5E03D597-FE64-4DDF-9F6D-8145C1A95E6C}"/>
    <cellStyle name="40% - Accent4 12 2 2 3 2" xfId="8596" xr:uid="{DFBFDA0A-2416-41D1-A25C-30DB9A46BBE1}"/>
    <cellStyle name="40% - Accent4 12 2 2 4" xfId="1943" xr:uid="{60F8BD69-0E07-42AF-92EF-A72285673D28}"/>
    <cellStyle name="40% - Accent4 12 2 3" xfId="18366" xr:uid="{739F1E77-8004-487A-A48A-380E8AE81694}"/>
    <cellStyle name="40% - Accent4 12 2 3 2" xfId="10447" xr:uid="{A55CF188-3709-4D07-9048-8A9F62E28D0E}"/>
    <cellStyle name="40% - Accent4 12 2 4" xfId="12214" xr:uid="{3DF6F739-E0AD-4EE8-B224-C96A19C9422B}"/>
    <cellStyle name="40% - Accent4 12 2 4 2" xfId="19048" xr:uid="{C01BCB43-A01C-4834-A14A-10778F77F9D0}"/>
    <cellStyle name="40% - Accent4 12 2 5" xfId="6070" xr:uid="{2F3F9585-C3CB-4448-952A-ADBCEBA93AC2}"/>
    <cellStyle name="40% - Accent4 12 3" xfId="17160" xr:uid="{818BF0FB-B62E-455F-955A-C596D45FF535}"/>
    <cellStyle name="40% - Accent4 12 3 2" xfId="19346" xr:uid="{280D87B6-2216-4FB6-87D1-9DC3521BDA95}"/>
    <cellStyle name="40% - Accent4 12 3 2 2" xfId="21623" xr:uid="{AF854CBF-3D35-43F6-AD45-8E43654E3DB6}"/>
    <cellStyle name="40% - Accent4 12 3 2 2 2" xfId="1080" xr:uid="{7BF21D72-4657-4467-826A-E567ED7A3A7D}"/>
    <cellStyle name="40% - Accent4 12 3 2 3" xfId="10191" xr:uid="{957B2B65-A7FB-41AD-BD29-6E4C047DB78B}"/>
    <cellStyle name="40% - Accent4 12 3 2 3 2" xfId="21231" xr:uid="{87830470-0B6E-4099-9D46-6BB8EA7BB093}"/>
    <cellStyle name="40% - Accent4 12 3 2 4" xfId="4047" xr:uid="{85992448-A82C-4102-8290-F2836E94DAD8}"/>
    <cellStyle name="40% - Accent4 12 3 3" xfId="7833" xr:uid="{B7750597-BE64-4C2D-8BB0-341BC93631F8}"/>
    <cellStyle name="40% - Accent4 12 3 3 2" xfId="23084" xr:uid="{488A906D-8CEF-4ACB-83CC-7CE9EB4D3164}"/>
    <cellStyle name="40% - Accent4 12 3 4" xfId="24851" xr:uid="{0D5A3775-E06D-4120-8D82-882156E16864}"/>
    <cellStyle name="40% - Accent4 12 3 4 2" xfId="8515" xr:uid="{7A366E6F-A3D1-49A6-B7E6-0484B15B08B6}"/>
    <cellStyle name="40% - Accent4 12 3 5" xfId="12384" xr:uid="{5DC0BE52-9BF8-4848-B5ED-3885380117F9}"/>
    <cellStyle name="40% - Accent4 12 4" xfId="17243" xr:uid="{74EA2F3A-1C4C-4070-ADF0-1267AE25E614}"/>
    <cellStyle name="40% - Accent4 12 4 2" xfId="2674" xr:uid="{444678F2-56DB-4B17-A04A-D62363CFBA8E}"/>
    <cellStyle name="40% - Accent4 12 4 2 2" xfId="13716" xr:uid="{27FB6CC8-982C-4CA2-80F0-3F2C27371610}"/>
    <cellStyle name="40% - Accent4 12 4 3" xfId="1773" xr:uid="{0E1C650D-2C4B-4032-9D66-1C32ACBCE8BE}"/>
    <cellStyle name="40% - Accent4 12 4 3 2" xfId="19129" xr:uid="{D0460EF2-81F6-4D6E-96D9-39B486269F3C}"/>
    <cellStyle name="40% - Accent4 12 4 4" xfId="907" xr:uid="{201C862B-DCF1-4F61-85F5-55982B31FDBB}"/>
    <cellStyle name="40% - Accent4 12 5" xfId="24679" xr:uid="{BE4E1CDE-C92C-4C00-AA70-CA68873F7E0C}"/>
    <cellStyle name="40% - Accent4 12 5 2" xfId="4133" xr:uid="{E51DCCAB-DAC3-40C6-AEB3-3CB766141CB1}"/>
    <cellStyle name="40% - Accent4 12 6" xfId="5900" xr:uid="{2E487C55-CBD3-4E87-BB9D-6FAA43020177}"/>
    <cellStyle name="40% - Accent4 12 6 2" xfId="25361" xr:uid="{1E82A10C-ABAA-4EF2-A7CF-C44F93E09AFB}"/>
    <cellStyle name="40% - Accent4 12 7" xfId="16604" xr:uid="{24F049D5-9435-4599-AF80-7B247EEED406}"/>
    <cellStyle name="40% - Accent4 13" xfId="6627" xr:uid="{9DCED411-5ABC-4C00-83C6-266310C46450}"/>
    <cellStyle name="40% - Accent4 13 2" xfId="19263" xr:uid="{2F32B540-D3D2-48E4-9D50-D93C274BC65E}"/>
    <cellStyle name="40% - Accent4 13 2 2" xfId="392" xr:uid="{B1245809-D473-4C18-879D-E0182A6C9FFC}"/>
    <cellStyle name="40% - Accent4 13 2 2 2" xfId="4778" xr:uid="{F3A105FF-5F58-44B8-93CC-E87B0F96423F}"/>
    <cellStyle name="40% - Accent4 13 2 2 2 2" xfId="4219" xr:uid="{8EFC6EB1-2A84-4636-8B3E-9C5FB4A1A290}"/>
    <cellStyle name="40% - Accent4 13 2 2 3" xfId="16515" xr:uid="{ADCC1E16-4636-438B-AC65-594501FFEA47}"/>
    <cellStyle name="40% - Accent4 13 2 2 3 2" xfId="3355" xr:uid="{A8D5A751-C494-497A-A413-97F6F02FE9D1}"/>
    <cellStyle name="40% - Accent4 13 2 2 4" xfId="22998" xr:uid="{477F934B-586C-45F6-8D30-02102EBE3E6A}"/>
    <cellStyle name="40% - Accent4 13 2 3" xfId="14156" xr:uid="{84BCFE61-AFFB-452B-BFA3-16657E9D2FCB}"/>
    <cellStyle name="40% - Accent4 13 2 3 2" xfId="6237" xr:uid="{0A79164C-C8DA-4454-BA94-36C3914E8571}"/>
    <cellStyle name="40% - Accent4 13 2 4" xfId="8005" xr:uid="{2197C0FF-DB5F-42E1-BBE8-819D15B8C6D5}"/>
    <cellStyle name="40% - Accent4 13 2 4 2" xfId="14838" xr:uid="{A88E70A5-823E-44B9-8AB8-6398DE802131}"/>
    <cellStyle name="40% - Accent4 13 2 5" xfId="18708" xr:uid="{65533FC4-3129-40E9-BDE5-839DFB0B61A6}"/>
    <cellStyle name="40% - Accent4 13 3" xfId="12949" xr:uid="{289D1C4A-854A-4EB9-8817-26800104D666}"/>
    <cellStyle name="40% - Accent4 13 3 2" xfId="393" xr:uid="{0871DB28-D9F0-4A63-95CE-F59120F59C7F}"/>
    <cellStyle name="40% - Accent4 13 3 2 2" xfId="11091" xr:uid="{D8DE8BCD-B0FA-4C68-BD89-832BBD349FB9}"/>
    <cellStyle name="40% - Accent4 13 3 2 2 2" xfId="10533" xr:uid="{E0348AA9-8917-4CDD-83C8-B6E7D1C38F92}"/>
    <cellStyle name="40% - Accent4 13 3 2 3" xfId="5981" xr:uid="{AFACB80E-AE28-4B24-A063-AC203783BB7C}"/>
    <cellStyle name="40% - Accent4 13 3 2 3 2" xfId="9668" xr:uid="{D2D00436-7057-42DF-A115-351A60615E48}"/>
    <cellStyle name="40% - Accent4 13 3 2 4" xfId="16685" xr:uid="{0EF294D6-8560-44AF-BAE7-64B6CA91DBA9}"/>
    <cellStyle name="40% - Accent4 13 3 3" xfId="2592" xr:uid="{13E6ED34-70D5-48A8-883F-DCAC402B267C}"/>
    <cellStyle name="40% - Accent4 13 3 3 2" xfId="12551" xr:uid="{20923C53-5313-431A-A328-05B77DA56DC9}"/>
    <cellStyle name="40% - Accent4 13 3 4" xfId="20640" xr:uid="{801B99F8-2269-4C2E-8889-701076519945}"/>
    <cellStyle name="40% - Accent4 13 3 4 2" xfId="3274" xr:uid="{654EB405-DC2A-4C34-AD53-846EF03790E2}"/>
    <cellStyle name="40% - Accent4 13 3 5" xfId="8175" xr:uid="{7377C7EF-6B26-430E-8B95-3B6786CF3006}"/>
    <cellStyle name="40% - Accent4 13 4" xfId="13032" xr:uid="{9A83F0D7-4B4C-49CC-BEEF-CD3874D629E6}"/>
    <cellStyle name="40% - Accent4 13 4 2" xfId="15311" xr:uid="{F0A7537F-C6B3-407B-874A-8A57E355FFBC}"/>
    <cellStyle name="40% - Accent4 13 4 2 2" xfId="2115" xr:uid="{48E0DDFA-616D-4008-B455-C3D6A8838138}"/>
    <cellStyle name="40% - Accent4 13 4 3" xfId="22828" xr:uid="{90A38E7C-83D2-4B83-B687-C65E9DAE53B9}"/>
    <cellStyle name="40% - Accent4 13 4 3 2" xfId="14919" xr:uid="{7BF17104-243C-4552-B63D-B6698B2DFBBB}"/>
    <cellStyle name="40% - Accent4 13 4 4" xfId="10361" xr:uid="{C4B47089-BBB2-4DE2-81FB-4E19CAD76AE5}"/>
    <cellStyle name="40% - Accent4 13 5" xfId="20468" xr:uid="{78443EE8-8DF3-49C8-9A9B-D52434421386}"/>
    <cellStyle name="40% - Accent4 13 5 2" xfId="16771" xr:uid="{EC59533E-90D6-4E08-9121-614AFA6CB145}"/>
    <cellStyle name="40% - Accent4 13 6" xfId="18538" xr:uid="{93AD23A0-FE47-4A98-8169-0557B3914ACC}"/>
    <cellStyle name="40% - Accent4 13 6 2" xfId="21150" xr:uid="{CED2D108-C8CE-453C-AECC-34914635CC39}"/>
    <cellStyle name="40% - Accent4 13 7" xfId="25021" xr:uid="{37315495-936F-4114-909F-1352A826DDE2}"/>
    <cellStyle name="40% - Accent4 14" xfId="309" xr:uid="{C759D04D-4CAF-435C-A59D-AB8685DF3E3F}"/>
    <cellStyle name="40% - Accent4 14 2" xfId="310" xr:uid="{51D42B6E-8061-4BA8-9DF0-3DDEDC2CA99C}"/>
    <cellStyle name="40% - Accent4 14 2 2" xfId="3537" xr:uid="{0888E7BF-CC32-4A52-9E0D-88DD420AB56C}"/>
    <cellStyle name="40% - Accent4 14 2 2 2" xfId="17416" xr:uid="{5BA37E03-C3C9-458F-8993-806224C5DC12}"/>
    <cellStyle name="40% - Accent4 14 2 2 2 2" xfId="16857" xr:uid="{175F2CC8-6CD3-4690-B0C3-67AA3E93144F}"/>
    <cellStyle name="40% - Accent4 14 2 2 3" xfId="24932" xr:uid="{3FC83D8E-E4F4-4352-9CBF-19530463125D}"/>
    <cellStyle name="40% - Accent4 14 2 2 3 2" xfId="15992" xr:uid="{7DA1472C-A087-4DC7-A6C7-D5DDC750779E}"/>
    <cellStyle name="40% - Accent4 14 2 2 4" xfId="12465" xr:uid="{84198FC3-C2B1-465A-894E-16F78274BB7D}"/>
    <cellStyle name="40% - Accent4 14 2 3" xfId="21541" xr:uid="{168996B6-31D8-4960-9C9D-47C6C4180FEF}"/>
    <cellStyle name="40% - Accent4 14 2 3 2" xfId="18875" xr:uid="{8E76E80C-952F-464F-92CA-50F937A38BD2}"/>
    <cellStyle name="40% - Accent4 14 2 4" xfId="2764" xr:uid="{9AE5D335-C437-49DD-BFE9-73A528494DDB}"/>
    <cellStyle name="40% - Accent4 14 2 4 2" xfId="22223" xr:uid="{6DCEECC8-EC08-4D24-B697-7C31F41621A2}"/>
    <cellStyle name="40% - Accent4 14 2 5" xfId="14498" xr:uid="{D69E38F4-BD24-41E4-BD6E-EAEF379D0F31}"/>
    <cellStyle name="40% - Accent4 14 3" xfId="1350" xr:uid="{70F189EE-CEE3-45C5-B309-6DF816A35464}"/>
    <cellStyle name="40% - Accent4 14 3 2" xfId="9851" xr:uid="{04E07172-92CF-4465-AA06-30768A7B48AA}"/>
    <cellStyle name="40% - Accent4 14 3 2 2" xfId="6883" xr:uid="{39F7858A-7804-482F-8002-078BF14A9DCE}"/>
    <cellStyle name="40% - Accent4 14 3 2 2 2" xfId="6323" xr:uid="{AFC6A2D7-DC67-4686-86C3-E55FA5D0EC40}"/>
    <cellStyle name="40% - Accent4 14 3 2 3" xfId="18619" xr:uid="{4508030F-EF50-427A-8E24-3A965D2E187E}"/>
    <cellStyle name="40% - Accent4 14 3 2 3 2" xfId="5459" xr:uid="{B3975278-C27C-469A-B72C-4A0C0DFAC041}"/>
    <cellStyle name="40% - Accent4 14 3 2 4" xfId="25102" xr:uid="{7C7081CC-90C3-4F93-BE31-357CB73EE186}"/>
    <cellStyle name="40% - Accent4 14 3 3" xfId="15229" xr:uid="{0AD5F437-02B4-4B99-9813-3F6AC8E2BC45}"/>
    <cellStyle name="40% - Accent4 14 3 3 2" xfId="8342" xr:uid="{B2978236-17D0-498D-B7ED-2C2042130116}"/>
    <cellStyle name="40% - Accent4 14 3 4" xfId="9077" xr:uid="{270D552A-70CB-4C9D-9E90-2DD11EF0075B}"/>
    <cellStyle name="40% - Accent4 14 3 4 2" xfId="15911" xr:uid="{5261E1AC-F284-4AAB-B0CD-497CD184CF13}"/>
    <cellStyle name="40% - Accent4 14 3 5" xfId="2934" xr:uid="{D39D2D7C-5B27-4D2B-895C-0FC1E605D856}"/>
    <cellStyle name="40% - Accent4 14 4" xfId="1433" xr:uid="{72F91E46-43E9-44FF-B4EF-09892C771452}"/>
    <cellStyle name="40% - Accent4 14 4 2" xfId="23728" xr:uid="{D4F27428-FEA8-471D-AEC9-13243AEFEE94}"/>
    <cellStyle name="40% - Accent4 14 4 2 2" xfId="23170" xr:uid="{FBE2974A-6818-4805-8C98-F5567142E1B3}"/>
    <cellStyle name="40% - Accent4 14 4 3" xfId="12295" xr:uid="{2D81790B-527B-4B71-A205-47950E534448}"/>
    <cellStyle name="40% - Accent4 14 4 3 2" xfId="22304" xr:uid="{856227DE-5BFE-4385-A725-4FCADB770CE8}"/>
    <cellStyle name="40% - Accent4 14 4 4" xfId="6151" xr:uid="{2A7F9B65-FD3C-4717-BBBB-00BA06845396}"/>
    <cellStyle name="40% - Accent4 14 5" xfId="8905" xr:uid="{DE3919C0-8D69-4821-BD36-5F5A050917AA}"/>
    <cellStyle name="40% - Accent4 14 5 2" xfId="25188" xr:uid="{D3BE7174-3F7F-42D0-9295-053A7DFD853C}"/>
    <cellStyle name="40% - Accent4 14 6" xfId="14328" xr:uid="{D31804FF-1A01-4338-8135-353BEB848F91}"/>
    <cellStyle name="40% - Accent4 14 6 2" xfId="9587" xr:uid="{D265742D-585D-470F-9F22-22A2E1CC140D}"/>
    <cellStyle name="40% - Accent4 14 7" xfId="20810" xr:uid="{2F482344-1E07-4C64-8CE7-32BB3F1D1808}"/>
    <cellStyle name="40% - Accent4 15" xfId="3454" xr:uid="{7879B032-1D0F-4A91-BEEE-0922CDCAF746}"/>
    <cellStyle name="40% - Accent4 15 2" xfId="9768" xr:uid="{809F0C5B-C32F-4709-9A6F-6F3642150F9F}"/>
    <cellStyle name="40% - Accent4 15 2 2" xfId="16175" xr:uid="{2CC0BBCB-0BB4-4382-BD96-83D61A1EFFEB}"/>
    <cellStyle name="40% - Accent4 15 2 2 2" xfId="13205" xr:uid="{A78E71B6-F2AF-407A-8602-8812FDA11226}"/>
    <cellStyle name="40% - Accent4 15 2 2 2 2" xfId="25274" xr:uid="{D534E8BF-8556-4B96-A3CC-17446B2DEAEA}"/>
    <cellStyle name="40% - Accent4 15 2 2 3" xfId="20721" xr:uid="{397D2A1D-171A-46A3-BE06-CC97B04659A9}"/>
    <cellStyle name="40% - Accent4 15 2 2 3 2" xfId="24409" xr:uid="{627EA986-7ED1-487A-A6CA-6D59DC3D32CA}"/>
    <cellStyle name="40% - Accent4 15 2 2 4" xfId="8256" xr:uid="{6DC5C2CC-63CF-4595-8FC7-B1235B3C1371}"/>
    <cellStyle name="40% - Accent4 15 2 3" xfId="11009" xr:uid="{B6BE9EFF-6E19-40EF-9284-80B76725BF7F}"/>
    <cellStyle name="40% - Accent4 15 2 3 2" xfId="14665" xr:uid="{F028C02C-ED30-4771-9F9D-5031CD4508EE}"/>
    <cellStyle name="40% - Accent4 15 2 4" xfId="15401" xr:uid="{749A2B5D-7106-460D-8E1F-F520017014EA}"/>
    <cellStyle name="40% - Accent4 15 2 4 2" xfId="11691" xr:uid="{7C249821-721D-4394-A63C-6E6BA029B4B9}"/>
    <cellStyle name="40% - Accent4 15 2 5" xfId="21883" xr:uid="{F78D2483-A3EA-4DB2-AE8D-41812FD77A01}"/>
    <cellStyle name="40% - Accent4 15 3" xfId="22405" xr:uid="{D7E03E14-A1C8-48D0-A018-31A3D4F9C8F5}"/>
    <cellStyle name="40% - Accent4 15 3 2" xfId="5641" xr:uid="{4592D1AA-5891-4B7F-9234-C6DCF8662511}"/>
    <cellStyle name="40% - Accent4 15 3 2 2" xfId="556" xr:uid="{9D0816E4-447E-4617-B5F9-B7DA31CD705B}"/>
    <cellStyle name="40% - Accent4 15 3 2 2 2" xfId="18961" xr:uid="{40045A58-A960-4B27-88D1-04AB5E9F2059}"/>
    <cellStyle name="40% - Accent4 15 3 2 3" xfId="14409" xr:uid="{7A830F7C-1C7E-4763-AA79-85E878B0ED00}"/>
    <cellStyle name="40% - Accent4 15 3 2 3 2" xfId="18097" xr:uid="{94147D54-7985-41A7-8574-2D2646D1947B}"/>
    <cellStyle name="40% - Accent4 15 3 2 4" xfId="20891" xr:uid="{E4CAFDA2-2242-4C00-A2F6-F28F65CF23C2}"/>
    <cellStyle name="40% - Accent4 15 3 3" xfId="23646" xr:uid="{5D33607F-564B-4506-8017-B4E4642D75C8}"/>
    <cellStyle name="40% - Accent4 15 3 3 2" xfId="3101" xr:uid="{206D38D2-E0F0-450A-A4EA-312E7A822BF7}"/>
    <cellStyle name="40% - Accent4 15 3 4" xfId="4868" xr:uid="{8BD00763-AF79-4268-B588-66B6CC7F808C}"/>
    <cellStyle name="40% - Accent4 15 3 4 2" xfId="24328" xr:uid="{8A5A5C88-D816-45A6-961D-A5AA4EAEED4D}"/>
    <cellStyle name="40% - Accent4 15 3 5" xfId="15571" xr:uid="{9B99E68C-999F-4A33-BCF2-62E4CE0ACACA}"/>
    <cellStyle name="40% - Accent4 15 4" xfId="22488" xr:uid="{4647F28E-4DA0-4338-9343-32F6DE1BA736}"/>
    <cellStyle name="40% - Accent4 15 4 2" xfId="19519" xr:uid="{A5E51218-B261-4A0E-853C-53A697117A10}"/>
    <cellStyle name="40% - Accent4 15 4 2 2" xfId="12637" xr:uid="{562CCD7E-C6E9-4BBD-82CB-F945954D744E}"/>
    <cellStyle name="40% - Accent4 15 4 3" xfId="8086" xr:uid="{6D40491E-4985-4317-9D20-BBEF072DFF5B}"/>
    <cellStyle name="40% - Accent4 15 4 3 2" xfId="11772" xr:uid="{1A938CC9-5637-4F50-A740-A7DB05B3A6C5}"/>
    <cellStyle name="40% - Accent4 15 4 4" xfId="18789" xr:uid="{6EB515EF-45AD-4E80-8EC3-030C06728617}"/>
    <cellStyle name="40% - Accent4 15 5" xfId="4696" xr:uid="{775C176D-168B-4B1F-A566-6AABEFC12721}"/>
    <cellStyle name="40% - Accent4 15 5 2" xfId="20977" xr:uid="{6541F057-2A8A-48BB-9D0D-534C9C17D1E4}"/>
    <cellStyle name="40% - Accent4 15 6" xfId="21713" xr:uid="{914C43AB-6260-4B2A-AB03-758069594A8E}"/>
    <cellStyle name="40% - Accent4 15 6 2" xfId="5378" xr:uid="{A6263EA0-BABD-4D88-9DD5-12BFF8C006C2}"/>
    <cellStyle name="40% - Accent4 15 7" xfId="9247" xr:uid="{5E99454C-AD64-4825-A955-21710862A729}"/>
    <cellStyle name="40% - Accent4 16" xfId="16092" xr:uid="{F36C180D-2E3D-4761-8A89-39F0FB6039E8}"/>
    <cellStyle name="40% - Accent4 16 2" xfId="5558" xr:uid="{CDF80AB4-D507-49E6-8581-B133237D67B7}"/>
    <cellStyle name="40% - Accent4 16 2 2" xfId="24592" xr:uid="{554EFA42-2ACA-47EF-B0B4-C4CAD4FC1189}"/>
    <cellStyle name="40% - Accent4 16 2 2 2" xfId="8979" xr:uid="{0E735EB0-A630-4A72-B0FB-861D7F8B4B12}"/>
    <cellStyle name="40% - Accent4 16 2 2 2 2" xfId="21063" xr:uid="{8E7352E0-6868-417D-BC33-271BF6F85E77}"/>
    <cellStyle name="40% - Accent4 16 2 2 3" xfId="9158" xr:uid="{A13F39BB-D82D-4AB5-A26B-D88E196B3A46}"/>
    <cellStyle name="40% - Accent4 16 2 2 3 2" xfId="20200" xr:uid="{A06939F7-DD58-407E-9551-BC92246243E6}"/>
    <cellStyle name="40% - Accent4 16 2 2 4" xfId="3015" xr:uid="{8B36D469-EF07-428C-B64F-D5AEB8A3C31D}"/>
    <cellStyle name="40% - Accent4 16 2 3" xfId="6801" xr:uid="{605A696C-79D8-4DDD-8E7F-995C152C05A7}"/>
    <cellStyle name="40% - Accent4 16 2 3 2" xfId="22050" xr:uid="{13106BD7-B020-468E-B811-BD8744DC16EF}"/>
    <cellStyle name="40% - Accent4 16 2 4" xfId="23818" xr:uid="{691C64B4-63C7-43CD-B770-E31E872D9F44}"/>
    <cellStyle name="40% - Accent4 16 2 4 2" xfId="7483" xr:uid="{740E2040-5CA3-4039-90A7-BF66FEA8518F}"/>
    <cellStyle name="40% - Accent4 16 2 5" xfId="11351" xr:uid="{122A6E3A-D1F4-4342-81EB-88766E49C98C}"/>
    <cellStyle name="40% - Accent4 16 3" xfId="11872" xr:uid="{FB656C38-3558-4869-98DC-858D091ABA0B}"/>
    <cellStyle name="40% - Accent4 16 3 2" xfId="18279" xr:uid="{CCF9FDC1-A9F6-4AC0-BE0C-A0042D87B17A}"/>
    <cellStyle name="40% - Accent4 16 3 2 2" xfId="21615" xr:uid="{A9BFCFE0-B3B0-4FAF-B75E-D97440A0B879}"/>
    <cellStyle name="40% - Accent4 16 3 2 2 2" xfId="14751" xr:uid="{23BB4DF9-5579-4742-B29E-77205D8FAC3E}"/>
    <cellStyle name="40% - Accent4 16 3 2 3" xfId="21794" xr:uid="{B2536E11-D605-4699-9048-109CEAD74567}"/>
    <cellStyle name="40% - Accent4 16 3 2 3 2" xfId="13886" xr:uid="{65F187FF-BE34-44F1-A51E-1683F5A9BE70}"/>
    <cellStyle name="40% - Accent4 16 3 2 4" xfId="9328" xr:uid="{28DCF4E5-4F5B-4E08-AD59-4A7D230853D3}"/>
    <cellStyle name="40% - Accent4 16 3 3" xfId="19437" xr:uid="{53C3244D-5A1D-4E85-B60D-321FEE010182}"/>
    <cellStyle name="40% - Accent4 16 3 3 2" xfId="15738" xr:uid="{70A16DD5-C8D7-43CA-AE5B-15A2468CB1B4}"/>
    <cellStyle name="40% - Accent4 16 3 4" xfId="17506" xr:uid="{8E008AB2-CE5B-4AF1-B5ED-3FC21B8EADAA}"/>
    <cellStyle name="40% - Accent4 16 3 4 2" xfId="20119" xr:uid="{EEAA5AB4-60AF-4DD1-8DFB-F97D0C76FEB5}"/>
    <cellStyle name="40% - Accent4 16 3 5" xfId="23988" xr:uid="{8FF75BAE-F3A6-42C4-8CDD-0BCD2677D888}"/>
    <cellStyle name="40% - Accent4 16 4" xfId="11955" xr:uid="{BFAE63B8-189B-43FF-A76D-FC53BCC82791}"/>
    <cellStyle name="40% - Accent4 16 4 2" xfId="2666" xr:uid="{EB6B0C25-217A-447B-9AFD-F6DCAB8BCA0E}"/>
    <cellStyle name="40% - Accent4 16 4 2 2" xfId="8428" xr:uid="{331DD02F-04CE-471D-9EC0-8E47640E1704}"/>
    <cellStyle name="40% - Accent4 16 4 3" xfId="2845" xr:uid="{3B241CC2-D403-40DF-90CB-F3ADD94EF78C}"/>
    <cellStyle name="40% - Accent4 16 4 3 2" xfId="7564" xr:uid="{91CBEFEF-057D-452D-B3B8-D221F445FC41}"/>
    <cellStyle name="40% - Accent4 16 4 4" xfId="14579" xr:uid="{35D3EEDC-9FD1-4067-AF96-67183A264000}"/>
    <cellStyle name="40% - Accent4 16 5" xfId="17334" xr:uid="{73A683A3-D858-4D86-993A-38668F26D626}"/>
    <cellStyle name="40% - Accent4 16 5 2" xfId="9414" xr:uid="{676E02F1-A5CC-4D02-B138-74E4FD9D559D}"/>
    <cellStyle name="40% - Accent4 16 6" xfId="11181" xr:uid="{57FD9D53-7EAF-4968-8E8A-D33B7627CDAE}"/>
    <cellStyle name="40% - Accent4 16 6 2" xfId="18016" xr:uid="{8F34D5EE-0093-4588-8028-2D477CFC6099}"/>
    <cellStyle name="40% - Accent4 16 7" xfId="5038" xr:uid="{02A1B0A0-22C2-4A67-9D0A-964AC2707F73}"/>
    <cellStyle name="40% - Accent4 17" xfId="24509" xr:uid="{CFDD42BE-0736-47A1-975A-D54196709DCE}"/>
    <cellStyle name="40% - Accent4 17 2" xfId="7746" xr:uid="{FDB9314E-BFDE-46A5-8C1D-3ABDC108C7AC}"/>
    <cellStyle name="40% - Accent4 17 2 2" xfId="15303" xr:uid="{51BCEE2D-F4F9-41E4-AE09-18D0FB5146C1}"/>
    <cellStyle name="40% - Accent4 17 2 2 2" xfId="3187" xr:uid="{4608483E-C6AB-429D-AB45-D190F9EAE17C}"/>
    <cellStyle name="40% - Accent4 17 2 3" xfId="15482" xr:uid="{26C739CB-CE5D-43B6-86D9-AD3563BE81A0}"/>
    <cellStyle name="40% - Accent4 17 2 3 2" xfId="2281" xr:uid="{CD959577-5CC1-4BE3-BE7A-D5C31FB6DD5A}"/>
    <cellStyle name="40% - Accent4 17 2 4" xfId="21964" xr:uid="{7DD0A660-FB63-4920-B517-8FFD995B6314}"/>
    <cellStyle name="40% - Accent4 17 3" xfId="13123" xr:uid="{B35A042A-580D-4BDF-88C4-F882B8AAF36F}"/>
    <cellStyle name="40% - Accent4 17 3 2" xfId="5205" xr:uid="{881AFEE4-17EE-457C-BC80-408F65BC896C}"/>
    <cellStyle name="40% - Accent4 17 4" xfId="6973" xr:uid="{B810E304-4F9F-4E11-A5EB-566EC5FA9696}"/>
    <cellStyle name="40% - Accent4 17 4 2" xfId="13805" xr:uid="{48B94BAD-1E6E-43D0-8194-6FBFA56B0725}"/>
    <cellStyle name="40% - Accent4 17 5" xfId="17676" xr:uid="{30FC6B5B-8A0E-41C0-9E5E-7F5677B95EE1}"/>
    <cellStyle name="40% - Accent4 18" xfId="18196" xr:uid="{D735ED54-AC18-4BFC-A0A7-D02C033B0D23}"/>
    <cellStyle name="40% - Accent4 18 2" xfId="20381" xr:uid="{EE1D3ED4-D75A-4AD2-84A1-1CB29FDAC59A}"/>
    <cellStyle name="40% - Accent4 18 2 2" xfId="4770" xr:uid="{5CC4B922-F01E-483B-9D26-E4B69A1B46D7}"/>
    <cellStyle name="40% - Accent4 18 2 2 2" xfId="9500" xr:uid="{71DF898E-41B6-4692-AA51-171E5F15BCF9}"/>
    <cellStyle name="40% - Accent4 18 2 3" xfId="4949" xr:uid="{85E82E42-285D-475C-9114-73C875499EB8}"/>
    <cellStyle name="40% - Accent4 18 2 3 2" xfId="4385" xr:uid="{E3200E37-C70F-471F-9A2F-453A2C194EF6}"/>
    <cellStyle name="40% - Accent4 18 2 4" xfId="15652" xr:uid="{33DA1571-7C7B-496A-968D-5DD9110AA6D0}"/>
    <cellStyle name="40% - Accent4 18 3" xfId="461" xr:uid="{12A61DFE-6D78-4A6F-8D29-FAB74F9F6E1A}"/>
    <cellStyle name="40% - Accent4 18 3 2" xfId="11518" xr:uid="{972D9B35-1B4D-4FE0-9767-6E9747F612C7}"/>
    <cellStyle name="40% - Accent4 18 4" xfId="19609" xr:uid="{C948A28D-B2D4-4888-9AF8-15F59E17D43A}"/>
    <cellStyle name="40% - Accent4 18 4 2" xfId="2200" xr:uid="{A7C29303-A19B-423F-9FAA-F1AF83263D94}"/>
    <cellStyle name="40% - Accent4 18 5" xfId="7143" xr:uid="{D88F289E-8E1F-4624-9ED1-C96FD3792179}"/>
    <cellStyle name="40% - Accent4 19" xfId="20294" xr:uid="{69DE6887-C97C-428C-8D25-A3D44833A9E0}"/>
    <cellStyle name="40% - Accent4 19 2" xfId="1520" xr:uid="{C4643E8F-22AC-4FD4-ADC4-333EBA3D6614}"/>
    <cellStyle name="40% - Accent4 19 2 2" xfId="11520" xr:uid="{5A76B944-2167-49A6-973C-7F8F2FA469A6}"/>
    <cellStyle name="40% - Accent4 19 3" xfId="13294" xr:uid="{F7923FE5-2E73-4528-811E-C676C143601B}"/>
    <cellStyle name="40% - Accent4 19 3 2" xfId="2202" xr:uid="{42C937CC-D0E4-4029-992F-4B215B5BC129}"/>
    <cellStyle name="40% - Accent4 19 4" xfId="19778" xr:uid="{93E82EAD-A716-4B3E-A76C-D64C00CA251F}"/>
    <cellStyle name="40% - Accent4 2" xfId="144" xr:uid="{DF01899E-DEEF-49E8-81A1-D8EB08E1E08B}"/>
    <cellStyle name="40% - Accent4 2 10" xfId="14069" xr:uid="{141F6B84-55CB-41E8-B6CA-17F9958549E0}"/>
    <cellStyle name="40% - Accent4 2 10 2" xfId="11083" xr:uid="{6BBC60E4-8B47-4DFF-8168-F346B2FCB055}"/>
    <cellStyle name="40% - Accent4 2 10 2 2" xfId="22136" xr:uid="{3DC006E4-B9BE-4E75-BED1-EA2437350E65}"/>
    <cellStyle name="40% - Accent4 2 10 3" xfId="11262" xr:uid="{70084347-424F-4D10-B3E8-B22FB96ECED7}"/>
    <cellStyle name="40% - Accent4 2 10 3 2" xfId="10699" xr:uid="{72527F57-EB37-460E-AFB2-5DB70A36ADE3}"/>
    <cellStyle name="40% - Accent4 2 10 4" xfId="5119" xr:uid="{B7A0E17E-80F6-4852-BCDB-87E6DE36328E}"/>
    <cellStyle name="40% - Accent4 2 11" xfId="6564" xr:uid="{4149140A-17B8-4DBD-9A12-E417D870EDEC}"/>
    <cellStyle name="40% - Accent4 2 12" xfId="25544" xr:uid="{B696FC8F-8CF4-46E3-94D3-7D5F98819F84}"/>
    <cellStyle name="40% - Accent4 2 2" xfId="20298" xr:uid="{DE882F14-2DAF-4B6E-BFBF-F0E3E378CAD9}"/>
    <cellStyle name="40% - Accent4 2 2 2" xfId="13986" xr:uid="{481F4DDB-ADDF-4661-91FD-F8E32CF87776}"/>
    <cellStyle name="40% - Accent4 2 2 2 2" xfId="2422" xr:uid="{9FB2B816-CB9C-4613-98C6-DF23E19C52D7}"/>
    <cellStyle name="40% - Accent4 2 2 2 2 2" xfId="21454" xr:uid="{2CF6E6B1-5E52-4E06-9E81-0E45BEBEC7FA}"/>
    <cellStyle name="40% - Accent4 2 2 2 2 2 2" xfId="6875" xr:uid="{1D73E2BC-2178-4089-9C49-9B2BA99ECD10}"/>
    <cellStyle name="40% - Accent4 2 2 2 2 2 2 2" xfId="11604" xr:uid="{1E3F7364-59A1-4DC7-A97D-66E80ADFCE49}"/>
    <cellStyle name="40% - Accent4 2 2 2 2 2 3" xfId="7054" xr:uid="{8388D90A-3CE3-4C81-A78E-08F3B1D058D5}"/>
    <cellStyle name="40% - Accent4 2 2 2 2 2 3 2" xfId="6489" xr:uid="{10D20E1B-8C50-45C4-89F0-E684EA00931A}"/>
    <cellStyle name="40% - Accent4 2 2 2 2 2 4" xfId="17757" xr:uid="{B4A28E10-0F66-4FD9-B012-EA59E34B67D7}"/>
    <cellStyle name="40% - Accent4 2 2 2 2 3" xfId="15209" xr:uid="{30A6DD6F-0CA0-4DAF-99C5-7AAE0C54A141}"/>
    <cellStyle name="40% - Accent4 2 2 2 2 3 2" xfId="19946" xr:uid="{7354E98E-1E56-41C3-9D0D-57266ACEED30}"/>
    <cellStyle name="40% - Accent4 2 2 2 2 4" xfId="10108" xr:uid="{3EE5B90C-9DF3-4488-ACBF-45F326A24420}"/>
    <cellStyle name="40% - Accent4 2 2 2 2 4 2" xfId="16942" xr:uid="{478B7B8A-6C74-43D3-A3E1-B05285EBE04D}"/>
    <cellStyle name="40% - Accent4 2 2 2 2 5" xfId="805" xr:uid="{9E09C77C-11FB-4148-B6EF-4775A87195FD}"/>
    <cellStyle name="40% - Accent4 2 2 2 3" xfId="8735" xr:uid="{A689B350-EBDF-41BB-84DD-0A768F264F16}"/>
    <cellStyle name="40% - Accent4 2 2 2 3 2" xfId="15142" xr:uid="{342B4AF4-F5F7-484D-9C3E-E6B67BACD3D5}"/>
    <cellStyle name="40% - Accent4 2 2 2 3 2 2" xfId="19511" xr:uid="{493AAA49-590A-441A-BEC5-EFE7EA412BD6}"/>
    <cellStyle name="40% - Accent4 2 2 2 3 2 2 2" xfId="24241" xr:uid="{33A1C351-9DDC-4B95-B2EC-7C528B0498C4}"/>
    <cellStyle name="40% - Accent4 2 2 2 3 2 3" xfId="19690" xr:uid="{C32FA04C-DBAE-49DA-8997-24AD6133A6FA}"/>
    <cellStyle name="40% - Accent4 2 2 2 3 2 3 2" xfId="12803" xr:uid="{89D6A26B-BF4A-40DD-8374-31264B207C29}"/>
    <cellStyle name="40% - Accent4 2 2 2 3 2 4" xfId="7224" xr:uid="{ACDD00B8-C53F-4A76-99F1-12ABDDBC5E27}"/>
    <cellStyle name="40% - Accent4 2 2 2 3 3" xfId="4676" xr:uid="{AC88076B-53C2-4D42-8B54-862E4789BA7C}"/>
    <cellStyle name="40% - Accent4 2 2 2 3 3 2" xfId="13632" xr:uid="{A0976270-113C-4F89-91AC-D5AAE02E7D0E}"/>
    <cellStyle name="40% - Accent4 2 2 2 3 4" xfId="22745" xr:uid="{2AF7C4A1-C5A0-4E9C-AA32-F2AA09A9B87E}"/>
    <cellStyle name="40% - Accent4 2 2 2 3 4 2" xfId="6408" xr:uid="{7EFF7ECD-DD2B-413E-A483-02489CA7F51E}"/>
    <cellStyle name="40% - Accent4 2 2 2 3 5" xfId="2914" xr:uid="{EB35792C-565B-4A15-8CBA-DE2DA352C41B}"/>
    <cellStyle name="40% - Accent4 2 2 2 4" xfId="8818" xr:uid="{E7CED052-2F2C-420D-97D5-F2752315200E}"/>
    <cellStyle name="40% - Accent4 2 2 2 4 2" xfId="17408" xr:uid="{85AF5E43-AAE5-42AF-A466-D0A82F881A58}"/>
    <cellStyle name="40% - Accent4 2 2 2 4 2 2" xfId="5291" xr:uid="{F9926E9D-0D2E-455C-95E0-E8EDF7B02AF0}"/>
    <cellStyle name="40% - Accent4 2 2 2 4 3" xfId="17587" xr:uid="{34BDED66-0BC7-4E69-84E5-53966339C553}"/>
    <cellStyle name="40% - Accent4 2 2 2 4 3 2" xfId="17023" xr:uid="{CCFA0165-E078-43F8-B1A2-AEDBCAC729D8}"/>
    <cellStyle name="40% - Accent4 2 2 2 4 4" xfId="24069" xr:uid="{9028B34C-6E52-4A71-83B9-8440A940C5AA}"/>
    <cellStyle name="40% - Accent4 2 2 2 5" xfId="21521" xr:uid="{7E8414B5-053A-4B50-9CD6-51F29BF2D2DD}"/>
    <cellStyle name="40% - Accent4 2 2 2 5 2" xfId="7310" xr:uid="{268864CB-1BE4-452A-A48F-4A91B2F955BC}"/>
    <cellStyle name="40% - Accent4 2 2 2 6" xfId="3794" xr:uid="{B3E87851-D448-49C2-B10C-D6408BA00EFD}"/>
    <cellStyle name="40% - Accent4 2 2 2 6 2" xfId="23255" xr:uid="{0C9763EE-D2BF-4827-A484-8610BAF01C8C}"/>
    <cellStyle name="40% - Accent4 2 2 2 7" xfId="826" xr:uid="{9C461C4A-4ADA-4918-AE6A-5E8CBFA3AFCD}"/>
    <cellStyle name="40% - Accent4 2 2 3" xfId="21371" xr:uid="{B5347B67-EF50-4DAE-B711-3D99E3D762F9}"/>
    <cellStyle name="40% - Accent4 2 2 3 2" xfId="15059" xr:uid="{8E2423BC-8233-4295-832F-6721007B6631}"/>
    <cellStyle name="40% - Accent4 2 2 3 2 2" xfId="10922" xr:uid="{EA7AB228-D57C-42C5-9519-9F5646DE3D15}"/>
    <cellStyle name="40% - Accent4 2 2 3 2 2 2" xfId="1594" xr:uid="{4ACB342E-79DF-472A-84B3-B82EA18075BC}"/>
    <cellStyle name="40% - Accent4 2 2 3 2 2 2 2" xfId="7396" xr:uid="{96F2B790-D6A7-4C1A-A4DC-6767696562C4}"/>
    <cellStyle name="40% - Accent4 2 2 3 2 2 3" xfId="737" xr:uid="{FE74C2E0-4872-4C90-9DFF-3DC32F63E2F7}"/>
    <cellStyle name="40% - Accent4 2 2 3 2 2 3 2" xfId="19127" xr:uid="{AF2424DC-013D-49BD-941E-2E04745229EC}"/>
    <cellStyle name="40% - Accent4 2 2 3 2 2 4" xfId="13546" xr:uid="{1AD4872F-49C4-4746-B1A1-9DFA76AB38CA}"/>
    <cellStyle name="40% - Accent4 2 2 3 2 3" xfId="23626" xr:uid="{F9555748-C45A-479B-B072-7AE458DA19DC}"/>
    <cellStyle name="40% - Accent4 2 2 3 2 3 2" xfId="998" xr:uid="{CCEF7DF8-E828-407D-AE13-2EC919560020}"/>
    <cellStyle name="40% - Accent4 2 2 3 2 4" xfId="5898" xr:uid="{20061FB0-18DC-4CA7-9FBA-348D5A1433B8}"/>
    <cellStyle name="40% - Accent4 2 2 3 2 4 2" xfId="25359" xr:uid="{C6C87352-FF90-45AF-AB05-14A9653C63AB}"/>
    <cellStyle name="40% - Accent4 2 2 3 2 5" xfId="21863" xr:uid="{96DE0965-6551-4F9A-BBAB-91AF85CA5BB8}"/>
    <cellStyle name="40% - Accent4 2 2 3 3" xfId="4526" xr:uid="{D26F42E5-DA9D-4146-A91C-327E7ED5778D}"/>
    <cellStyle name="40% - Accent4 2 2 3 3 2" xfId="23559" xr:uid="{5FB1DD98-72B8-4F16-9ABD-27E66D8F8B80}"/>
    <cellStyle name="40% - Accent4 2 2 3 3 2 2" xfId="3698" xr:uid="{2C399169-83E9-4F0D-8212-CD7693322FC5}"/>
    <cellStyle name="40% - Accent4 2 2 3 3 2 2 2" xfId="20032" xr:uid="{2EE77FEA-723B-4E77-A1EB-8D3163B83DC4}"/>
    <cellStyle name="40% - Accent4 2 2 3 3 2 3" xfId="1774" xr:uid="{5EB125AE-EC87-463A-B7F9-65EDB040B55A}"/>
    <cellStyle name="40% - Accent4 2 2 3 3 2 3 2" xfId="8594" xr:uid="{8EAE6CDF-CD46-4780-B5C3-B9E4C32464DD}"/>
    <cellStyle name="40% - Accent4 2 2 3 3 2 4" xfId="908" xr:uid="{BB7B5A1B-8872-422B-8868-DDE44558CC15}"/>
    <cellStyle name="40% - Accent4 2 2 3 3 3" xfId="17314" xr:uid="{8A52FCE9-C12A-40FC-83AC-64136BE9948B}"/>
    <cellStyle name="40% - Accent4 2 2 3 3 3 2" xfId="2033" xr:uid="{D245D48D-9532-4C6E-94B3-FD0A515BBFC9}"/>
    <cellStyle name="40% - Accent4 2 2 3 3 4" xfId="12212" xr:uid="{DD484D18-EE66-446E-8E0B-B5056D94486A}"/>
    <cellStyle name="40% - Accent4 2 2 3 3 4 2" xfId="19046" xr:uid="{493CFEE6-9B30-4834-A8EA-8F688903CFEB}"/>
    <cellStyle name="40% - Accent4 2 2 3 3 5" xfId="15551" xr:uid="{077885B8-023A-4F23-898F-4865C3DF07D0}"/>
    <cellStyle name="40% - Accent4 2 2 3 4" xfId="4609" xr:uid="{CC0344AE-C4FB-4B79-97AA-1BA77722DD7D}"/>
    <cellStyle name="40% - Accent4 2 2 3 4 2" xfId="13197" xr:uid="{6B65769C-1089-473C-BB77-D4D6845E9429}"/>
    <cellStyle name="40% - Accent4 2 2 3 4 2 2" xfId="17929" xr:uid="{526DEDD0-81E7-4622-9EFF-3957B4295948}"/>
    <cellStyle name="40% - Accent4 2 2 3 4 3" xfId="13376" xr:uid="{60CEA4AB-7C44-4B6F-B0B5-7D60449B1ECB}"/>
    <cellStyle name="40% - Accent4 2 2 3 4 3 2" xfId="25440" xr:uid="{86A40F1E-ED8E-40C7-940F-1B777833A7D6}"/>
    <cellStyle name="40% - Accent4 2 2 3 4 4" xfId="19860" xr:uid="{2B4D0444-3278-4F7F-B2A8-ECC77361A950}"/>
    <cellStyle name="40% - Accent4 2 2 3 5" xfId="10989" xr:uid="{B68E6F96-03E1-4DEB-A484-86245C0714AA}"/>
    <cellStyle name="40% - Accent4 2 2 3 5 2" xfId="997" xr:uid="{F7CC319A-63D0-4BCB-B4E0-BFED0A27EFAB}"/>
    <cellStyle name="40% - Accent4 2 2 3 6" xfId="16432" xr:uid="{73F81459-D21E-4A2F-B3C7-84E3C24529A9}"/>
    <cellStyle name="40% - Accent4 2 2 3 6 2" xfId="12722" xr:uid="{FD99F93A-A7B5-4950-891A-4F4B6F9A4B41}"/>
    <cellStyle name="40% - Accent4 2 2 3 7" xfId="9227" xr:uid="{D61C5F04-8D3F-4716-935C-777ED5F489BA}"/>
    <cellStyle name="40% - Accent4 2 2 4" xfId="10839" xr:uid="{CB731E77-92A1-4B4C-80BB-62885B19E26B}"/>
    <cellStyle name="40% - Accent4 2 2 4 2" xfId="17247" xr:uid="{36421CB0-41FF-4849-AE5E-B15C4228D4EA}"/>
    <cellStyle name="40% - Accent4 2 2 4 2 2" xfId="10012" xr:uid="{E762BC8C-A0BB-41EB-94C4-7C70F335D859}"/>
    <cellStyle name="40% - Accent4 2 2 4 2 2 2" xfId="13718" xr:uid="{1983E6C8-EA60-42B7-A718-8734BE47FD3F}"/>
    <cellStyle name="40% - Accent4 2 2 4 2 3" xfId="3878" xr:uid="{37C5BF52-5F50-46AF-B347-68587CBD3B36}"/>
    <cellStyle name="40% - Accent4 2 2 4 2 3 2" xfId="21229" xr:uid="{267F993F-E6BB-40AC-8314-1E52FE30C94C}"/>
    <cellStyle name="40% - Accent4 2 2 4 2 4" xfId="1944" xr:uid="{B89CE2CD-0304-48F3-BEDD-4278C622B789}"/>
    <cellStyle name="40% - Accent4 2 2 4 3" xfId="6781" xr:uid="{E7281B21-C37C-47B2-9269-BEA6F845A1C8}"/>
    <cellStyle name="40% - Accent4 2 2 4 3 2" xfId="4137" xr:uid="{B295C8BF-4434-48F2-AAFA-F6A5C19644DD}"/>
    <cellStyle name="40% - Accent4 2 2 4 4" xfId="24849" xr:uid="{C4D94840-AB00-4DCC-9B76-3616D2A3448D}"/>
    <cellStyle name="40% - Accent4 2 2 4 4 2" xfId="8513" xr:uid="{37E83837-01C4-47C4-8C12-A330D338BBF9}"/>
    <cellStyle name="40% - Accent4 2 2 4 5" xfId="5018" xr:uid="{721E9DA4-DCDB-49D9-8A13-2C8890EF4FFE}"/>
    <cellStyle name="40% - Accent4 2 2 5" xfId="23476" xr:uid="{6ED7270E-DE6E-4B65-B4DE-C0CC05774245}"/>
    <cellStyle name="40% - Accent4 2 2 5 2" xfId="6714" xr:uid="{A163040E-FC04-4278-9DC5-C38C04B1A201}"/>
    <cellStyle name="40% - Accent4 2 2 5 2 2" xfId="22649" xr:uid="{8F221143-0BA3-46AB-A457-CE048B31754B}"/>
    <cellStyle name="40% - Accent4 2 2 5 2 2 2" xfId="1081" xr:uid="{DB818295-3FF6-4E00-89C2-1AA94517ED21}"/>
    <cellStyle name="40% - Accent4 2 2 5 2 3" xfId="10192" xr:uid="{32744BD6-CD86-47F1-9821-ACFB7C684FD1}"/>
    <cellStyle name="40% - Accent4 2 2 5 2 3 2" xfId="14917" xr:uid="{CE5FBDA7-A7B8-4AB6-BE13-0102F682D263}"/>
    <cellStyle name="40% - Accent4 2 2 5 2 4" xfId="4048" xr:uid="{83D2F59F-145D-4B3A-A4FB-5485C8DC88CE}"/>
    <cellStyle name="40% - Accent4 2 2 5 3" xfId="19417" xr:uid="{D6A9C352-EAF3-4222-BEC3-F40628D18EB0}"/>
    <cellStyle name="40% - Accent4 2 2 5 3 2" xfId="10451" xr:uid="{CF03DAC2-86DF-4DB8-8C22-297C5E705C00}"/>
    <cellStyle name="40% - Accent4 2 2 5 4" xfId="18536" xr:uid="{AC046A22-A344-4CEF-8EB2-B59C0ADD1ADD}"/>
    <cellStyle name="40% - Accent4 2 2 5 4 2" xfId="21148" xr:uid="{17D1F3BA-038F-4283-8956-55E01B6DAD34}"/>
    <cellStyle name="40% - Accent4 2 2 5 5" xfId="11331" xr:uid="{E7C334F1-967B-4368-ACE0-1A491C8E6F25}"/>
    <cellStyle name="40% - Accent4 2 2 6" xfId="2505" xr:uid="{A1587FE4-0F7A-4E20-8BE5-31C63CBF5000}"/>
    <cellStyle name="40% - Accent4 2 2 6 2" xfId="23720" xr:uid="{7A7A9527-2A9A-47F8-ADA9-E1AD419A6CEA}"/>
    <cellStyle name="40% - Accent4 2 2 6 2 2" xfId="15824" xr:uid="{4F0367F1-17BB-443E-9109-E5BCE70706AD}"/>
    <cellStyle name="40% - Accent4 2 2 6 3" xfId="23899" xr:uid="{5CF62B76-4501-4609-90A0-DC3B32847243}"/>
    <cellStyle name="40% - Accent4 2 2 6 3 2" xfId="23336" xr:uid="{FA5BFBBE-89C5-4B43-A0D3-206C22F2AFDB}"/>
    <cellStyle name="40% - Accent4 2 2 6 4" xfId="11432" xr:uid="{3F97107D-18BE-4E35-A07C-B5695C3D8B21}"/>
    <cellStyle name="40% - Accent4 2 2 7" xfId="8885" xr:uid="{6CB35ECE-BE04-4F85-869E-515A156F343F}"/>
    <cellStyle name="40% - Accent4 2 2 7 2" xfId="17843" xr:uid="{70041C9C-7D2F-44A9-AF6F-CF60C91AA233}"/>
    <cellStyle name="40% - Accent4 2 2 8" xfId="1690" xr:uid="{B8905D7B-D440-4A9D-9DF6-D06DA05F7AB9}"/>
    <cellStyle name="40% - Accent4 2 2 8 2" xfId="10618" xr:uid="{8169B671-0D0B-44D4-AD10-88D9395A132C}"/>
    <cellStyle name="40% - Accent4 2 2 9" xfId="13465" xr:uid="{6B14BF72-1009-4D8F-9287-10544297ED76}"/>
    <cellStyle name="40% - Accent4 2 3" xfId="17164" xr:uid="{1BFBA3B6-2CBC-40A6-BBB2-F5DE63D48F03}"/>
    <cellStyle name="40% - Accent4 2 3 2" xfId="6631" xr:uid="{28DE447F-61F5-4951-B837-0E20157AD1B1}"/>
    <cellStyle name="40% - Accent4 2 3 2 2" xfId="13036" xr:uid="{526BA912-A66D-4C1B-B2FA-076392D597DB}"/>
    <cellStyle name="40% - Accent4 2 3 2 2 2" xfId="5802" xr:uid="{29F4B83C-0588-4B03-B601-1D5492FFA05D}"/>
    <cellStyle name="40% - Accent4 2 3 2 2 2 2" xfId="4220" xr:uid="{3DB73D52-E749-4149-8F88-DDB9E3FEDC65}"/>
    <cellStyle name="40% - Accent4 2 3 2 2 3" xfId="16516" xr:uid="{46714F66-8ECA-4E8A-9C1B-3EBC9657C8AD}"/>
    <cellStyle name="40% - Accent4 2 3 2 2 3 2" xfId="9666" xr:uid="{9CDCA142-A4EC-4236-865F-8A04747E7986}"/>
    <cellStyle name="40% - Accent4 2 3 2 2 4" xfId="22999" xr:uid="{C0910697-9A5F-4E84-84EB-F19B1F66045D}"/>
    <cellStyle name="40% - Accent4 2 3 2 3" xfId="1500" xr:uid="{4ACAD3C1-9A54-4376-9A60-4297B8ED26CC}"/>
    <cellStyle name="40% - Accent4 2 3 2 3 2" xfId="16775" xr:uid="{E8EC6F67-D337-47DA-817E-8A2BD175FD69}"/>
    <cellStyle name="40% - Accent4 2 3 2 4" xfId="20638" xr:uid="{2C716825-96CD-450E-A88C-427AFF266B04}"/>
    <cellStyle name="40% - Accent4 2 3 2 4 2" xfId="3272" xr:uid="{2FCD8477-9FAF-46B9-A3B1-3B37ECF054BA}"/>
    <cellStyle name="40% - Accent4 2 3 2 5" xfId="17656" xr:uid="{04EB3491-9A4E-4B5B-8D14-36BDF2769D67}"/>
    <cellStyle name="40% - Accent4 2 3 3" xfId="19267" xr:uid="{B941B356-4E4E-42B9-8334-C25B043B3DFC}"/>
    <cellStyle name="40% - Accent4 2 3 3 2" xfId="394" xr:uid="{1D7EDB79-DF0B-41C7-B0F2-D5F18E7FE1C2}"/>
    <cellStyle name="40% - Accent4 2 3 3 2 2" xfId="12116" xr:uid="{C6DA0E1E-B649-4DD8-B494-F1B5B8E497EF}"/>
    <cellStyle name="40% - Accent4 2 3 3 2 2 2" xfId="10534" xr:uid="{75BAC029-6835-4614-9CDD-C124F23BD22F}"/>
    <cellStyle name="40% - Accent4 2 3 3 2 3" xfId="5982" xr:uid="{DE813105-F749-4FCF-87B7-AE34319D4E7C}"/>
    <cellStyle name="40% - Accent4 2 3 3 2 3 2" xfId="22302" xr:uid="{280769C0-7F0C-4B80-BF90-D9AC8CC8F7E0}"/>
    <cellStyle name="40% - Accent4 2 3 3 2 4" xfId="16686" xr:uid="{2B491459-7624-4613-BC9D-15FB100DDF64}"/>
    <cellStyle name="40% - Accent4 2 3 3 3" xfId="3604" xr:uid="{D3ADBAC3-785D-40CD-BADA-C2BFEAD942FD}"/>
    <cellStyle name="40% - Accent4 2 3 3 3 2" xfId="6241" xr:uid="{DB553AB7-2FA2-470B-B9EF-03797A4F7710}"/>
    <cellStyle name="40% - Accent4 2 3 3 4" xfId="14326" xr:uid="{3CD1E65D-63D2-49CA-A4B2-958D6A3C1EBB}"/>
    <cellStyle name="40% - Accent4 2 3 3 4 2" xfId="9585" xr:uid="{8AC188AB-70D0-4085-8938-AF7411A7C474}"/>
    <cellStyle name="40% - Accent4 2 3 3 5" xfId="7123" xr:uid="{75AE508B-F75E-4AEB-A31B-073CEEC2AD23}"/>
    <cellStyle name="40% - Accent4 2 3 4" xfId="19350" xr:uid="{DFC21B40-49D7-43CF-B0C6-57DD1CAA468B}"/>
    <cellStyle name="40% - Accent4 2 3 4 2" xfId="16336" xr:uid="{B976CC0C-7B01-47D8-8897-32F9CFE6855F}"/>
    <cellStyle name="40% - Accent4 2 3 4 2 2" xfId="2116" xr:uid="{455BED7A-2FDA-4C89-9975-EAAA4D045A27}"/>
    <cellStyle name="40% - Accent4 2 3 4 3" xfId="22829" xr:uid="{1B86BA03-6D13-4A3E-88EA-97178F2EAD28}"/>
    <cellStyle name="40% - Accent4 2 3 4 3 2" xfId="3353" xr:uid="{340C9E60-77F8-40EE-9A2D-51909E1F3D0A}"/>
    <cellStyle name="40% - Accent4 2 3 4 4" xfId="10362" xr:uid="{DEE1B9F3-614E-4600-846A-0DF397BA5FFF}"/>
    <cellStyle name="40% - Accent4 2 3 5" xfId="13103" xr:uid="{657D8D81-DA28-478D-9982-F7AAFD58DBA1}"/>
    <cellStyle name="40% - Accent4 2 3 5 2" xfId="23088" xr:uid="{65832017-1B79-480A-B4DD-37A21A19B428}"/>
    <cellStyle name="40% - Accent4 2 3 6" xfId="8003" xr:uid="{2FFB6659-625C-4A27-A2F6-0B11EB5B33BB}"/>
    <cellStyle name="40% - Accent4 2 3 6 2" xfId="14836" xr:uid="{33C1F3C8-2FD9-4C8B-970C-F1DFD32E1E1C}"/>
    <cellStyle name="40% - Accent4 2 3 7" xfId="23968" xr:uid="{21F0A912-590D-440B-80E5-0B34C36C85DD}"/>
    <cellStyle name="40% - Accent4 2 4" xfId="12953" xr:uid="{EB6470C5-56E2-4BAD-ABC4-96703BF51A9A}"/>
    <cellStyle name="40% - Accent4 2 4 2" xfId="311" xr:uid="{864653A7-A526-4B41-A471-30B65B16A54A}"/>
    <cellStyle name="40% - Accent4 2 4 2 2" xfId="3538" xr:uid="{DF4800C6-4068-4E83-AB78-E34A24AEAEAD}"/>
    <cellStyle name="40% - Accent4 2 4 2 2 2" xfId="18440" xr:uid="{576E7282-1762-40CF-8A62-5A70F54A02A1}"/>
    <cellStyle name="40% - Accent4 2 4 2 2 2 2" xfId="16858" xr:uid="{0C890BC0-5B95-4721-811E-671654BEB468}"/>
    <cellStyle name="40% - Accent4 2 4 2 2 3" xfId="24933" xr:uid="{A87DE1AD-7EA4-48EE-BC08-B27D270A6E3F}"/>
    <cellStyle name="40% - Accent4 2 4 2 2 3 2" xfId="5457" xr:uid="{26BBAC9A-B3C5-48E8-BE22-2279714ADB52}"/>
    <cellStyle name="40% - Accent4 2 4 2 2 4" xfId="12466" xr:uid="{C94A8FE0-7DE1-4817-98C6-C405775B18AA}"/>
    <cellStyle name="40% - Accent4 2 4 2 3" xfId="22555" xr:uid="{26D91B30-D8FC-46A2-9E3B-031C0873C0D4}"/>
    <cellStyle name="40% - Accent4 2 4 2 3 2" xfId="25192" xr:uid="{467B03F6-6144-4796-82E2-39C3BEA04518}"/>
    <cellStyle name="40% - Accent4 2 4 2 4" xfId="9075" xr:uid="{451B9797-FF94-41A5-8424-54CF45A9CCAD}"/>
    <cellStyle name="40% - Accent4 2 4 2 4 2" xfId="15909" xr:uid="{00BC3FF7-3B0F-4D72-83D1-9272C197CE20}"/>
    <cellStyle name="40% - Accent4 2 4 2 5" xfId="13445" xr:uid="{F1AA4889-5318-4131-AE9E-3876CE2CAFB5}"/>
    <cellStyle name="40% - Accent4 2 4 3" xfId="1351" xr:uid="{8B039D86-F5AA-438F-A6B6-27AA23C95BC4}"/>
    <cellStyle name="40% - Accent4 2 4 3 2" xfId="9852" xr:uid="{42DCE978-756A-43FA-AEAA-081C7F600707}"/>
    <cellStyle name="40% - Accent4 2 4 3 2 2" xfId="7907" xr:uid="{6F569A14-6844-4343-A934-9CF5FDB85B09}"/>
    <cellStyle name="40% - Accent4 2 4 3 2 2 2" xfId="6324" xr:uid="{079F9A5F-9036-4D95-8695-F3132DB0873A}"/>
    <cellStyle name="40% - Accent4 2 4 3 2 3" xfId="18620" xr:uid="{F2B71142-8175-4F6F-B040-E65CDE9CB3D3}"/>
    <cellStyle name="40% - Accent4 2 4 3 2 3 2" xfId="11770" xr:uid="{B5F899E4-68E7-49DB-9BBF-6C05F75BB1CE}"/>
    <cellStyle name="40% - Accent4 2 4 3 2 4" xfId="25103" xr:uid="{58AB83A8-AE19-420C-A0EA-0C074914B8C0}"/>
    <cellStyle name="40% - Accent4 2 4 3 3" xfId="16242" xr:uid="{DEB12B04-24DD-4C1F-8883-ECD47D45EC71}"/>
    <cellStyle name="40% - Accent4 2 4 3 3 2" xfId="18879" xr:uid="{7E3C7263-26E7-4884-9769-CE443421C1FC}"/>
    <cellStyle name="40% - Accent4 2 4 3 4" xfId="21711" xr:uid="{80F7E3AA-895C-4663-A56D-806D79C59BC4}"/>
    <cellStyle name="40% - Accent4 2 4 3 4 2" xfId="5376" xr:uid="{1677348F-13AA-48BE-B556-D9B4BEAC8FF5}"/>
    <cellStyle name="40% - Accent4 2 4 3 5" xfId="1818" xr:uid="{FDE54580-0DF6-45EC-AC40-B611224BE6E0}"/>
    <cellStyle name="40% - Accent4 2 4 4" xfId="1434" xr:uid="{E6297033-70FD-4E12-B70E-9F8C9D408C66}"/>
    <cellStyle name="40% - Accent4 2 4 4 2" xfId="24753" xr:uid="{9E0BD5B8-453F-4C5B-8789-BDB5DE634659}"/>
    <cellStyle name="40% - Accent4 2 4 4 2 2" xfId="23171" xr:uid="{6B8C8B48-8B22-4410-9715-88054D538507}"/>
    <cellStyle name="40% - Accent4 2 4 4 3" xfId="12296" xr:uid="{2BDE130B-A0B3-4D02-9728-1AC6B708B61E}"/>
    <cellStyle name="40% - Accent4 2 4 4 3 2" xfId="15990" xr:uid="{8E87C2A6-577D-420A-9F9E-CB2D70FF682D}"/>
    <cellStyle name="40% - Accent4 2 4 4 4" xfId="6152" xr:uid="{1001B642-7CA2-48C8-BC50-C9E83A98A541}"/>
    <cellStyle name="40% - Accent4 2 4 5" xfId="9918" xr:uid="{44362C29-1458-459C-B5D9-4055A8882C21}"/>
    <cellStyle name="40% - Accent4 2 4 5 2" xfId="12555" xr:uid="{2E6FE76B-A536-45AC-85D4-E03FCC7166B7}"/>
    <cellStyle name="40% - Accent4 2 4 6" xfId="2762" xr:uid="{4C1C6079-D0DA-424B-B947-C5FA004D3A50}"/>
    <cellStyle name="40% - Accent4 2 4 6 2" xfId="22221" xr:uid="{FA9F837F-9B66-444D-A862-77E132050A17}"/>
    <cellStyle name="40% - Accent4 2 4 7" xfId="19759" xr:uid="{D5682CA7-739F-43B0-B6EE-FA4D1455F1E0}"/>
    <cellStyle name="40% - Accent4 2 5" xfId="3455" xr:uid="{A091900C-C543-4A40-8585-B5A92FC4BFEB}"/>
    <cellStyle name="40% - Accent4 2 5 2" xfId="9769" xr:uid="{9FAC1E79-F62A-4360-822F-CD4C2396024C}"/>
    <cellStyle name="40% - Accent4 2 5 2 2" xfId="16176" xr:uid="{28F4565F-938D-4AAD-883D-13FD2FE3CB9F}"/>
    <cellStyle name="40% - Accent4 2 5 2 2 2" xfId="14230" xr:uid="{6C8C4A2C-F931-4EEB-B822-7685FA52D0EF}"/>
    <cellStyle name="40% - Accent4 2 5 2 2 2 2" xfId="25275" xr:uid="{FF652509-CB21-4044-9250-CF4BCFC01977}"/>
    <cellStyle name="40% - Accent4 2 5 2 2 3" xfId="20722" xr:uid="{F1E4D3D7-3144-4C4E-A2A9-AAB41B43230A}"/>
    <cellStyle name="40% - Accent4 2 5 2 2 3 2" xfId="18095" xr:uid="{0081D869-09AE-4709-9333-9621E6F8EC75}"/>
    <cellStyle name="40% - Accent4 2 5 2 2 4" xfId="8257" xr:uid="{7B658F78-D3DB-43F4-A1B7-FCA0A15BA6BB}"/>
    <cellStyle name="40% - Accent4 2 5 2 3" xfId="12022" xr:uid="{B4A4D558-8CA9-4782-B9D3-841A881FF9F3}"/>
    <cellStyle name="40% - Accent4 2 5 2 3 2" xfId="20981" xr:uid="{F8E01DF5-5BFB-43F8-82E2-D83FF255045D}"/>
    <cellStyle name="40% - Accent4 2 5 2 4" xfId="4866" xr:uid="{B4D05A17-FD12-4E34-B60E-5AA99CFDC3FE}"/>
    <cellStyle name="40% - Accent4 2 5 2 4 2" xfId="24326" xr:uid="{524DBE0A-6445-4FA4-8BD5-F264BF2DF392}"/>
    <cellStyle name="40% - Accent4 2 5 2 5" xfId="10236" xr:uid="{81930D68-7939-44F0-BF21-2B2857F0A448}"/>
    <cellStyle name="40% - Accent4 2 5 3" xfId="22406" xr:uid="{0C7A44EF-618D-40C0-8FA8-8A439298D4BE}"/>
    <cellStyle name="40% - Accent4 2 5 3 2" xfId="5642" xr:uid="{25053B17-57F8-482A-B855-F6FE393E1E11}"/>
    <cellStyle name="40% - Accent4 2 5 3 2 2" xfId="2341" xr:uid="{8DAE9703-748A-4465-94C2-9D9032E9E6F7}"/>
    <cellStyle name="40% - Accent4 2 5 3 2 2 2" xfId="18962" xr:uid="{060F2E19-E014-4E5E-8A5E-40BB508CC827}"/>
    <cellStyle name="40% - Accent4 2 5 3 2 3" xfId="14410" xr:uid="{62C2FE35-395D-46C5-81C7-5027ED341A4D}"/>
    <cellStyle name="40% - Accent4 2 5 3 2 3 2" xfId="7562" xr:uid="{94D9EA25-F569-4E1B-83FE-6E9EE3ABEA25}"/>
    <cellStyle name="40% - Accent4 2 5 3 2 4" xfId="20892" xr:uid="{229D49B0-D820-4057-8987-61FE022B352A}"/>
    <cellStyle name="40% - Accent4 2 5 3 3" xfId="24659" xr:uid="{D3632509-7DA0-46BF-B76C-E9FF6890336C}"/>
    <cellStyle name="40% - Accent4 2 5 3 3 2" xfId="14669" xr:uid="{7AAAA6C7-D603-4645-BE4F-0051F5156C86}"/>
    <cellStyle name="40% - Accent4 2 5 3 4" xfId="11179" xr:uid="{B3FF67B3-9104-4A3D-A26A-23118B9EAD89}"/>
    <cellStyle name="40% - Accent4 2 5 3 4 2" xfId="18014" xr:uid="{00BA6148-3F01-4909-8393-C6784255BB93}"/>
    <cellStyle name="40% - Accent4 2 5 3 5" xfId="22873" xr:uid="{A91B90BC-C1AD-4662-AF7E-14AE30DD077D}"/>
    <cellStyle name="40% - Accent4 2 5 4" xfId="22489" xr:uid="{225CC781-D0D6-4D89-B035-CDF0863C08D5}"/>
    <cellStyle name="40% - Accent4 2 5 4 2" xfId="20542" xr:uid="{58A7CD1D-6FCA-4390-A453-E7BDC2F6EE37}"/>
    <cellStyle name="40% - Accent4 2 5 4 2 2" xfId="12638" xr:uid="{23CE57B7-B449-4199-9640-0C56C88AE9D0}"/>
    <cellStyle name="40% - Accent4 2 5 4 3" xfId="8087" xr:uid="{A1C66F36-0080-415B-9679-F995B4D4AE5E}"/>
    <cellStyle name="40% - Accent4 2 5 4 3 2" xfId="24407" xr:uid="{F43E963F-275B-4139-9550-1E58D09220A0}"/>
    <cellStyle name="40% - Accent4 2 5 4 4" xfId="18790" xr:uid="{7C4F21A9-D36A-48FF-AFA0-DC58383BCF83}"/>
    <cellStyle name="40% - Accent4 2 5 5" xfId="5708" xr:uid="{50EB7C77-C4BA-4392-A558-28B32AE2A33D}"/>
    <cellStyle name="40% - Accent4 2 5 5 2" xfId="8346" xr:uid="{589B98E1-E025-4271-BBF3-29720450F066}"/>
    <cellStyle name="40% - Accent4 2 5 6" xfId="15399" xr:uid="{64E4D07D-9C9C-4816-8DC1-066CA7262C1B}"/>
    <cellStyle name="40% - Accent4 2 5 6 2" xfId="11689" xr:uid="{3DBAE0A0-D8B1-424C-9458-DBC052D4A1EA}"/>
    <cellStyle name="40% - Accent4 2 5 7" xfId="3922" xr:uid="{572F5339-2595-4845-AC84-B63133C9C305}"/>
    <cellStyle name="40% - Accent4 2 6" xfId="16093" xr:uid="{8BEEECCB-52CF-4C98-80F8-E0DC213234B3}"/>
    <cellStyle name="40% - Accent4 2 6 2" xfId="11956" xr:uid="{5C90DF8A-7070-4379-AAE3-C619713FC6CB}"/>
    <cellStyle name="40% - Accent4 2 6 2 2" xfId="8654" xr:uid="{C55F76C6-B7F0-4663-8C6B-B9EE6E3AD469}"/>
    <cellStyle name="40% - Accent4 2 6 2 2 2" xfId="8429" xr:uid="{E74824C0-4B38-4158-B280-9022EF36245D}"/>
    <cellStyle name="40% - Accent4 2 6 2 3" xfId="2846" xr:uid="{B90ACBD5-C4A4-4BBC-B601-17A2FBBE5633}"/>
    <cellStyle name="40% - Accent4 2 6 2 3 2" xfId="20198" xr:uid="{53720AA7-34C7-432F-9FAD-DC7ECE0FC9BB}"/>
    <cellStyle name="40% - Accent4 2 6 2 4" xfId="14580" xr:uid="{6E58D87B-8589-4651-A7D7-0F6AAC00A13A}"/>
    <cellStyle name="40% - Accent4 2 6 3" xfId="18346" xr:uid="{183F226E-6C37-449A-9C7D-9A45A7CCC11F}"/>
    <cellStyle name="40% - Accent4 2 6 3 2" xfId="3105" xr:uid="{6F07948E-02B1-4D28-990D-949406464BC4}"/>
    <cellStyle name="40% - Accent4 2 6 4" xfId="23816" xr:uid="{2098CD5F-3AEF-4D0D-9DC3-22EBAEA27A60}"/>
    <cellStyle name="40% - Accent4 2 6 4 2" xfId="7481" xr:uid="{2D2DBB98-C807-43A5-9BE4-1358F7245C5E}"/>
    <cellStyle name="40% - Accent4 2 6 5" xfId="16560" xr:uid="{5EDDC531-DF73-49ED-B8C3-B10F24D434B7}"/>
    <cellStyle name="40% - Accent4 2 7" xfId="5559" xr:uid="{A1B61952-74A1-4989-879F-458614F6287E}"/>
    <cellStyle name="40% - Accent4 2 7 2" xfId="24593" xr:uid="{C7E50F3C-E7CD-4B8E-B970-94F0262EE1AD}"/>
    <cellStyle name="40% - Accent4 2 7 2 2" xfId="21289" xr:uid="{6FAA8F15-8DB2-4AAF-BE5D-CDBC569F229F}"/>
    <cellStyle name="40% - Accent4 2 7 2 2 2" xfId="21064" xr:uid="{A6D9F66C-06A4-4E67-B043-DE3D98B418F3}"/>
    <cellStyle name="40% - Accent4 2 7 2 3" xfId="9159" xr:uid="{E06009E6-23D1-4791-8027-35B05D0F6CBF}"/>
    <cellStyle name="40% - Accent4 2 7 2 3 2" xfId="13884" xr:uid="{7CEA3386-3D05-4F3F-990E-59FBF9CDB481}"/>
    <cellStyle name="40% - Accent4 2 7 2 4" xfId="3016" xr:uid="{6F216227-44AB-43B8-B663-221B7FB587CC}"/>
    <cellStyle name="40% - Accent4 2 7 3" xfId="7813" xr:uid="{F609DACE-ED97-4A98-8623-98647700344C}"/>
    <cellStyle name="40% - Accent4 2 7 3 2" xfId="9418" xr:uid="{36C80A5E-AB9A-4311-9431-445DC545A732}"/>
    <cellStyle name="40% - Accent4 2 7 4" xfId="17504" xr:uid="{D5D4F164-44CE-4D8A-B758-240DB9F7A847}"/>
    <cellStyle name="40% - Accent4 2 7 4 2" xfId="20117" xr:uid="{1CC7CF62-51C3-467B-9750-98CF6EC037EA}"/>
    <cellStyle name="40% - Accent4 2 7 5" xfId="6026" xr:uid="{9516ECDF-C751-4A41-8436-765B44C9FB05}"/>
    <cellStyle name="40% - Accent4 2 8" xfId="11873" xr:uid="{F04B3E3B-ACD8-4986-ACC3-A430B36774B0}"/>
    <cellStyle name="40% - Accent4 2 9" xfId="7663" xr:uid="{8C159748-BE77-4089-BC4A-34A69E1DFAF5}"/>
    <cellStyle name="40% - Accent4 2 9 2" xfId="2572" xr:uid="{79AEC95C-6E54-41DE-944E-0002A7B48BB9}"/>
    <cellStyle name="40% - Accent4 2 9 2 2" xfId="24155" xr:uid="{976BB100-387A-4230-87EE-B4897DE44B14}"/>
    <cellStyle name="40% - Accent4 2 9 3" xfId="13295" xr:uid="{C9AD711B-EF89-4C0B-A7F2-AD424094632C}"/>
    <cellStyle name="40% - Accent4 2 9 3 2" xfId="4304" xr:uid="{DE33ABCD-56A3-44F7-A14B-718D80BF1F3A}"/>
    <cellStyle name="40% - Accent4 2 9 4" xfId="19779" xr:uid="{96E964E2-55B3-4C30-9A34-86CAB2ADB0D0}"/>
    <cellStyle name="40% - Accent4 20" xfId="2501" xr:uid="{4F93E311-3048-4EF4-AD4E-93CD9D70FB4D}"/>
    <cellStyle name="40% - Accent4 20 2" xfId="5810" xr:uid="{D638E479-336A-492C-90B8-3F1A3149BB1E}"/>
    <cellStyle name="40% - Accent4 20 2 2" xfId="12634" xr:uid="{3F3710FB-1E00-4396-B442-8891DD8CE9EB}"/>
    <cellStyle name="40% - Accent4 20 3" xfId="6557" xr:uid="{68322A0A-F129-446F-81D9-D2CEDCFC92CE}"/>
    <cellStyle name="40% - Accent4 20 3 2" xfId="4387" xr:uid="{54B861B9-4C3D-4374-A3CF-D13E3447A060}"/>
    <cellStyle name="40% - Accent4 20 4" xfId="11428" xr:uid="{9ECA911F-FEF3-4233-9DF6-505D8F4773A7}"/>
    <cellStyle name="40% - Accent4 21" xfId="14100" xr:uid="{D0D2E7E3-EE00-456B-8B0C-1F03B761084A}"/>
    <cellStyle name="40% - Accent4 21 2" xfId="4076" xr:uid="{605E1C70-91D9-427D-AC1B-61CDC462E425}"/>
    <cellStyle name="40% - Accent4 22" xfId="15339" xr:uid="{B6711856-29E3-4220-B867-9ABFCF5BCEBA}"/>
    <cellStyle name="40% - Accent4 22 2" xfId="18990" xr:uid="{1DB302AA-3F04-47E9-B625-4BF3AD7DA4A0}"/>
    <cellStyle name="40% - Accent4 23" xfId="13405" xr:uid="{34A6DF17-54D0-4C49-B490-5CC4B9914D7E}"/>
    <cellStyle name="40% - Accent4 24" xfId="19156" xr:uid="{F8B392D0-1E5D-43AE-A516-A6CF8E9BB4FC}"/>
    <cellStyle name="40% - Accent4 25" xfId="14992" xr:uid="{73A38378-A735-4A17-ACDA-0A536B197F13}"/>
    <cellStyle name="40% - Accent4 26" xfId="196" xr:uid="{3DE18B69-1784-4CD1-938C-35D4AB01533C}"/>
    <cellStyle name="40% - Accent4 27" xfId="25497" xr:uid="{B2820F92-919D-4759-8E77-41E6325AAA32}"/>
    <cellStyle name="40% - Accent4 28" xfId="25523" xr:uid="{5E260A73-C0EE-4E50-BF2A-4ED97A7176F4}"/>
    <cellStyle name="40% - Accent4 3" xfId="172" xr:uid="{F2C25D40-67E8-4468-8A83-6996A469FCC3}"/>
    <cellStyle name="40% - Accent4 3 10" xfId="426" xr:uid="{3C778EB9-69B1-427C-BAA1-2AEABE2259B8}"/>
    <cellStyle name="40% - Accent4 3 10 2" xfId="9357" xr:uid="{FE477B2A-2AC2-4666-AD37-8278DAD20D1F}"/>
    <cellStyle name="40% - Accent4 3 11" xfId="22688" xr:uid="{6BE9B468-BC0F-4A83-9A25-B29DF3533452}"/>
    <cellStyle name="40% - Accent4 3 11 2" xfId="7425" xr:uid="{D9C5F100-2E17-465C-9C8B-3F0F93F6877F}"/>
    <cellStyle name="40% - Accent4 3 12" xfId="14427" xr:uid="{1F71C4DD-F6E5-4A5F-9062-22F1DB56227F}"/>
    <cellStyle name="40% - Accent4 3 13" xfId="2358" xr:uid="{C16E284C-C0F3-4081-9FEA-9E8B37B52A8C}"/>
    <cellStyle name="40% - Accent4 3 14" xfId="25572" xr:uid="{627F3ABF-EEDB-4F0A-AE44-7583C4D86676}"/>
    <cellStyle name="40% - Accent4 3 2" xfId="22347" xr:uid="{CA25C4E7-0287-47EF-9C05-8F7B35136A6E}"/>
    <cellStyle name="40% - Accent4 3 2 10" xfId="8117" xr:uid="{85751EC9-DB29-4E81-93BD-6BC873E65B6A}"/>
    <cellStyle name="40% - Accent4 3 2 2" xfId="7664" xr:uid="{C552FE9B-A604-40B5-854A-563DF87524FF}"/>
    <cellStyle name="40% - Accent4 3 2 2 2" xfId="20299" xr:uid="{4CFEF12A-6117-4069-A0BA-373FBB8C3FC4}"/>
    <cellStyle name="40% - Accent4 3 2 2 2 2" xfId="14070" xr:uid="{DF0B3D75-74D1-4797-92E8-0FC9DC22A352}"/>
    <cellStyle name="40% - Accent4 3 2 2 2 2 2" xfId="23395" xr:uid="{87E3CF7D-8663-4460-A1F0-037297A6D7B8}"/>
    <cellStyle name="40% - Accent4 3 2 2 2 2 2 2" xfId="22137" xr:uid="{9C20AB7E-3035-44E4-A099-A705EFE4964D}"/>
    <cellStyle name="40% - Accent4 3 2 2 2 2 3" xfId="11263" xr:uid="{3D973C7A-86B0-4B98-A26A-BDF5B37FB7F9}"/>
    <cellStyle name="40% - Accent4 3 2 2 2 2 3 2" xfId="4389" xr:uid="{FFE8084D-7018-44FC-8DE1-F70BBCFD130F}"/>
    <cellStyle name="40% - Accent4 3 2 2 2 2 4" xfId="5120" xr:uid="{86E4DD8A-CB93-4D73-9F2F-98816D9E243E}"/>
    <cellStyle name="40% - Accent4 3 2 2 2 3" xfId="6802" xr:uid="{BC7C5644-654E-4BB1-8A3D-9DBCB8B088EF}"/>
    <cellStyle name="40% - Accent4 3 2 2 2 3 2" xfId="11522" xr:uid="{31920957-2B9E-4DF1-B9D2-70BDC37CFCB5}"/>
    <cellStyle name="40% - Accent4 3 2 2 2 4" xfId="655" xr:uid="{3443A4B9-245C-4DA8-9EBC-D8B215D4781E}"/>
    <cellStyle name="40% - Accent4 3 2 2 2 4 2" xfId="2204" xr:uid="{DAA49FC9-78FF-4256-8BCF-EA1619E53085}"/>
    <cellStyle name="40% - Accent4 3 2 2 2 5" xfId="8131" xr:uid="{F57A6BC3-6531-4260-8D46-060612E25705}"/>
    <cellStyle name="40% - Accent4 3 2 2 3" xfId="13987" xr:uid="{A5089C15-807A-4DFC-A170-F13DA983CDE8}"/>
    <cellStyle name="40% - Accent4 3 2 2 3 2" xfId="2506" xr:uid="{C9689809-2A6F-4FA2-AEA4-E7F85E00249C}"/>
    <cellStyle name="40% - Accent4 3 2 2 3 2 2" xfId="17083" xr:uid="{1DA001BD-DB6A-4B3A-B1E4-1BDA3CC90DFB}"/>
    <cellStyle name="40% - Accent4 3 2 2 3 2 2 2" xfId="15825" xr:uid="{5BAC5F8F-27F4-40AD-BA39-00EF9A30DABD}"/>
    <cellStyle name="40% - Accent4 3 2 2 3 2 3" xfId="23900" xr:uid="{49EF6008-C559-42DC-A7A1-C5DA648F3538}"/>
    <cellStyle name="40% - Accent4 3 2 2 3 2 3 2" xfId="10703" xr:uid="{4270ECD6-1404-4FE4-BF07-058AAB89FFE9}"/>
    <cellStyle name="40% - Accent4 3 2 2 3 2 4" xfId="11433" xr:uid="{67B4BFFB-6750-4529-AA31-3AE760EADA91}"/>
    <cellStyle name="40% - Accent4 3 2 2 3 3" xfId="19438" xr:uid="{F45E8691-CE71-4D25-AD84-E4C7D4653E4A}"/>
    <cellStyle name="40% - Accent4 3 2 2 3 3 2" xfId="24159" xr:uid="{74D18482-D257-413F-98A1-C4E305E7D956}"/>
    <cellStyle name="40% - Accent4 3 2 2 3 4" xfId="656" xr:uid="{854A212A-8532-4600-8FB4-8B271CDFAD00}"/>
    <cellStyle name="40% - Accent4 3 2 2 3 4 2" xfId="4308" xr:uid="{CC2F885F-A4C2-42E2-9D83-A039DAF06575}"/>
    <cellStyle name="40% - Accent4 3 2 2 3 5" xfId="20766" xr:uid="{56311DF4-69CC-4838-BAF7-8FCEAB9A8128}"/>
    <cellStyle name="40% - Accent4 3 2 2 4" xfId="20382" xr:uid="{74A666B4-1E79-4482-B89D-989C49B83CFB}"/>
    <cellStyle name="40% - Accent4 3 2 2 4 2" xfId="10759" xr:uid="{CE4C31FA-E676-4FD5-977F-D6F0AB3CB6A1}"/>
    <cellStyle name="40% - Accent4 3 2 2 4 2 2" xfId="9501" xr:uid="{0F45C0C2-88A1-4B80-91D1-2B9C835CCE7C}"/>
    <cellStyle name="40% - Accent4 3 2 2 4 3" xfId="4950" xr:uid="{4D594B19-731D-4343-B65A-35A6942F2AF4}"/>
    <cellStyle name="40% - Accent4 3 2 2 4 3 2" xfId="2285" xr:uid="{6FBD179C-4C44-403C-A303-DD418762EA61}"/>
    <cellStyle name="40% - Accent4 3 2 2 4 4" xfId="15653" xr:uid="{43452875-DFE9-418B-B245-0F960C9304CB}"/>
    <cellStyle name="40% - Accent4 3 2 2 5" xfId="482" xr:uid="{DB9CFB96-79F3-41AA-9F31-0AA24BF35E20}"/>
    <cellStyle name="40% - Accent4 3 2 2 5 2" xfId="5209" xr:uid="{9957173B-AB29-42C4-840D-6791925808CB}"/>
    <cellStyle name="40% - Accent4 3 2 2 6" xfId="13293" xr:uid="{45ECD316-1B29-4129-A729-A03232C90105}"/>
    <cellStyle name="40% - Accent4 3 2 2 6 2" xfId="1170" xr:uid="{3C6B4E89-3E05-404F-88DC-5B01D41E92AA}"/>
    <cellStyle name="40% - Accent4 3 2 2 7" xfId="18664" xr:uid="{45979AA0-677E-4A7B-9590-EDCDD1C17750}"/>
    <cellStyle name="40% - Accent4 3 2 3" xfId="2423" xr:uid="{794F7399-AE55-414C-A949-371663A4B0AA}"/>
    <cellStyle name="40% - Accent4 3 2 3 2" xfId="8736" xr:uid="{75E21FC7-E6E7-4DB0-BCE9-B62F9D56A044}"/>
    <cellStyle name="40% - Accent4 3 2 3 2 2" xfId="21455" xr:uid="{90F39D7F-7365-43F0-8B8B-83A653E157F0}"/>
    <cellStyle name="40% - Accent4 3 2 3 2 2 2" xfId="566" xr:uid="{EC0E7EA4-FC02-443D-90FE-1CEFE9EDA69B}"/>
    <cellStyle name="40% - Accent4 3 2 3 2 2 2 2" xfId="11605" xr:uid="{6F7EE763-40F3-4975-8D35-AE4B2ACCE85F}"/>
    <cellStyle name="40% - Accent4 3 2 3 2 2 3" xfId="7055" xr:uid="{94D5DFDA-632D-4742-885F-5263786D5DAD}"/>
    <cellStyle name="40% - Accent4 3 2 3 2 2 3 2" xfId="17027" xr:uid="{7AC150C7-B8F2-4D1C-8245-2207F7263C76}"/>
    <cellStyle name="40% - Accent4 3 2 3 2 2 4" xfId="17758" xr:uid="{5AA5F187-EA84-47EE-AF19-F0B02D272796}"/>
    <cellStyle name="40% - Accent4 3 2 3 2 3" xfId="483" xr:uid="{11FB05A9-CDC7-4EB2-AC23-6D5B502C6C64}"/>
    <cellStyle name="40% - Accent4 3 2 3 2 3 2" xfId="7314" xr:uid="{1C689D42-5B10-4323-B925-DE5676A1CC46}"/>
    <cellStyle name="40% - Accent4 3 2 3 2 4" xfId="3798" xr:uid="{0E7E9E7E-60D1-4EBA-97C7-F34128375BB3}"/>
    <cellStyle name="40% - Accent4 3 2 3 2 4 2" xfId="23259" xr:uid="{F3E356E3-A589-43ED-A894-1AC3CEBBFE67}"/>
    <cellStyle name="40% - Accent4 3 2 3 2 5" xfId="2320" xr:uid="{B6621DB0-AEEC-419E-A7A5-4F82BB3D27D1}"/>
    <cellStyle name="40% - Accent4 3 2 3 3" xfId="21372" xr:uid="{BB27DEEA-2C64-475F-8B6C-5C69A4442653}"/>
    <cellStyle name="40% - Accent4 3 2 3 3 2" xfId="15143" xr:uid="{7A4834BB-17D8-4C33-832C-0BB020E782C6}"/>
    <cellStyle name="40% - Accent4 3 2 3 3 2 2" xfId="1604" xr:uid="{DDEF6992-A97C-4C6C-BC8C-1A3CD21EF5FA}"/>
    <cellStyle name="40% - Accent4 3 2 3 3 2 2 2" xfId="24242" xr:uid="{F2578951-64BE-46B2-BA1F-6C2096ECB73A}"/>
    <cellStyle name="40% - Accent4 3 2 3 3 2 3" xfId="19691" xr:uid="{D419ACC6-34EF-4854-A3D1-A310E9D4EDFB}"/>
    <cellStyle name="40% - Accent4 3 2 3 3 2 3 2" xfId="6493" xr:uid="{FE183309-6CB2-4E5E-A5EA-9EDB605FD795}"/>
    <cellStyle name="40% - Accent4 3 2 3 3 2 4" xfId="7225" xr:uid="{1C19E79A-56C5-48C5-9465-669B4F96D9AF}"/>
    <cellStyle name="40% - Accent4 3 2 3 3 3" xfId="484" xr:uid="{C8481C8D-C12C-4CBA-B6C2-405AF95346B2}"/>
    <cellStyle name="40% - Accent4 3 2 3 3 3 2" xfId="19950" xr:uid="{7D780E6B-B369-48ED-B7B3-567199517D21}"/>
    <cellStyle name="40% - Accent4 3 2 3 3 4" xfId="10112" xr:uid="{C731E687-7C8B-405C-8F08-845481CDC623}"/>
    <cellStyle name="40% - Accent4 3 2 3 3 4 2" xfId="16946" xr:uid="{9A392D19-206B-4B49-956D-026738F04598}"/>
    <cellStyle name="40% - Accent4 3 2 3 3 5" xfId="8633" xr:uid="{1175E698-3E97-411F-BF49-E6CBE5676935}"/>
    <cellStyle name="40% - Accent4 3 2 3 4" xfId="8819" xr:uid="{034A15C6-322B-48F0-A39E-FAA2A868280A}"/>
    <cellStyle name="40% - Accent4 3 2 3 4 2" xfId="565" xr:uid="{BA094E55-C4FD-434C-9CEF-02738D95447C}"/>
    <cellStyle name="40% - Accent4 3 2 3 4 2 2" xfId="5292" xr:uid="{95E8AF42-2C05-4031-8B01-31B900229D58}"/>
    <cellStyle name="40% - Accent4 3 2 3 4 3" xfId="17588" xr:uid="{79A1A90D-1CD3-4F3E-B533-B6EA3451F7D2}"/>
    <cellStyle name="40% - Accent4 3 2 3 4 3 2" xfId="23340" xr:uid="{C2F70A47-49E7-4323-8803-5895193E759D}"/>
    <cellStyle name="40% - Accent4 3 2 3 4 4" xfId="24070" xr:uid="{2E1D16AC-58A4-493F-9681-467D0C238875}"/>
    <cellStyle name="40% - Accent4 3 2 3 5" xfId="13124" xr:uid="{05752980-7976-456F-A4D0-A5BF47805406}"/>
    <cellStyle name="40% - Accent4 3 2 3 5 2" xfId="17847" xr:uid="{B22AEEEB-76EC-47B1-AC74-C6802232DDA8}"/>
    <cellStyle name="40% - Accent4 3 2 3 6" xfId="1694" xr:uid="{91DC1910-016A-4726-BE88-AE3ABB5A449A}"/>
    <cellStyle name="40% - Accent4 3 2 3 6 2" xfId="10622" xr:uid="{A2BFB2A6-1706-49A9-9610-F662ECCE9E10}"/>
    <cellStyle name="40% - Accent4 3 2 3 7" xfId="14454" xr:uid="{16DEE508-7354-4668-BAF5-E6B078E504CD}"/>
    <cellStyle name="40% - Accent4 3 2 4" xfId="15060" xr:uid="{556E3673-88D4-45BF-9919-452FC5FA4398}"/>
    <cellStyle name="40% - Accent4 3 2 4 2" xfId="4610" xr:uid="{98556E55-54D9-440C-8D1D-6309AA19B3E8}"/>
    <cellStyle name="40% - Accent4 3 2 4 2 2" xfId="3708" xr:uid="{5C84B9AD-0658-4E8F-AEB8-A0EDCEADA6E4}"/>
    <cellStyle name="40% - Accent4 3 2 4 2 2 2" xfId="17930" xr:uid="{11CA0338-06DB-47AD-9446-3BCE2B4056E7}"/>
    <cellStyle name="40% - Accent4 3 2 4 2 3" xfId="13377" xr:uid="{3A86C386-EC2D-48BB-BAC0-7FFB1C7229AE}"/>
    <cellStyle name="40% - Accent4 3 2 4 2 3 2" xfId="12807" xr:uid="{A48A79D5-4901-46E3-AEF0-1BA29F3683D4}"/>
    <cellStyle name="40% - Accent4 3 2 4 2 4" xfId="19861" xr:uid="{8F9B51F3-3842-4DAE-AC3A-84F1C4493572}"/>
    <cellStyle name="40% - Accent4 3 2 4 3" xfId="1523" xr:uid="{80949BD6-4762-4055-96CA-5191C0E024A7}"/>
    <cellStyle name="40% - Accent4 3 2 4 3 2" xfId="13636" xr:uid="{7130471E-D643-4591-B9ED-9237A688C1B4}"/>
    <cellStyle name="40% - Accent4 3 2 4 4" xfId="22749" xr:uid="{D683C986-0D39-4CC5-8F92-6285ACC1016E}"/>
    <cellStyle name="40% - Accent4 3 2 4 4 2" xfId="6412" xr:uid="{11F02CDD-9CEC-4844-BA0A-5C0890B4BF37}"/>
    <cellStyle name="40% - Accent4 3 2 4 5" xfId="21268" xr:uid="{7E7127D4-2797-4444-86CA-7ACC258FEF8D}"/>
    <cellStyle name="40% - Accent4 3 2 5" xfId="4527" xr:uid="{EA1A3917-187E-41DB-AA45-4849935B1AC2}"/>
    <cellStyle name="40% - Accent4 3 2 5 2" xfId="10923" xr:uid="{A9DF8571-7A0D-4542-BD5D-BF1D387EB896}"/>
    <cellStyle name="40% - Accent4 3 2 5 2 2" xfId="10022" xr:uid="{B14E2433-140D-429E-8A26-67DFB6A3D3F5}"/>
    <cellStyle name="40% - Accent4 3 2 5 2 2 2" xfId="7397" xr:uid="{0C6C92E5-A16A-4222-965F-3EAE4A079F5E}"/>
    <cellStyle name="40% - Accent4 3 2 5 2 3" xfId="1772" xr:uid="{4B8D43A0-9169-471C-9822-C0F1C72C272D}"/>
    <cellStyle name="40% - Accent4 3 2 5 2 3 2" xfId="25444" xr:uid="{DD6AE0B3-745C-40A1-85C5-4D74AF4E963C}"/>
    <cellStyle name="40% - Accent4 3 2 5 2 4" xfId="13547" xr:uid="{82B2221E-DA61-46DB-9202-4E345DE80BE4}"/>
    <cellStyle name="40% - Accent4 3 2 5 3" xfId="3627" xr:uid="{9E5E5BDC-2094-4E32-8F87-7D91FF31A78F}"/>
    <cellStyle name="40% - Accent4 3 2 5 3 2" xfId="999" xr:uid="{7A34B111-8084-454E-929E-691E1A79CCE2}"/>
    <cellStyle name="40% - Accent4 3 2 5 4" xfId="16436" xr:uid="{4271F960-0DB4-4B30-B574-C5313435E92B}"/>
    <cellStyle name="40% - Accent4 3 2 5 4 2" xfId="12726" xr:uid="{E16F020B-3467-44A6-A1F3-D7FF9E67FC84}"/>
    <cellStyle name="40% - Accent4 3 2 5 5" xfId="14956" xr:uid="{4A3BFD91-4AF7-4A79-B6E2-9E754C8426B0}"/>
    <cellStyle name="40% - Accent4 3 2 6" xfId="18197" xr:uid="{06817457-B3CD-4CCB-AA7C-335C0C4E9A46}"/>
    <cellStyle name="40% - Accent4 3 2 6 2" xfId="14136" xr:uid="{C097C787-A269-4651-92FB-7E1D18E96E84}"/>
    <cellStyle name="40% - Accent4 3 2 6 2 2" xfId="15742" xr:uid="{C880E347-A207-45E1-B5DC-94078CC9769E}"/>
    <cellStyle name="40% - Accent4 3 2 6 3" xfId="19607" xr:uid="{F1B5308E-D33A-4963-865D-85CAC2B9508B}"/>
    <cellStyle name="40% - Accent4 3 2 6 3 2" xfId="1169" xr:uid="{0D69FC61-0656-49ED-B740-9EC390D23731}"/>
    <cellStyle name="40% - Accent4 3 2 6 4" xfId="24977" xr:uid="{3EC9C9D2-16B4-491B-AE25-E547516A58F1}"/>
    <cellStyle name="40% - Accent4 3 2 7" xfId="7747" xr:uid="{9D97DCFA-16E2-41CB-AE02-3EA232EACCB2}"/>
    <cellStyle name="40% - Accent4 3 2 7 2" xfId="4445" xr:uid="{3EC0AA9A-C7AC-4D1B-A0D6-1A7D11729687}"/>
    <cellStyle name="40% - Accent4 3 2 7 2 2" xfId="3188" xr:uid="{AB0054DE-DF54-4D09-8FAD-84BD11D1BDA5}"/>
    <cellStyle name="40% - Accent4 3 2 7 3" xfId="15483" xr:uid="{99F6F34F-2556-4059-A218-CF3DA9BD7811}"/>
    <cellStyle name="40% - Accent4 3 2 7 3 2" xfId="1252" xr:uid="{6658659A-8E89-4579-BF3C-1F18412D7582}"/>
    <cellStyle name="40% - Accent4 3 2 7 4" xfId="21965" xr:uid="{B570A7F1-38B6-4CA2-A498-B4420C04FA89}"/>
    <cellStyle name="40% - Accent4 3 2 8" xfId="19383" xr:uid="{6A331001-D6F8-45F4-AC8E-65025C24E33D}"/>
    <cellStyle name="40% - Accent4 3 2 8 2" xfId="13556" xr:uid="{5C08A36B-E6D4-4AB8-8514-6F662325FEF7}"/>
    <cellStyle name="40% - Accent4 3 2 9" xfId="2348" xr:uid="{202D0D69-DDF7-4FD3-A8BD-B1306B2D5312}"/>
    <cellStyle name="40% - Accent4 3 2 9 2" xfId="11636" xr:uid="{AD03C6E6-B7C8-4E98-BDC9-6D76B4D074AD}"/>
    <cellStyle name="40% - Accent4 3 3" xfId="10840" xr:uid="{FE9A6441-AA3D-44DA-AF55-12878A9681B8}"/>
    <cellStyle name="40% - Accent4 3 3 2" xfId="23477" xr:uid="{288115BB-E68D-4CFB-848D-6E1EF5B640F8}"/>
    <cellStyle name="40% - Accent4 3 3 2 2" xfId="17248" xr:uid="{40341809-9765-49EA-A024-CCD343566A26}"/>
    <cellStyle name="40% - Accent4 3 3 2 2 2" xfId="16346" xr:uid="{2A74B5EA-DE8E-47FD-AE7E-AEF1DC18C828}"/>
    <cellStyle name="40% - Accent4 3 3 2 2 2 2" xfId="13719" xr:uid="{A8D17E7D-8E85-429B-A369-2836D3F4F8B1}"/>
    <cellStyle name="40% - Accent4 3 3 2 2 3" xfId="10190" xr:uid="{8E5DE3C0-19BF-46AB-A8E0-BD5EB6425F04}"/>
    <cellStyle name="40% - Accent4 3 3 2 2 3 2" xfId="8598" xr:uid="{CD537521-1046-4134-B8C8-CFB3E32B195C}"/>
    <cellStyle name="40% - Accent4 3 3 2 2 4" xfId="4046" xr:uid="{009DC565-3910-4FCD-AF31-04419A99029D}"/>
    <cellStyle name="40% - Accent4 3 3 2 3" xfId="22578" xr:uid="{56D17BD5-97E3-4085-B06E-5EACC330AFFC}"/>
    <cellStyle name="40% - Accent4 3 3 2 3 2" xfId="4138" xr:uid="{338CD011-985B-4DEE-94DC-D427B808E41A}"/>
    <cellStyle name="40% - Accent4 3 3 2 4" xfId="12216" xr:uid="{5E54A8D8-1CC6-44E5-A70C-2569E72C6C7B}"/>
    <cellStyle name="40% - Accent4 3 3 2 4 2" xfId="19050" xr:uid="{EF77A807-A25B-40E8-8F7F-F2A302433A75}"/>
    <cellStyle name="40% - Accent4 3 3 2 5" xfId="10738" xr:uid="{25E70076-7807-4103-9AFE-26EBBB990C4C}"/>
    <cellStyle name="40% - Accent4 3 3 3" xfId="17165" xr:uid="{1DA230EA-12FC-4A18-A093-08C25F82B583}"/>
    <cellStyle name="40% - Accent4 3 3 3 2" xfId="6715" xr:uid="{E1FEBB70-C862-4CD8-B6BE-A5923DC18074}"/>
    <cellStyle name="40% - Accent4 3 3 3 2 2" xfId="5812" xr:uid="{6B8001AB-46AF-402E-9B17-39A27D2B37D0}"/>
    <cellStyle name="40% - Accent4 3 3 3 2 2 2" xfId="2114" xr:uid="{47F61EC1-AB0C-4830-90CF-3CA1801D7F01}"/>
    <cellStyle name="40% - Accent4 3 3 3 2 3" xfId="22827" xr:uid="{F1B87036-3D3F-4357-88D6-8CCFAB33EB0D}"/>
    <cellStyle name="40% - Accent4 3 3 3 2 3 2" xfId="21233" xr:uid="{FC7D2850-2925-4B85-8BA0-953E3026EB25}"/>
    <cellStyle name="40% - Accent4 3 3 3 2 4" xfId="10360" xr:uid="{4D47F520-7FF1-4A01-8F24-418425F79334}"/>
    <cellStyle name="40% - Accent4 3 3 3 3" xfId="16265" xr:uid="{D12E2102-CDDC-4EAA-A5B7-72527F3919D0}"/>
    <cellStyle name="40% - Accent4 3 3 3 3 2" xfId="10452" xr:uid="{8C03F7B7-F254-4D8C-BDE8-F9973F162966}"/>
    <cellStyle name="40% - Accent4 3 3 3 4" xfId="24853" xr:uid="{4B133EB8-9BDE-4224-A255-0CDD30599249}"/>
    <cellStyle name="40% - Accent4 3 3 3 4 2" xfId="8517" xr:uid="{DF2EFEBE-0391-4681-AF8A-C5FFF846D4BA}"/>
    <cellStyle name="40% - Accent4 3 3 3 5" xfId="23374" xr:uid="{2F494C40-F396-4957-B92B-D8D4590B2AF7}"/>
    <cellStyle name="40% - Accent4 3 3 4" xfId="23560" xr:uid="{741443D1-C8BA-4EF3-9FCF-B4C0DA3EA001}"/>
    <cellStyle name="40% - Accent4 3 3 4 2" xfId="22659" xr:uid="{C3D24B50-71A5-451B-8100-E084E54B242A}"/>
    <cellStyle name="40% - Accent4 3 3 4 2 2" xfId="20033" xr:uid="{7C4A5AB2-9AFE-42C7-847D-3068355220E2}"/>
    <cellStyle name="40% - Accent4 3 3 4 3" xfId="3876" xr:uid="{B83DAC94-705A-4685-B2F0-FD2BBFBBB3FA}"/>
    <cellStyle name="40% - Accent4 3 3 4 3 2" xfId="19131" xr:uid="{F782625D-CDC6-4425-AE08-FD18D95F393E}"/>
    <cellStyle name="40% - Accent4 3 3 4 4" xfId="1942" xr:uid="{4060331E-4C32-4ACF-A5FB-BCEBE6BAD478}"/>
    <cellStyle name="40% - Accent4 3 3 5" xfId="9941" xr:uid="{5828FAD3-D6DC-43D4-9774-D7ED87EDE606}"/>
    <cellStyle name="40% - Accent4 3 3 5 2" xfId="2034" xr:uid="{3FCE90E6-9814-416B-A89B-04485236A0F2}"/>
    <cellStyle name="40% - Accent4 3 3 6" xfId="5902" xr:uid="{630CCA16-4903-44ED-9616-0B7E0E8EC01C}"/>
    <cellStyle name="40% - Accent4 3 3 6 2" xfId="25363" xr:uid="{53857285-BA19-4491-B2BA-DB7B6A51AF78}"/>
    <cellStyle name="40% - Accent4 3 3 7" xfId="4424" xr:uid="{BFBC7AA6-BD13-4AF5-9F57-D5C0C95B7F6C}"/>
    <cellStyle name="40% - Accent4 3 4" xfId="6632" xr:uid="{DEBC277D-48B3-4B57-A799-2E36C58C4A25}"/>
    <cellStyle name="40% - Accent4 3 4 2" xfId="19268" xr:uid="{F09E5B48-B9ED-433F-883F-BE8051228530}"/>
    <cellStyle name="40% - Accent4 3 4 2 2" xfId="13037" xr:uid="{32E1F343-4894-46E8-932E-65B1387136BA}"/>
    <cellStyle name="40% - Accent4 3 4 2 2 2" xfId="24763" xr:uid="{5C2EC581-8FE8-4F7E-870E-21AD46611E21}"/>
    <cellStyle name="40% - Accent4 3 4 2 2 2 2" xfId="10532" xr:uid="{0CBA5D72-C91D-4B99-942D-19415FAD5A0F}"/>
    <cellStyle name="40% - Accent4 3 4 2 2 3" xfId="5980" xr:uid="{C4E2155A-AB32-4657-BCC4-2D3D9D8D79F5}"/>
    <cellStyle name="40% - Accent4 3 4 2 2 3 2" xfId="3357" xr:uid="{363E88A0-CF35-457B-96E3-868ED928FB25}"/>
    <cellStyle name="40% - Accent4 3 4 2 2 4" xfId="16684" xr:uid="{96D60F44-556D-4580-99F3-81B3F7D7DA61}"/>
    <cellStyle name="40% - Accent4 3 4 2 3" xfId="12045" xr:uid="{03ED650B-7752-4A1C-A081-333159A4053C}"/>
    <cellStyle name="40% - Accent4 3 4 2 3 2" xfId="16776" xr:uid="{3C8378CF-861F-40F5-8745-E0E27A0FBF4A}"/>
    <cellStyle name="40% - Accent4 3 4 2 4" xfId="8007" xr:uid="{6BF156D8-7DC9-4F94-9685-F7F2C2D6D0DA}"/>
    <cellStyle name="40% - Accent4 3 4 2 4 2" xfId="14840" xr:uid="{16E83DAE-292F-4DFD-8E68-A7E92AF9D46B}"/>
    <cellStyle name="40% - Accent4 3 4 2 5" xfId="6528" xr:uid="{2CC0AD4C-FC61-4051-86D7-7941CA68B0FE}"/>
    <cellStyle name="40% - Accent4 3 4 3" xfId="12954" xr:uid="{C7424F92-B0F4-4574-9316-54003316F749}"/>
    <cellStyle name="40% - Accent4 3 4 3 2" xfId="1432" xr:uid="{0011D932-DF54-4FB3-8293-3B0C6CED3FDC}"/>
    <cellStyle name="40% - Accent4 3 4 3 2 2" xfId="18450" xr:uid="{DDFECD80-6EC8-4A2E-B725-2ED1704517E7}"/>
    <cellStyle name="40% - Accent4 3 4 3 2 2 2" xfId="23169" xr:uid="{DDBB6DB0-30FE-4998-AD96-16C26FC5E920}"/>
    <cellStyle name="40% - Accent4 3 4 3 2 3" xfId="12294" xr:uid="{215C4DAB-7939-437F-86A0-49FAECF99988}"/>
    <cellStyle name="40% - Accent4 3 4 3 2 3 2" xfId="9670" xr:uid="{7500078E-D6E1-4336-AA01-43B0C4F348C5}"/>
    <cellStyle name="40% - Accent4 3 4 3 2 4" xfId="6150" xr:uid="{AEDB8CC9-EE38-47A6-A522-0E52EBE784A4}"/>
    <cellStyle name="40% - Accent4 3 4 3 3" xfId="24682" xr:uid="{F8628EC5-5363-42F5-8E7A-AA4BA6AB324E}"/>
    <cellStyle name="40% - Accent4 3 4 3 3 2" xfId="6242" xr:uid="{C9C24117-B20A-4B1B-AFBB-77F5EDF7EEA8}"/>
    <cellStyle name="40% - Accent4 3 4 3 4" xfId="20642" xr:uid="{F4218222-CD76-43EC-9FC8-04DB08517960}"/>
    <cellStyle name="40% - Accent4 3 4 3 4 2" xfId="3276" xr:uid="{C0D59BB4-2E69-4FF0-BA79-AB5C880D8808}"/>
    <cellStyle name="40% - Accent4 3 4 3 5" xfId="19166" xr:uid="{7D7D0BFF-B35F-40A0-AA3D-C998B7B4DB2F}"/>
    <cellStyle name="40% - Accent4 3 4 4" xfId="19351" xr:uid="{AF9085F0-0C77-4BC6-B6DE-7B706B2E0FA6}"/>
    <cellStyle name="40% - Accent4 3 4 4 2" xfId="12126" xr:uid="{12ABFE53-AD61-461E-A40F-CBE27DAE4372}"/>
    <cellStyle name="40% - Accent4 3 4 4 2 2" xfId="4218" xr:uid="{9E949D55-BCAF-47E7-9D9C-7D4553286D2F}"/>
    <cellStyle name="40% - Accent4 3 4 4 3" xfId="16514" xr:uid="{17263D02-0CE6-40AF-9595-865B20A8D152}"/>
    <cellStyle name="40% - Accent4 3 4 4 3 2" xfId="14921" xr:uid="{6D46B907-55EC-4A19-8E0A-AD35431C1045}"/>
    <cellStyle name="40% - Accent4 3 4 4 4" xfId="22997" xr:uid="{093F15F2-9124-4278-9E8B-1401F962C579}"/>
    <cellStyle name="40% - Accent4 3 4 5" xfId="5731" xr:uid="{65DE31A2-83F5-4E0C-8EA0-E96F024A74D8}"/>
    <cellStyle name="40% - Accent4 3 4 5 2" xfId="23089" xr:uid="{FD2CC761-AE2A-495C-8985-8349F66D61F9}"/>
    <cellStyle name="40% - Accent4 3 4 6" xfId="18540" xr:uid="{91F10504-AE61-497A-ADB7-3B39AFC7FB49}"/>
    <cellStyle name="40% - Accent4 3 4 6 2" xfId="21152" xr:uid="{B9E537BB-39AE-4C02-8D9D-C81461A4F447}"/>
    <cellStyle name="40% - Accent4 3 4 7" xfId="17062" xr:uid="{FDAF792C-A93C-4EF6-A667-36A04C98E616}"/>
    <cellStyle name="40% - Accent4 3 5" xfId="1349" xr:uid="{1EBD8A27-D6B0-4665-A91C-4AF125980C83}"/>
    <cellStyle name="40% - Accent4 3 5 2" xfId="3453" xr:uid="{EEE2B6AB-D8D3-498F-9D65-F6602836B72C}"/>
    <cellStyle name="40% - Accent4 3 5 2 2" xfId="9850" xr:uid="{F5D3BE85-D708-4469-9D87-2D86DBE74A72}"/>
    <cellStyle name="40% - Accent4 3 5 2 2 2" xfId="20552" xr:uid="{AB45E5E6-7F21-48DF-B767-48FB5A2495AF}"/>
    <cellStyle name="40% - Accent4 3 5 2 2 2 2" xfId="6322" xr:uid="{E75DB42F-CC45-40F9-B992-261CA45901D9}"/>
    <cellStyle name="40% - Accent4 3 5 2 2 3" xfId="18618" xr:uid="{F0BC1B5B-C238-4BAE-997A-8AFFE641DE06}"/>
    <cellStyle name="40% - Accent4 3 5 2 2 3 2" xfId="15994" xr:uid="{C4FC1EE6-CFFC-407A-86A1-29617B0E8D05}"/>
    <cellStyle name="40% - Accent4 3 5 2 2 4" xfId="25101" xr:uid="{2C954EF8-C8BF-4F16-8D2F-30ADBF2FE6CB}"/>
    <cellStyle name="40% - Accent4 3 5 2 3" xfId="7836" xr:uid="{F35DAFE2-DBFB-4BCD-8B25-4F8E91EF5F92}"/>
    <cellStyle name="40% - Accent4 3 5 2 3 2" xfId="25193" xr:uid="{58203D7F-86A4-4610-9359-24DF4B5F5540}"/>
    <cellStyle name="40% - Accent4 3 5 2 4" xfId="2766" xr:uid="{81F6645F-590A-4C60-A43A-FF662591EFEC}"/>
    <cellStyle name="40% - Accent4 3 5 2 4 2" xfId="22225" xr:uid="{3D09020F-3C86-4C1A-9A1E-A61E52229118}"/>
    <cellStyle name="40% - Accent4 3 5 2 5" xfId="25479" xr:uid="{F5C16C73-D637-4785-9DD2-FC0EBB75384F}"/>
    <cellStyle name="40% - Accent4 3 5 3" xfId="9767" xr:uid="{E0D1EF8A-FC40-4AD0-BDBE-9789F7A0E594}"/>
    <cellStyle name="40% - Accent4 3 5 3 2" xfId="22487" xr:uid="{84075EEF-2EC7-45C1-A2B3-0789478BB91A}"/>
    <cellStyle name="40% - Accent4 3 5 3 2 2" xfId="14240" xr:uid="{7E30CBEF-CA38-40CF-BED0-88BEBCC1F8DC}"/>
    <cellStyle name="40% - Accent4 3 5 3 2 2 2" xfId="12636" xr:uid="{E0BD081A-2544-429C-9925-9594B119E601}"/>
    <cellStyle name="40% - Accent4 3 5 3 2 3" xfId="8085" xr:uid="{F42D7F7D-24E5-431F-9D05-80C349267545}"/>
    <cellStyle name="40% - Accent4 3 5 3 2 3 2" xfId="5461" xr:uid="{0A7AE117-B4AD-43F4-8994-5FCC4A476045}"/>
    <cellStyle name="40% - Accent4 3 5 3 2 4" xfId="18788" xr:uid="{54FDFE95-7427-4C83-93BC-58A65F0B01D4}"/>
    <cellStyle name="40% - Accent4 3 5 3 3" xfId="20471" xr:uid="{945AA41A-419D-4BD9-81DC-7B204E5C0E83}"/>
    <cellStyle name="40% - Accent4 3 5 3 3 2" xfId="18880" xr:uid="{2419180F-6B88-46F2-81D0-4D8076110759}"/>
    <cellStyle name="40% - Accent4 3 5 3 4" xfId="9079" xr:uid="{13D188C5-53CF-4FAC-B221-6295DDF3F91E}"/>
    <cellStyle name="40% - Accent4 3 5 3 4 2" xfId="15913" xr:uid="{5B8FCD2A-935D-4E6E-8B2F-BAC10487C186}"/>
    <cellStyle name="40% - Accent4 3 5 3 5" xfId="12850" xr:uid="{6522EA74-A765-4445-9C8A-76821197851C}"/>
    <cellStyle name="40% - Accent4 3 5 4" xfId="3536" xr:uid="{0713FAD4-476A-4655-86C7-D504CA38E348}"/>
    <cellStyle name="40% - Accent4 3 5 4 2" xfId="7917" xr:uid="{45D4DB4B-4E8B-4B74-AA94-DDB96E143FFB}"/>
    <cellStyle name="40% - Accent4 3 5 4 2 2" xfId="16856" xr:uid="{0F299CFA-5767-4451-BB7B-5BEA7D698A40}"/>
    <cellStyle name="40% - Accent4 3 5 4 3" xfId="24931" xr:uid="{152B7BA4-6141-4DBA-94B7-E436404B770E}"/>
    <cellStyle name="40% - Accent4 3 5 4 3 2" xfId="22306" xr:uid="{D4F33302-A9F3-4145-B766-847FEB8826DF}"/>
    <cellStyle name="40% - Accent4 3 5 4 4" xfId="12464" xr:uid="{3F9D9462-0BEA-45AC-B451-75D53DC82867}"/>
    <cellStyle name="40% - Accent4 3 5 5" xfId="18369" xr:uid="{8B32FB6F-106C-4DB3-AA00-5B44234BD5F5}"/>
    <cellStyle name="40% - Accent4 3 5 5 2" xfId="12556" xr:uid="{D081F88C-949F-451C-914B-3B24452379F7}"/>
    <cellStyle name="40% - Accent4 3 5 6" xfId="14330" xr:uid="{7DEA0560-5541-4B68-AA78-6ED8BFE6A29E}"/>
    <cellStyle name="40% - Accent4 3 5 6 2" xfId="9589" xr:uid="{25F6AF4E-C5D7-4A67-A755-0FFC4EAD6F44}"/>
    <cellStyle name="40% - Accent4 3 5 7" xfId="12842" xr:uid="{5F1D6CBC-1C9A-49D2-BC57-557E80841F42}"/>
    <cellStyle name="40% - Accent4 3 6" xfId="22404" xr:uid="{6404C555-D18A-4143-A65E-30C12F631764}"/>
    <cellStyle name="40% - Accent4 3 6 2" xfId="16174" xr:uid="{3F44883D-C136-4785-A9ED-0DF9C55BB23B}"/>
    <cellStyle name="40% - Accent4 3 6 2 2" xfId="2676" xr:uid="{CF1861F3-4A18-4210-8653-ED9468C3B32D}"/>
    <cellStyle name="40% - Accent4 3 6 2 2 2" xfId="25273" xr:uid="{68AAE5ED-29B2-4279-8E5E-D780980D8D6C}"/>
    <cellStyle name="40% - Accent4 3 6 2 3" xfId="20720" xr:uid="{A10AE736-8367-431F-B2E5-F78745D47BAB}"/>
    <cellStyle name="40% - Accent4 3 6 2 3 2" xfId="11774" xr:uid="{0C6E8B89-B95A-4761-9218-07941A5F6A36}"/>
    <cellStyle name="40% - Accent4 3 6 2 4" xfId="8255" xr:uid="{37A6B63C-63FC-41AA-B660-F5FEBA07C9DB}"/>
    <cellStyle name="40% - Accent4 3 6 3" xfId="14159" xr:uid="{AE249147-407A-485F-BA99-CBEE4F87F82D}"/>
    <cellStyle name="40% - Accent4 3 6 3 2" xfId="8347" xr:uid="{655CB7C3-FB8E-47DC-BE60-E53559A11FA7}"/>
    <cellStyle name="40% - Accent4 3 6 4" xfId="21715" xr:uid="{B9C8994F-CC2B-4B71-B6FF-3A476D66AB3C}"/>
    <cellStyle name="40% - Accent4 3 6 4 2" xfId="5380" xr:uid="{4D184C4E-8A13-4236-98EA-EBAE5A3BADA8}"/>
    <cellStyle name="40% - Accent4 3 6 5" xfId="210" xr:uid="{D5F46EF3-8E40-4744-B992-6317F5D727DB}"/>
    <cellStyle name="40% - Accent4 3 7" xfId="16091" xr:uid="{5F5E559F-4CD3-4247-B29F-3F14F31A189E}"/>
    <cellStyle name="40% - Accent4 3 7 2" xfId="5640" xr:uid="{F7CE2D62-61E8-4526-807D-07A9BED8ECD3}"/>
    <cellStyle name="40% - Accent4 3 7 2 2" xfId="8989" xr:uid="{F0376029-4F8A-4E13-9F4F-A36EB046996D}"/>
    <cellStyle name="40% - Accent4 3 7 2 2 2" xfId="18960" xr:uid="{C1D30D54-BA70-45D2-8526-EB041EB93B64}"/>
    <cellStyle name="40% - Accent4 3 7 2 3" xfId="14408" xr:uid="{3A500DE3-2E42-40C0-9F13-BCD989D9D456}"/>
    <cellStyle name="40% - Accent4 3 7 2 3 2" xfId="24411" xr:uid="{A8189361-1AF8-4C98-8770-1739356D4963}"/>
    <cellStyle name="40% - Accent4 3 7 2 4" xfId="20890" xr:uid="{8EF5CD05-4DDA-416E-9B4B-B0949217546D}"/>
    <cellStyle name="40% - Accent4 3 7 3" xfId="2595" xr:uid="{9422F072-79FD-4E3B-9ED0-DD1769A15A81}"/>
    <cellStyle name="40% - Accent4 3 7 3 2" xfId="20982" xr:uid="{2F8A83C9-1AAD-400D-921A-1FCFBD8930CE}"/>
    <cellStyle name="40% - Accent4 3 7 4" xfId="15403" xr:uid="{653730E5-36B9-44A1-B201-185A7B508D04}"/>
    <cellStyle name="40% - Accent4 3 7 4 2" xfId="11693" xr:uid="{4AF3D654-7FF2-49FB-B258-67FA20DF23A3}"/>
    <cellStyle name="40% - Accent4 3 7 5" xfId="2323" xr:uid="{8E2229AA-06B4-44CB-9FE0-D3F461083338}"/>
    <cellStyle name="40% - Accent4 3 8" xfId="24510" xr:uid="{ED4C3D00-DA3F-4DE9-91C5-75F6E03FA1EB}"/>
    <cellStyle name="40% - Accent4 3 8 2" xfId="20448" xr:uid="{C5DB5681-B890-4891-B765-E0F517064F05}"/>
    <cellStyle name="40% - Accent4 3 8 2 2" xfId="22054" xr:uid="{EAA52961-5643-4E74-919F-79DFE22D53B2}"/>
    <cellStyle name="40% - Accent4 3 8 3" xfId="6971" xr:uid="{6BFDA830-3748-4A31-A9AE-C8976D119D5C}"/>
    <cellStyle name="40% - Accent4 3 8 3 2" xfId="13803" xr:uid="{9DDDF840-4367-442F-BDBD-89CD70127E48}"/>
    <cellStyle name="40% - Accent4 3 8 4" xfId="12340" xr:uid="{7427D6B8-CF5B-42E5-966D-05B69F806102}"/>
    <cellStyle name="40% - Accent4 3 9" xfId="18280" xr:uid="{DE06A871-F28A-4A60-ACD4-FF5F61B24F25}"/>
    <cellStyle name="40% - Accent4 3 9 2" xfId="14977" xr:uid="{104574F5-9131-4506-91A4-C08590ECF629}"/>
    <cellStyle name="40% - Accent4 3 9 2 2" xfId="14752" xr:uid="{2B75D874-DF3C-462B-9089-129226A3B767}"/>
    <cellStyle name="40% - Accent4 3 9 3" xfId="21795" xr:uid="{F059F309-73E5-46FA-AF9D-6466C13003CC}"/>
    <cellStyle name="40% - Accent4 3 9 3 2" xfId="1251" xr:uid="{472CA68D-8230-4689-9643-ED2A3AFC0AFE}"/>
    <cellStyle name="40% - Accent4 3 9 4" xfId="9329" xr:uid="{17F0BDE5-B7B2-4EA2-BDE6-5BD73ACCC2D9}"/>
    <cellStyle name="40% - Accent4 4" xfId="4464" xr:uid="{E5DDD1D8-01CA-41CF-BC71-8878039EC09F}"/>
    <cellStyle name="40% - Accent4 4 10" xfId="7779" xr:uid="{D062A6B0-6A85-4D00-897F-8A7402059670}"/>
    <cellStyle name="40% - Accent4 4 10 2" xfId="13579" xr:uid="{A9157955-344A-4D2D-81CB-C7AB07558A6D}"/>
    <cellStyle name="40% - Accent4 4 11" xfId="3718" xr:uid="{DDCB262B-A89E-40E1-9DE4-81B53C3286D2}"/>
    <cellStyle name="40% - Accent4 4 11 2" xfId="6355" xr:uid="{16D9F53C-7988-40FB-A0AC-1E18D60DF620}"/>
    <cellStyle name="40% - Accent4 4 12" xfId="7087" xr:uid="{EA6F7805-3925-4750-BBF8-EBD046B1EAE2}"/>
    <cellStyle name="40% - Accent4 4 13" xfId="25597" xr:uid="{C188FFA2-54C3-45B4-9C64-35421F276CFF}"/>
    <cellStyle name="40% - Accent4 4 2" xfId="11871" xr:uid="{53E6D55D-9A9F-42C4-BBA3-B548EA7C080A}"/>
    <cellStyle name="40% - Accent4 4 2 2" xfId="24508" xr:uid="{9C48A348-5DED-4E30-B130-B948ACC465A6}"/>
    <cellStyle name="40% - Accent4 4 2 2 2" xfId="18195" xr:uid="{3EA98969-9346-4272-A96C-807864B4B16A}"/>
    <cellStyle name="40% - Accent4 4 2 2 2 2" xfId="7745" xr:uid="{B04C27CD-6BA6-49B3-B28B-AEC7A52BE6ED}"/>
    <cellStyle name="40% - Accent4 4 2 2 2 2 2" xfId="11093" xr:uid="{23F6E2F9-3C4F-4ACD-979B-A05DF62CDB2B}"/>
    <cellStyle name="40% - Accent4 4 2 2 2 2 2 2" xfId="3186" xr:uid="{BC61CB05-5860-4EBC-A16A-8B3C6C4D57AE}"/>
    <cellStyle name="40% - Accent4 4 2 2 2 2 3" xfId="15481" xr:uid="{8BC600CD-5E0E-456F-B543-FC896CC906CA}"/>
    <cellStyle name="40% - Accent4 4 2 2 2 2 3 2" xfId="13888" xr:uid="{6E312BB9-9C8D-4D61-9B05-6F8D286972C8}"/>
    <cellStyle name="40% - Accent4 4 2 2 2 2 4" xfId="21963" xr:uid="{AC5DA323-1AB6-4CC7-86B5-CC6F761CAC4D}"/>
    <cellStyle name="40% - Accent4 4 2 2 2 3" xfId="4699" xr:uid="{06E1C82A-415D-40C5-9AB3-2915D1F6D869}"/>
    <cellStyle name="40% - Accent4 4 2 2 2 3 2" xfId="22055" xr:uid="{98DDC5F4-507E-4E7C-8C20-4342BA223D34}"/>
    <cellStyle name="40% - Accent4 4 2 2 2 4" xfId="17508" xr:uid="{87D6376F-25AF-4BC9-B7FD-56F72B4C773B}"/>
    <cellStyle name="40% - Accent4 4 2 2 2 4 2" xfId="20121" xr:uid="{FEC09280-59D1-4A99-AC36-4FE854173512}"/>
    <cellStyle name="40% - Accent4 4 2 2 2 5" xfId="4427" xr:uid="{A4BDC918-05B9-4E55-9107-CEBE4E19DCB6}"/>
    <cellStyle name="40% - Accent4 4 2 2 3" xfId="7662" xr:uid="{6CC4A0A3-B770-4044-B395-7776F6C47BF7}"/>
    <cellStyle name="40% - Accent4 4 2 2 3 2" xfId="20380" xr:uid="{3F660ED6-FF7C-4F8F-90F1-646E67272B1D}"/>
    <cellStyle name="40% - Accent4 4 2 2 3 2 2" xfId="23730" xr:uid="{C996CE61-AF00-499C-8EA7-2CBDA5CCFE96}"/>
    <cellStyle name="40% - Accent4 4 2 2 3 2 2 2" xfId="9499" xr:uid="{48DD2834-18C5-4E24-9F20-5A629BCFCE2B}"/>
    <cellStyle name="40% - Accent4 4 2 2 3 2 3" xfId="4948" xr:uid="{10C714D9-7F78-4012-B7CC-0DB945A39B3F}"/>
    <cellStyle name="40% - Accent4 4 2 2 3 2 3 2" xfId="1253" xr:uid="{5DA8DA5A-81B7-424A-B721-31BFC7DACD0D}"/>
    <cellStyle name="40% - Accent4 4 2 2 3 2 4" xfId="15651" xr:uid="{4F5EFEE8-D698-432F-8D82-2DF5FE8B2643}"/>
    <cellStyle name="40% - Accent4 4 2 2 3 3" xfId="11012" xr:uid="{C4834A6C-2E53-40F9-BC55-8219D19D669A}"/>
    <cellStyle name="40% - Accent4 4 2 2 3 3 2" xfId="15743" xr:uid="{8F013099-F822-4F3F-B3E5-A07D198B016B}"/>
    <cellStyle name="40% - Accent4 4 2 2 3 4" xfId="6975" xr:uid="{4BA5C94E-1E4F-447A-BDC4-B3200C182366}"/>
    <cellStyle name="40% - Accent4 4 2 2 3 4 2" xfId="13807" xr:uid="{6D953072-CCDE-4E24-B850-C762709291D2}"/>
    <cellStyle name="40% - Accent4 4 2 2 3 5" xfId="10741" xr:uid="{44ECD58C-D260-42B6-8DD5-06B27F6D8FD3}"/>
    <cellStyle name="40% - Accent4 4 2 2 4" xfId="18278" xr:uid="{13BE92C7-7A62-4722-8864-D78DC39ED371}"/>
    <cellStyle name="40% - Accent4 4 2 2 4 2" xfId="4780" xr:uid="{21401DD5-5B04-451C-940E-837319DB0B7F}"/>
    <cellStyle name="40% - Accent4 4 2 2 4 2 2" xfId="14750" xr:uid="{3F204E80-96D6-4F9F-8A1E-865E89FE2ED8}"/>
    <cellStyle name="40% - Accent4 4 2 2 4 3" xfId="21793" xr:uid="{E9FF3FC1-21E9-41E5-A8A5-8F0A9BCEE608}"/>
    <cellStyle name="40% - Accent4 4 2 2 4 3 2" xfId="20202" xr:uid="{866AF387-335C-458F-A5B4-CC80761031E0}"/>
    <cellStyle name="40% - Accent4 4 2 2 4 4" xfId="9327" xr:uid="{3EEEBC46-B16A-4DCF-AE93-76F5DBECD77A}"/>
    <cellStyle name="40% - Accent4 4 2 2 5" xfId="15232" xr:uid="{AA6AB025-C721-4541-B8DE-58DD43F573E6}"/>
    <cellStyle name="40% - Accent4 4 2 2 5 2" xfId="9419" xr:uid="{9969D1E4-DC31-4933-ADD2-71738A0B1739}"/>
    <cellStyle name="40% - Accent4 4 2 2 6" xfId="23820" xr:uid="{37CB5605-32E7-4F0F-A10E-E0F43497C6B5}"/>
    <cellStyle name="40% - Accent4 4 2 2 6 2" xfId="7485" xr:uid="{448F3301-B553-43C0-88D3-7C4CC5DB85CC}"/>
    <cellStyle name="40% - Accent4 4 2 2 7" xfId="14959" xr:uid="{A58497C8-24AF-43C8-AADE-FE7CEB879309}"/>
    <cellStyle name="40% - Accent4 4 2 3" xfId="20297" xr:uid="{56E8AEAE-067B-40E0-A593-45697714EBF5}"/>
    <cellStyle name="40% - Accent4 4 2 3 2" xfId="13985" xr:uid="{D1C0DA4E-31D3-4214-97F2-9A9B451C54FE}"/>
    <cellStyle name="40% - Accent4 4 2 3 2 2" xfId="2504" xr:uid="{A6B607F6-5A58-4AF4-A573-7BDC00C9BC40}"/>
    <cellStyle name="40% - Accent4 4 2 3 2 2 2" xfId="6885" xr:uid="{41BFF9CF-D4E6-45E6-A337-FD5B376364F9}"/>
    <cellStyle name="40% - Accent4 4 2 3 2 2 2 2" xfId="15823" xr:uid="{60161F0D-210F-4A66-971F-492A93DEAE15}"/>
    <cellStyle name="40% - Accent4 4 2 3 2 2 3" xfId="23898" xr:uid="{0A854F01-3D20-4307-BDC5-C01CFE317EDF}"/>
    <cellStyle name="40% - Accent4 4 2 3 2 2 3 2" xfId="4390" xr:uid="{6C8C0D74-E8FA-418B-991B-65B9E7B78074}"/>
    <cellStyle name="40% - Accent4 4 2 3 2 2 4" xfId="11431" xr:uid="{94AE366A-8373-4A20-98A0-FF88081ECA7B}"/>
    <cellStyle name="40% - Accent4 4 2 3 2 3" xfId="17337" xr:uid="{55371907-1F3F-4D77-A58F-98D6238B9043}"/>
    <cellStyle name="40% - Accent4 4 2 3 2 3 2" xfId="11523" xr:uid="{04FDF552-914E-4712-8DE5-99C2E35723A5}"/>
    <cellStyle name="40% - Accent4 4 2 3 2 4" xfId="13297" xr:uid="{A712FA7D-025B-4F63-8C79-5EC59F7BE90C}"/>
    <cellStyle name="40% - Accent4 4 2 3 2 4 2" xfId="2205" xr:uid="{DD01E1FC-E0F2-4C6F-A8BB-808DD585425F}"/>
    <cellStyle name="40% - Accent4 4 2 3 2 5" xfId="17065" xr:uid="{EBD4C8DF-DD8C-498D-9C7C-ACF52470AD76}"/>
    <cellStyle name="40% - Accent4 4 2 3 3" xfId="2421" xr:uid="{3E5D2DB8-B821-4902-9AFD-AA85060C02AE}"/>
    <cellStyle name="40% - Accent4 4 2 3 3 2" xfId="8817" xr:uid="{69EB742F-AAD0-4649-8EA6-41EDFC64105A}"/>
    <cellStyle name="40% - Accent4 4 2 3 3 2 2" xfId="19521" xr:uid="{E2936817-0920-4F8C-B47B-42A0128554B5}"/>
    <cellStyle name="40% - Accent4 4 2 3 3 2 2 2" xfId="5290" xr:uid="{7D6B5F11-701D-4814-8833-78B191DEDD05}"/>
    <cellStyle name="40% - Accent4 4 2 3 3 2 3" xfId="17586" xr:uid="{9F674AB4-EDA0-498F-A067-A2B1835052ED}"/>
    <cellStyle name="40% - Accent4 4 2 3 3 2 3 2" xfId="10704" xr:uid="{0EF94B3F-ADF8-4291-85F6-AE3F97842156}"/>
    <cellStyle name="40% - Accent4 4 2 3 3 2 4" xfId="24068" xr:uid="{EC27E195-8A3D-4DD1-8F9E-400FDB110C4A}"/>
    <cellStyle name="40% - Accent4 4 2 3 3 3" xfId="6804" xr:uid="{90D45E30-EED7-43E9-BD06-DD9E62B7D8F1}"/>
    <cellStyle name="40% - Accent4 4 2 3 3 3 2" xfId="24160" xr:uid="{E88A81F4-9120-4108-8099-92732D628001}"/>
    <cellStyle name="40% - Accent4 4 2 3 3 4" xfId="657" xr:uid="{AD86A518-EB86-4AAC-A194-7352700A9399}"/>
    <cellStyle name="40% - Accent4 4 2 3 3 4 2" xfId="4309" xr:uid="{AEFA8EA6-B1DE-461F-A5BA-1CD46F7A2B94}"/>
    <cellStyle name="40% - Accent4 4 2 3 3 5" xfId="6531" xr:uid="{97226021-D8E7-413A-8331-FA5F41FF1809}"/>
    <cellStyle name="40% - Accent4 4 2 3 4" xfId="14068" xr:uid="{6BE18258-A374-4E87-8D92-81EBCDEADFA6}"/>
    <cellStyle name="40% - Accent4 4 2 3 4 2" xfId="17418" xr:uid="{3F1EA1A2-9864-4623-8FDD-52950C58E7EA}"/>
    <cellStyle name="40% - Accent4 4 2 3 4 2 2" xfId="22135" xr:uid="{556971C1-FDA5-4BDC-85B4-8D2F9BE1F3AB}"/>
    <cellStyle name="40% - Accent4 4 2 3 4 3" xfId="11261" xr:uid="{68FF90A7-9639-481E-972D-BB0DF2FB0AFD}"/>
    <cellStyle name="40% - Accent4 4 2 3 4 3 2" xfId="2286" xr:uid="{F2B43819-EAA5-486A-95DE-095D85A131A2}"/>
    <cellStyle name="40% - Accent4 4 2 3 4 4" xfId="5118" xr:uid="{A74E3971-CD43-46DC-967B-CF77A31B7311}"/>
    <cellStyle name="40% - Accent4 4 2 3 5" xfId="23649" xr:uid="{D609EEDC-15A0-4562-9113-A248BA8BEB05}"/>
    <cellStyle name="40% - Accent4 4 2 3 5 2" xfId="5210" xr:uid="{3E285C4C-DFB2-4C63-9858-B56E00DA436B}"/>
    <cellStyle name="40% - Accent4 4 2 3 6" xfId="19611" xr:uid="{672152B8-82BC-4C70-8694-481836AD1E6D}"/>
    <cellStyle name="40% - Accent4 4 2 3 6 2" xfId="1171" xr:uid="{2A4CF5E8-33AF-4724-97EE-1A949D1878E6}"/>
    <cellStyle name="40% - Accent4 4 2 3 7" xfId="23377" xr:uid="{DAFF9921-2857-4691-B6F1-8B908B5E52F7}"/>
    <cellStyle name="40% - Accent4 4 2 4" xfId="8734" xr:uid="{D3F09B84-E605-4D2E-A5B5-A719B67BA23C}"/>
    <cellStyle name="40% - Accent4 4 2 4 2" xfId="21453" xr:uid="{4BAD1355-87FC-4384-AE38-EE9F76FC2445}"/>
    <cellStyle name="40% - Accent4 4 2 4 2 2" xfId="13207" xr:uid="{31D53B92-5F3C-49BC-83E9-06319B678EF0}"/>
    <cellStyle name="40% - Accent4 4 2 4 2 2 2" xfId="11603" xr:uid="{4F16C6B0-5A2D-43F9-BFA3-5A7B82B0E125}"/>
    <cellStyle name="40% - Accent4 4 2 4 2 3" xfId="7053" xr:uid="{94736007-FEEE-49C2-B59F-ED6D649645D2}"/>
    <cellStyle name="40% - Accent4 4 2 4 2 3 2" xfId="23341" xr:uid="{F2BA0996-4963-4127-872B-4DEBCF060465}"/>
    <cellStyle name="40% - Accent4 4 2 4 2 4" xfId="17756" xr:uid="{87BB3165-7198-4254-8ADD-5923730AEB7A}"/>
    <cellStyle name="40% - Accent4 4 2 4 3" xfId="19440" xr:uid="{3291A30F-E1D0-48E6-A42A-80CA4F84F998}"/>
    <cellStyle name="40% - Accent4 4 2 4 3 2" xfId="17848" xr:uid="{2CF1D74C-6FA4-465C-9D46-FC5F6BFCCD08}"/>
    <cellStyle name="40% - Accent4 4 2 4 4" xfId="1695" xr:uid="{FC2B4818-DABB-49A1-806D-3BC863788C81}"/>
    <cellStyle name="40% - Accent4 4 2 4 4 2" xfId="10623" xr:uid="{AC3BFCC8-41E1-4882-9DB3-D89D285DA09C}"/>
    <cellStyle name="40% - Accent4 4 2 4 5" xfId="19169" xr:uid="{618478E9-33C2-46F1-A629-37F2AE27B886}"/>
    <cellStyle name="40% - Accent4 4 2 5" xfId="21370" xr:uid="{0E070796-C7B8-4FBC-ABD1-F7AB42175AAE}"/>
    <cellStyle name="40% - Accent4 4 2 5 2" xfId="15141" xr:uid="{037C4F63-F0E9-4407-9839-F26EB9A4E0EA}"/>
    <cellStyle name="40% - Accent4 4 2 5 2 2" xfId="567" xr:uid="{480EF4E7-D40F-44A5-8B0D-A387A79CE33F}"/>
    <cellStyle name="40% - Accent4 4 2 5 2 2 2" xfId="24240" xr:uid="{EE73CA38-43E1-4257-B848-E617D48BF2C2}"/>
    <cellStyle name="40% - Accent4 4 2 5 2 3" xfId="19689" xr:uid="{D94FD6FC-7EAA-4C8F-BFF6-8988EBEF9790}"/>
    <cellStyle name="40% - Accent4 4 2 5 2 3 2" xfId="17028" xr:uid="{AA6F8911-007D-4DA1-90E3-190CBD6ED637}"/>
    <cellStyle name="40% - Accent4 4 2 5 2 4" xfId="7223" xr:uid="{4F73A9B5-9CBF-43F1-86E4-A8676384888E}"/>
    <cellStyle name="40% - Accent4 4 2 5 3" xfId="13126" xr:uid="{7B49CA1A-84A8-4664-BA77-B2E0757C14A5}"/>
    <cellStyle name="40% - Accent4 4 2 5 3 2" xfId="7315" xr:uid="{3DDE9604-7698-488E-B64F-3C9A7C0F3FF0}"/>
    <cellStyle name="40% - Accent4 4 2 5 4" xfId="3799" xr:uid="{1F668000-FDF5-44FF-A22B-24C91EEC7795}"/>
    <cellStyle name="40% - Accent4 4 2 5 4 2" xfId="23260" xr:uid="{05AE88A3-D9E5-425B-A802-8CF8C2A5B404}"/>
    <cellStyle name="40% - Accent4 4 2 5 5" xfId="12853" xr:uid="{6098FCA8-27E5-4389-9D45-1937712C5772}"/>
    <cellStyle name="40% - Accent4 4 2 6" xfId="24591" xr:uid="{687B424A-68E0-4D37-AA5D-76A072A904D1}"/>
    <cellStyle name="40% - Accent4 4 2 6 2" xfId="15313" xr:uid="{94C21832-90B0-4770-AE3C-415BE098ECF3}"/>
    <cellStyle name="40% - Accent4 4 2 6 2 2" xfId="21062" xr:uid="{96505E4D-E5D2-44FB-B778-006C638D72B7}"/>
    <cellStyle name="40% - Accent4 4 2 6 3" xfId="9157" xr:uid="{674CD68A-C95A-4D96-82DD-E5A928529370}"/>
    <cellStyle name="40% - Accent4 4 2 6 3 2" xfId="7566" xr:uid="{B4479C81-8516-4F78-9653-6A5EC135FAC6}"/>
    <cellStyle name="40% - Accent4 4 2 6 4" xfId="3014" xr:uid="{80523D08-EB98-4FC9-B84D-25DEEEF1EC89}"/>
    <cellStyle name="40% - Accent4 4 2 7" xfId="21544" xr:uid="{68180D5D-CEFA-452B-BC50-CBEC973FB1FF}"/>
    <cellStyle name="40% - Accent4 4 2 7 2" xfId="3106" xr:uid="{F71A0FB7-A68C-4D4F-ADA6-92EE4D7B7B67}"/>
    <cellStyle name="40% - Accent4 4 2 8" xfId="11183" xr:uid="{25EC9574-96DF-49BE-8B9B-3D8707E86B43}"/>
    <cellStyle name="40% - Accent4 4 2 8 2" xfId="18018" xr:uid="{10806184-717D-4702-8427-514E99E9A318}"/>
    <cellStyle name="40% - Accent4 4 2 9" xfId="21271" xr:uid="{0F05A9B8-D4B2-44D8-BAD0-705A911E9995}"/>
    <cellStyle name="40% - Accent4 4 3" xfId="15058" xr:uid="{A1F549D3-8170-43BA-B619-706A5E4C9007}"/>
    <cellStyle name="40% - Accent4 4 3 2" xfId="4525" xr:uid="{E7F30A10-CFAF-4B83-B370-DE7259447B82}"/>
    <cellStyle name="40% - Accent4 4 3 2 2" xfId="10921" xr:uid="{14783CC6-1312-4215-BCB6-D325EC0706EC}"/>
    <cellStyle name="40% - Accent4 4 3 2 2 2" xfId="3709" xr:uid="{7528BF63-AE6C-4DBA-975F-94012B12202F}"/>
    <cellStyle name="40% - Accent4 4 3 2 2 2 2" xfId="7395" xr:uid="{710AC9E2-AAE4-474D-A752-06CC65A25AA4}"/>
    <cellStyle name="40% - Accent4 4 3 2 2 3" xfId="738" xr:uid="{A97C6BEC-50D2-4969-AB01-26F27323549A}"/>
    <cellStyle name="40% - Accent4 4 3 2 2 3 2" xfId="12808" xr:uid="{B2E6DBBB-6025-418E-BA74-776067825DA7}"/>
    <cellStyle name="40% - Accent4 4 3 2 2 4" xfId="13545" xr:uid="{3A4BC4BA-B6BD-4A0F-8B36-840B25C93C0B}"/>
    <cellStyle name="40% - Accent4 4 3 2 3" xfId="1524" xr:uid="{D2943618-0832-4F6C-B22F-0A36252FC6BE}"/>
    <cellStyle name="40% - Accent4 4 3 2 3 2" xfId="13637" xr:uid="{9DC618D5-8548-48DC-900B-132328B9B232}"/>
    <cellStyle name="40% - Accent4 4 3 2 4" xfId="22750" xr:uid="{A3D07BC1-F31F-4B57-95B3-C47B0452A6F5}"/>
    <cellStyle name="40% - Accent4 4 3 2 4 2" xfId="6413" xr:uid="{2D134F58-2097-46E8-AC48-BFC4E3C010FC}"/>
    <cellStyle name="40% - Accent4 4 3 2 5" xfId="6547" xr:uid="{C8D32BF7-11C8-477F-B658-859148FBFEB1}"/>
    <cellStyle name="40% - Accent4 4 3 3" xfId="10838" xr:uid="{312B2544-8A6C-4A9B-9B96-2666CD58E189}"/>
    <cellStyle name="40% - Accent4 4 3 3 2" xfId="23558" xr:uid="{10EF3DB2-7C5F-47A8-AB29-E0D969AAE603}"/>
    <cellStyle name="40% - Accent4 4 3 3 2 2" xfId="10023" xr:uid="{ED615BCA-8A20-4635-ACB9-3FA6B53360C2}"/>
    <cellStyle name="40% - Accent4 4 3 3 2 2 2" xfId="20031" xr:uid="{8FE59261-4111-4CA1-8AF2-0DEBD19FFAC4}"/>
    <cellStyle name="40% - Accent4 4 3 3 2 3" xfId="739" xr:uid="{7CEF42C5-FDE1-4542-A70B-A64F96B52325}"/>
    <cellStyle name="40% - Accent4 4 3 3 2 3 2" xfId="25445" xr:uid="{B71DA05B-8CC7-446E-97E0-58A338DB4ECB}"/>
    <cellStyle name="40% - Accent4 4 3 3 2 4" xfId="909" xr:uid="{73253335-351E-4B6E-A172-B1AA0AF914A2}"/>
    <cellStyle name="40% - Accent4 4 3 3 3" xfId="3628" xr:uid="{3179B2BF-3EA9-40FD-9E4E-E4601F57A050}"/>
    <cellStyle name="40% - Accent4 4 3 3 3 2" xfId="2032" xr:uid="{18812124-73B4-470C-9B67-CF0CCAE4FB67}"/>
    <cellStyle name="40% - Accent4 4 3 3 4" xfId="16437" xr:uid="{635070E4-6414-4EBD-A87E-BCC1D433BE38}"/>
    <cellStyle name="40% - Accent4 4 3 3 4 2" xfId="12727" xr:uid="{1E85B52E-2E32-43DE-8B5A-3FFA60501F17}"/>
    <cellStyle name="40% - Accent4 4 3 3 5" xfId="19185" xr:uid="{1255274C-DE4C-4B0C-B77A-C0F7DAB85DE4}"/>
    <cellStyle name="40% - Accent4 4 3 4" xfId="4608" xr:uid="{6B0FF7FA-EE36-4B3B-8408-69E4764212BC}"/>
    <cellStyle name="40% - Accent4 4 3 4 2" xfId="1605" xr:uid="{FA9F7447-B1A7-41C5-BC98-7642F8C6A338}"/>
    <cellStyle name="40% - Accent4 4 3 4 2 2" xfId="17928" xr:uid="{5C60FB27-9985-4F43-884D-677348A36EBA}"/>
    <cellStyle name="40% - Accent4 4 3 4 3" xfId="13375" xr:uid="{3BBBF641-5EAD-47B4-B04B-7F9818854FCC}"/>
    <cellStyle name="40% - Accent4 4 3 4 3 2" xfId="6494" xr:uid="{F8E1A103-5B1D-4D30-9B7A-8BCC706F79DA}"/>
    <cellStyle name="40% - Accent4 4 3 4 4" xfId="19859" xr:uid="{BDEB310D-4429-4D54-8014-AD462A85582A}"/>
    <cellStyle name="40% - Accent4 4 3 5" xfId="485" xr:uid="{F0E3F6B8-2827-4523-AECB-6887B6CB5EC3}"/>
    <cellStyle name="40% - Accent4 4 3 5 2" xfId="19951" xr:uid="{F0B652CD-909E-469A-8304-C210E29A7476}"/>
    <cellStyle name="40% - Accent4 4 3 6" xfId="10113" xr:uid="{579F869E-9DB1-40A8-90F2-D4793DE3C826}"/>
    <cellStyle name="40% - Accent4 4 3 6 2" xfId="16947" xr:uid="{F7A18EB9-E79F-4770-A5CE-0B02255BA67E}"/>
    <cellStyle name="40% - Accent4 4 3 7" xfId="226" xr:uid="{30BAEC2A-3141-4383-94DB-6EB3E47B1581}"/>
    <cellStyle name="40% - Accent4 4 4" xfId="23475" xr:uid="{7B9CBC8A-A80E-40F0-8E17-BB111E6870ED}"/>
    <cellStyle name="40% - Accent4 4 4 2" xfId="17163" xr:uid="{82A4D7F3-BC79-4590-974C-C23657E8B8AB}"/>
    <cellStyle name="40% - Accent4 4 4 2 2" xfId="6713" xr:uid="{C280BC60-C6AE-4B46-B72A-7B80F6979D6C}"/>
    <cellStyle name="40% - Accent4 4 4 2 2 2" xfId="16347" xr:uid="{5898C4F0-4F7D-47DE-9816-D41724E1DC32}"/>
    <cellStyle name="40% - Accent4 4 4 2 2 2 2" xfId="1082" xr:uid="{1D3237B8-7400-4CE7-A2D6-2B8EB677AAA3}"/>
    <cellStyle name="40% - Accent4 4 4 2 2 3" xfId="3880" xr:uid="{EA918CF7-7E10-4139-B1D5-C81868DBC99F}"/>
    <cellStyle name="40% - Accent4 4 4 2 2 3 2" xfId="8599" xr:uid="{71231918-2F44-4D2A-8889-21F0181633A7}"/>
    <cellStyle name="40% - Accent4 4 4 2 2 4" xfId="4049" xr:uid="{20D5C89A-9028-4ED5-B285-7125A50C3CC0}"/>
    <cellStyle name="40% - Accent4 4 4 2 3" xfId="22579" xr:uid="{D303598F-8EBC-4611-8805-050ED4F6D9C7}"/>
    <cellStyle name="40% - Accent4 4 4 2 3 2" xfId="10450" xr:uid="{0BF78159-2F4B-4473-9AD6-60981F729009}"/>
    <cellStyle name="40% - Accent4 4 4 2 4" xfId="12217" xr:uid="{D6C54E72-AFD1-4A4A-8146-0AC41320295F}"/>
    <cellStyle name="40% - Accent4 4 4 2 4 2" xfId="19051" xr:uid="{9A7FF2EA-03A1-4649-9FCF-9EBE160DF176}"/>
    <cellStyle name="40% - Accent4 4 4 2 5" xfId="829" xr:uid="{4C9AAF12-B2C6-4D54-9FF4-E560179AC5B3}"/>
    <cellStyle name="40% - Accent4 4 4 3" xfId="6630" xr:uid="{F1CE699A-F4D6-40B7-93A7-E8FCAEE1E111}"/>
    <cellStyle name="40% - Accent4 4 4 3 2" xfId="19349" xr:uid="{08D019CE-A48E-46B7-89F5-9D5B13818390}"/>
    <cellStyle name="40% - Accent4 4 4 3 2 2" xfId="5813" xr:uid="{DC7013B8-4535-48D4-A59E-3C459717A371}"/>
    <cellStyle name="40% - Accent4 4 4 3 2 2 2" xfId="1083" xr:uid="{3B937773-8C64-4BED-AC69-C0BE66C37C81}"/>
    <cellStyle name="40% - Accent4 4 4 3 2 3" xfId="10194" xr:uid="{6B12AFF9-4534-445F-B076-D93ECDF045FC}"/>
    <cellStyle name="40% - Accent4 4 4 3 2 3 2" xfId="21234" xr:uid="{5FD0CAA8-5382-4FBA-9C27-CE4433714321}"/>
    <cellStyle name="40% - Accent4 4 4 3 2 4" xfId="10363" xr:uid="{651D742A-00CF-4F89-95D2-9DFFC570D746}"/>
    <cellStyle name="40% - Accent4 4 4 3 3" xfId="16266" xr:uid="{40384B72-66A1-41EC-AB02-8C74043F7996}"/>
    <cellStyle name="40% - Accent4 4 4 3 3 2" xfId="23087" xr:uid="{6DF486AA-78C8-4075-B232-2DB71E6F2FF3}"/>
    <cellStyle name="40% - Accent4 4 4 3 4" xfId="24854" xr:uid="{7D9D0229-57F1-4F99-A45F-557E9076D865}"/>
    <cellStyle name="40% - Accent4 4 4 3 4 2" xfId="8518" xr:uid="{BDA7CD0B-7F11-45D7-A9C3-EE53488B1DC7}"/>
    <cellStyle name="40% - Accent4 4 4 3 5" xfId="830" xr:uid="{9E3EDDC8-41B6-4400-8AEA-5D888318D914}"/>
    <cellStyle name="40% - Accent4 4 4 4" xfId="17246" xr:uid="{A8A09CE8-5300-43F8-AD5B-87A93AE4D3BA}"/>
    <cellStyle name="40% - Accent4 4 4 4 2" xfId="22660" xr:uid="{018DA114-000F-4FD4-BBF4-9B522EA6386F}"/>
    <cellStyle name="40% - Accent4 4 4 4 2 2" xfId="13717" xr:uid="{1001FC23-DB38-4D49-8ECD-20BAD1A861CD}"/>
    <cellStyle name="40% - Accent4 4 4 4 3" xfId="1776" xr:uid="{DD68250C-A1E9-4336-95CA-ECF6943D9465}"/>
    <cellStyle name="40% - Accent4 4 4 4 3 2" xfId="19132" xr:uid="{6C2F3EA8-2133-40B3-A893-7CAF08A0194E}"/>
    <cellStyle name="40% - Accent4 4 4 4 4" xfId="1945" xr:uid="{633D3B0F-A1B2-42A5-848F-3E8C3D07D065}"/>
    <cellStyle name="40% - Accent4 4 4 5" xfId="9942" xr:uid="{3316EB99-7393-4B70-8994-194883F7781F}"/>
    <cellStyle name="40% - Accent4 4 4 5 2" xfId="4136" xr:uid="{408342AE-DF46-47EE-94A6-ACE81A8E6024}"/>
    <cellStyle name="40% - Accent4 4 4 6" xfId="5903" xr:uid="{748BC0B4-49B2-4A26-81EE-FFEBB770E37E}"/>
    <cellStyle name="40% - Accent4 4 4 6 2" xfId="25364" xr:uid="{07C9435D-C8FE-4FE8-9FC9-C04300891229}"/>
    <cellStyle name="40% - Accent4 4 4 7" xfId="12869" xr:uid="{E1750DB8-0985-4336-8932-14B1E94F6D27}"/>
    <cellStyle name="40% - Accent4 4 5" xfId="19266" xr:uid="{BE88F7F1-5E15-4B5C-A25B-EA05FFC24ECC}"/>
    <cellStyle name="40% - Accent4 4 5 2" xfId="12952" xr:uid="{E01F141B-A196-4D46-9CC2-ACA9DD4002BA}"/>
    <cellStyle name="40% - Accent4 4 5 2 2" xfId="395" xr:uid="{4ED0EAE4-C383-41FC-A9A0-AF31A31F56A5}"/>
    <cellStyle name="40% - Accent4 4 5 2 2 2" xfId="24764" xr:uid="{3E509947-E598-4066-8130-C2688E65CFA2}"/>
    <cellStyle name="40% - Accent4 4 5 2 2 2 2" xfId="4222" xr:uid="{E062F0F5-80D2-4F9C-A3AC-4CC1D16198CB}"/>
    <cellStyle name="40% - Accent4 4 5 2 2 3" xfId="16518" xr:uid="{B809305E-E76E-4C4C-AEB1-A302B80C414F}"/>
    <cellStyle name="40% - Accent4 4 5 2 2 3 2" xfId="3358" xr:uid="{D7AFD0CB-FA6A-49B0-9BFF-EEA5E8AE87FE}"/>
    <cellStyle name="40% - Accent4 4 5 2 2 4" xfId="16687" xr:uid="{7E10C5A2-18BC-446E-83B8-82D95A57153C}"/>
    <cellStyle name="40% - Accent4 4 5 2 3" xfId="12046" xr:uid="{04208EEE-8921-4D80-B966-3C88F22B14CF}"/>
    <cellStyle name="40% - Accent4 4 5 2 3 2" xfId="6240" xr:uid="{A304E81B-1F50-474D-AF62-6373EA0AAD64}"/>
    <cellStyle name="40% - Accent4 4 5 2 4" xfId="8008" xr:uid="{F441991C-80B2-469A-96BC-EE7232F48F1E}"/>
    <cellStyle name="40% - Accent4 4 5 2 4 2" xfId="14841" xr:uid="{668439C7-A0AB-46A6-93E3-910E377E66F9}"/>
    <cellStyle name="40% - Accent4 4 5 2 5" xfId="3970" xr:uid="{5CBBBE1A-18FF-4525-BA1B-429EAC573C9D}"/>
    <cellStyle name="40% - Accent4 4 5 3" xfId="312" xr:uid="{1BF90896-9EEB-425F-BCA4-3CFDF26BDF42}"/>
    <cellStyle name="40% - Accent4 4 5 3 2" xfId="1435" xr:uid="{FC9DFF00-AA82-4F97-BB77-FE5E70A20EB5}"/>
    <cellStyle name="40% - Accent4 4 5 3 2 2" xfId="18451" xr:uid="{215EBE63-DEBE-47C6-B3A0-ED1CB9EE5A1D}"/>
    <cellStyle name="40% - Accent4 4 5 3 2 2 2" xfId="10536" xr:uid="{E25D2D1A-BB9F-4CCE-A06D-A264E5712D48}"/>
    <cellStyle name="40% - Accent4 4 5 3 2 3" xfId="5984" xr:uid="{76F4B7E7-F425-4759-90C3-15E51BE83F3E}"/>
    <cellStyle name="40% - Accent4 4 5 3 2 3 2" xfId="9671" xr:uid="{9628D20D-36F0-4E3A-95DC-5D44ACEF5E03}"/>
    <cellStyle name="40% - Accent4 4 5 3 2 4" xfId="6153" xr:uid="{7ADBE337-0C4D-4DF5-B115-917C13B698A9}"/>
    <cellStyle name="40% - Accent4 4 5 3 3" xfId="24683" xr:uid="{43CA37E8-F437-4256-89E9-ADD846E3BD6B}"/>
    <cellStyle name="40% - Accent4 4 5 3 3 2" xfId="12554" xr:uid="{13B58D3B-F20C-42B6-B606-A0CC5792056B}"/>
    <cellStyle name="40% - Accent4 4 5 3 4" xfId="20643" xr:uid="{6AB5A3CB-BE93-484B-8003-CEBA5DD84F14}"/>
    <cellStyle name="40% - Accent4 4 5 3 4 2" xfId="3277" xr:uid="{718CF786-20E6-493F-99A2-C49F6017F071}"/>
    <cellStyle name="40% - Accent4 4 5 3 5" xfId="10284" xr:uid="{B4DBDB62-68E5-433D-96F7-17964B28A786}"/>
    <cellStyle name="40% - Accent4 4 5 4" xfId="13035" xr:uid="{1E38B66D-DD73-4238-A4CD-D580E4A878AD}"/>
    <cellStyle name="40% - Accent4 4 5 4 2" xfId="12127" xr:uid="{7C024454-1EC3-4304-B0C4-08DD98CBD7A4}"/>
    <cellStyle name="40% - Accent4 4 5 4 2 2" xfId="2118" xr:uid="{4F45B2C5-31F3-41A3-B785-4A885E598E31}"/>
    <cellStyle name="40% - Accent4 4 5 4 3" xfId="22831" xr:uid="{DFEC4878-F4FE-4D27-ACBC-83252E1DA2E2}"/>
    <cellStyle name="40% - Accent4 4 5 4 3 2" xfId="14922" xr:uid="{65927E6F-5350-4214-83C5-50FFD13E5AC7}"/>
    <cellStyle name="40% - Accent4 4 5 4 4" xfId="23000" xr:uid="{C2EF77F4-B56D-4B00-96DB-79E40676A3DA}"/>
    <cellStyle name="40% - Accent4 4 5 5" xfId="5732" xr:uid="{E98A52C5-03BC-43D8-A27E-EA4D2A48073A}"/>
    <cellStyle name="40% - Accent4 4 5 5 2" xfId="16774" xr:uid="{8C4ED122-674B-4DB8-9C42-0ACC05E2B9CE}"/>
    <cellStyle name="40% - Accent4 4 5 6" xfId="18541" xr:uid="{17C02DD2-7262-491D-A7E7-FD506554428C}"/>
    <cellStyle name="40% - Accent4 4 5 6 2" xfId="21153" xr:uid="{EFBFAFDC-521A-4F82-BF1B-2D1AE338EB34}"/>
    <cellStyle name="40% - Accent4 4 5 7" xfId="1866" xr:uid="{537498F0-2183-47F7-BE89-F0722DC4F554}"/>
    <cellStyle name="40% - Accent4 4 6" xfId="1352" xr:uid="{D08846AA-2086-41E3-8225-8774DE67AA6D}"/>
    <cellStyle name="40% - Accent4 4 6 2" xfId="3539" xr:uid="{69F61CE9-36EA-4D2D-A051-EF66B3B9DB3B}"/>
    <cellStyle name="40% - Accent4 4 6 2 2" xfId="7918" xr:uid="{8F0824AD-F902-45B0-AEC7-AA07A8B76FD8}"/>
    <cellStyle name="40% - Accent4 4 6 2 2 2" xfId="23173" xr:uid="{0067A417-8397-4B0D-8980-EF015D88B9A7}"/>
    <cellStyle name="40% - Accent4 4 6 2 3" xfId="12298" xr:uid="{88CC3D4A-195D-4935-BC6B-D2C0359967B4}"/>
    <cellStyle name="40% - Accent4 4 6 2 3 2" xfId="22307" xr:uid="{AFDA90C8-5211-4076-83D7-91E4F657FC32}"/>
    <cellStyle name="40% - Accent4 4 6 2 4" xfId="12467" xr:uid="{5139A710-0FE4-4774-B141-03070FC7729A}"/>
    <cellStyle name="40% - Accent4 4 6 3" xfId="18370" xr:uid="{B9B0D2DE-1FE0-4CE8-B612-5AA16EB6BC96}"/>
    <cellStyle name="40% - Accent4 4 6 3 2" xfId="25191" xr:uid="{A480887D-E3ED-45BD-A5C7-06CDE67A14ED}"/>
    <cellStyle name="40% - Accent4 4 6 4" xfId="14331" xr:uid="{677093A7-7ED3-4BDD-A693-96128C1BAD15}"/>
    <cellStyle name="40% - Accent4 4 6 4 2" xfId="9590" xr:uid="{4F8114FC-EE32-415B-981A-50005E496C49}"/>
    <cellStyle name="40% - Accent4 4 6 5" xfId="22921" xr:uid="{8800AF55-9181-41D7-89C5-52EFBED496B0}"/>
    <cellStyle name="40% - Accent4 4 7" xfId="3456" xr:uid="{FFE33AF0-CDA8-4F79-9C99-AE56D6ADCE94}"/>
    <cellStyle name="40% - Accent4 4 7 2" xfId="9853" xr:uid="{57D31B3E-E8B6-4825-A770-2C9D70B64552}"/>
    <cellStyle name="40% - Accent4 4 7 2 2" xfId="20553" xr:uid="{93390F94-CEC5-4287-B32A-22F79AAC6BB1}"/>
    <cellStyle name="40% - Accent4 4 7 2 2 2" xfId="16860" xr:uid="{50510C88-ED99-40E9-94D0-B7F97A5AEBCA}"/>
    <cellStyle name="40% - Accent4 4 7 2 3" xfId="24935" xr:uid="{900D354B-4B71-4785-B882-C53F746B219D}"/>
    <cellStyle name="40% - Accent4 4 7 2 3 2" xfId="15995" xr:uid="{DE8D102D-D63E-45A0-9535-05823515B2C4}"/>
    <cellStyle name="40% - Accent4 4 7 2 4" xfId="25104" xr:uid="{F9E3A55D-3BB9-4568-BF3A-037B82190EC0}"/>
    <cellStyle name="40% - Accent4 4 7 3" xfId="7837" xr:uid="{E5F33BED-EE07-4617-BD9F-EBC85F91A834}"/>
    <cellStyle name="40% - Accent4 4 7 3 2" xfId="18878" xr:uid="{95E755D2-F457-43B0-8DEA-600266D0BEAA}"/>
    <cellStyle name="40% - Accent4 4 7 4" xfId="2767" xr:uid="{E111137D-F568-47CB-A0FC-1C1BAE8F6EAA}"/>
    <cellStyle name="40% - Accent4 4 7 4 2" xfId="22226" xr:uid="{4F5DCAFA-344A-497E-9F16-2B485BEC1C51}"/>
    <cellStyle name="40% - Accent4 4 7 5" xfId="16608" xr:uid="{14322671-8845-4551-A972-DE1AB7C57FE6}"/>
    <cellStyle name="40% - Accent4 4 8" xfId="5557" xr:uid="{1DE1547D-A758-4B9D-81D0-B07DE69C0165}"/>
    <cellStyle name="40% - Accent4 4 8 2" xfId="8908" xr:uid="{9EC98152-47F4-46D5-9AEB-0E10E46C7E7F}"/>
    <cellStyle name="40% - Accent4 4 8 2 2" xfId="14670" xr:uid="{CB8518BA-14D5-4761-9528-262E996576C6}"/>
    <cellStyle name="40% - Accent4 4 8 3" xfId="4870" xr:uid="{A7918B98-6840-452F-80C2-9C776F6A37F6}"/>
    <cellStyle name="40% - Accent4 4 8 3 2" xfId="24330" xr:uid="{B3E6B30D-B6E3-48D4-889F-2EDBB9DD0E98}"/>
    <cellStyle name="40% - Accent4 4 8 4" xfId="8636" xr:uid="{5587A56B-034E-4D8E-A3C9-5FC3C6FF8A67}"/>
    <cellStyle name="40% - Accent4 4 9" xfId="11954" xr:uid="{D8518AEE-21F5-45EA-8B58-B820433E26BA}"/>
    <cellStyle name="40% - Accent4 4 9 2" xfId="21625" xr:uid="{53234059-7881-482D-86B1-553E496469B3}"/>
    <cellStyle name="40% - Accent4 4 9 2 2" xfId="8427" xr:uid="{A6214112-EA5B-489F-AF1E-35B7BA618EE8}"/>
    <cellStyle name="40% - Accent4 4 9 3" xfId="2844" xr:uid="{6CE0BB8A-62BD-4461-A4B2-F0603CC9D458}"/>
    <cellStyle name="40% - Accent4 4 9 3 2" xfId="18099" xr:uid="{7648B3B1-D725-4216-A54F-39398AFAD720}"/>
    <cellStyle name="40% - Accent4 4 9 4" xfId="14578" xr:uid="{B80776C6-8926-4C7E-8D90-B67A66544F79}"/>
    <cellStyle name="40% - Accent4 5" xfId="11817" xr:uid="{FCA71049-2AF3-4E67-B1B1-EA78A55602CA}"/>
    <cellStyle name="40% - Accent4 5 10" xfId="24628" xr:uid="{0A9DC244-7845-4556-AF37-FA7721FF539A}"/>
    <cellStyle name="40% - Accent4 5 10 2" xfId="10397" xr:uid="{06264725-78A4-44DE-9CCB-5054FAA46866}"/>
    <cellStyle name="40% - Accent4 5 11" xfId="5845" xr:uid="{6DADCE92-EF44-4ED1-8D8B-85977DD938C8}"/>
    <cellStyle name="40% - Accent4 5 11 2" xfId="3222" xr:uid="{18DABE8F-AC74-4FE7-9860-B6A5C71B5D44}"/>
    <cellStyle name="40% - Accent4 5 12" xfId="16549" xr:uid="{26E5600E-2D50-46D0-A5BB-3AEF0A80D3C2}"/>
    <cellStyle name="40% - Accent4 5 2" xfId="22407" xr:uid="{5EAE69D6-1BF5-4F2E-A658-42640D4CCEC8}"/>
    <cellStyle name="40% - Accent4 5 2 2" xfId="16094" xr:uid="{774EB564-A685-4F2D-8025-1D852D018F8B}"/>
    <cellStyle name="40% - Accent4 5 2 2 2" xfId="5560" xr:uid="{81D20D69-CB74-4465-975C-B54373CFB285}"/>
    <cellStyle name="40% - Accent4 5 2 2 2 2" xfId="11957" xr:uid="{745EF837-C5E4-4250-A048-43AC9245F865}"/>
    <cellStyle name="40% - Accent4 5 2 2 2 2 2" xfId="21626" xr:uid="{174EC6C8-49A2-4753-AE68-3BC83CD471A8}"/>
    <cellStyle name="40% - Accent4 5 2 2 2 2 2 2" xfId="18964" xr:uid="{5CC4ADF1-0B98-4AF4-A270-75B10838E2AA}"/>
    <cellStyle name="40% - Accent4 5 2 2 2 2 3" xfId="14412" xr:uid="{254020BC-7DCD-4C78-99AF-7FFECF6D26AE}"/>
    <cellStyle name="40% - Accent4 5 2 2 2 2 3 2" xfId="18100" xr:uid="{E828C0F8-8038-4008-ADBA-8BF70BCC4892}"/>
    <cellStyle name="40% - Accent4 5 2 2 2 2 4" xfId="14581" xr:uid="{41AA6898-71EC-4EE3-A324-138C272BCF45}"/>
    <cellStyle name="40% - Accent4 5 2 2 2 3" xfId="8909" xr:uid="{2E395136-90B7-439F-B11D-D1DB97FF38E8}"/>
    <cellStyle name="40% - Accent4 5 2 2 2 3 2" xfId="3104" xr:uid="{427B829D-FB28-418B-B8B4-C1EB4D65E87C}"/>
    <cellStyle name="40% - Accent4 5 2 2 2 4" xfId="4871" xr:uid="{4B105BCF-B36B-4270-8355-99B5D2B1229E}"/>
    <cellStyle name="40% - Accent4 5 2 2 2 4 2" xfId="24331" xr:uid="{658BCD54-161A-44F4-9B9E-21706D362856}"/>
    <cellStyle name="40% - Accent4 5 2 2 2 5" xfId="18712" xr:uid="{58DD8533-1251-4845-8D1E-0FC8637F7FC3}"/>
    <cellStyle name="40% - Accent4 5 2 2 3" xfId="11874" xr:uid="{B6B3B9D9-E81B-4AF9-96FD-446243E2D4EA}"/>
    <cellStyle name="40% - Accent4 5 2 2 3 2" xfId="24594" xr:uid="{7A754785-545A-4546-BDC2-69547D2D6247}"/>
    <cellStyle name="40% - Accent4 5 2 2 3 2 2" xfId="15314" xr:uid="{A2CA2F09-EE2B-4BB7-8EAE-E1BAC86FA955}"/>
    <cellStyle name="40% - Accent4 5 2 2 3 2 2 2" xfId="8431" xr:uid="{F3F9C2E8-9452-42EF-A875-0BDB460463C2}"/>
    <cellStyle name="40% - Accent4 5 2 2 3 2 3" xfId="2848" xr:uid="{1FEBB893-BFDE-4F89-8652-300248F77D09}"/>
    <cellStyle name="40% - Accent4 5 2 2 3 2 3 2" xfId="7567" xr:uid="{E594837E-0331-47E5-9D4D-EFE696CCC5FC}"/>
    <cellStyle name="40% - Accent4 5 2 2 3 2 4" xfId="3017" xr:uid="{6400E2EF-DB5E-42EE-AAF1-E81697AC0F1A}"/>
    <cellStyle name="40% - Accent4 5 2 2 3 3" xfId="21545" xr:uid="{F81A7A74-E910-4686-AB3E-306977CC2FEA}"/>
    <cellStyle name="40% - Accent4 5 2 2 3 3 2" xfId="9417" xr:uid="{DD7D1FBB-E5F6-464D-9341-AF3950C5B741}"/>
    <cellStyle name="40% - Accent4 5 2 2 3 4" xfId="11184" xr:uid="{78A27FA4-3358-4DF6-B5F7-21D709E0EE43}"/>
    <cellStyle name="40% - Accent4 5 2 2 3 4 2" xfId="18019" xr:uid="{AC53C362-E605-4D63-BF98-B8FE6FE159DD}"/>
    <cellStyle name="40% - Accent4 5 2 2 3 5" xfId="8179" xr:uid="{A8A7944A-F274-4E44-94CB-154EC275065D}"/>
    <cellStyle name="40% - Accent4 5 2 2 4" xfId="5643" xr:uid="{403CC9AB-6CB6-4B80-A16F-26D97B34E3DB}"/>
    <cellStyle name="40% - Accent4 5 2 2 4 2" xfId="8990" xr:uid="{B91FDB3D-041E-47BE-B404-2672518602C3}"/>
    <cellStyle name="40% - Accent4 5 2 2 4 2 2" xfId="25277" xr:uid="{C3F13AA2-1996-4636-932A-95FA2D62B601}"/>
    <cellStyle name="40% - Accent4 5 2 2 4 3" xfId="20724" xr:uid="{ABB41C94-72A9-4E48-A214-A6A4D412F33F}"/>
    <cellStyle name="40% - Accent4 5 2 2 4 3 2" xfId="24412" xr:uid="{129D7967-A78F-42CF-9BE3-6F06FCD7226C}"/>
    <cellStyle name="40% - Accent4 5 2 2 4 4" xfId="20893" xr:uid="{4204BE03-2259-45D0-AF35-93A225B72DB0}"/>
    <cellStyle name="40% - Accent4 5 2 2 5" xfId="2596" xr:uid="{3C46C171-43FC-4353-9F77-7A91D6DCB1A0}"/>
    <cellStyle name="40% - Accent4 5 2 2 5 2" xfId="14668" xr:uid="{E985C977-26B4-4B24-9E7D-601CB8942A5C}"/>
    <cellStyle name="40% - Accent4 5 2 2 6" xfId="15404" xr:uid="{1750A700-66BB-4A59-B906-D4ABD412F085}"/>
    <cellStyle name="40% - Accent4 5 2 2 6 2" xfId="11694" xr:uid="{B284CDFB-2F35-482A-A2F7-7141938E2027}"/>
    <cellStyle name="40% - Accent4 5 2 2 7" xfId="25025" xr:uid="{DDF09F5B-76A6-406D-81EB-011BB9D302D2}"/>
    <cellStyle name="40% - Accent4 5 2 3" xfId="24511" xr:uid="{6793C481-2B93-46A2-BF99-EC6D2E179454}"/>
    <cellStyle name="40% - Accent4 5 2 3 2" xfId="18198" xr:uid="{3B2D99B2-7529-4E2D-B9E4-03419F840D31}"/>
    <cellStyle name="40% - Accent4 5 2 3 2 2" xfId="7748" xr:uid="{D18D3AE5-9498-48AA-8798-A561215BB475}"/>
    <cellStyle name="40% - Accent4 5 2 3 2 2 2" xfId="11094" xr:uid="{BBD2889A-F035-4CAB-AC28-8CB144AF17C3}"/>
    <cellStyle name="40% - Accent4 5 2 3 2 2 2 2" xfId="14754" xr:uid="{437A5FA8-51C0-44BF-88E8-E2F64B0A8D1F}"/>
    <cellStyle name="40% - Accent4 5 2 3 2 2 3" xfId="21797" xr:uid="{DB02C7FE-8DA3-4809-9DB4-A8E5C91A1EF5}"/>
    <cellStyle name="40% - Accent4 5 2 3 2 2 3 2" xfId="13889" xr:uid="{D8AF73E4-B646-4C3E-BCF8-C1B5D568CD85}"/>
    <cellStyle name="40% - Accent4 5 2 3 2 2 4" xfId="21966" xr:uid="{76041E3C-A62E-4689-8C2F-EA14DA489D12}"/>
    <cellStyle name="40% - Accent4 5 2 3 2 3" xfId="4700" xr:uid="{B45A0E9A-AB08-43A6-9D74-970320B7BA6D}"/>
    <cellStyle name="40% - Accent4 5 2 3 2 3 2" xfId="15741" xr:uid="{B1457E8A-6D24-4CFA-922B-E68AAAEC6650}"/>
    <cellStyle name="40% - Accent4 5 2 3 2 4" xfId="17509" xr:uid="{E44D6527-2383-4299-8986-3E94EC83DAB2}"/>
    <cellStyle name="40% - Accent4 5 2 3 2 4 2" xfId="20122" xr:uid="{2A43C89F-1E84-43AF-8AD0-0FA5701A00BF}"/>
    <cellStyle name="40% - Accent4 5 2 3 2 5" xfId="14502" xr:uid="{8ABAB1F2-084B-454F-8332-2EFCB1BCF5CD}"/>
    <cellStyle name="40% - Accent4 5 2 3 3" xfId="7665" xr:uid="{8ADEFABD-75D4-47C1-9047-263B91190B0D}"/>
    <cellStyle name="40% - Accent4 5 2 3 3 2" xfId="20383" xr:uid="{9F9758C8-0781-475E-82CA-B643A98A4304}"/>
    <cellStyle name="40% - Accent4 5 2 3 3 2 2" xfId="23731" xr:uid="{61DEC312-46B8-4407-92CC-6FDC423715FF}"/>
    <cellStyle name="40% - Accent4 5 2 3 3 2 2 2" xfId="3190" xr:uid="{71604774-CAED-495E-AC89-9452B6530FC8}"/>
    <cellStyle name="40% - Accent4 5 2 3 3 2 3" xfId="15485" xr:uid="{7D184B23-864E-45ED-93C8-1755353B2BD8}"/>
    <cellStyle name="40% - Accent4 5 2 3 3 2 3 2" xfId="2284" xr:uid="{BAF2B992-D8A7-4FE6-A406-BD597F160670}"/>
    <cellStyle name="40% - Accent4 5 2 3 3 2 4" xfId="15654" xr:uid="{D359D5A8-6881-4771-8899-8B0C48A20511}"/>
    <cellStyle name="40% - Accent4 5 2 3 3 3" xfId="11013" xr:uid="{20D154EC-7228-40B7-AFAF-A7A5A2B894D9}"/>
    <cellStyle name="40% - Accent4 5 2 3 3 3 2" xfId="5208" xr:uid="{9C1D2C00-FFEE-439B-BDB9-A469744DF634}"/>
    <cellStyle name="40% - Accent4 5 2 3 3 4" xfId="6976" xr:uid="{E6E87D4C-6A1F-4438-A144-5CA29D277D3C}"/>
    <cellStyle name="40% - Accent4 5 2 3 3 4 2" xfId="13808" xr:uid="{D996F524-9646-4392-9550-ACCFD6532E45}"/>
    <cellStyle name="40% - Accent4 5 2 3 3 5" xfId="2938" xr:uid="{611B5659-DF0D-43CB-81CA-8447B6559717}"/>
    <cellStyle name="40% - Accent4 5 2 3 4" xfId="18281" xr:uid="{1295E9FC-F427-42E5-9A36-B5A2D6403B72}"/>
    <cellStyle name="40% - Accent4 5 2 3 4 2" xfId="4781" xr:uid="{BEA80853-BCB6-4FD5-9AE6-D271F959B5E1}"/>
    <cellStyle name="40% - Accent4 5 2 3 4 2 2" xfId="21066" xr:uid="{E9F0F1C5-F8DB-48AA-9AFB-24DC4CCA8712}"/>
    <cellStyle name="40% - Accent4 5 2 3 4 3" xfId="9161" xr:uid="{1334954C-9A4F-48F0-9592-40E31F1B1D1C}"/>
    <cellStyle name="40% - Accent4 5 2 3 4 3 2" xfId="20203" xr:uid="{5B6312EA-8128-4A8E-99DA-6EA436A6BD14}"/>
    <cellStyle name="40% - Accent4 5 2 3 4 4" xfId="9330" xr:uid="{664D6AE6-BFC7-4B5A-B89E-9C2F87E74435}"/>
    <cellStyle name="40% - Accent4 5 2 3 5" xfId="15233" xr:uid="{8D692F1F-A8CF-49B9-AB07-86DD3E854FE4}"/>
    <cellStyle name="40% - Accent4 5 2 3 5 2" xfId="22053" xr:uid="{147FBC0B-1466-4B9A-B600-BB0868330341}"/>
    <cellStyle name="40% - Accent4 5 2 3 6" xfId="23821" xr:uid="{9217A2AE-B976-488B-8314-69828B4B274E}"/>
    <cellStyle name="40% - Accent4 5 2 3 6 2" xfId="7486" xr:uid="{6CEA60CA-D9F0-4F33-B20F-456E8FD8334A}"/>
    <cellStyle name="40% - Accent4 5 2 3 7" xfId="20814" xr:uid="{933CD230-CCBD-4263-9172-3E519E972361}"/>
    <cellStyle name="40% - Accent4 5 2 4" xfId="20300" xr:uid="{587D2E9F-244C-48EE-8232-515C73EBF5DB}"/>
    <cellStyle name="40% - Accent4 5 2 4 2" xfId="14071" xr:uid="{8817E42A-10B1-43D8-9E14-37D3757DFC63}"/>
    <cellStyle name="40% - Accent4 5 2 4 2 2" xfId="17419" xr:uid="{6E147AD2-B76A-4FCF-8669-F51B3691B6CD}"/>
    <cellStyle name="40% - Accent4 5 2 4 2 2 2" xfId="9503" xr:uid="{DE2A14F1-12BA-4033-AAC1-F3E76961F013}"/>
    <cellStyle name="40% - Accent4 5 2 4 2 3" xfId="4952" xr:uid="{C8F57B25-9A82-4F43-BD55-D29BF9C8519F}"/>
    <cellStyle name="40% - Accent4 5 2 4 2 3 2" xfId="4388" xr:uid="{6B7C050C-6058-45B1-BF7D-0609DF5CAA3F}"/>
    <cellStyle name="40% - Accent4 5 2 4 2 4" xfId="5121" xr:uid="{EA75A298-D0F7-46BE-998D-45321674DA94}"/>
    <cellStyle name="40% - Accent4 5 2 4 3" xfId="23650" xr:uid="{783AEF35-45C1-4ECB-9018-DBDCB2923B83}"/>
    <cellStyle name="40% - Accent4 5 2 4 3 2" xfId="11521" xr:uid="{622DDA0C-3934-4A38-AF76-4B23DF07AC24}"/>
    <cellStyle name="40% - Accent4 5 2 4 4" xfId="19612" xr:uid="{989032F6-0242-496F-8E25-FC623AAAEA04}"/>
    <cellStyle name="40% - Accent4 5 2 4 4 2" xfId="2203" xr:uid="{5A98453A-A64B-4A9B-93F7-AB3D1EBCD2FA}"/>
    <cellStyle name="40% - Accent4 5 2 4 5" xfId="9251" xr:uid="{0AC065A4-4C2F-49C0-8E2D-15AA7EAA1166}"/>
    <cellStyle name="40% - Accent4 5 2 5" xfId="13988" xr:uid="{34D71190-4D4B-40CD-A733-A9C0BF144DDD}"/>
    <cellStyle name="40% - Accent4 5 2 5 2" xfId="2507" xr:uid="{6D7165BE-C880-43EC-9218-0C2AD7D61987}"/>
    <cellStyle name="40% - Accent4 5 2 5 2 2" xfId="6886" xr:uid="{C35CA04E-C326-4F79-9928-13F1B18C01B9}"/>
    <cellStyle name="40% - Accent4 5 2 5 2 2 2" xfId="22139" xr:uid="{561527C1-FDE5-448B-AC8B-D5B3ADC41608}"/>
    <cellStyle name="40% - Accent4 5 2 5 2 3" xfId="11265" xr:uid="{3B771010-552D-461F-9C2F-774031604DA5}"/>
    <cellStyle name="40% - Accent4 5 2 5 2 3 2" xfId="10702" xr:uid="{BD8BBF85-B077-431D-BE53-63BDCE8CE5E6}"/>
    <cellStyle name="40% - Accent4 5 2 5 2 4" xfId="11434" xr:uid="{B7EBBE67-FEA6-4622-A6BC-22B733A78457}"/>
    <cellStyle name="40% - Accent4 5 2 5 3" xfId="17338" xr:uid="{F40C9042-F3CB-492A-BDA6-4CDB0227A6E3}"/>
    <cellStyle name="40% - Accent4 5 2 5 3 2" xfId="24158" xr:uid="{23233A27-3A9C-4493-ABCA-DE6C320F296F}"/>
    <cellStyle name="40% - Accent4 5 2 5 4" xfId="13298" xr:uid="{3288F20B-27B4-4BB2-86BF-D478030EB81D}"/>
    <cellStyle name="40% - Accent4 5 2 5 4 2" xfId="4307" xr:uid="{837A2BA8-5E7B-4635-B732-BCD4E3552A57}"/>
    <cellStyle name="40% - Accent4 5 2 5 5" xfId="21887" xr:uid="{0D975E56-3FC3-4F19-AC13-441FB6913B1D}"/>
    <cellStyle name="40% - Accent4 5 2 6" xfId="16177" xr:uid="{528323CD-0E49-404E-9EEB-7B203FE92C05}"/>
    <cellStyle name="40% - Accent4 5 2 6 2" xfId="2677" xr:uid="{38DA785A-059D-4E8B-A4A7-A2C93F97EE8B}"/>
    <cellStyle name="40% - Accent4 5 2 6 2 2" xfId="12640" xr:uid="{69CAA752-05EB-465A-98BC-81C74316056F}"/>
    <cellStyle name="40% - Accent4 5 2 6 3" xfId="8089" xr:uid="{4A8D76B8-393B-482A-8893-A23F92AD39A4}"/>
    <cellStyle name="40% - Accent4 5 2 6 3 2" xfId="11775" xr:uid="{00DC13AA-3CF1-4A97-AEEB-631375D0177F}"/>
    <cellStyle name="40% - Accent4 5 2 6 4" xfId="8258" xr:uid="{A80AF46D-9EC3-4A9F-8802-9D90FAC00413}"/>
    <cellStyle name="40% - Accent4 5 2 7" xfId="14160" xr:uid="{0DBA82CD-A787-4954-B815-9C4FFE8877AF}"/>
    <cellStyle name="40% - Accent4 5 2 7 2" xfId="20980" xr:uid="{8411FB26-5AD5-442E-96D1-7317722EF8AC}"/>
    <cellStyle name="40% - Accent4 5 2 8" xfId="21716" xr:uid="{79819939-3B84-42DC-A236-F2FB072EE36E}"/>
    <cellStyle name="40% - Accent4 5 2 8 2" xfId="5381" xr:uid="{9B09B81D-EE55-4078-BE87-45EFC9D323AA}"/>
    <cellStyle name="40% - Accent4 5 2 9" xfId="12388" xr:uid="{92B99AEB-DAB7-4205-BA95-F61C515540ED}"/>
    <cellStyle name="40% - Accent4 5 3" xfId="2424" xr:uid="{BEB93A2E-83A6-4A6D-A1C3-1B4C3B820914}"/>
    <cellStyle name="40% - Accent4 5 3 2" xfId="8737" xr:uid="{93AEBCDC-C29F-43A4-A96B-1C6C6216C6F2}"/>
    <cellStyle name="40% - Accent4 5 3 2 2" xfId="21456" xr:uid="{E267744B-E635-4CCD-82FE-0257958910D7}"/>
    <cellStyle name="40% - Accent4 5 3 2 2 2" xfId="13208" xr:uid="{FF0E5599-34A7-4848-830F-50ADDBB302C3}"/>
    <cellStyle name="40% - Accent4 5 3 2 2 2 2" xfId="5294" xr:uid="{8B499C7C-1DEC-4566-9AEE-7AFE276FFBA2}"/>
    <cellStyle name="40% - Accent4 5 3 2 2 3" xfId="17590" xr:uid="{D406F988-AB1D-4DD5-90F0-E920827199FD}"/>
    <cellStyle name="40% - Accent4 5 3 2 2 3 2" xfId="17026" xr:uid="{BEADEEE7-5B16-4FA1-B00F-197CAB2FE3F8}"/>
    <cellStyle name="40% - Accent4 5 3 2 2 4" xfId="17759" xr:uid="{B2DE6D3F-7DBD-4BB6-82A5-CA47624E65BA}"/>
    <cellStyle name="40% - Accent4 5 3 2 3" xfId="19441" xr:uid="{FCC3331A-D4CB-4E9C-B3A8-951F730CEE0F}"/>
    <cellStyle name="40% - Accent4 5 3 2 3 2" xfId="7313" xr:uid="{CED0723A-0B7B-4315-9895-3C5356C8A3DD}"/>
    <cellStyle name="40% - Accent4 5 3 2 4" xfId="3797" xr:uid="{7287C62D-FB64-4CF9-849E-E3B5AD1AFECA}"/>
    <cellStyle name="40% - Accent4 5 3 2 4 2" xfId="23258" xr:uid="{B12B52C2-DC06-43C4-810B-DA8DF8D60BD3}"/>
    <cellStyle name="40% - Accent4 5 3 2 5" xfId="5042" xr:uid="{057BBE30-9D6C-4C0A-8604-89F0A8AF3D2B}"/>
    <cellStyle name="40% - Accent4 5 3 3" xfId="21373" xr:uid="{7EF4D937-DCB6-494C-9EC0-3DAFA3FF27FD}"/>
    <cellStyle name="40% - Accent4 5 3 3 2" xfId="15144" xr:uid="{C0463513-AE5B-4AAF-9EDD-3ECB700A73A7}"/>
    <cellStyle name="40% - Accent4 5 3 3 2 2" xfId="1603" xr:uid="{1CB464F5-DA7A-4FA3-9053-673B91678B18}"/>
    <cellStyle name="40% - Accent4 5 3 3 2 2 2" xfId="11607" xr:uid="{97ADBE88-45DB-426D-BAC2-FB20F81CCF1E}"/>
    <cellStyle name="40% - Accent4 5 3 3 2 3" xfId="7057" xr:uid="{8C75445E-6C2F-47F5-85DC-24BCA9F88DFD}"/>
    <cellStyle name="40% - Accent4 5 3 3 2 3 2" xfId="6492" xr:uid="{A7C26862-1D9C-4074-8D78-5DE0DE43777F}"/>
    <cellStyle name="40% - Accent4 5 3 3 2 4" xfId="7226" xr:uid="{C9B47372-F760-4BAD-9E82-607A021BF1A8}"/>
    <cellStyle name="40% - Accent4 5 3 3 3" xfId="13127" xr:uid="{B08A1F55-BCE7-40A4-9B03-52CC39196E32}"/>
    <cellStyle name="40% - Accent4 5 3 3 3 2" xfId="19949" xr:uid="{5E5FCDCA-FD02-4576-AD4A-95C9A33B74C6}"/>
    <cellStyle name="40% - Accent4 5 3 3 4" xfId="10111" xr:uid="{8952E035-6DEC-4992-AE64-7E5DBF366564}"/>
    <cellStyle name="40% - Accent4 5 3 3 4 2" xfId="16945" xr:uid="{704983DD-D4FA-4A26-A449-34C6EB412FD1}"/>
    <cellStyle name="40% - Accent4 5 3 3 5" xfId="11355" xr:uid="{EA34E0FE-57FC-41A5-8812-1950F63F1543}"/>
    <cellStyle name="40% - Accent4 5 3 4" xfId="8820" xr:uid="{01175859-978F-4E81-8CD9-A00C9738DBD8}"/>
    <cellStyle name="40% - Accent4 5 3 4 2" xfId="19522" xr:uid="{06329D84-0926-4A5C-B058-878E9968B98C}"/>
    <cellStyle name="40% - Accent4 5 3 4 2 2" xfId="15827" xr:uid="{90028D68-1E47-4AD6-A6A7-DD71EA46382C}"/>
    <cellStyle name="40% - Accent4 5 3 4 3" xfId="23902" xr:uid="{EA13708B-6FDC-4130-B531-7A2C8925F551}"/>
    <cellStyle name="40% - Accent4 5 3 4 3 2" xfId="23339" xr:uid="{EA02D81C-DA60-4E2A-A236-DF18CDFBAFAC}"/>
    <cellStyle name="40% - Accent4 5 3 4 4" xfId="24071" xr:uid="{596031C4-20D9-4F00-A51D-070A7E2B1C2C}"/>
    <cellStyle name="40% - Accent4 5 3 5" xfId="6805" xr:uid="{895621C5-DA75-4C88-B660-08BD4C9183E3}"/>
    <cellStyle name="40% - Accent4 5 3 5 2" xfId="17846" xr:uid="{9C5A1681-0E82-4D29-BAF9-A06EB155E52B}"/>
    <cellStyle name="40% - Accent4 5 3 6" xfId="1693" xr:uid="{E1901EAC-A5D0-4A54-BE74-48AFFF015242}"/>
    <cellStyle name="40% - Accent4 5 3 6 2" xfId="10621" xr:uid="{CFF1AA0C-AA37-414B-B09B-DD39A01310EA}"/>
    <cellStyle name="40% - Accent4 5 3 7" xfId="15575" xr:uid="{4BA7A0F2-D8B4-402A-81D3-84D311B337BE}"/>
    <cellStyle name="40% - Accent4 5 4" xfId="15061" xr:uid="{7C015335-3BB0-492B-AE6A-636B8CDBE9C9}"/>
    <cellStyle name="40% - Accent4 5 4 2" xfId="4528" xr:uid="{3858C692-34AA-4096-8BE1-0F2E06846E7A}"/>
    <cellStyle name="40% - Accent4 5 4 2 2" xfId="10924" xr:uid="{63708ABA-CCED-4742-B639-73A1D75438E2}"/>
    <cellStyle name="40% - Accent4 5 4 2 2 2" xfId="10021" xr:uid="{967E4DEE-CED2-4CD8-BC96-F6AB9E687C6A}"/>
    <cellStyle name="40% - Accent4 5 4 2 2 2 2" xfId="17932" xr:uid="{DB441907-5579-4351-8AFB-297EC646DA1C}"/>
    <cellStyle name="40% - Accent4 5 4 2 2 3" xfId="13379" xr:uid="{ABFC7FA9-B27A-493C-8238-9AEEF536BFFC}"/>
    <cellStyle name="40% - Accent4 5 4 2 2 3 2" xfId="25443" xr:uid="{D0AEB4C2-7185-460A-A7DD-F65F416811CD}"/>
    <cellStyle name="40% - Accent4 5 4 2 2 4" xfId="13548" xr:uid="{E483FD6D-8C84-476A-8C6F-0D3918E7E9ED}"/>
    <cellStyle name="40% - Accent4 5 4 2 3" xfId="3626" xr:uid="{68E40EFE-E48F-49D3-87CB-C88713FBC022}"/>
    <cellStyle name="40% - Accent4 5 4 2 3 2" xfId="1000" xr:uid="{EDD29672-937D-48BA-8D26-2A37AB04662B}"/>
    <cellStyle name="40% - Accent4 5 4 2 4" xfId="16435" xr:uid="{B29B8588-05D1-460C-98AC-16C756AFF7A9}"/>
    <cellStyle name="40% - Accent4 5 4 2 4 2" xfId="12725" xr:uid="{200A3685-58CD-40EA-9FE3-5CC0BA0DD72D}"/>
    <cellStyle name="40% - Accent4 5 4 2 5" xfId="17680" xr:uid="{15A48137-F33A-474A-BDD8-F9B31C6EA5B7}"/>
    <cellStyle name="40% - Accent4 5 4 3" xfId="10841" xr:uid="{0367432C-D0D9-4F19-A599-30FE348BF47F}"/>
    <cellStyle name="40% - Accent4 5 4 3 2" xfId="23561" xr:uid="{9F7F8043-3547-4609-B5F5-778ACD4932BC}"/>
    <cellStyle name="40% - Accent4 5 4 3 2 2" xfId="22658" xr:uid="{D60261B4-C8CA-471B-A252-EB3C2285F242}"/>
    <cellStyle name="40% - Accent4 5 4 3 2 2 2" xfId="7399" xr:uid="{970DDFB3-A49C-4918-869A-FC4362BCB371}"/>
    <cellStyle name="40% - Accent4 5 4 3 2 3" xfId="740" xr:uid="{0B15A43D-52B0-42AD-AA87-415B1447066D}"/>
    <cellStyle name="40% - Accent4 5 4 3 2 3 2" xfId="19130" xr:uid="{96A37913-51EC-4EBC-9060-ACCA0C00C289}"/>
    <cellStyle name="40% - Accent4 5 4 3 2 4" xfId="910" xr:uid="{29C6C83A-47B2-48FB-A728-6A6EDC57F448}"/>
    <cellStyle name="40% - Accent4 5 4 3 3" xfId="9940" xr:uid="{1F9DC9B1-85DD-4CC9-8D8B-706BD92A0143}"/>
    <cellStyle name="40% - Accent4 5 4 3 3 2" xfId="1001" xr:uid="{AACE4071-5F47-4D6C-9D63-7A96B034FE0E}"/>
    <cellStyle name="40% - Accent4 5 4 3 4" xfId="5901" xr:uid="{81C7F261-7FE5-4821-99DD-5D066347C1FB}"/>
    <cellStyle name="40% - Accent4 5 4 3 4 2" xfId="25362" xr:uid="{8D9F1CBD-99B0-4D22-806E-94FE8FCC9EBD}"/>
    <cellStyle name="40% - Accent4 5 4 3 5" xfId="7147" xr:uid="{2A56AB56-5944-4E58-A8D2-6E90062751E8}"/>
    <cellStyle name="40% - Accent4 5 4 4" xfId="4611" xr:uid="{F7BBA4E9-9C9C-4C05-AD68-C2842C89F3B1}"/>
    <cellStyle name="40% - Accent4 5 4 4 2" xfId="3707" xr:uid="{48ED58CA-8612-4901-9B21-FF567A8141E0}"/>
    <cellStyle name="40% - Accent4 5 4 4 2 2" xfId="24244" xr:uid="{4CE1F893-734A-4CDD-8BB7-05B99A5CFAE5}"/>
    <cellStyle name="40% - Accent4 5 4 4 3" xfId="19693" xr:uid="{2011BCA4-EF82-4FCF-8392-545130CF87DC}"/>
    <cellStyle name="40% - Accent4 5 4 4 3 2" xfId="12806" xr:uid="{16F290D6-6449-480D-868F-BD12AF54046D}"/>
    <cellStyle name="40% - Accent4 5 4 4 4" xfId="19862" xr:uid="{436794F6-0BEE-45EC-8493-192A94F8C13E}"/>
    <cellStyle name="40% - Accent4 5 4 5" xfId="1522" xr:uid="{A4243675-8499-4C00-A05F-048B85FD6D9A}"/>
    <cellStyle name="40% - Accent4 5 4 5 2" xfId="13635" xr:uid="{A7DD3E74-FE70-489F-AF1D-E01956EF5A6B}"/>
    <cellStyle name="40% - Accent4 5 4 6" xfId="22748" xr:uid="{50501077-7484-4F5B-87D3-39DB0E8A1D38}"/>
    <cellStyle name="40% - Accent4 5 4 6 2" xfId="6411" xr:uid="{71950E5F-BE05-4A7A-A598-2451ECBC65D5}"/>
    <cellStyle name="40% - Accent4 5 4 7" xfId="23992" xr:uid="{76FD5589-BA02-468A-8FF8-8000E3C5818A}"/>
    <cellStyle name="40% - Accent4 5 5" xfId="23478" xr:uid="{59EB28C4-CCAC-4882-B40D-0FEE7F25D615}"/>
    <cellStyle name="40% - Accent4 5 5 2" xfId="17166" xr:uid="{102D42BB-BB8A-4D25-8BE8-7FBDAA1D1112}"/>
    <cellStyle name="40% - Accent4 5 5 2 2" xfId="6716" xr:uid="{DDE6B43D-DBBC-4D94-B4A9-2D8163E9F5B7}"/>
    <cellStyle name="40% - Accent4 5 5 2 2 2" xfId="5811" xr:uid="{F5AB0868-51DA-4E06-BB97-16BFCED2116D}"/>
    <cellStyle name="40% - Accent4 5 5 2 2 2 2" xfId="13721" xr:uid="{EBD8AEC4-C809-4527-A846-B7285CB0B1E0}"/>
    <cellStyle name="40% - Accent4 5 5 2 2 3" xfId="3881" xr:uid="{6638A515-EF03-4F93-A838-3A521C742BE0}"/>
    <cellStyle name="40% - Accent4 5 5 2 2 3 2" xfId="21232" xr:uid="{70E2ECD0-689F-4DAE-8C0B-DD3BB13008F3}"/>
    <cellStyle name="40% - Accent4 5 5 2 2 4" xfId="4050" xr:uid="{0D0F1407-8935-4271-B23D-FEF00AFC690A}"/>
    <cellStyle name="40% - Accent4 5 5 2 3" xfId="16264" xr:uid="{143F4EBB-C316-4A2A-A192-F92B08A8B906}"/>
    <cellStyle name="40% - Accent4 5 5 2 3 2" xfId="4140" xr:uid="{D388E76D-1BE8-44C8-81A5-267DE6A945AE}"/>
    <cellStyle name="40% - Accent4 5 5 2 4" xfId="24852" xr:uid="{19462A98-FDA9-44C7-B699-220C4F37E3C1}"/>
    <cellStyle name="40% - Accent4 5 5 2 4 2" xfId="8516" xr:uid="{44036EDE-26F6-44A6-AB82-0623D9CC9E93}"/>
    <cellStyle name="40% - Accent4 5 5 2 5" xfId="13469" xr:uid="{4CC42EA3-2782-429F-9241-F309C4D365EF}"/>
    <cellStyle name="40% - Accent4 5 5 3" xfId="6633" xr:uid="{AB48278D-5F3D-4F18-9B8F-2081AFCEFED2}"/>
    <cellStyle name="40% - Accent4 5 5 3 2" xfId="19352" xr:uid="{ADF0A90A-1F4B-400E-AA16-3AC5F1FB9E7B}"/>
    <cellStyle name="40% - Accent4 5 5 3 2 2" xfId="12125" xr:uid="{B665C9FC-604C-48A5-BD35-922B7C8DF581}"/>
    <cellStyle name="40% - Accent4 5 5 3 2 2 2" xfId="1084" xr:uid="{7ABA66E0-30D3-4E05-A8BD-C2BDA850F600}"/>
    <cellStyle name="40% - Accent4 5 5 3 2 3" xfId="10195" xr:uid="{B997F31A-3D21-4A45-91CF-2B7FD45BD617}"/>
    <cellStyle name="40% - Accent4 5 5 3 2 3 2" xfId="14920" xr:uid="{0345A507-299B-4C51-8DE1-39C6F5EB3112}"/>
    <cellStyle name="40% - Accent4 5 5 3 2 4" xfId="10364" xr:uid="{33368BDE-899E-4212-8CF5-BC18241831DC}"/>
    <cellStyle name="40% - Accent4 5 5 3 3" xfId="5730" xr:uid="{245BD55C-A702-4FEA-B32C-C719086A2612}"/>
    <cellStyle name="40% - Accent4 5 5 3 3 2" xfId="10454" xr:uid="{B51C1476-8139-4DEA-ACC2-A405AA32BC4E}"/>
    <cellStyle name="40% - Accent4 5 5 3 4" xfId="18539" xr:uid="{11237F22-3415-40CD-8021-EBF0B9700007}"/>
    <cellStyle name="40% - Accent4 5 5 3 4 2" xfId="21151" xr:uid="{10D724F2-915C-4928-A499-BD0AA6505647}"/>
    <cellStyle name="40% - Accent4 5 5 3 5" xfId="831" xr:uid="{876BE629-182B-41F7-A8BC-D9362717D6CA}"/>
    <cellStyle name="40% - Accent4 5 5 4" xfId="17249" xr:uid="{FD377BE6-3157-43B9-8B49-744395CDB656}"/>
    <cellStyle name="40% - Accent4 5 5 4 2" xfId="16345" xr:uid="{82F53A16-4E8F-4E4E-A490-3D684AC6009B}"/>
    <cellStyle name="40% - Accent4 5 5 4 2 2" xfId="20035" xr:uid="{51003C61-9558-474A-85AC-7185BD484392}"/>
    <cellStyle name="40% - Accent4 5 5 4 3" xfId="1777" xr:uid="{B1BC5C1B-AD39-4641-80A2-A4C537B5498E}"/>
    <cellStyle name="40% - Accent4 5 5 4 3 2" xfId="8597" xr:uid="{C6210A33-E8E1-477B-9E31-2AD84ECDDF56}"/>
    <cellStyle name="40% - Accent4 5 5 4 4" xfId="1946" xr:uid="{50FF1D86-38B4-4581-B71D-44C330F90EE9}"/>
    <cellStyle name="40% - Accent4 5 5 5" xfId="22577" xr:uid="{8014A157-0186-4778-BA9D-3C9DE09B7AB4}"/>
    <cellStyle name="40% - Accent4 5 5 5 2" xfId="2036" xr:uid="{75705F04-BF9C-4306-B532-4CC83B6E7B20}"/>
    <cellStyle name="40% - Accent4 5 5 6" xfId="12215" xr:uid="{4E3D9E02-041F-4B5D-94C3-F906CB97596C}"/>
    <cellStyle name="40% - Accent4 5 5 6 2" xfId="19049" xr:uid="{ED545F49-2A1C-4C3E-8C8D-67F0998E39BC}"/>
    <cellStyle name="40% - Accent4 5 5 7" xfId="19783" xr:uid="{EDFA6ED0-A01B-4B7E-B186-B1126F443B32}"/>
    <cellStyle name="40% - Accent4 5 6" xfId="19269" xr:uid="{EC39AA35-4349-4721-9BAF-A59735D76523}"/>
    <cellStyle name="40% - Accent4 5 6 2" xfId="13038" xr:uid="{7C74511D-AD1B-4550-B63F-B692D3133889}"/>
    <cellStyle name="40% - Accent4 5 6 2 2" xfId="24762" xr:uid="{2A783E32-C402-4A8D-BE70-690011F9BC77}"/>
    <cellStyle name="40% - Accent4 5 6 2 2 2" xfId="2119" xr:uid="{49A45DE2-3F8F-41A4-A408-9180D5F17FC3}"/>
    <cellStyle name="40% - Accent4 5 6 2 3" xfId="22832" xr:uid="{F2A9A6FB-FB32-4667-BC19-F724EFD3B7EA}"/>
    <cellStyle name="40% - Accent4 5 6 2 3 2" xfId="3356" xr:uid="{45DCC316-2CD0-45DB-864D-B015DA04FB3E}"/>
    <cellStyle name="40% - Accent4 5 6 2 4" xfId="23001" xr:uid="{29050B7A-46E9-46AF-8B56-B7095ED8EF76}"/>
    <cellStyle name="40% - Accent4 5 6 3" xfId="12044" xr:uid="{AD1E6338-FAAF-4E14-B031-FFCFD7C445C5}"/>
    <cellStyle name="40% - Accent4 5 6 3 2" xfId="23091" xr:uid="{A21C3069-F505-4CF3-8977-80AAAF3AF23A}"/>
    <cellStyle name="40% - Accent4 5 6 4" xfId="8006" xr:uid="{BB772740-1D27-439A-BE25-91E15A4EA428}"/>
    <cellStyle name="40% - Accent4 5 6 4 2" xfId="14839" xr:uid="{FE05F436-6A13-4613-B7BA-EC3858224B3C}"/>
    <cellStyle name="40% - Accent4 5 6 5" xfId="1867" xr:uid="{1BE6019A-5860-4DE8-9A21-F9129A513260}"/>
    <cellStyle name="40% - Accent4 5 7" xfId="12955" xr:uid="{BC23A2DD-A367-4BE2-9160-51EF5921ABDD}"/>
    <cellStyle name="40% - Accent4 5 7 2" xfId="396" xr:uid="{229E90AB-0C9A-44F7-8E46-7056CCCADB95}"/>
    <cellStyle name="40% - Accent4 5 7 2 2" xfId="18449" xr:uid="{0D85508E-3DDF-4015-8635-6ACCE5FDC121}"/>
    <cellStyle name="40% - Accent4 5 7 2 2 2" xfId="4223" xr:uid="{6D3266B8-6FB8-43F9-816B-9447D281EF25}"/>
    <cellStyle name="40% - Accent4 5 7 2 3" xfId="16519" xr:uid="{49C812BC-6CBA-4ABA-9D33-C930331C1330}"/>
    <cellStyle name="40% - Accent4 5 7 2 3 2" xfId="9669" xr:uid="{26353FF4-EF2D-4CA5-88C3-34B6D99C99E4}"/>
    <cellStyle name="40% - Accent4 5 7 2 4" xfId="16688" xr:uid="{CCD4C34A-B424-4CA7-903E-47DBF4015583}"/>
    <cellStyle name="40% - Accent4 5 7 3" xfId="24681" xr:uid="{D408588C-F183-437E-A277-4EBDD4B28F45}"/>
    <cellStyle name="40% - Accent4 5 7 3 2" xfId="16778" xr:uid="{8F14F68A-790E-4C4A-8661-A0D11DF6C989}"/>
    <cellStyle name="40% - Accent4 5 7 4" xfId="20641" xr:uid="{CCB2F5B9-985E-44DC-ADAA-C9903FD6F743}"/>
    <cellStyle name="40% - Accent4 5 7 4 2" xfId="3275" xr:uid="{DEA3C8CF-325C-40F4-9BC7-A798E861B23C}"/>
    <cellStyle name="40% - Accent4 5 7 5" xfId="3971" xr:uid="{0B8E1B52-2264-44A5-9746-A56DEE8C6842}"/>
    <cellStyle name="40% - Accent4 5 8" xfId="9770" xr:uid="{6BAF4639-AEFF-42BE-A25B-C46DDAF07A85}"/>
    <cellStyle name="40% - Accent4 5 8 2" xfId="20472" xr:uid="{2A7BADC5-C787-4091-BC7D-9023BCB4F5CC}"/>
    <cellStyle name="40% - Accent4 5 8 2 2" xfId="8345" xr:uid="{BCB17A05-92F2-4878-9842-D2FA3FB9A70C}"/>
    <cellStyle name="40% - Accent4 5 8 3" xfId="9080" xr:uid="{9D3E1272-47E3-4C95-9309-C75E2D17407C}"/>
    <cellStyle name="40% - Accent4 5 8 3 2" xfId="15914" xr:uid="{C03DC09E-7B89-42A1-A901-E5EF4EBB3BCA}"/>
    <cellStyle name="40% - Accent4 5 8 4" xfId="6074" xr:uid="{F9634BE4-530A-4A97-B2C3-6CAB846D45E2}"/>
    <cellStyle name="40% - Accent4 5 9" xfId="22490" xr:uid="{DA0DED96-F4A2-40A6-97AC-22DA34167AF1}"/>
    <cellStyle name="40% - Accent4 5 9 2" xfId="14241" xr:uid="{0F1139A7-AD00-4DE0-AF87-B846A552A2EA}"/>
    <cellStyle name="40% - Accent4 5 9 2 2" xfId="6326" xr:uid="{705856CE-CB09-4499-BEFB-759CA67F05A4}"/>
    <cellStyle name="40% - Accent4 5 9 3" xfId="18622" xr:uid="{2AAE039A-9BE4-42D8-8FCB-4A6F9BB5F93A}"/>
    <cellStyle name="40% - Accent4 5 9 3 2" xfId="5462" xr:uid="{FCD9BED5-B642-439E-8528-079D46F806BF}"/>
    <cellStyle name="40% - Accent4 5 9 4" xfId="18791" xr:uid="{E7A63802-5C00-4986-8F59-E010097C12D4}"/>
    <cellStyle name="40% - Accent4 6" xfId="313" xr:uid="{B2576994-8E34-40DB-B427-0F9004A6F2E4}"/>
    <cellStyle name="40% - Accent4 6 10" xfId="10285" xr:uid="{57FB6335-1670-4796-B4B7-EFE31907C684}"/>
    <cellStyle name="40% - Accent4 6 2" xfId="1353" xr:uid="{C1B9B216-2B0A-4B7C-8778-089ED52A8C99}"/>
    <cellStyle name="40% - Accent4 6 2 2" xfId="3457" xr:uid="{920176F0-C0AF-406D-9B28-2EFFB6C39DEB}"/>
    <cellStyle name="40% - Accent4 6 2 2 2" xfId="9854" xr:uid="{3F74F625-F5BE-447B-AF6B-A9153053554E}"/>
    <cellStyle name="40% - Accent4 6 2 2 2 2" xfId="14239" xr:uid="{07447DF4-126E-4B97-8289-EBE4B453B9B8}"/>
    <cellStyle name="40% - Accent4 6 2 2 2 2 2" xfId="16861" xr:uid="{A93D6728-50A5-4B2C-B4F8-581BAA8C22FB}"/>
    <cellStyle name="40% - Accent4 6 2 2 2 3" xfId="24936" xr:uid="{6A8F8678-6943-4CCB-8EE8-AD248BF2D379}"/>
    <cellStyle name="40% - Accent4 6 2 2 2 3 2" xfId="5460" xr:uid="{EE4ABAD1-3E1A-44F4-BD23-6C4D82AACFC0}"/>
    <cellStyle name="40% - Accent4 6 2 2 2 4" xfId="25105" xr:uid="{2039700D-A53C-4CDE-9397-033859E3EA39}"/>
    <cellStyle name="40% - Accent4 6 2 2 3" xfId="20470" xr:uid="{CF8FD8AD-4196-4934-AFB3-24858D171259}"/>
    <cellStyle name="40% - Accent4 6 2 2 3 2" xfId="25195" xr:uid="{C788004F-C4F5-46A7-9ADE-7375FAB2027B}"/>
    <cellStyle name="40% - Accent4 6 2 2 4" xfId="9078" xr:uid="{73E0788E-5E8C-43E4-8D76-2EBB379924CA}"/>
    <cellStyle name="40% - Accent4 6 2 2 4 2" xfId="15912" xr:uid="{8068B12A-14D9-4CA0-B39B-4038CA170BEC}"/>
    <cellStyle name="40% - Accent4 6 2 2 5" xfId="16609" xr:uid="{C1601859-F0E7-482D-A45B-7D1B15869D55}"/>
    <cellStyle name="40% - Accent4 6 2 3" xfId="9771" xr:uid="{EDD1D0A7-02D1-4EE1-922D-FD94D5244F4F}"/>
    <cellStyle name="40% - Accent4 6 2 3 2" xfId="22491" xr:uid="{5DF47A6A-71EB-4CC2-BA8C-048AF62FB2C2}"/>
    <cellStyle name="40% - Accent4 6 2 3 2 2" xfId="2675" xr:uid="{61672CBD-A424-4E80-893D-C4DBAF1E091A}"/>
    <cellStyle name="40% - Accent4 6 2 3 2 2 2" xfId="6327" xr:uid="{E107DA15-7608-4FC8-B18F-8FBEE4C445C2}"/>
    <cellStyle name="40% - Accent4 6 2 3 2 3" xfId="18623" xr:uid="{0CC80F6A-62BA-4D22-805B-D9B1C999109A}"/>
    <cellStyle name="40% - Accent4 6 2 3 2 3 2" xfId="11773" xr:uid="{88BC4C88-DB39-44BE-8583-5D008D4259F5}"/>
    <cellStyle name="40% - Accent4 6 2 3 2 4" xfId="18792" xr:uid="{BF704B5B-1E59-40DB-9734-0D0BD5A558D1}"/>
    <cellStyle name="40% - Accent4 6 2 3 3" xfId="14158" xr:uid="{DDBFCE4D-F090-47A3-BF13-3AD613837951}"/>
    <cellStyle name="40% - Accent4 6 2 3 3 2" xfId="18882" xr:uid="{5667A372-460D-40F2-843D-71C87B226CF4}"/>
    <cellStyle name="40% - Accent4 6 2 3 4" xfId="21714" xr:uid="{CC1B791E-8582-495E-8663-83F1F275764F}"/>
    <cellStyle name="40% - Accent4 6 2 3 4 2" xfId="5379" xr:uid="{FE2C2784-ADF2-47EC-A9E1-3A150EB3EC4C}"/>
    <cellStyle name="40% - Accent4 6 2 3 5" xfId="6075" xr:uid="{3F4FBA31-5034-40FE-BF40-2DC4A8D65C4C}"/>
    <cellStyle name="40% - Accent4 6 2 4" xfId="3540" xr:uid="{B5162FFC-38E2-4EF7-B37D-5CFA401A3088}"/>
    <cellStyle name="40% - Accent4 6 2 4 2" xfId="20551" xr:uid="{6ADCBDBE-3758-44D5-ADB9-45D58F15A15C}"/>
    <cellStyle name="40% - Accent4 6 2 4 2 2" xfId="23174" xr:uid="{FC8A60DC-3E6F-4A54-BC5A-C7E712D238E9}"/>
    <cellStyle name="40% - Accent4 6 2 4 3" xfId="12299" xr:uid="{67689DAD-5377-40CB-A386-3834C40CEC3A}"/>
    <cellStyle name="40% - Accent4 6 2 4 3 2" xfId="15993" xr:uid="{39AFA5B8-E834-4436-86DD-35C683EB914E}"/>
    <cellStyle name="40% - Accent4 6 2 4 4" xfId="12468" xr:uid="{C7D06232-DE73-4D1B-B2A8-0DB9D70D49CB}"/>
    <cellStyle name="40% - Accent4 6 2 5" xfId="7835" xr:uid="{878D7B8A-B0AA-421B-ACD0-3274E0491CE4}"/>
    <cellStyle name="40% - Accent4 6 2 5 2" xfId="12558" xr:uid="{26DD97EF-46F8-41BF-992F-61D78899A053}"/>
    <cellStyle name="40% - Accent4 6 2 6" xfId="2765" xr:uid="{F22C19A2-B4CD-459C-B270-ADCD5FC226EE}"/>
    <cellStyle name="40% - Accent4 6 2 6 2" xfId="22224" xr:uid="{245BAF33-52B4-4E88-8D76-172E1FC3E0FE}"/>
    <cellStyle name="40% - Accent4 6 2 7" xfId="22922" xr:uid="{AA401836-7373-486C-A3DA-69ADF53E4ACE}"/>
    <cellStyle name="40% - Accent4 6 3" xfId="22408" xr:uid="{696B2042-1B26-4ED8-8239-287E98B10374}"/>
    <cellStyle name="40% - Accent4 6 3 2" xfId="16095" xr:uid="{8BC8F1F9-BA69-4D01-896D-23BC709E7853}"/>
    <cellStyle name="40% - Accent4 6 3 2 2" xfId="5644" xr:uid="{3C51578F-A1FF-465F-9A42-BD573513D420}"/>
    <cellStyle name="40% - Accent4 6 3 2 2 2" xfId="21624" xr:uid="{1C141881-916E-4CEE-8B16-D80994E92D87}"/>
    <cellStyle name="40% - Accent4 6 3 2 2 2 2" xfId="25278" xr:uid="{397C628B-3C98-4885-B10E-C2B6A545B791}"/>
    <cellStyle name="40% - Accent4 6 3 2 2 3" xfId="20725" xr:uid="{257F1ECB-5F44-40FF-89F0-2B48C6846B40}"/>
    <cellStyle name="40% - Accent4 6 3 2 2 3 2" xfId="18098" xr:uid="{36DA3DDE-559D-4B78-B124-EE1B0997216D}"/>
    <cellStyle name="40% - Accent4 6 3 2 2 4" xfId="20894" xr:uid="{BE5796CF-EE81-467E-8343-AFE95FFD2BDD}"/>
    <cellStyle name="40% - Accent4 6 3 2 3" xfId="8907" xr:uid="{7E4E1D7E-DDBC-47B6-9C9A-0C147F7051C2}"/>
    <cellStyle name="40% - Accent4 6 3 2 3 2" xfId="20984" xr:uid="{C503F022-0A97-4F28-B118-18E8647F967C}"/>
    <cellStyle name="40% - Accent4 6 3 2 4" xfId="4869" xr:uid="{CB256717-3D95-4032-9959-60A3547AB71E}"/>
    <cellStyle name="40% - Accent4 6 3 2 4 2" xfId="24329" xr:uid="{42735B0B-FBD4-4AB0-9EE8-0A9C4A0E3C7D}"/>
    <cellStyle name="40% - Accent4 6 3 2 5" xfId="25026" xr:uid="{3A770314-654B-418D-8438-BC9A635ED9FC}"/>
    <cellStyle name="40% - Accent4 6 3 3" xfId="5561" xr:uid="{525FB5D9-9A9F-44D0-8C52-B421FC06B5E9}"/>
    <cellStyle name="40% - Accent4 6 3 3 2" xfId="11958" xr:uid="{6DF3FA72-D08F-4549-BD86-FCC244CADF07}"/>
    <cellStyle name="40% - Accent4 6 3 3 2 2" xfId="15312" xr:uid="{21D3696F-313B-47FB-9739-BC8CABBE2203}"/>
    <cellStyle name="40% - Accent4 6 3 3 2 2 2" xfId="18965" xr:uid="{299D5514-FBBC-421C-B81F-A3CC63983B8D}"/>
    <cellStyle name="40% - Accent4 6 3 3 2 3" xfId="14413" xr:uid="{1B513758-9767-4C4A-86AF-C6BAD2A5C22C}"/>
    <cellStyle name="40% - Accent4 6 3 3 2 3 2" xfId="7565" xr:uid="{AF58F3BB-F28A-497E-91AC-A512D194155F}"/>
    <cellStyle name="40% - Accent4 6 3 3 2 4" xfId="14582" xr:uid="{E85D36DE-6573-4F57-A20A-161C82420F53}"/>
    <cellStyle name="40% - Accent4 6 3 3 3" xfId="21543" xr:uid="{17EE9688-4EB2-445B-9833-41845BA8EBAD}"/>
    <cellStyle name="40% - Accent4 6 3 3 3 2" xfId="14672" xr:uid="{96502813-910B-4FEC-8F46-F8301359868F}"/>
    <cellStyle name="40% - Accent4 6 3 3 4" xfId="11182" xr:uid="{56039822-7D43-44CE-A376-CDCAB89484AD}"/>
    <cellStyle name="40% - Accent4 6 3 3 4 2" xfId="18017" xr:uid="{5FB2B38C-979C-43C7-8C4A-649E9EDDC7FF}"/>
    <cellStyle name="40% - Accent4 6 3 3 5" xfId="18713" xr:uid="{6F3FF280-1321-4CBF-9849-7E7010F65BE0}"/>
    <cellStyle name="40% - Accent4 6 3 4" xfId="16178" xr:uid="{CE00FCCC-1D52-499A-84C5-E6E6C0F24CB3}"/>
    <cellStyle name="40% - Accent4 6 3 4 2" xfId="8988" xr:uid="{EFCB235C-52B3-446E-B240-B060317A1260}"/>
    <cellStyle name="40% - Accent4 6 3 4 2 2" xfId="12641" xr:uid="{9C8574A0-0B8C-4BC1-9B06-DB3CD7A25300}"/>
    <cellStyle name="40% - Accent4 6 3 4 3" xfId="8090" xr:uid="{5F819061-9D32-4316-89CD-BACC9B7D5C64}"/>
    <cellStyle name="40% - Accent4 6 3 4 3 2" xfId="24410" xr:uid="{3C56DFE5-6067-4CB7-990A-B2DC881A70CE}"/>
    <cellStyle name="40% - Accent4 6 3 4 4" xfId="8259" xr:uid="{250A96BB-E340-4F16-98FC-F80AAD0A19E6}"/>
    <cellStyle name="40% - Accent4 6 3 5" xfId="2594" xr:uid="{89B97598-6FA3-4A0F-8A14-4090AE393095}"/>
    <cellStyle name="40% - Accent4 6 3 5 2" xfId="8349" xr:uid="{974CC925-340A-4960-A165-C258DE087E0A}"/>
    <cellStyle name="40% - Accent4 6 3 6" xfId="15402" xr:uid="{3E4497EE-0263-4F9E-9BE7-85E35322E951}"/>
    <cellStyle name="40% - Accent4 6 3 6 2" xfId="11692" xr:uid="{B2D790CF-CEAB-4C58-9153-735D5FF43F7B}"/>
    <cellStyle name="40% - Accent4 6 3 7" xfId="12389" xr:uid="{77C2A9DA-2C6E-41B4-96DC-53F4F7200BBF}"/>
    <cellStyle name="40% - Accent4 6 4" xfId="11875" xr:uid="{C8C3F5E5-1688-4DF7-AEB7-2E853C932E65}"/>
    <cellStyle name="40% - Accent4 6 4 2" xfId="24512" xr:uid="{EE5F904C-30A3-4080-9AE4-8E74E11F6287}"/>
    <cellStyle name="40% - Accent4 6 4 2 2" xfId="18282" xr:uid="{89DE61A2-ACC1-4EF5-99D9-1C344AAA9A22}"/>
    <cellStyle name="40% - Accent4 6 4 2 2 2" xfId="11092" xr:uid="{853B2F08-CC47-4F2A-8D59-16C69647D3E4}"/>
    <cellStyle name="40% - Accent4 6 4 2 2 2 2" xfId="21067" xr:uid="{58F0F713-4149-439A-B29C-2B098F8C294E}"/>
    <cellStyle name="40% - Accent4 6 4 2 2 3" xfId="9162" xr:uid="{890B678E-FAAE-4C55-98FD-62C4EFCBCA66}"/>
    <cellStyle name="40% - Accent4 6 4 2 2 3 2" xfId="13887" xr:uid="{3403C3A6-42CC-4B8B-82DA-29F826E29C46}"/>
    <cellStyle name="40% - Accent4 6 4 2 2 4" xfId="9331" xr:uid="{2A8B5278-A4EF-4A0F-91A4-5EDC589B7625}"/>
    <cellStyle name="40% - Accent4 6 4 2 3" xfId="4698" xr:uid="{6BFB49B7-0E4F-42FA-8C9A-0940F05555CD}"/>
    <cellStyle name="40% - Accent4 6 4 2 3 2" xfId="9421" xr:uid="{8E4C7E66-86CC-4446-8CC1-856B1CB79788}"/>
    <cellStyle name="40% - Accent4 6 4 2 4" xfId="17507" xr:uid="{D5E4782F-CA3F-4DDC-86AC-696AF4C46E8A}"/>
    <cellStyle name="40% - Accent4 6 4 2 4 2" xfId="20120" xr:uid="{F8829B4B-0E47-4747-BF92-5F27C1FB9920}"/>
    <cellStyle name="40% - Accent4 6 4 2 5" xfId="20815" xr:uid="{05D4B0F7-C860-4DE2-BA96-664D708D5B9A}"/>
    <cellStyle name="40% - Accent4 6 4 3" xfId="18199" xr:uid="{3268D37F-4FC5-44B6-B767-93287EDC5CB9}"/>
    <cellStyle name="40% - Accent4 6 4 3 2" xfId="7749" xr:uid="{C439EA63-BDC8-40A7-B7BB-03D0335EF7D0}"/>
    <cellStyle name="40% - Accent4 6 4 3 2 2" xfId="23729" xr:uid="{AB75C89F-F42E-4EBC-82AC-982DCB9686F3}"/>
    <cellStyle name="40% - Accent4 6 4 3 2 2 2" xfId="14755" xr:uid="{6C0487FE-BF9D-458E-BCAD-37D1D2B0E578}"/>
    <cellStyle name="40% - Accent4 6 4 3 2 3" xfId="21798" xr:uid="{356A02D7-D94D-4E57-91E5-38ABA0448CB8}"/>
    <cellStyle name="40% - Accent4 6 4 3 2 3 2" xfId="1254" xr:uid="{7D36FBBB-D442-4F82-918C-2D9B73250AF7}"/>
    <cellStyle name="40% - Accent4 6 4 3 2 4" xfId="21967" xr:uid="{6429C58E-E4A9-4BF3-9F1F-ACC22EBAC997}"/>
    <cellStyle name="40% - Accent4 6 4 3 3" xfId="11011" xr:uid="{05B399F5-5964-4C10-A9D3-8D33A14EA378}"/>
    <cellStyle name="40% - Accent4 6 4 3 3 2" xfId="22057" xr:uid="{064DCA5E-594C-41D6-9160-F4D451AFE176}"/>
    <cellStyle name="40% - Accent4 6 4 3 4" xfId="6974" xr:uid="{0DC525F7-73EE-4B0F-8B27-3F0B8F49108D}"/>
    <cellStyle name="40% - Accent4 6 4 3 4 2" xfId="13806" xr:uid="{6ED89573-0D6A-4C81-85FE-8E69B2E6FA93}"/>
    <cellStyle name="40% - Accent4 6 4 3 5" xfId="14503" xr:uid="{B2107834-3857-4611-B8AA-D0BA8FA5C965}"/>
    <cellStyle name="40% - Accent4 6 4 4" xfId="24595" xr:uid="{B25AC1F6-1EBA-4C34-AA1B-D3A59391B72A}"/>
    <cellStyle name="40% - Accent4 6 4 4 2" xfId="4779" xr:uid="{E740989E-36C3-41DE-883E-CE2733B52211}"/>
    <cellStyle name="40% - Accent4 6 4 4 2 2" xfId="8432" xr:uid="{3FC04EE3-AAB5-42BF-8860-474A7E8B4C5C}"/>
    <cellStyle name="40% - Accent4 6 4 4 3" xfId="2849" xr:uid="{6B3EAB1C-ABE0-4720-BB07-8E486C7EBF69}"/>
    <cellStyle name="40% - Accent4 6 4 4 3 2" xfId="20201" xr:uid="{5545D907-61BA-483B-9377-51F62B5666D6}"/>
    <cellStyle name="40% - Accent4 6 4 4 4" xfId="3018" xr:uid="{ABA11AC4-D040-4C08-912C-6F333D17A737}"/>
    <cellStyle name="40% - Accent4 6 4 5" xfId="15231" xr:uid="{99DB50D7-1D41-47CE-8E20-F2F5709EA8EA}"/>
    <cellStyle name="40% - Accent4 6 4 5 2" xfId="3108" xr:uid="{1781B0F3-F17E-4021-B2CD-703B7D69F60A}"/>
    <cellStyle name="40% - Accent4 6 4 6" xfId="23819" xr:uid="{5762048C-D2FB-4B1F-88C1-29C4862F2DB1}"/>
    <cellStyle name="40% - Accent4 6 4 6 2" xfId="7484" xr:uid="{2DB50428-9896-46B1-AD2D-06CC33C9E170}"/>
    <cellStyle name="40% - Accent4 6 4 7" xfId="8180" xr:uid="{74CA69C7-85DB-4656-86D3-90816A0B86B0}"/>
    <cellStyle name="40% - Accent4 6 5" xfId="7666" xr:uid="{4C7B266E-C627-4CA4-BBEB-5C822B71283F}"/>
    <cellStyle name="40% - Accent4 6 5 2" xfId="20384" xr:uid="{F4D93816-007C-413C-9E13-0F45D6FC7CAB}"/>
    <cellStyle name="40% - Accent4 6 5 2 2" xfId="17417" xr:uid="{E41C2DC8-218E-4F19-95ED-51175F4C0DF6}"/>
    <cellStyle name="40% - Accent4 6 5 2 2 2" xfId="3191" xr:uid="{84C0BBB1-30E4-44EE-B231-3271A953E5ED}"/>
    <cellStyle name="40% - Accent4 6 5 2 3" xfId="15486" xr:uid="{311C7811-D497-4625-A639-D0B155FD8916}"/>
    <cellStyle name="40% - Accent4 6 5 2 3 2" xfId="2287" xr:uid="{9A76B2AA-F730-46AF-BD80-EF885F3A7E90}"/>
    <cellStyle name="40% - Accent4 6 5 2 4" xfId="15655" xr:uid="{75F72663-A6F2-4EA9-B8E5-D53E6F2A9DDE}"/>
    <cellStyle name="40% - Accent4 6 5 3" xfId="23648" xr:uid="{7F88F649-5A01-4FF4-93ED-BC1E16B5CE4A}"/>
    <cellStyle name="40% - Accent4 6 5 3 2" xfId="15745" xr:uid="{ADFF6F9D-8251-44E1-8E25-305B357109F3}"/>
    <cellStyle name="40% - Accent4 6 5 4" xfId="19610" xr:uid="{F063883F-0ACD-4653-ACC0-8046236DBC8A}"/>
    <cellStyle name="40% - Accent4 6 5 4 2" xfId="1172" xr:uid="{97F28EF4-4689-439A-B7BF-5E3807AC5386}"/>
    <cellStyle name="40% - Accent4 6 5 5" xfId="2939" xr:uid="{4DC81C28-DC15-4D63-BB88-FF8B7F0D434D}"/>
    <cellStyle name="40% - Accent4 6 6" xfId="20301" xr:uid="{3B99E0F0-C775-46AB-A41E-B7348EEA070F}"/>
    <cellStyle name="40% - Accent4 6 6 2" xfId="14072" xr:uid="{E172FDA5-1799-4B7A-9CC7-D0AD8A1AD226}"/>
    <cellStyle name="40% - Accent4 6 6 2 2" xfId="6884" xr:uid="{FAABA179-1B05-419F-AEA7-3F719527B59C}"/>
    <cellStyle name="40% - Accent4 6 6 2 2 2" xfId="9504" xr:uid="{F6D1DB83-836D-4F03-BDEC-4C23CB20BF97}"/>
    <cellStyle name="40% - Accent4 6 6 2 3" xfId="4953" xr:uid="{3BA9C4AE-1EB9-4CCF-99F9-E6EAFA8FBE29}"/>
    <cellStyle name="40% - Accent4 6 6 2 3 2" xfId="4391" xr:uid="{D50DE615-524C-4C91-8EEE-4BB7AA801D45}"/>
    <cellStyle name="40% - Accent4 6 6 2 4" xfId="5122" xr:uid="{792EABAD-97F3-438B-A887-865FCDEC5823}"/>
    <cellStyle name="40% - Accent4 6 6 3" xfId="17336" xr:uid="{6A0764EE-3B92-4708-8CA1-7E291E4DFC79}"/>
    <cellStyle name="40% - Accent4 6 6 3 2" xfId="5212" xr:uid="{4B24D326-9B39-4788-8D3A-1B336D5B7BB6}"/>
    <cellStyle name="40% - Accent4 6 6 4" xfId="13296" xr:uid="{0B08F96D-BC96-4121-B292-E5D9E4E6E3E1}"/>
    <cellStyle name="40% - Accent4 6 6 4 2" xfId="2206" xr:uid="{A42035FD-A2FF-4BEF-A2D7-9AED3AB6D53F}"/>
    <cellStyle name="40% - Accent4 6 6 5" xfId="9252" xr:uid="{3762AF37-21B1-4A0A-B570-1B15E546BB3C}"/>
    <cellStyle name="40% - Accent4 6 7" xfId="1436" xr:uid="{CF07125D-8E78-4DA7-AD2A-5E6F2B2B04AF}"/>
    <cellStyle name="40% - Accent4 6 7 2" xfId="7916" xr:uid="{685757ED-A33E-4F8D-B0A2-6BEAEE87F94D}"/>
    <cellStyle name="40% - Accent4 6 7 2 2" xfId="10537" xr:uid="{1C852980-75D7-42D2-9FA2-99BF878615C7}"/>
    <cellStyle name="40% - Accent4 6 7 3" xfId="5985" xr:uid="{2D84B895-302A-40F6-9792-0C8CF02CECDA}"/>
    <cellStyle name="40% - Accent4 6 7 3 2" xfId="22305" xr:uid="{703F56E0-A407-4559-B387-94B2A2451A26}"/>
    <cellStyle name="40% - Accent4 6 7 4" xfId="6154" xr:uid="{A5B986B0-43CD-487E-8588-46FF197A21A4}"/>
    <cellStyle name="40% - Accent4 6 8" xfId="18368" xr:uid="{95424016-3465-4B58-B060-2086F2C530A4}"/>
    <cellStyle name="40% - Accent4 6 8 2" xfId="6244" xr:uid="{40E2BF01-A3EF-4821-8C17-D7063F50ACBC}"/>
    <cellStyle name="40% - Accent4 6 9" xfId="14329" xr:uid="{D95B3E9A-1962-4514-91D7-AE3676D2BE35}"/>
    <cellStyle name="40% - Accent4 6 9 2" xfId="9588" xr:uid="{C4B1C21D-B164-438F-B5BC-B1F02BC8746E}"/>
    <cellStyle name="40% - Accent4 7" xfId="13989" xr:uid="{835EABD6-99F9-427F-93AF-522CD741744E}"/>
    <cellStyle name="40% - Accent4 7 2" xfId="2425" xr:uid="{3611E0E3-49DB-4AD9-9BD9-AAECE540C0CD}"/>
    <cellStyle name="40% - Accent4 7 2 2" xfId="8738" xr:uid="{1BA75F05-3E81-4402-A0D7-A6073243DAC1}"/>
    <cellStyle name="40% - Accent4 7 2 2 2" xfId="21457" xr:uid="{27203B26-237E-4E73-A41F-4E4117CB91F2}"/>
    <cellStyle name="40% - Accent4 7 2 2 2 2" xfId="568" xr:uid="{F9FF8DFF-EDB5-4981-8BFC-E0BDE1537A23}"/>
    <cellStyle name="40% - Accent4 7 2 2 2 2 2" xfId="5295" xr:uid="{BD859DA8-3874-4D43-BBF4-CB7CB2AA5044}"/>
    <cellStyle name="40% - Accent4 7 2 2 2 3" xfId="17591" xr:uid="{D2956837-7709-4AE8-808F-4268F46AC041}"/>
    <cellStyle name="40% - Accent4 7 2 2 2 3 2" xfId="17029" xr:uid="{E9C14FB5-7830-4F71-94C6-2A53751F7B8B}"/>
    <cellStyle name="40% - Accent4 7 2 2 2 4" xfId="17760" xr:uid="{FDC37CEF-5E4E-4712-82F0-40EA2F1430C0}"/>
    <cellStyle name="40% - Accent4 7 2 2 3" xfId="13125" xr:uid="{EF98FBD7-4EDE-4AE2-9AF3-FB361B37C826}"/>
    <cellStyle name="40% - Accent4 7 2 2 3 2" xfId="17850" xr:uid="{C33EEB41-38B3-4CA6-9FD6-A241C6E0A4BF}"/>
    <cellStyle name="40% - Accent4 7 2 2 4" xfId="1697" xr:uid="{07710330-53E7-4288-93B3-013A8B09952C}"/>
    <cellStyle name="40% - Accent4 7 2 2 4 2" xfId="23261" xr:uid="{8AD9BAA8-A9B9-4C78-B7B3-589B670C4AB3}"/>
    <cellStyle name="40% - Accent4 7 2 2 5" xfId="5043" xr:uid="{76B21F2D-A396-4D19-8986-EB126D6AF6AD}"/>
    <cellStyle name="40% - Accent4 7 2 3" xfId="21374" xr:uid="{B7D88743-B89D-47E9-9424-64A93593C14D}"/>
    <cellStyle name="40% - Accent4 7 2 3 2" xfId="15145" xr:uid="{AEDCFBB6-6A04-409A-B071-2DB9BA3EF0AB}"/>
    <cellStyle name="40% - Accent4 7 2 3 2 2" xfId="569" xr:uid="{654923E4-4C71-4D1D-AAD2-9A9A27C96E50}"/>
    <cellStyle name="40% - Accent4 7 2 3 2 2 2" xfId="11608" xr:uid="{99CA9A9F-1F9B-4B51-8B34-D553C4995962}"/>
    <cellStyle name="40% - Accent4 7 2 3 2 3" xfId="7058" xr:uid="{2265DE76-99DA-44BD-9B06-7DC5E8F2C016}"/>
    <cellStyle name="40% - Accent4 7 2 3 2 3 2" xfId="6495" xr:uid="{0E9E8E6E-5E20-4FB8-9E05-346C9E4FFC0F}"/>
    <cellStyle name="40% - Accent4 7 2 3 2 4" xfId="7227" xr:uid="{083A21E6-C8BC-4667-AC37-906BC9723FBB}"/>
    <cellStyle name="40% - Accent4 7 2 3 3" xfId="486" xr:uid="{C2FABE79-AD03-414A-B409-63943400389F}"/>
    <cellStyle name="40% - Accent4 7 2 3 3 2" xfId="7317" xr:uid="{504DB33C-77CF-48E7-99EC-1870C11686E7}"/>
    <cellStyle name="40% - Accent4 7 2 3 4" xfId="3801" xr:uid="{6CF17BAF-773F-467F-9802-BC2EED8FAA91}"/>
    <cellStyle name="40% - Accent4 7 2 3 4 2" xfId="16948" xr:uid="{AECA2436-0DEC-4F56-B53A-1D220F520C50}"/>
    <cellStyle name="40% - Accent4 7 2 3 5" xfId="11356" xr:uid="{1AA057D3-D3D5-4E59-93D3-58C76262232E}"/>
    <cellStyle name="40% - Accent4 7 2 4" xfId="8821" xr:uid="{76CEDF83-8733-4FBE-808A-1394179B7FA8}"/>
    <cellStyle name="40% - Accent4 7 2 4 2" xfId="13206" xr:uid="{1B24EC3E-94F3-4CF1-B27C-B99973874EE2}"/>
    <cellStyle name="40% - Accent4 7 2 4 2 2" xfId="15828" xr:uid="{57574BAA-2CEC-480D-9173-2A483CDFAB6B}"/>
    <cellStyle name="40% - Accent4 7 2 4 3" xfId="23903" xr:uid="{10531E9B-98F9-492E-8FE2-2A8D53B7EC9D}"/>
    <cellStyle name="40% - Accent4 7 2 4 3 2" xfId="23342" xr:uid="{833615EF-454D-4A14-9D0C-8EA717DB8BC9}"/>
    <cellStyle name="40% - Accent4 7 2 4 4" xfId="24072" xr:uid="{CB518064-ABBD-49A2-AE0C-401E630DF06E}"/>
    <cellStyle name="40% - Accent4 7 2 5" xfId="19439" xr:uid="{6F726B2E-9F6C-48C2-949E-3F11648C7313}"/>
    <cellStyle name="40% - Accent4 7 2 5 2" xfId="24162" xr:uid="{0EEB7258-06BC-4EE9-9E1F-E3F756D4AA30}"/>
    <cellStyle name="40% - Accent4 7 2 6" xfId="659" xr:uid="{36D67CE7-A147-4616-A000-1B81767CDE6B}"/>
    <cellStyle name="40% - Accent4 7 2 6 2" xfId="10624" xr:uid="{A8B1E99F-067C-4B74-B352-BA48824673E0}"/>
    <cellStyle name="40% - Accent4 7 2 7" xfId="15576" xr:uid="{220A7B19-32D4-4223-8AE1-4B9841B98CEB}"/>
    <cellStyle name="40% - Accent4 7 3" xfId="15062" xr:uid="{2AAE6624-BD80-432D-B451-675CC7CDF9FF}"/>
    <cellStyle name="40% - Accent4 7 3 2" xfId="4529" xr:uid="{7D5D31F3-23E3-4DF2-B95D-5BE698B0A7F6}"/>
    <cellStyle name="40% - Accent4 7 3 2 2" xfId="10925" xr:uid="{387B6354-E3B7-4FA7-96CF-429F9BB47CB7}"/>
    <cellStyle name="40% - Accent4 7 3 2 2 2" xfId="3711" xr:uid="{E7666870-42DD-443F-B237-8C64EC316C09}"/>
    <cellStyle name="40% - Accent4 7 3 2 2 2 2" xfId="17933" xr:uid="{B8059D4E-8CAF-425D-96E1-35328620A0B0}"/>
    <cellStyle name="40% - Accent4 7 3 2 2 3" xfId="13380" xr:uid="{33602C9E-D421-42DF-AF0A-062C79CD6376}"/>
    <cellStyle name="40% - Accent4 7 3 2 2 3 2" xfId="25446" xr:uid="{11CCA571-957A-44FB-AF70-355F435F6FDB}"/>
    <cellStyle name="40% - Accent4 7 3 2 2 4" xfId="13549" xr:uid="{62CC5A02-8674-43F4-95B1-074FF5D4D9E4}"/>
    <cellStyle name="40% - Accent4 7 3 2 3" xfId="1526" xr:uid="{68C7C756-33B9-40CC-9556-B49E66A2FE8B}"/>
    <cellStyle name="40% - Accent4 7 3 2 3 2" xfId="13639" xr:uid="{481FCA17-9A0D-470B-8C4F-A05BFB903785}"/>
    <cellStyle name="40% - Accent4 7 3 2 4" xfId="22752" xr:uid="{DB557415-128C-4A03-83CB-4A9FB77185AB}"/>
    <cellStyle name="40% - Accent4 7 3 2 4 2" xfId="12728" xr:uid="{2C177AFB-E344-4832-B013-A4F010A51EE4}"/>
    <cellStyle name="40% - Accent4 7 3 2 5" xfId="17681" xr:uid="{AB04B375-78ED-4839-85D2-6EF5DBE6E031}"/>
    <cellStyle name="40% - Accent4 7 3 3" xfId="10842" xr:uid="{04020B50-5E33-4A7B-AFB7-0E5CDECD9B04}"/>
    <cellStyle name="40% - Accent4 7 3 3 2" xfId="23562" xr:uid="{DD75F4B3-A244-4F72-BDA9-B6C898588AD5}"/>
    <cellStyle name="40% - Accent4 7 3 3 2 2" xfId="10025" xr:uid="{C3122398-0E8E-4CD9-92AA-2BD11DEE858F}"/>
    <cellStyle name="40% - Accent4 7 3 3 2 2 2" xfId="7400" xr:uid="{6359D07E-3D21-4DB0-8B3C-02A43F29C522}"/>
    <cellStyle name="40% - Accent4 7 3 3 2 3" xfId="1775" xr:uid="{8999B6BD-F320-4BF5-8A41-2E1BF5F8D7C3}"/>
    <cellStyle name="40% - Accent4 7 3 3 2 3 2" xfId="19133" xr:uid="{87740D77-8319-42F4-9212-9A5B2A288EBE}"/>
    <cellStyle name="40% - Accent4 7 3 3 2 4" xfId="1938" xr:uid="{BB671357-BD79-474E-BD7F-A98278C07DAB}"/>
    <cellStyle name="40% - Accent4 7 3 3 3" xfId="3630" xr:uid="{A5C08DAA-EC24-4D8A-88E3-560DEF2B8FEB}"/>
    <cellStyle name="40% - Accent4 7 3 3 3 2" xfId="1002" xr:uid="{FB47DFE7-27BB-45C1-8B77-ADDC6B806B45}"/>
    <cellStyle name="40% - Accent4 7 3 3 4" xfId="16439" xr:uid="{BD33C345-F28E-4008-B06E-E783E1F1EB5A}"/>
    <cellStyle name="40% - Accent4 7 3 3 4 2" xfId="25365" xr:uid="{CE45A9E8-94BF-4958-A971-CEEBF2454297}"/>
    <cellStyle name="40% - Accent4 7 3 3 5" xfId="7148" xr:uid="{87F052BA-4849-4CAC-8BA0-ADB1CFA0616F}"/>
    <cellStyle name="40% - Accent4 7 3 4" xfId="4612" xr:uid="{E4601EC1-8B88-410D-A6FF-AFB4AE6A6236}"/>
    <cellStyle name="40% - Accent4 7 3 4 2" xfId="1607" xr:uid="{F053B97B-B2DB-45AD-B5EE-F77EF4DF652E}"/>
    <cellStyle name="40% - Accent4 7 3 4 2 2" xfId="24245" xr:uid="{7CAA1ABE-470F-4F3B-AE08-3119E88AC756}"/>
    <cellStyle name="40% - Accent4 7 3 4 3" xfId="19694" xr:uid="{13CDF8EA-B567-4F2D-B632-C708C0852F6A}"/>
    <cellStyle name="40% - Accent4 7 3 4 3 2" xfId="12809" xr:uid="{C1FAC9C8-2F82-4EC2-82D6-A6139FD16100}"/>
    <cellStyle name="40% - Accent4 7 3 4 4" xfId="19863" xr:uid="{262397FD-4061-47DF-A6FF-07C2C373B39D}"/>
    <cellStyle name="40% - Accent4 7 3 5" xfId="487" xr:uid="{C0BFFC8F-7454-4F13-812B-BD4A2F5FEB1C}"/>
    <cellStyle name="40% - Accent4 7 3 5 2" xfId="19953" xr:uid="{1CB0134A-B2F7-415E-90AE-9FECEE32A9B3}"/>
    <cellStyle name="40% - Accent4 7 3 6" xfId="10115" xr:uid="{B89A7A55-1FAD-483B-B796-9A6A373AE98F}"/>
    <cellStyle name="40% - Accent4 7 3 6 2" xfId="6414" xr:uid="{50B36136-59E5-44AB-9154-830CC1DB26D2}"/>
    <cellStyle name="40% - Accent4 7 3 7" xfId="23993" xr:uid="{195DED09-FD3B-4C1C-A766-696E9947A1EA}"/>
    <cellStyle name="40% - Accent4 7 4" xfId="23479" xr:uid="{589B1DEC-2DC7-4DFD-A4DB-4D452AF4C58B}"/>
    <cellStyle name="40% - Accent4 7 4 2" xfId="17250" xr:uid="{671643E3-DCB8-47A9-868D-62E200B392FB}"/>
    <cellStyle name="40% - Accent4 7 4 2 2" xfId="22662" xr:uid="{BE72CF32-4517-4131-8AF4-C76706C58EDC}"/>
    <cellStyle name="40% - Accent4 7 4 2 2 2" xfId="20036" xr:uid="{C56C5B7C-FDC6-443D-88BC-944073439459}"/>
    <cellStyle name="40% - Accent4 7 4 2 3" xfId="3879" xr:uid="{D0FA9ED1-F0A9-443D-B8C3-76D136B77579}"/>
    <cellStyle name="40% - Accent4 7 4 2 3 2" xfId="8600" xr:uid="{8E5A4E57-9C5D-4B2A-BACA-C5914E19C189}"/>
    <cellStyle name="40% - Accent4 7 4 2 4" xfId="4042" xr:uid="{1BCECC2B-79CB-4EF6-9A86-53547C06DAF3}"/>
    <cellStyle name="40% - Accent4 7 4 3" xfId="9944" xr:uid="{0A7F6C8C-4103-4275-9800-BE4FC710423C}"/>
    <cellStyle name="40% - Accent4 7 4 3 2" xfId="2037" xr:uid="{F14BBF6A-33E0-438B-BB12-33517058393A}"/>
    <cellStyle name="40% - Accent4 7 4 4" xfId="5905" xr:uid="{09F07134-F2A1-4CF2-B72A-E482739010B0}"/>
    <cellStyle name="40% - Accent4 7 4 4 2" xfId="19052" xr:uid="{7B3EDB56-E7C1-4E99-8A98-346E702365C5}"/>
    <cellStyle name="40% - Accent4 7 4 5" xfId="19784" xr:uid="{A46E924A-E61C-4E1A-853A-028CD2E53011}"/>
    <cellStyle name="40% - Accent4 7 5" xfId="17167" xr:uid="{173B86B0-DB73-4ADA-BD1E-8A133FD06739}"/>
    <cellStyle name="40% - Accent4 7 5 2" xfId="6717" xr:uid="{B7AA2B2C-D311-412F-8EB7-33E40790405E}"/>
    <cellStyle name="40% - Accent4 7 5 2 2" xfId="16349" xr:uid="{DB5C7702-74A1-4672-857D-960E06E45A27}"/>
    <cellStyle name="40% - Accent4 7 5 2 2 2" xfId="13722" xr:uid="{FE06EF30-FE7D-4FE1-AD27-AD3618A97FA3}"/>
    <cellStyle name="40% - Accent4 7 5 2 3" xfId="10193" xr:uid="{C518A8FA-212C-4A10-B02A-E1B92F32DA5D}"/>
    <cellStyle name="40% - Accent4 7 5 2 3 2" xfId="21235" xr:uid="{981DCD17-B188-44D6-A38A-238D128A0458}"/>
    <cellStyle name="40% - Accent4 7 5 2 4" xfId="10356" xr:uid="{CAB82529-3A33-4B15-9D87-2C5F2C18A63F}"/>
    <cellStyle name="40% - Accent4 7 5 3" xfId="22581" xr:uid="{64D91FE2-6DF8-45C6-B0F7-E79AA7B0E210}"/>
    <cellStyle name="40% - Accent4 7 5 3 2" xfId="4141" xr:uid="{A2E906EB-9105-4432-AD81-B8A0ED87A3D3}"/>
    <cellStyle name="40% - Accent4 7 5 4" xfId="12219" xr:uid="{0B7B165A-FFC5-4C69-800F-FE98E2F9B0AE}"/>
    <cellStyle name="40% - Accent4 7 5 4 2" xfId="8519" xr:uid="{C61AAB19-FB7C-4329-A732-D33465F3FAF1}"/>
    <cellStyle name="40% - Accent4 7 5 5" xfId="13470" xr:uid="{977A2E5A-F322-4919-9AB1-5860E7804595}"/>
    <cellStyle name="40% - Accent4 7 6" xfId="2508" xr:uid="{6404DE37-8DEE-47E6-AE29-417E61880E37}"/>
    <cellStyle name="40% - Accent4 7 6 2" xfId="19520" xr:uid="{F73ED9B4-C625-4BEC-AA2D-F702418F4BC8}"/>
    <cellStyle name="40% - Accent4 7 6 2 2" xfId="22140" xr:uid="{57379C4B-6EFD-48A1-9E00-F2FDF7B95662}"/>
    <cellStyle name="40% - Accent4 7 6 3" xfId="11266" xr:uid="{7DDD4BDB-933B-48D2-A44A-8A7E3725EFCD}"/>
    <cellStyle name="40% - Accent4 7 6 3 2" xfId="10705" xr:uid="{2C99DB9C-1367-44CB-8EC2-643B0DC298D6}"/>
    <cellStyle name="40% - Accent4 7 6 4" xfId="11435" xr:uid="{D7016302-BE9C-4A4B-80F1-C2AAD73462D4}"/>
    <cellStyle name="40% - Accent4 7 7" xfId="6803" xr:uid="{157377A2-2BE2-458F-A996-BC9F88281936}"/>
    <cellStyle name="40% - Accent4 7 7 2" xfId="11525" xr:uid="{DD0CC825-0470-4A8F-AE3A-56AC3A74112A}"/>
    <cellStyle name="40% - Accent4 7 8" xfId="658" xr:uid="{54838F57-AFD9-493C-897B-D3DDDE8768E4}"/>
    <cellStyle name="40% - Accent4 7 8 2" xfId="4310" xr:uid="{CBF39FF9-80A6-4CC8-98EF-9430C481B1DF}"/>
    <cellStyle name="40% - Accent4 7 9" xfId="21888" xr:uid="{AFBEAF7B-CE05-4DE0-B988-3812C419355E}"/>
    <cellStyle name="40% - Accent4 8" xfId="6634" xr:uid="{24809745-1C72-4F79-B770-3EEC08738F09}"/>
    <cellStyle name="40% - Accent4 8 2" xfId="19270" xr:uid="{229A0D59-6114-48CB-B929-004E0F3AABD2}"/>
    <cellStyle name="40% - Accent4 8 2 2" xfId="13039" xr:uid="{3292E28B-50D3-4537-A017-54BEAC7374BD}"/>
    <cellStyle name="40% - Accent4 8 2 2 2" xfId="12129" xr:uid="{A7E90765-B26B-41B9-A52B-74B7E4F96C65}"/>
    <cellStyle name="40% - Accent4 8 2 2 2 2" xfId="4221" xr:uid="{A3B33D73-0DF9-4959-B33F-276A83CA4DB2}"/>
    <cellStyle name="40% - Accent4 8 2 2 3" xfId="16517" xr:uid="{3847E6AD-9A71-427C-9AC9-C5E292C72B2A}"/>
    <cellStyle name="40% - Accent4 8 2 2 3 2" xfId="3359" xr:uid="{AF8373AE-4C0B-4867-AFE7-ED059CD106AA}"/>
    <cellStyle name="40% - Accent4 8 2 2 4" xfId="16680" xr:uid="{C782D64A-3E52-42A6-B919-9C4042C9775C}"/>
    <cellStyle name="40% - Accent4 8 2 3" xfId="5734" xr:uid="{C17F4552-FC6E-4381-B8B4-D6E97CF15201}"/>
    <cellStyle name="40% - Accent4 8 2 3 2" xfId="23092" xr:uid="{984DAC16-DD6F-4C9D-AEC9-DBE1788097F8}"/>
    <cellStyle name="40% - Accent4 8 2 4" xfId="18543" xr:uid="{6BD4B8B8-C1B4-4DF6-A7C0-5FC2BF8A4C3E}"/>
    <cellStyle name="40% - Accent4 8 2 4 2" xfId="14842" xr:uid="{FF9BA2F7-5715-422E-B175-B7DEFC656388}"/>
    <cellStyle name="40% - Accent4 8 2 5" xfId="3969" xr:uid="{566615AE-3DBC-4BFF-9657-933246F070C1}"/>
    <cellStyle name="40% - Accent4 8 3" xfId="12956" xr:uid="{6161D2A0-A970-4014-A6E5-F9BE3E208681}"/>
    <cellStyle name="40% - Accent4 8 3 2" xfId="373" xr:uid="{C61FFC09-F88E-40AE-9A22-A6B1E466EE05}"/>
    <cellStyle name="40% - Accent4 8 3 2 2" xfId="24766" xr:uid="{4C08B202-4478-42BB-9B7E-3F6865C2BC1B}"/>
    <cellStyle name="40% - Accent4 8 3 2 2 2" xfId="10535" xr:uid="{E05D1EEC-D2D4-4952-A2EC-2D534723D397}"/>
    <cellStyle name="40% - Accent4 8 3 2 3" xfId="5983" xr:uid="{1E9E26E9-DE31-419A-9E2D-67CFEB8FBD58}"/>
    <cellStyle name="40% - Accent4 8 3 2 3 2" xfId="9672" xr:uid="{38CDA067-591C-4276-9F8C-80E2775F56D4}"/>
    <cellStyle name="40% - Accent4 8 3 2 4" xfId="6146" xr:uid="{121FAAD9-0627-454B-8345-4AC9C6EEE61C}"/>
    <cellStyle name="40% - Accent4 8 3 3" xfId="12048" xr:uid="{548999F7-73E6-469E-8761-A165AD7BE81E}"/>
    <cellStyle name="40% - Accent4 8 3 3 2" xfId="16779" xr:uid="{88274671-318A-44AF-B84E-C4188B199E18}"/>
    <cellStyle name="40% - Accent4 8 3 4" xfId="8010" xr:uid="{B37DC492-C083-424F-8201-19E767DC9621}"/>
    <cellStyle name="40% - Accent4 8 3 4 2" xfId="3278" xr:uid="{9890F1EE-1E64-44FB-BF2B-5A378983498C}"/>
    <cellStyle name="40% - Accent4 8 3 5" xfId="10283" xr:uid="{1B1D6EC8-30BD-4D81-92C6-CBD71AD7CAA7}"/>
    <cellStyle name="40% - Accent4 8 4" xfId="19353" xr:uid="{F383331D-5AD2-4E24-8F1E-B947C56060BE}"/>
    <cellStyle name="40% - Accent4 8 4 2" xfId="5815" xr:uid="{35268B37-0155-4940-8D3D-DA746BECF2D4}"/>
    <cellStyle name="40% - Accent4 8 4 2 2" xfId="2117" xr:uid="{34405E5A-964B-4B1A-B24D-1B0D3981A13F}"/>
    <cellStyle name="40% - Accent4 8 4 3" xfId="22830" xr:uid="{B858A4EE-B57E-4FDE-8150-C40B09086208}"/>
    <cellStyle name="40% - Accent4 8 4 3 2" xfId="14923" xr:uid="{8A89EA85-6923-4FFD-B740-09AA222E272D}"/>
    <cellStyle name="40% - Accent4 8 4 4" xfId="22993" xr:uid="{98390792-AF82-424C-A8E4-8888E87DA94F}"/>
    <cellStyle name="40% - Accent4 8 5" xfId="16268" xr:uid="{A67FBEF7-3E5D-4FD3-B4CF-BA8102B2D12B}"/>
    <cellStyle name="40% - Accent4 8 5 2" xfId="10455" xr:uid="{44AFCB43-7FF7-43D9-AE5A-A9A00BF23E52}"/>
    <cellStyle name="40% - Accent4 8 6" xfId="24856" xr:uid="{0CF0639C-C04C-4296-B847-8503514281AC}"/>
    <cellStyle name="40% - Accent4 8 6 2" xfId="21154" xr:uid="{024464F8-10F7-4D37-A303-8D8C63FEB0D9}"/>
    <cellStyle name="40% - Accent4 8 7" xfId="1865" xr:uid="{14089C99-C7C7-4DE6-B766-904460D30212}"/>
    <cellStyle name="40% - Accent4 9" xfId="1345" xr:uid="{83D8155C-6865-414C-BE17-5624E38D9AF1}"/>
    <cellStyle name="40% - Accent4 9 2" xfId="3449" xr:uid="{DB6CA073-A617-48D9-B99C-1D3AC7F73457}"/>
    <cellStyle name="40% - Accent4 9 2 2" xfId="8798" xr:uid="{165FE97C-46B1-4E14-BE14-0C1983CE8E6E}"/>
    <cellStyle name="40% - Accent4 9 2 2 2" xfId="7920" xr:uid="{13FF747D-4580-4094-A97C-4E3A5D557562}"/>
    <cellStyle name="40% - Accent4 9 2 2 2 2" xfId="16859" xr:uid="{A111701B-E671-47F5-B06F-2D31D846062E}"/>
    <cellStyle name="40% - Accent4 9 2 2 3" xfId="24934" xr:uid="{670FD5A9-D823-4220-AA0D-15A0C1A53C01}"/>
    <cellStyle name="40% - Accent4 9 2 2 3 2" xfId="15996" xr:uid="{95B17767-1C60-42EC-8CD4-E68E2D7205CD}"/>
    <cellStyle name="40% - Accent4 9 2 2 4" xfId="25097" xr:uid="{F273CF7B-A6D9-45E9-82F0-B85C788D9C40}"/>
    <cellStyle name="40% - Accent4 9 2 3" xfId="18372" xr:uid="{711A6FD3-6908-481B-94B7-50B538FD3903}"/>
    <cellStyle name="40% - Accent4 9 2 3 2" xfId="12559" xr:uid="{CA33BF64-4775-415B-A941-4133247C1DFB}"/>
    <cellStyle name="40% - Accent4 9 2 4" xfId="14333" xr:uid="{B86284BF-FD95-42FE-9080-4E4222E97B04}"/>
    <cellStyle name="40% - Accent4 9 2 4 2" xfId="22227" xr:uid="{4D5AA1A4-36F5-4A85-A8EE-2B082A0FBD3F}"/>
    <cellStyle name="40% - Accent4 9 2 5" xfId="16607" xr:uid="{2DC391B8-C205-4A5B-B33D-92ECA5956ECD}"/>
    <cellStyle name="40% - Accent4 9 3" xfId="9763" xr:uid="{8497B488-35CE-473F-A95E-B88EAB983A12}"/>
    <cellStyle name="40% - Accent4 9 3 2" xfId="21434" xr:uid="{16935572-B26E-447C-9F70-56D6CB0A4372}"/>
    <cellStyle name="40% - Accent4 9 3 2 2" xfId="20555" xr:uid="{EEEEAA84-B01F-4E96-9A7F-4F939BA20554}"/>
    <cellStyle name="40% - Accent4 9 3 2 2 2" xfId="6325" xr:uid="{121E4AEE-D4B3-4A9C-9A30-B96FFAB3C7A5}"/>
    <cellStyle name="40% - Accent4 9 3 2 3" xfId="18621" xr:uid="{3F2B5450-A62C-411F-BA90-407666A47955}"/>
    <cellStyle name="40% - Accent4 9 3 2 3 2" xfId="5463" xr:uid="{03411B1D-0706-47E4-9E0E-BDA208EA40FD}"/>
    <cellStyle name="40% - Accent4 9 3 2 4" xfId="18784" xr:uid="{ACC8DE96-7CD9-447F-8E74-AD9EAD2C34E6}"/>
    <cellStyle name="40% - Accent4 9 3 3" xfId="7839" xr:uid="{43AFF07A-EF61-4BC7-8EE1-049A45B2CF9E}"/>
    <cellStyle name="40% - Accent4 9 3 3 2" xfId="25196" xr:uid="{0425A377-54A5-4D15-8349-8F360BE06D1B}"/>
    <cellStyle name="40% - Accent4 9 3 4" xfId="2769" xr:uid="{4E0716FF-5084-4068-911F-09DFB374F00D}"/>
    <cellStyle name="40% - Accent4 9 3 4 2" xfId="15915" xr:uid="{2EC32349-5B10-454D-A0D4-DCD7074BC123}"/>
    <cellStyle name="40% - Accent4 9 3 5" xfId="6073" xr:uid="{82B9D7BD-8B63-402B-83E0-C4966BC08789}"/>
    <cellStyle name="40% - Accent4 9 4" xfId="2485" xr:uid="{6D4FBD91-EB1B-4428-95DE-A87243E220FD}"/>
    <cellStyle name="40% - Accent4 9 4 2" xfId="18453" xr:uid="{24731083-0481-4FD0-8EB0-93418F6602BC}"/>
    <cellStyle name="40% - Accent4 9 4 2 2" xfId="23172" xr:uid="{0F10F69F-FD9A-4B15-9432-3E777914A81F}"/>
    <cellStyle name="40% - Accent4 9 4 3" xfId="12297" xr:uid="{DFE77B91-6F91-47A7-91DF-F97421170772}"/>
    <cellStyle name="40% - Accent4 9 4 3 2" xfId="22308" xr:uid="{9CE87867-D2EA-431C-ACB7-44C8F7BD3C0F}"/>
    <cellStyle name="40% - Accent4 9 4 4" xfId="12460" xr:uid="{B9216D15-6C7A-468E-91E9-30B091FD9335}"/>
    <cellStyle name="40% - Accent4 9 5" xfId="24685" xr:uid="{D6F1F3E7-0075-48F7-828C-C2F873CCE580}"/>
    <cellStyle name="40% - Accent4 9 5 2" xfId="6245" xr:uid="{DFE757C8-206E-4600-BEA6-30A4B0D64F3B}"/>
    <cellStyle name="40% - Accent4 9 6" xfId="20645" xr:uid="{6C55DA44-9171-4A6D-B6C3-A1FD58EF34FD}"/>
    <cellStyle name="40% - Accent4 9 6 2" xfId="9591" xr:uid="{6544B444-CBB1-421E-8A78-B8C169FBDA7C}"/>
    <cellStyle name="40% - Accent4 9 7" xfId="22920" xr:uid="{61076DB0-69C3-41E2-B634-F3A625F5C69F}"/>
    <cellStyle name="40% - Accent5" xfId="33" builtinId="47" customBuiltin="1"/>
    <cellStyle name="40% - Accent5 10" xfId="16087" xr:uid="{48EB7566-A9A4-4B3E-BB90-673C7ACC24E9}"/>
    <cellStyle name="40% - Accent5 10 2" xfId="5553" xr:uid="{B12EE5E3-9284-4044-AC7E-01136A3B0AE0}"/>
    <cellStyle name="40% - Accent5 10 2 2" xfId="10902" xr:uid="{B79ED5E2-913D-48B1-8429-10C768BB0120}"/>
    <cellStyle name="40% - Accent5 10 2 2 2" xfId="8992" xr:uid="{6348E814-5AE1-496E-9D7B-7184EA1AC0E5}"/>
    <cellStyle name="40% - Accent5 10 2 2 2 2" xfId="18963" xr:uid="{667D71AA-D0AF-4D8C-9370-4851F335C7B6}"/>
    <cellStyle name="40% - Accent5 10 2 2 3" xfId="14411" xr:uid="{75B8C672-0BE6-4CCD-98B7-D86ED16CB75F}"/>
    <cellStyle name="40% - Accent5 10 2 2 3 2" xfId="18101" xr:uid="{D1B287E0-A3F6-45E5-BBB6-453FEA1DB8AA}"/>
    <cellStyle name="40% - Accent5 10 2 2 4" xfId="14574" xr:uid="{ED33445E-7F41-47B9-BD4E-F3768AA17267}"/>
    <cellStyle name="40% - Accent5 10 2 3" xfId="2598" xr:uid="{E2FF60FF-F0F2-483D-B916-46E299024596}"/>
    <cellStyle name="40% - Accent5 10 2 3 2" xfId="20985" xr:uid="{40DABBEB-ECF6-456D-8259-81B706AAE705}"/>
    <cellStyle name="40% - Accent5 10 2 4" xfId="15406" xr:uid="{76EBDF92-38CA-4235-A392-3F13DEB0ACF7}"/>
    <cellStyle name="40% - Accent5 10 2 4 2" xfId="24332" xr:uid="{B8141395-C831-4B76-B829-25950239AEF6}"/>
    <cellStyle name="40% - Accent5 10 2 5" xfId="18711" xr:uid="{AD8D4631-2B71-4054-8333-49389D7EE630}"/>
    <cellStyle name="40% - Accent5 10 3" xfId="11867" xr:uid="{6B74E11E-1AF4-41A6-8708-A9921F89707E}"/>
    <cellStyle name="40% - Accent5 10 3 2" xfId="23539" xr:uid="{4FDEC4BE-F0A9-4A7E-BE30-BAEFD38B6E68}"/>
    <cellStyle name="40% - Accent5 10 3 2 2" xfId="21628" xr:uid="{FA8CE0F2-3F3D-4645-8477-333CCA9230AD}"/>
    <cellStyle name="40% - Accent5 10 3 2 2 2" xfId="8430" xr:uid="{3FA67488-E2B9-42DB-B52C-852B5858B54E}"/>
    <cellStyle name="40% - Accent5 10 3 2 3" xfId="2847" xr:uid="{DE3CC6F1-438B-4C50-973C-2C4A3775B03E}"/>
    <cellStyle name="40% - Accent5 10 3 2 3 2" xfId="7568" xr:uid="{2B5E0BC5-2AD3-4D5C-98E6-E8CB816F6AFB}"/>
    <cellStyle name="40% - Accent5 10 3 2 4" xfId="3010" xr:uid="{4CAED26B-A458-4A0E-AF81-5C5A38116A2B}"/>
    <cellStyle name="40% - Accent5 10 3 3" xfId="8911" xr:uid="{820793B8-8FA9-4694-94A2-7084F57AEE2F}"/>
    <cellStyle name="40% - Accent5 10 3 3 2" xfId="14673" xr:uid="{8217B7C4-55CD-4F2C-8C95-E9A3E1B8D03D}"/>
    <cellStyle name="40% - Accent5 10 3 4" xfId="4873" xr:uid="{22349CA6-6939-4E27-A488-836C370470D6}"/>
    <cellStyle name="40% - Accent5 10 3 4 2" xfId="18020" xr:uid="{2132C5AC-4438-4785-AE62-0BCB07D13441}"/>
    <cellStyle name="40% - Accent5 10 3 5" xfId="8178" xr:uid="{9E07A95E-F786-4BD5-81F9-F434DD09375D}"/>
    <cellStyle name="40% - Accent5 10 4" xfId="4589" xr:uid="{1931ECCD-5D71-4279-A3CE-14147844B0BF}"/>
    <cellStyle name="40% - Accent5 10 4 2" xfId="2679" xr:uid="{19523712-0504-4602-B658-1C0FD1C76BFA}"/>
    <cellStyle name="40% - Accent5 10 4 2 2" xfId="25276" xr:uid="{24361542-E214-4CBB-B455-C478649700C0}"/>
    <cellStyle name="40% - Accent5 10 4 3" xfId="20723" xr:uid="{411E512C-B7CD-47B7-8912-E2BA4AADA91E}"/>
    <cellStyle name="40% - Accent5 10 4 3 2" xfId="24413" xr:uid="{9E2897A7-3185-4F80-B9C0-7819FC927D8A}"/>
    <cellStyle name="40% - Accent5 10 4 4" xfId="20886" xr:uid="{B6814FC4-9A1D-4159-8BBC-580AF58D4451}"/>
    <cellStyle name="40% - Accent5 10 5" xfId="14162" xr:uid="{F0D42485-EE83-4C5B-99EA-918F4F0AF496}"/>
    <cellStyle name="40% - Accent5 10 5 2" xfId="8350" xr:uid="{90423BFF-FA6C-41AA-A73B-4356933828F1}"/>
    <cellStyle name="40% - Accent5 10 6" xfId="21718" xr:uid="{0DFB54D8-ABC0-4DF9-BE2C-5F881C462C5E}"/>
    <cellStyle name="40% - Accent5 10 6 2" xfId="11695" xr:uid="{CCEFDA04-2533-426D-B0C8-A6B7B3E20B88}"/>
    <cellStyle name="40% - Accent5 10 7" xfId="25024" xr:uid="{7892D740-E43D-4C15-8745-CDD9CE8A3934}"/>
    <cellStyle name="40% - Accent5 11" xfId="24504" xr:uid="{1D1DF87A-1562-4D54-B02B-24611F2383CA}"/>
    <cellStyle name="40% - Accent5 11 2" xfId="18191" xr:uid="{BD361DDA-701B-4694-9AF6-BBF54C48516A}"/>
    <cellStyle name="40% - Accent5 11 2 2" xfId="6694" xr:uid="{83D78C1E-B1BB-40B5-81C2-5D3035DF631D}"/>
    <cellStyle name="40% - Accent5 11 2 2 2" xfId="4783" xr:uid="{76C39C37-6C1C-4FD9-B660-85BF9B43447C}"/>
    <cellStyle name="40% - Accent5 11 2 2 2 2" xfId="14753" xr:uid="{2484D239-2669-47CD-A0D9-99C129C0F3E7}"/>
    <cellStyle name="40% - Accent5 11 2 2 3" xfId="21796" xr:uid="{28915F04-36F2-4089-B780-7514A525E5DC}"/>
    <cellStyle name="40% - Accent5 11 2 2 3 2" xfId="13890" xr:uid="{D73A2883-6B58-4E4C-B0E2-F56856B3A103}"/>
    <cellStyle name="40% - Accent5 11 2 2 4" xfId="21959" xr:uid="{C8DDB6EA-C6B3-4407-B096-AF806CD9F548}"/>
    <cellStyle name="40% - Accent5 11 2 3" xfId="15235" xr:uid="{BC1F72BF-8999-44BE-8A4C-F1E8C9BC4FFD}"/>
    <cellStyle name="40% - Accent5 11 2 3 2" xfId="9422" xr:uid="{8FFF18CA-C808-4AED-ACF2-626C7BCA0EBC}"/>
    <cellStyle name="40% - Accent5 11 2 4" xfId="23823" xr:uid="{14800CE8-D10D-4033-BD38-24A8E847396B}"/>
    <cellStyle name="40% - Accent5 11 2 4 2" xfId="20123" xr:uid="{EC477CD4-5A7A-48AE-9237-36A8249C5BFB}"/>
    <cellStyle name="40% - Accent5 11 2 5" xfId="14501" xr:uid="{402E973E-FF35-410C-8DF4-F5EFA1E61240}"/>
    <cellStyle name="40% - Accent5 11 3" xfId="7658" xr:uid="{41D7E574-132C-4B23-ABA2-B71828D0891C}"/>
    <cellStyle name="40% - Accent5 11 3 2" xfId="19330" xr:uid="{6C33FFA3-A757-4650-B030-70E03C929780}"/>
    <cellStyle name="40% - Accent5 11 3 2 2" xfId="11096" xr:uid="{883377E2-725A-4599-A1CB-01A92729DEC5}"/>
    <cellStyle name="40% - Accent5 11 3 2 2 2" xfId="3189" xr:uid="{49CBE45A-9201-400A-936E-3D9BAE1649CC}"/>
    <cellStyle name="40% - Accent5 11 3 2 3" xfId="15484" xr:uid="{90F80B09-EA33-4783-894D-EB384FC82AEC}"/>
    <cellStyle name="40% - Accent5 11 3 2 3 2" xfId="1255" xr:uid="{43181CBF-0A3F-49E2-903F-0F2FC1C4F19A}"/>
    <cellStyle name="40% - Accent5 11 3 2 4" xfId="15647" xr:uid="{A08E9FA2-7424-46A7-BB72-9E274F9953C1}"/>
    <cellStyle name="40% - Accent5 11 3 3" xfId="4702" xr:uid="{687ABFDD-118B-4E72-98B4-87B076C1E2C4}"/>
    <cellStyle name="40% - Accent5 11 3 3 2" xfId="22058" xr:uid="{76C22EEC-194A-4881-9EDC-0DA41683DC91}"/>
    <cellStyle name="40% - Accent5 11 3 4" xfId="17511" xr:uid="{5BD75291-E0A6-4132-A1DA-60017197BFC4}"/>
    <cellStyle name="40% - Accent5 11 3 4 2" xfId="13809" xr:uid="{0FFE1571-27DB-43A2-8D3B-8D82E1D84494}"/>
    <cellStyle name="40% - Accent5 11 3 5" xfId="2937" xr:uid="{4857F432-9EC2-4370-B6FE-DA8446A82652}"/>
    <cellStyle name="40% - Accent5 11 4" xfId="17227" xr:uid="{83D29646-A6BC-4E3E-8625-7EDEF9EC661E}"/>
    <cellStyle name="40% - Accent5 11 4 2" xfId="15316" xr:uid="{2302FBF3-E5EA-455B-94D8-F4A6134333BA}"/>
    <cellStyle name="40% - Accent5 11 4 2 2" xfId="21065" xr:uid="{569A43E9-C030-4CE3-AC05-680ECAEE0046}"/>
    <cellStyle name="40% - Accent5 11 4 3" xfId="9160" xr:uid="{56F28B0E-ACEE-4DCB-96B9-3E22285559FF}"/>
    <cellStyle name="40% - Accent5 11 4 3 2" xfId="20204" xr:uid="{4122976A-1126-4727-B6C7-7E33DA316AD2}"/>
    <cellStyle name="40% - Accent5 11 4 4" xfId="9323" xr:uid="{D7E9F338-08D9-42EE-B382-1AC7662A0F11}"/>
    <cellStyle name="40% - Accent5 11 5" xfId="21547" xr:uid="{89168968-73CF-4DA8-A1C4-3BD43B4FBA5C}"/>
    <cellStyle name="40% - Accent5 11 5 2" xfId="3109" xr:uid="{46670692-EE1B-4F18-A0F8-7F3455E31BF0}"/>
    <cellStyle name="40% - Accent5 11 6" xfId="11186" xr:uid="{3D5014F7-ABDC-4E67-B128-6A13DF2D305A}"/>
    <cellStyle name="40% - Accent5 11 6 2" xfId="7487" xr:uid="{284766F6-1218-4098-8B60-3596E85257DD}"/>
    <cellStyle name="40% - Accent5 11 7" xfId="20813" xr:uid="{924E1CB5-7128-4F86-A1CC-52B40AF4E99F}"/>
    <cellStyle name="40% - Accent5 12" xfId="20293" xr:uid="{C26B40AC-B29F-4265-BE2C-34F8EDF8D5CA}"/>
    <cellStyle name="40% - Accent5 12 2" xfId="13981" xr:uid="{6A283FD9-8F9A-46DE-8C3E-339BD1A48808}"/>
    <cellStyle name="40% - Accent5 12 2 2" xfId="203" xr:uid="{CF71D7D9-F24F-40C7-9EC2-09BD95608E69}"/>
    <cellStyle name="40% - Accent5 12 2 2 2" xfId="17421" xr:uid="{3B7889F3-4F33-4E23-9BB2-5184B8A74E7A}"/>
    <cellStyle name="40% - Accent5 12 2 2 2 2" xfId="22138" xr:uid="{D7E9170E-1632-4726-B0B7-28B0E8C35CC7}"/>
    <cellStyle name="40% - Accent5 12 2 2 3" xfId="11264" xr:uid="{E47A3482-5522-4100-B14F-59E652CA448A}"/>
    <cellStyle name="40% - Accent5 12 2 2 3 2" xfId="4392" xr:uid="{15D5207F-3981-4449-9E65-27719F9EF6CE}"/>
    <cellStyle name="40% - Accent5 12 2 2 4" xfId="11427" xr:uid="{B24EBDB5-BDB9-43BD-8D2A-99D1AC2B3994}"/>
    <cellStyle name="40% - Accent5 12 2 3" xfId="23652" xr:uid="{7672E89E-CBE5-4C97-9974-68A96058B898}"/>
    <cellStyle name="40% - Accent5 12 2 3 2" xfId="5213" xr:uid="{054F5653-EEC7-4D25-997E-39E35FD71B77}"/>
    <cellStyle name="40% - Accent5 12 2 4" xfId="19614" xr:uid="{CBB6A437-F006-417B-91B6-F97B10D0B2EF}"/>
    <cellStyle name="40% - Accent5 12 2 4 2" xfId="2207" xr:uid="{14D7C801-E753-45A7-A0A6-5997CF0CD80A}"/>
    <cellStyle name="40% - Accent5 12 2 5" xfId="21886" xr:uid="{83E4080C-9175-48C0-AB59-B19DD4D08CBE}"/>
    <cellStyle name="40% - Accent5 12 3" xfId="2417" xr:uid="{B34A74AE-70D6-47D7-A80C-3C7CE5BFD574}"/>
    <cellStyle name="40% - Accent5 12 3 2" xfId="1437" xr:uid="{76A4D0C5-CD8C-47E1-9659-5092879D19AB}"/>
    <cellStyle name="40% - Accent5 12 3 2 2" xfId="6888" xr:uid="{7544DA18-7E67-462B-A1AD-58D2D13A4A83}"/>
    <cellStyle name="40% - Accent5 12 3 2 2 2" xfId="15826" xr:uid="{4D52473B-4D2B-48D4-A155-91F9402625B9}"/>
    <cellStyle name="40% - Accent5 12 3 2 3" xfId="23901" xr:uid="{920E8B2B-8C52-4C5C-8BB6-8E95D1035C89}"/>
    <cellStyle name="40% - Accent5 12 3 2 3 2" xfId="10706" xr:uid="{93D2B599-1211-4989-8A61-D44E1742C07F}"/>
    <cellStyle name="40% - Accent5 12 3 2 4" xfId="24064" xr:uid="{7B65AE23-4FA5-4189-B8E2-D5F9347BF9CA}"/>
    <cellStyle name="40% - Accent5 12 3 3" xfId="17340" xr:uid="{52F93C80-2DAE-4A40-BCA4-EE8289A532B5}"/>
    <cellStyle name="40% - Accent5 12 3 3 2" xfId="11526" xr:uid="{88DA599B-0E5B-49D8-A0FB-ACD753EA9A58}"/>
    <cellStyle name="40% - Accent5 12 3 4" xfId="13300" xr:uid="{A1CA2189-28F8-47B6-960D-C34DC32AD684}"/>
    <cellStyle name="40% - Accent5 12 3 4 2" xfId="4311" xr:uid="{3CE69B5A-C4CD-46B3-A269-E2470B93359C}"/>
    <cellStyle name="40% - Accent5 12 3 5" xfId="15574" xr:uid="{8E87E156-ECF1-4100-B49E-A41445DD467D}"/>
    <cellStyle name="40% - Accent5 12 4" xfId="13016" xr:uid="{F3A13741-5934-49F9-94F6-033B45E3B653}"/>
    <cellStyle name="40% - Accent5 12 4 2" xfId="23733" xr:uid="{43C9A5C4-D800-42B7-B703-C7522700EF36}"/>
    <cellStyle name="40% - Accent5 12 4 2 2" xfId="9502" xr:uid="{D340C882-FF25-44D3-8D3F-1020FB52557A}"/>
    <cellStyle name="40% - Accent5 12 4 3" xfId="4951" xr:uid="{0C2B1127-524F-4CE0-BC49-94F1547AC061}"/>
    <cellStyle name="40% - Accent5 12 4 3 2" xfId="2288" xr:uid="{54282166-A4C1-4D20-9AF0-D0E30D38E740}"/>
    <cellStyle name="40% - Accent5 12 4 4" xfId="5114" xr:uid="{7D06D288-4B15-4198-A695-A68D70F19F31}"/>
    <cellStyle name="40% - Accent5 12 5" xfId="11015" xr:uid="{0EE12D92-E963-4B5F-BC1B-5910D81A3F2B}"/>
    <cellStyle name="40% - Accent5 12 5 2" xfId="15746" xr:uid="{3D0B9508-06AB-412F-ABAF-19F0E2467F3B}"/>
    <cellStyle name="40% - Accent5 12 6" xfId="6978" xr:uid="{E66E759B-B580-4C54-A08F-9BC5EB2E60B6}"/>
    <cellStyle name="40% - Accent5 12 6 2" xfId="1173" xr:uid="{D6BC7540-AC64-46F8-AE52-24A39DAB13C8}"/>
    <cellStyle name="40% - Accent5 12 7" xfId="9250" xr:uid="{F904C041-13DB-4BFD-A585-1358F43C2BEA}"/>
    <cellStyle name="40% - Accent5 13" xfId="8730" xr:uid="{34B17C8C-3294-40CD-9AE5-577A2509B288}"/>
    <cellStyle name="40% - Accent5 13 2" xfId="21366" xr:uid="{8B8CFB49-70E3-44DC-9133-219F38A3CB10}"/>
    <cellStyle name="40% - Accent5 13 2 2" xfId="9855" xr:uid="{7397A23D-3874-432C-A1F7-3234446B1E75}"/>
    <cellStyle name="40% - Accent5 13 2 2 2" xfId="13210" xr:uid="{DE0FA45B-D791-4C67-83E2-9512F9CA3F3D}"/>
    <cellStyle name="40% - Accent5 13 2 2 2 2" xfId="11606" xr:uid="{7763BB59-6E54-4660-8649-E642852DE631}"/>
    <cellStyle name="40% - Accent5 13 2 2 3" xfId="7056" xr:uid="{1691B9BB-02F8-4846-ABE5-876B2CC472EB}"/>
    <cellStyle name="40% - Accent5 13 2 2 3 2" xfId="17030" xr:uid="{40BA6CAF-A58D-4C69-A244-E5A1278B5B21}"/>
    <cellStyle name="40% - Accent5 13 2 2 4" xfId="7219" xr:uid="{60B71E53-A9DA-4C51-B808-7791EAE14CFC}"/>
    <cellStyle name="40% - Accent5 13 2 3" xfId="19443" xr:uid="{38FEEC7B-9819-4DF6-838A-77DD376D94BD}"/>
    <cellStyle name="40% - Accent5 13 2 3 2" xfId="17851" xr:uid="{F3F817EF-2ECB-40DB-96A8-7F3B1E03D124}"/>
    <cellStyle name="40% - Accent5 13 2 4" xfId="1698" xr:uid="{0FEB44BB-9F59-4AEC-847F-F5B1DCA12AB1}"/>
    <cellStyle name="40% - Accent5 13 2 4 2" xfId="23262" xr:uid="{985FF3B1-71BB-4EAC-BCBD-A3EA9D2EC6CB}"/>
    <cellStyle name="40% - Accent5 13 2 5" xfId="11354" xr:uid="{B2067D9C-D879-465D-9528-400D41E8D9EB}"/>
    <cellStyle name="40% - Accent5 13 3" xfId="15054" xr:uid="{CD39FAEE-615B-48E8-B1CE-C564F67E00B0}"/>
    <cellStyle name="40% - Accent5 13 3 2" xfId="22492" xr:uid="{CB4C6FB9-7D3E-4AD2-8232-ECB5DBB27075}"/>
    <cellStyle name="40% - Accent5 13 3 2 2" xfId="570" xr:uid="{5635B32D-EF73-432E-8CD9-9823F9D90F7C}"/>
    <cellStyle name="40% - Accent5 13 3 2 2 2" xfId="24243" xr:uid="{FE8436AC-8B6E-4406-AAFF-43BDC6A530F2}"/>
    <cellStyle name="40% - Accent5 13 3 2 3" xfId="19692" xr:uid="{9341B563-51DC-442F-99BD-470FC9E8FEEF}"/>
    <cellStyle name="40% - Accent5 13 3 2 3 2" xfId="6496" xr:uid="{90E3910C-1BD5-4E3F-A7B7-DD632D6D8716}"/>
    <cellStyle name="40% - Accent5 13 3 2 4" xfId="19855" xr:uid="{E80358AE-02CB-46A1-8826-8607CF809E5A}"/>
    <cellStyle name="40% - Accent5 13 3 3" xfId="13129" xr:uid="{DA19984A-20CA-485E-B71D-BF04B714C60D}"/>
    <cellStyle name="40% - Accent5 13 3 3 2" xfId="7318" xr:uid="{CE821AC3-A145-423F-9D69-353BA2BCB3EA}"/>
    <cellStyle name="40% - Accent5 13 3 4" xfId="3802" xr:uid="{4548C94A-789B-461D-8A9A-C95C13D53BDE}"/>
    <cellStyle name="40% - Accent5 13 3 4 2" xfId="16949" xr:uid="{8A6F544A-D6AE-4822-9262-1A5FD2144349}"/>
    <cellStyle name="40% - Accent5 13 3 5" xfId="23991" xr:uid="{BEED90E8-48AC-4CD2-8300-E946A65BA1EC}"/>
    <cellStyle name="40% - Accent5 13 4" xfId="3541" xr:uid="{3681F08E-D1AF-4F7F-AAC6-01B7F4309D97}"/>
    <cellStyle name="40% - Accent5 13 4 2" xfId="19524" xr:uid="{54E983A6-5A0C-465D-9F2D-5F05037F669C}"/>
    <cellStyle name="40% - Accent5 13 4 2 2" xfId="5293" xr:uid="{9553CF30-93B2-4923-9131-FB795CF022EF}"/>
    <cellStyle name="40% - Accent5 13 4 3" xfId="17589" xr:uid="{A0055FD9-DE39-4610-80A4-FC88E0678F14}"/>
    <cellStyle name="40% - Accent5 13 4 3 2" xfId="23343" xr:uid="{294717BC-4CF5-4FE8-89E9-37FA842B6D33}"/>
    <cellStyle name="40% - Accent5 13 4 4" xfId="17752" xr:uid="{757ABD8D-2331-40D8-8996-7F8879EA8BFF}"/>
    <cellStyle name="40% - Accent5 13 5" xfId="6807" xr:uid="{90241A95-A40A-43E2-883A-7DF446778D10}"/>
    <cellStyle name="40% - Accent5 13 5 2" xfId="24163" xr:uid="{2A8438E6-B513-4434-8C0F-3E01996F0BA6}"/>
    <cellStyle name="40% - Accent5 13 6" xfId="660" xr:uid="{7D252C9E-B7DD-4FDE-BDDB-EAF0D5E832FB}"/>
    <cellStyle name="40% - Accent5 13 6 2" xfId="10625" xr:uid="{4C4443FF-CEE7-405B-8ED6-FCBA340D8716}"/>
    <cellStyle name="40% - Accent5 13 7" xfId="5041" xr:uid="{4EBA11F7-AE9D-49FB-AB7D-45F518C31986}"/>
    <cellStyle name="40% - Accent5 14" xfId="4521" xr:uid="{95A3DD53-5C6B-4BE5-845B-EB0AFB0D8818}"/>
    <cellStyle name="40% - Accent5 14 2" xfId="10834" xr:uid="{CB141DBB-F67A-4733-89CB-226B32E50859}"/>
    <cellStyle name="40% - Accent5 14 2 2" xfId="5645" xr:uid="{2E215E19-E982-4563-8B62-4463EB6FED48}"/>
    <cellStyle name="40% - Accent5 14 2 2 2" xfId="3712" xr:uid="{980B883B-22E9-4A20-8C6B-D5845C9B71F9}"/>
    <cellStyle name="40% - Accent5 14 2 2 2 2" xfId="7398" xr:uid="{66DE97F5-E73B-49E0-B34C-247DDCA4FBDF}"/>
    <cellStyle name="40% - Accent5 14 2 2 3" xfId="741" xr:uid="{F9BC876D-E7A3-4DDB-BA0E-520AAA789848}"/>
    <cellStyle name="40% - Accent5 14 2 2 3 2" xfId="25447" xr:uid="{4E69D77A-1EEB-45DD-8C64-DB1D4F3424EA}"/>
    <cellStyle name="40% - Accent5 14 2 2 4" xfId="912" xr:uid="{F73770B2-3DA5-4E36-ABDA-BEA04DEB71D3}"/>
    <cellStyle name="40% - Accent5 14 2 3" xfId="1527" xr:uid="{9084C96F-5223-4B4E-921A-2438D4C657A2}"/>
    <cellStyle name="40% - Accent5 14 2 3 2" xfId="13640" xr:uid="{E3DCA950-97FB-427E-9CB5-5CE02E44C1E2}"/>
    <cellStyle name="40% - Accent5 14 2 4" xfId="22753" xr:uid="{B59A676A-F699-40AC-891C-B43B1527E9EC}"/>
    <cellStyle name="40% - Accent5 14 2 4 2" xfId="12729" xr:uid="{02ED9538-68FC-4C4D-A3B8-84F9102E50C3}"/>
    <cellStyle name="40% - Accent5 14 2 5" xfId="7146" xr:uid="{85FF7C31-90AD-4BA2-8A80-8DB137BA31B2}"/>
    <cellStyle name="40% - Accent5 14 3" xfId="23471" xr:uid="{847B74B0-82C5-4AA9-8D9D-2664E666E2EB}"/>
    <cellStyle name="40% - Accent5 14 3 2" xfId="11959" xr:uid="{12859B85-BF1D-41E9-A30B-1CE5792A591B}"/>
    <cellStyle name="40% - Accent5 14 3 2 2" xfId="10026" xr:uid="{87A745AC-3B1F-4CE2-A06D-57A57892721A}"/>
    <cellStyle name="40% - Accent5 14 3 2 2 2" xfId="20034" xr:uid="{F954E57E-A8FF-4D38-A789-D71D9C4F0E0A}"/>
    <cellStyle name="40% - Accent5 14 3 2 3" xfId="1778" xr:uid="{31DEEA02-785D-4083-9BEB-8CB01B740340}"/>
    <cellStyle name="40% - Accent5 14 3 2 3 2" xfId="19134" xr:uid="{7CB6570E-4D0B-4AF5-A4F0-D795887561B4}"/>
    <cellStyle name="40% - Accent5 14 3 2 4" xfId="1948" xr:uid="{CB344C02-5790-473D-B7E7-622D17ED9B2A}"/>
    <cellStyle name="40% - Accent5 14 3 3" xfId="3631" xr:uid="{06F40DFD-7938-428A-BC66-BC5CEE2E3C2C}"/>
    <cellStyle name="40% - Accent5 14 3 3 2" xfId="2035" xr:uid="{5A4A14A3-4E07-49FA-8AB7-DE51B0783390}"/>
    <cellStyle name="40% - Accent5 14 3 4" xfId="16440" xr:uid="{C9D65EFA-6786-4C42-9FA2-DB43DEE63706}"/>
    <cellStyle name="40% - Accent5 14 3 4 2" xfId="25366" xr:uid="{D031668F-F00D-41CF-9EAF-809F150BAAA0}"/>
    <cellStyle name="40% - Accent5 14 3 5" xfId="19782" xr:uid="{126D2F1D-770A-42AE-B907-DAB511D74017}"/>
    <cellStyle name="40% - Accent5 14 4" xfId="16179" xr:uid="{8C7E2E0C-1399-411F-B3A7-E62FAAE7774E}"/>
    <cellStyle name="40% - Accent5 14 4 2" xfId="1608" xr:uid="{0AA07C94-B562-490F-A058-868F8EE1F68A}"/>
    <cellStyle name="40% - Accent5 14 4 2 2" xfId="17931" xr:uid="{4B4BE6C1-D3AE-4839-8B34-406D843807B2}"/>
    <cellStyle name="40% - Accent5 14 4 3" xfId="13378" xr:uid="{311BB57B-C1DF-4902-BFD2-5618FAB4598C}"/>
    <cellStyle name="40% - Accent5 14 4 3 2" xfId="12810" xr:uid="{AC1C8945-362A-4A48-8399-D3EEBD89642C}"/>
    <cellStyle name="40% - Accent5 14 4 4" xfId="911" xr:uid="{722D6A3F-CE53-491C-9800-E2EE09737779}"/>
    <cellStyle name="40% - Accent5 14 5" xfId="488" xr:uid="{DBD9400C-17B6-4ED4-9F0C-1736583AEDD1}"/>
    <cellStyle name="40% - Accent5 14 5 2" xfId="19954" xr:uid="{D84F248B-FD4E-4F93-913A-131C62DD263A}"/>
    <cellStyle name="40% - Accent5 14 6" xfId="10116" xr:uid="{CE7400FE-549F-44D9-9A70-7C588CD9E903}"/>
    <cellStyle name="40% - Accent5 14 6 2" xfId="6415" xr:uid="{85A80429-C151-45D2-B84D-680E7DF177B3}"/>
    <cellStyle name="40% - Accent5 14 7" xfId="17679" xr:uid="{5651FFB3-F3C8-4268-B598-085D3AE6C9CD}"/>
    <cellStyle name="40% - Accent5 15" xfId="17159" xr:uid="{571691EC-4F71-472E-B2CE-CABDB336E0D9}"/>
    <cellStyle name="40% - Accent5 15 2" xfId="6626" xr:uid="{7DE5120E-74BC-45F4-B9EB-32C278385F64}"/>
    <cellStyle name="40% - Accent5 15 2 2" xfId="18283" xr:uid="{6453508C-381B-4F6E-AFBD-38E6D97B1636}"/>
    <cellStyle name="40% - Accent5 15 2 2 2" xfId="16350" xr:uid="{59FF354D-0369-45D2-B9D7-31FB06B0DFB0}"/>
    <cellStyle name="40% - Accent5 15 2 2 2 2" xfId="1085" xr:uid="{F95FC8FA-44F0-427C-AD5A-0BAB59B5B66D}"/>
    <cellStyle name="40% - Accent5 15 2 2 3" xfId="10196" xr:uid="{58C5E4DD-A565-4B39-AA8B-9A06F3888ECA}"/>
    <cellStyle name="40% - Accent5 15 2 2 3 2" xfId="21236" xr:uid="{880769C2-1AA5-4635-8B9B-4A31DC1C3DD6}"/>
    <cellStyle name="40% - Accent5 15 2 2 4" xfId="10366" xr:uid="{279C1C96-5EA5-4EF8-8715-76880AEE66F2}"/>
    <cellStyle name="40% - Accent5 15 2 3" xfId="22582" xr:uid="{A53D0AF9-E40B-413E-87A0-F20C299C6BAB}"/>
    <cellStyle name="40% - Accent5 15 2 3 2" xfId="10453" xr:uid="{7F4560C2-6825-4CA8-871D-99061111EFD1}"/>
    <cellStyle name="40% - Accent5 15 2 4" xfId="12220" xr:uid="{D0C5F7F3-3ED3-4254-8682-ED5297CC72E0}"/>
    <cellStyle name="40% - Accent5 15 2 4 2" xfId="8520" xr:uid="{F81F4736-F62A-4C8D-AFF8-1C0AE6F0BC59}"/>
    <cellStyle name="40% - Accent5 15 2 5" xfId="832" xr:uid="{DE3C3AC3-35F4-45AE-BB01-FBE8EA7D5AD3}"/>
    <cellStyle name="40% - Accent5 15 3" xfId="19262" xr:uid="{60CA2F60-5C28-4D54-8B29-D48E7A4E7FC2}"/>
    <cellStyle name="40% - Accent5 15 3 2" xfId="7750" xr:uid="{36802124-10A1-48E2-92A0-7F3E1D825DD3}"/>
    <cellStyle name="40% - Accent5 15 3 2 2" xfId="5816" xr:uid="{44E4ACEC-597E-41D7-ACE6-BE43D51A9624}"/>
    <cellStyle name="40% - Accent5 15 3 2 2 2" xfId="2120" xr:uid="{54E0C2A9-1002-4D28-87FC-65B8B0F719C4}"/>
    <cellStyle name="40% - Accent5 15 3 2 3" xfId="22833" xr:uid="{D09ED52F-04CE-4D3B-BB13-834BCA6CA1C4}"/>
    <cellStyle name="40% - Accent5 15 3 2 3 2" xfId="14924" xr:uid="{6641D0DC-361E-4627-A932-77FFA7A8974F}"/>
    <cellStyle name="40% - Accent5 15 3 2 4" xfId="23003" xr:uid="{4C36FE26-26B0-4EEC-8595-EEFA52F0EDFA}"/>
    <cellStyle name="40% - Accent5 15 3 3" xfId="16269" xr:uid="{A80C22B2-E925-4929-90A9-B8E98A09543A}"/>
    <cellStyle name="40% - Accent5 15 3 3 2" xfId="23090" xr:uid="{8431B999-D129-4237-A4E3-C222077014F5}"/>
    <cellStyle name="40% - Accent5 15 3 4" xfId="24857" xr:uid="{A44EADFA-E468-4893-940D-50F806AA30ED}"/>
    <cellStyle name="40% - Accent5 15 3 4 2" xfId="21155" xr:uid="{831CB7F6-528F-4931-ADEE-A28B967C59DF}"/>
    <cellStyle name="40% - Accent5 15 3 5" xfId="833" xr:uid="{F272E129-A9BB-4649-8980-9FC460319BDE}"/>
    <cellStyle name="40% - Accent5 15 4" xfId="24596" xr:uid="{19435B2B-AAD0-4AA4-AB78-C72A49F8A369}"/>
    <cellStyle name="40% - Accent5 15 4 2" xfId="22663" xr:uid="{31793888-82C4-4A99-9F89-9A97A3E577B9}"/>
    <cellStyle name="40% - Accent5 15 4 2 2" xfId="13720" xr:uid="{44E8239F-1008-42D2-8337-6B426DF5C8D1}"/>
    <cellStyle name="40% - Accent5 15 4 3" xfId="3882" xr:uid="{4FF5C1B4-59CF-462E-96E2-23B442546936}"/>
    <cellStyle name="40% - Accent5 15 4 3 2" xfId="8601" xr:uid="{8DC58684-BFE1-49D9-968C-7B9C985658AA}"/>
    <cellStyle name="40% - Accent5 15 4 4" xfId="4052" xr:uid="{81E8B696-10C7-42EB-A279-938147438088}"/>
    <cellStyle name="40% - Accent5 15 5" xfId="9945" xr:uid="{0ECCFF49-0E6A-4E62-A835-247A7D7A31E7}"/>
    <cellStyle name="40% - Accent5 15 5 2" xfId="4139" xr:uid="{13029E5A-6DCF-49B9-9BE3-9BB691ACE9F8}"/>
    <cellStyle name="40% - Accent5 15 6" xfId="5906" xr:uid="{79001CB0-7345-4929-BCB4-DD155052220D}"/>
    <cellStyle name="40% - Accent5 15 6 2" xfId="19053" xr:uid="{43D2CA28-F41B-4409-844D-CEC5DD9C513D}"/>
    <cellStyle name="40% - Accent5 15 7" xfId="13468" xr:uid="{7BFCEF43-876A-423C-AE67-7FDBAD1C0229}"/>
    <cellStyle name="40% - Accent5 16" xfId="314" xr:uid="{C3CCFF1F-D7F8-4DBE-9CB0-DC4E9A403B06}"/>
    <cellStyle name="40% - Accent5 16 2" xfId="315" xr:uid="{ADDF7109-A512-4E95-B100-7DB525D0122A}"/>
    <cellStyle name="40% - Accent5 16 2 2" xfId="14073" xr:uid="{33848EE6-079B-413F-8C8E-69FF0A54278B}"/>
    <cellStyle name="40% - Accent5 16 2 2 2" xfId="24767" xr:uid="{CA40C96E-3FB1-4519-9BAF-926095E5E930}"/>
    <cellStyle name="40% - Accent5 16 2 2 2 2" xfId="10538" xr:uid="{BABA2038-467D-4A33-B7FC-2B5ECE00A528}"/>
    <cellStyle name="40% - Accent5 16 2 2 3" xfId="5986" xr:uid="{870473C0-AE18-451D-8A8B-4B8656180F9D}"/>
    <cellStyle name="40% - Accent5 16 2 2 3 2" xfId="9673" xr:uid="{BBAAE683-6E59-4E62-BA6F-68290703BFBD}"/>
    <cellStyle name="40% - Accent5 16 2 2 4" xfId="6156" xr:uid="{1D3E930A-0C03-4D5A-A12A-5A15714A7D10}"/>
    <cellStyle name="40% - Accent5 16 2 3" xfId="12049" xr:uid="{4A6F1DC2-9E58-4DEF-964D-16207601188E}"/>
    <cellStyle name="40% - Accent5 16 2 3 2" xfId="6243" xr:uid="{959B5DBC-33CF-4BAE-AB82-634EEBFD67BE}"/>
    <cellStyle name="40% - Accent5 16 2 4" xfId="8011" xr:uid="{F3CFB929-AB77-44F8-8182-746A73675AD2}"/>
    <cellStyle name="40% - Accent5 16 2 4 2" xfId="3279" xr:uid="{6C756480-C8EE-4755-AAB8-78B9CF550772}"/>
    <cellStyle name="40% - Accent5 16 2 5" xfId="3973" xr:uid="{1908F2F6-4FAB-4A68-9A0F-C4AB4B0D64EF}"/>
    <cellStyle name="40% - Accent5 16 3" xfId="1355" xr:uid="{55532694-3717-402D-A4FF-4EA8F9957FD6}"/>
    <cellStyle name="40% - Accent5 16 3 2" xfId="398" xr:uid="{29147261-8C49-401B-87BA-262A7912FED2}"/>
    <cellStyle name="40% - Accent5 16 3 2 2" xfId="18454" xr:uid="{2BED4384-408A-4FC0-8D45-0EA6917E6FB3}"/>
    <cellStyle name="40% - Accent5 16 3 2 2 2" xfId="23175" xr:uid="{60ECDA81-2620-4E80-BE49-01135686F5FF}"/>
    <cellStyle name="40% - Accent5 16 3 2 3" xfId="12300" xr:uid="{6E0F5D56-27B9-4B26-AF8F-756E45244C47}"/>
    <cellStyle name="40% - Accent5 16 3 2 3 2" xfId="22309" xr:uid="{09C4F16D-727E-4FF4-9F4F-A827E1A03AE7}"/>
    <cellStyle name="40% - Accent5 16 3 2 4" xfId="12470" xr:uid="{0F0EE0BC-5F23-4460-983B-E1A3C6A0B563}"/>
    <cellStyle name="40% - Accent5 16 3 3" xfId="24686" xr:uid="{6F1B0C57-EB28-4252-A3E8-7AB0C2320250}"/>
    <cellStyle name="40% - Accent5 16 3 3 2" xfId="12557" xr:uid="{AC023117-4EC3-4A26-A4D0-E9100D5437FD}"/>
    <cellStyle name="40% - Accent5 16 3 4" xfId="20646" xr:uid="{6631BD46-BFA2-4FED-9073-DF40F91F8637}"/>
    <cellStyle name="40% - Accent5 16 3 4 2" xfId="9592" xr:uid="{0E7151AF-8890-4094-9C89-2096B3C85A4A}"/>
    <cellStyle name="40% - Accent5 16 3 5" xfId="10287" xr:uid="{2AA045E4-B76F-46FE-BE38-457FAAAA0192}"/>
    <cellStyle name="40% - Accent5 16 4" xfId="20385" xr:uid="{5A4AC44F-1043-454E-828B-D7C4C029F964}"/>
    <cellStyle name="40% - Accent5 16 4 2" xfId="12130" xr:uid="{F8C7BF4D-273D-4954-BEAF-C5091EACBE27}"/>
    <cellStyle name="40% - Accent5 16 4 2 2" xfId="4224" xr:uid="{E7AB7686-7757-46CE-9AA0-3C75141A2496}"/>
    <cellStyle name="40% - Accent5 16 4 3" xfId="16520" xr:uid="{515CAC08-1F08-4841-ADA1-B24DA2B7765D}"/>
    <cellStyle name="40% - Accent5 16 4 3 2" xfId="3360" xr:uid="{E1326D60-9F26-47C8-A121-AB66DADA7882}"/>
    <cellStyle name="40% - Accent5 16 4 4" xfId="16690" xr:uid="{C75DC855-4C49-4601-8CAE-D1E288C2B999}"/>
    <cellStyle name="40% - Accent5 16 5" xfId="5735" xr:uid="{202EAFB8-D5F3-4AA7-9962-9F5C52120A12}"/>
    <cellStyle name="40% - Accent5 16 5 2" xfId="16777" xr:uid="{AD66B0C3-D903-46D3-84F1-9EF929B8679B}"/>
    <cellStyle name="40% - Accent5 16 6" xfId="18544" xr:uid="{63AED822-70E4-4C15-8CE9-C8F804CD6D80}"/>
    <cellStyle name="40% - Accent5 16 6 2" xfId="14843" xr:uid="{7D0CBE75-3CDC-417C-8EF4-0AF37786AEF9}"/>
    <cellStyle name="40% - Accent5 16 7" xfId="1869" xr:uid="{51BBB194-0E10-4279-B87B-58AEF36236C9}"/>
    <cellStyle name="40% - Accent5 17" xfId="3459" xr:uid="{45C50E99-33B0-457B-9942-E18DAFBB5283}"/>
    <cellStyle name="40% - Accent5 17 2" xfId="13041" xr:uid="{39D7F2CE-1E49-4EA1-A18E-1CE3BEBA177F}"/>
    <cellStyle name="40% - Accent5 17 2 2" xfId="7921" xr:uid="{CF28E0CC-E9D1-4B95-B7A4-A3A97F1B5D98}"/>
    <cellStyle name="40% - Accent5 17 2 2 2" xfId="16862" xr:uid="{C064C9DD-414F-430D-BCDB-DD31A6EF7DDA}"/>
    <cellStyle name="40% - Accent5 17 2 3" xfId="24937" xr:uid="{B23D7889-2D70-4A92-B8F0-7B16500442AD}"/>
    <cellStyle name="40% - Accent5 17 2 3 2" xfId="15997" xr:uid="{D6C141DF-75FD-42DD-A9BB-0C628AC02C87}"/>
    <cellStyle name="40% - Accent5 17 2 4" xfId="25107" xr:uid="{A1C25D3F-D3E2-4BB3-A071-F35F93302B69}"/>
    <cellStyle name="40% - Accent5 17 3" xfId="18373" xr:uid="{FD370541-5C4D-4728-B6BF-451B5569BFEB}"/>
    <cellStyle name="40% - Accent5 17 3 2" xfId="25194" xr:uid="{40EB4FCA-4196-4CE1-92BE-DDFE007A081E}"/>
    <cellStyle name="40% - Accent5 17 4" xfId="14334" xr:uid="{CA6E84C3-94D0-4DAF-AC6B-0718AD87F1C0}"/>
    <cellStyle name="40% - Accent5 17 4 2" xfId="22228" xr:uid="{1006F622-CC1D-4A20-AA9B-BA6063921428}"/>
    <cellStyle name="40% - Accent5 17 5" xfId="22924" xr:uid="{27A217F4-170E-49F8-A8BD-BDB8E992B076}"/>
    <cellStyle name="40% - Accent5 18" xfId="9773" xr:uid="{C10E6BA2-B994-4BC0-AEF1-0A4ABD5F787B}"/>
    <cellStyle name="40% - Accent5 18 2" xfId="399" xr:uid="{5E11B2E3-2798-4E59-8BD0-B89F9764A794}"/>
    <cellStyle name="40% - Accent5 18 2 2" xfId="20556" xr:uid="{E5E33664-7045-4438-ABDD-73A919AD1EA4}"/>
    <cellStyle name="40% - Accent5 18 2 2 2" xfId="6328" xr:uid="{C28BF435-7635-4E52-BC1A-EBE99D748CA2}"/>
    <cellStyle name="40% - Accent5 18 2 3" xfId="18624" xr:uid="{6EA29180-D851-4E0E-8DC2-D9F28FAF7C77}"/>
    <cellStyle name="40% - Accent5 18 2 3 2" xfId="5464" xr:uid="{27BBB601-C429-46E4-8F18-91E22D51DFA4}"/>
    <cellStyle name="40% - Accent5 18 2 4" xfId="18794" xr:uid="{A1DD3C03-D5ED-4C6D-9083-39F68135E83A}"/>
    <cellStyle name="40% - Accent5 18 3" xfId="7840" xr:uid="{498EF1C6-A4BB-4650-B624-31D982DF46EA}"/>
    <cellStyle name="40% - Accent5 18 3 2" xfId="18881" xr:uid="{300644A9-66F5-49F9-9384-F301A2AFC478}"/>
    <cellStyle name="40% - Accent5 18 4" xfId="2770" xr:uid="{CE63F997-7C88-41B1-A707-CA475A404ED3}"/>
    <cellStyle name="40% - Accent5 18 4 2" xfId="15916" xr:uid="{7D96BDF3-3FE4-4706-B38B-0C06A50717F6}"/>
    <cellStyle name="40% - Accent5 18 5" xfId="16611" xr:uid="{F1028EB6-7C9A-4D83-988B-848F155E9FDA}"/>
    <cellStyle name="40% - Accent5 19" xfId="22400" xr:uid="{D3084955-F576-420F-BBD8-A8985FB70ECA}"/>
    <cellStyle name="40% - Accent5 19 2" xfId="20474" xr:uid="{9ECBCBAB-2692-4FCF-9C78-3F5130BE7144}"/>
    <cellStyle name="40% - Accent5 19 2 2" xfId="18883" xr:uid="{79C676CF-7E77-40A6-93CF-16E2B176A0DE}"/>
    <cellStyle name="40% - Accent5 19 3" xfId="9082" xr:uid="{0E077575-7CED-4E35-A20E-4974DEDC68FA}"/>
    <cellStyle name="40% - Accent5 19 3 2" xfId="5382" xr:uid="{BEDF1CBB-1F47-4AE8-AA72-409C6CBC1B93}"/>
    <cellStyle name="40% - Accent5 19 4" xfId="12387" xr:uid="{6E67803F-D694-49DB-B2EF-6BCA923CBEDB}"/>
    <cellStyle name="40% - Accent5 2" xfId="146" xr:uid="{31637AE3-0D8E-4B82-A57A-41447EC1068A}"/>
    <cellStyle name="40% - Accent5 2 10" xfId="400" xr:uid="{111F456F-0254-4337-B0B9-8EC5F15B6F16}"/>
    <cellStyle name="40% - Accent5 2 10 2" xfId="14244" xr:uid="{E51897FE-C1B4-46A8-8755-9094E015C928}"/>
    <cellStyle name="40% - Accent5 2 10 2 2" xfId="12642" xr:uid="{11E410FC-D59F-4612-972E-2E40208976F5}"/>
    <cellStyle name="40% - Accent5 2 10 3" xfId="8091" xr:uid="{552BAF43-1E73-4E1C-8B23-D3BE27092D66}"/>
    <cellStyle name="40% - Accent5 2 10 3 2" xfId="11777" xr:uid="{D0F0CF75-2745-4B98-BEA7-7F0B0FCE2175}"/>
    <cellStyle name="40% - Accent5 2 10 4" xfId="8261" xr:uid="{16F2BB1D-F65E-48EA-A42B-EB2AEC9A477C}"/>
    <cellStyle name="40% - Accent5 2 11" xfId="245" xr:uid="{7BD1C113-796A-44AB-86C3-B93F2A1F2D19}"/>
    <cellStyle name="40% - Accent5 2 12" xfId="25546" xr:uid="{6FB075EF-EE22-4130-8B7B-0078986DDC44}"/>
    <cellStyle name="40% - Accent5 2 2" xfId="16097" xr:uid="{7DE55852-D215-41AE-A23D-76E911AACB4E}"/>
    <cellStyle name="40% - Accent5 2 2 2" xfId="5563" xr:uid="{9022B9E5-E29F-419A-8B2D-468A9B051F0D}"/>
    <cellStyle name="40% - Accent5 2 2 2 2" xfId="11877" xr:uid="{20B8EE20-D48D-49F9-B9FD-1FFCFE57BCE8}"/>
    <cellStyle name="40% - Accent5 2 2 2 2 2" xfId="9858" xr:uid="{17C74635-1160-48CA-B516-BAEC84356D73}"/>
    <cellStyle name="40% - Accent5 2 2 2 2 2 2" xfId="21629" xr:uid="{AE99A2F1-DA5D-4286-AE84-EBEE71024B19}"/>
    <cellStyle name="40% - Accent5 2 2 2 2 2 2 2" xfId="8433" xr:uid="{E1C91E36-469E-4EFC-9386-F7001F4D8470}"/>
    <cellStyle name="40% - Accent5 2 2 2 2 2 3" xfId="2850" xr:uid="{0280B07A-D945-4BF5-A03F-4BDED428E7AA}"/>
    <cellStyle name="40% - Accent5 2 2 2 2 2 3 2" xfId="7569" xr:uid="{8A82BC2F-E73F-4431-8F33-463D5212E4F8}"/>
    <cellStyle name="40% - Accent5 2 2 2 2 2 4" xfId="3020" xr:uid="{E67B5FE8-5742-4D6E-A524-4DCBF731DE76}"/>
    <cellStyle name="40% - Accent5 2 2 2 2 3" xfId="8912" xr:uid="{B63A9700-6D0D-4001-9736-C5A8E829727D}"/>
    <cellStyle name="40% - Accent5 2 2 2 2 3 2" xfId="3107" xr:uid="{D71460CB-096A-4EC1-913D-810FC3BDB1C4}"/>
    <cellStyle name="40% - Accent5 2 2 2 2 4" xfId="4874" xr:uid="{4CC8F655-8E96-4C2C-84B0-D245767BECAC}"/>
    <cellStyle name="40% - Accent5 2 2 2 2 4 2" xfId="18021" xr:uid="{55B10B40-71DA-44B7-83A4-B8C74D09E392}"/>
    <cellStyle name="40% - Accent5 2 2 2 2 5" xfId="18715" xr:uid="{207C8596-8565-4137-A57C-181FDE807816}"/>
    <cellStyle name="40% - Accent5 2 2 2 3" xfId="24514" xr:uid="{85BFDD92-427D-4266-B568-AC128174D7B9}"/>
    <cellStyle name="40% - Accent5 2 2 2 3 2" xfId="22495" xr:uid="{9E374535-622D-4A30-8030-1C1C576B2A81}"/>
    <cellStyle name="40% - Accent5 2 2 2 3 2 2" xfId="15317" xr:uid="{635EFB98-C97F-43B1-A8E5-EBEA2CEEB718}"/>
    <cellStyle name="40% - Accent5 2 2 2 3 2 2 2" xfId="21068" xr:uid="{DCB408CE-1EE6-4EE0-92C3-FDC560A8A83E}"/>
    <cellStyle name="40% - Accent5 2 2 2 3 2 3" xfId="9163" xr:uid="{52AFC1AB-0505-4507-92FA-AE03530ECC09}"/>
    <cellStyle name="40% - Accent5 2 2 2 3 2 3 2" xfId="20205" xr:uid="{411E4B27-0D70-44AC-9666-26079CE0B1E1}"/>
    <cellStyle name="40% - Accent5 2 2 2 3 2 4" xfId="9333" xr:uid="{2346AAB8-9B1C-4418-9FAD-A04B48090E3E}"/>
    <cellStyle name="40% - Accent5 2 2 2 3 3" xfId="21548" xr:uid="{22F80A21-593E-4BBF-8339-4180D0D65441}"/>
    <cellStyle name="40% - Accent5 2 2 2 3 3 2" xfId="9420" xr:uid="{5E817C0C-E152-4FE5-BC48-09BA229635DD}"/>
    <cellStyle name="40% - Accent5 2 2 2 3 4" xfId="11187" xr:uid="{B3538CCF-4933-4979-90DB-05A35CD9CFEB}"/>
    <cellStyle name="40% - Accent5 2 2 2 3 4 2" xfId="7488" xr:uid="{4701F9BD-0345-457C-893F-D658C58486AC}"/>
    <cellStyle name="40% - Accent5 2 2 2 3 5" xfId="8182" xr:uid="{B06986C6-CEAA-4FFE-99F3-68EC487BB247}"/>
    <cellStyle name="40% - Accent5 2 2 2 4" xfId="3544" xr:uid="{AFB4CE7C-8B98-4F45-B244-266DEC388849}"/>
    <cellStyle name="40% - Accent5 2 2 2 4 2" xfId="8993" xr:uid="{6ACC5909-AE93-4233-8072-2727BEE1EA90}"/>
    <cellStyle name="40% - Accent5 2 2 2 4 2 2" xfId="18966" xr:uid="{400117FB-B8C0-4E31-928F-BE8C007A6610}"/>
    <cellStyle name="40% - Accent5 2 2 2 4 3" xfId="14414" xr:uid="{80A2EB1C-4A03-4E69-B516-45FF898CB971}"/>
    <cellStyle name="40% - Accent5 2 2 2 4 3 2" xfId="18102" xr:uid="{B7350E7D-E14D-47DE-8B09-FAC734C73958}"/>
    <cellStyle name="40% - Accent5 2 2 2 4 4" xfId="14584" xr:uid="{1A8F37AB-E06D-489D-87C7-05FAFBE754D0}"/>
    <cellStyle name="40% - Accent5 2 2 2 5" xfId="2599" xr:uid="{FE7A78B3-24E9-4972-94D4-E743621EF3B3}"/>
    <cellStyle name="40% - Accent5 2 2 2 5 2" xfId="14671" xr:uid="{2ADD22DD-07D0-44AC-93D8-37AF8D501FE7}"/>
    <cellStyle name="40% - Accent5 2 2 2 6" xfId="15407" xr:uid="{88E759D7-FAF0-44B6-A184-31A09C66D857}"/>
    <cellStyle name="40% - Accent5 2 2 2 6 2" xfId="24333" xr:uid="{D9E76050-D2B1-4BD9-94DB-A5E047F0D5EF}"/>
    <cellStyle name="40% - Accent5 2 2 2 7" xfId="25028" xr:uid="{C5BB9101-349B-4988-B7D6-608295CBB169}"/>
    <cellStyle name="40% - Accent5 2 2 3" xfId="18201" xr:uid="{63F7B883-1122-454A-BF6A-E8B5C71EF5D6}"/>
    <cellStyle name="40% - Accent5 2 2 3 2" xfId="7668" xr:uid="{D576EB4D-E659-4CA3-9A66-79D00AA47E5B}"/>
    <cellStyle name="40% - Accent5 2 2 3 2 2" xfId="5648" xr:uid="{57C5F59B-74C1-4FF2-8387-08562FF9EE22}"/>
    <cellStyle name="40% - Accent5 2 2 3 2 2 2" xfId="11097" xr:uid="{8C518B91-DE3B-413B-A4D9-1C7278ACEE01}"/>
    <cellStyle name="40% - Accent5 2 2 3 2 2 2 2" xfId="3192" xr:uid="{6CB2A6AF-AA4E-41E9-8096-012EBC72268C}"/>
    <cellStyle name="40% - Accent5 2 2 3 2 2 3" xfId="15487" xr:uid="{03863934-E116-48CC-9408-0493259EE02E}"/>
    <cellStyle name="40% - Accent5 2 2 3 2 2 3 2" xfId="1235" xr:uid="{A548E0C3-BC60-4B44-824A-62A8567E37E7}"/>
    <cellStyle name="40% - Accent5 2 2 3 2 2 4" xfId="15657" xr:uid="{5B9B6C37-E8CD-498C-92A5-227984777989}"/>
    <cellStyle name="40% - Accent5 2 2 3 2 3" xfId="4703" xr:uid="{031A3D78-C0D5-4E3B-BD4E-E0E43FCB92C5}"/>
    <cellStyle name="40% - Accent5 2 2 3 2 3 2" xfId="15744" xr:uid="{FAFDFCAC-400D-44B4-8531-71D0F5EEAC7C}"/>
    <cellStyle name="40% - Accent5 2 2 3 2 4" xfId="17512" xr:uid="{31709727-B72F-446B-B570-489A7C8D453D}"/>
    <cellStyle name="40% - Accent5 2 2 3 2 4 2" xfId="13810" xr:uid="{C862D3E0-0DA6-402D-AACE-51E070E638DE}"/>
    <cellStyle name="40% - Accent5 2 2 3 2 5" xfId="14505" xr:uid="{B247397A-4377-4317-A84F-BBFF184F2342}"/>
    <cellStyle name="40% - Accent5 2 2 3 3" xfId="20303" xr:uid="{9A6C5428-31F4-443F-B489-0E52975ED81A}"/>
    <cellStyle name="40% - Accent5 2 2 3 3 2" xfId="11962" xr:uid="{B6C48121-6D2B-4625-A667-8D57F8291917}"/>
    <cellStyle name="40% - Accent5 2 2 3 3 2 2" xfId="23734" xr:uid="{CDB96901-2C5E-4406-8D89-DD74D1B0D785}"/>
    <cellStyle name="40% - Accent5 2 2 3 3 2 2 2" xfId="9505" xr:uid="{32DF0033-5174-4C22-BBE2-24D7DE7F4528}"/>
    <cellStyle name="40% - Accent5 2 2 3 3 2 3" xfId="4954" xr:uid="{C4B81B1B-AA1E-4DF5-82C3-217EC01E6A99}"/>
    <cellStyle name="40% - Accent5 2 2 3 3 2 3 2" xfId="3340" xr:uid="{2B08A0D7-8C78-4A67-A6C7-6349D92C54E6}"/>
    <cellStyle name="40% - Accent5 2 2 3 3 2 4" xfId="5124" xr:uid="{AC7E8753-36C2-41C3-9066-DC5D1736FF2A}"/>
    <cellStyle name="40% - Accent5 2 2 3 3 3" xfId="11016" xr:uid="{A3545D93-2657-4006-B072-664C92D9326E}"/>
    <cellStyle name="40% - Accent5 2 2 3 3 3 2" xfId="5211" xr:uid="{430B5769-2B76-4E8F-8A34-EE832801CBC8}"/>
    <cellStyle name="40% - Accent5 2 2 3 3 4" xfId="6979" xr:uid="{ABC52D97-1AAD-43E8-B524-844A9DD46420}"/>
    <cellStyle name="40% - Accent5 2 2 3 3 4 2" xfId="2196" xr:uid="{6C91EF70-A1FF-4EE1-AB08-9254EDDD6B81}"/>
    <cellStyle name="40% - Accent5 2 2 3 3 5" xfId="2941" xr:uid="{45D0865E-2605-4358-B1C7-12BAD54A1C24}"/>
    <cellStyle name="40% - Accent5 2 2 3 4" xfId="16182" xr:uid="{0768D5C9-9C5E-4BAE-A716-B39C80864454}"/>
    <cellStyle name="40% - Accent5 2 2 3 4 2" xfId="4784" xr:uid="{F6AB29CD-1723-4394-9961-254F1ACDA88C}"/>
    <cellStyle name="40% - Accent5 2 2 3 4 2 2" xfId="14756" xr:uid="{E1D86D4B-C2D1-41D1-B874-A6D5A15EEE1E}"/>
    <cellStyle name="40% - Accent5 2 2 3 4 3" xfId="21799" xr:uid="{AE3E2D49-933C-4666-A65C-A5DD69FFD769}"/>
    <cellStyle name="40% - Accent5 2 2 3 4 3 2" xfId="13891" xr:uid="{D816827D-EE43-499D-ADA9-04A2CCB961AD}"/>
    <cellStyle name="40% - Accent5 2 2 3 4 4" xfId="21969" xr:uid="{AA2CFDCA-1243-49E2-BB34-0D89B1B40902}"/>
    <cellStyle name="40% - Accent5 2 2 3 5" xfId="15236" xr:uid="{E9AA8562-6C80-4463-A8F4-0DB4753777BC}"/>
    <cellStyle name="40% - Accent5 2 2 3 5 2" xfId="22056" xr:uid="{776E088E-B2DC-4990-ADA9-1646489D86EB}"/>
    <cellStyle name="40% - Accent5 2 2 3 6" xfId="23824" xr:uid="{90463652-5C4C-475B-B797-70F3CB9C8584}"/>
    <cellStyle name="40% - Accent5 2 2 3 6 2" xfId="20124" xr:uid="{D97383D7-23C0-42AF-8F7D-B0DFEE4F6B4B}"/>
    <cellStyle name="40% - Accent5 2 2 3 7" xfId="20817" xr:uid="{27283013-84B6-4C8E-877C-AA2285DA39FB}"/>
    <cellStyle name="40% - Accent5 2 2 4" xfId="13991" xr:uid="{347635C4-E247-48C9-81CB-D8938BC534A7}"/>
    <cellStyle name="40% - Accent5 2 2 4 2" xfId="24599" xr:uid="{C02FB7E1-B5D7-4EC8-8E4F-FC44D0CE7515}"/>
    <cellStyle name="40% - Accent5 2 2 4 2 2" xfId="17422" xr:uid="{1D3238EF-4BEF-4D21-B958-1261D42EE7AF}"/>
    <cellStyle name="40% - Accent5 2 2 4 2 2 2" xfId="22141" xr:uid="{50B53DC3-52A3-439D-B404-3DDBF5AA3F03}"/>
    <cellStyle name="40% - Accent5 2 2 4 2 3" xfId="11267" xr:uid="{E6BF8D65-79DB-4596-A882-354D64BA174B}"/>
    <cellStyle name="40% - Accent5 2 2 4 2 3 2" xfId="9653" xr:uid="{A11B38E9-7EBD-43AB-B593-3A422E2C23C1}"/>
    <cellStyle name="40% - Accent5 2 2 4 2 4" xfId="11437" xr:uid="{55357B03-6177-4938-B951-D4A1B414DC53}"/>
    <cellStyle name="40% - Accent5 2 2 4 3" xfId="23653" xr:uid="{079389BD-7014-44A6-87F5-42A6E6F50BCA}"/>
    <cellStyle name="40% - Accent5 2 2 4 3 2" xfId="11524" xr:uid="{CB3C5251-8689-4BD9-9521-407FAF3A10EB}"/>
    <cellStyle name="40% - Accent5 2 2 4 4" xfId="19615" xr:uid="{46A3E35F-6EA1-44F4-ACD4-BDFED0C24B17}"/>
    <cellStyle name="40% - Accent5 2 2 4 4 2" xfId="4300" xr:uid="{BAF7D80C-3111-4C17-A89B-416F54E84B34}"/>
    <cellStyle name="40% - Accent5 2 2 4 5" xfId="9254" xr:uid="{3C570AEC-98C4-43F3-80CA-C1A538C9571C}"/>
    <cellStyle name="40% - Accent5 2 2 5" xfId="2427" xr:uid="{0994599A-32E6-4883-8495-B2244A86AFF0}"/>
    <cellStyle name="40% - Accent5 2 2 5 2" xfId="18286" xr:uid="{17EECEA5-B595-4ACD-87B7-30E3057B83E3}"/>
    <cellStyle name="40% - Accent5 2 2 5 2 2" xfId="6889" xr:uid="{044DB5CD-B0A8-497C-8508-6CEE4FC48999}"/>
    <cellStyle name="40% - Accent5 2 2 5 2 2 2" xfId="15829" xr:uid="{2D847A31-9548-4F39-95F6-078BD8AC0C27}"/>
    <cellStyle name="40% - Accent5 2 2 5 2 3" xfId="23904" xr:uid="{7FCFFC6A-8177-427E-9D0E-9094FB04E68B}"/>
    <cellStyle name="40% - Accent5 2 2 5 2 3 2" xfId="22289" xr:uid="{92713939-9E0C-4DB5-AD94-CEB7DFDA2D37}"/>
    <cellStyle name="40% - Accent5 2 2 5 2 4" xfId="24074" xr:uid="{011834E6-611F-4A6C-9DDE-701CB32C6E26}"/>
    <cellStyle name="40% - Accent5 2 2 5 3" xfId="17341" xr:uid="{12076575-15D9-4024-B9A9-94EBC5603C90}"/>
    <cellStyle name="40% - Accent5 2 2 5 3 2" xfId="24161" xr:uid="{B2D6DAEB-5264-4ED5-9B9A-7B2130CFD55B}"/>
    <cellStyle name="40% - Accent5 2 2 5 4" xfId="13301" xr:uid="{108F3EF6-93A0-4F3A-9C9C-F9E5AEF039DB}"/>
    <cellStyle name="40% - Accent5 2 2 5 4 2" xfId="10614" xr:uid="{0BC873D1-24D2-4ABA-83D3-28121C5A6BB9}"/>
    <cellStyle name="40% - Accent5 2 2 5 5" xfId="21890" xr:uid="{17797E0E-0EEA-480E-B888-CDCA3C0068BC}"/>
    <cellStyle name="40% - Accent5 2 2 6" xfId="1440" xr:uid="{96A2C99C-8B0E-4225-9089-880F58993726}"/>
    <cellStyle name="40% - Accent5 2 2 6 2" xfId="2680" xr:uid="{378A7129-017C-406A-8B31-D547CA235AE3}"/>
    <cellStyle name="40% - Accent5 2 2 6 2 2" xfId="25279" xr:uid="{D78DF0B3-95B5-4B25-B768-0A8AB4EAB72A}"/>
    <cellStyle name="40% - Accent5 2 2 6 3" xfId="20726" xr:uid="{74F4F44C-60AB-4FF8-B897-8A1F738A6CFF}"/>
    <cellStyle name="40% - Accent5 2 2 6 3 2" xfId="24414" xr:uid="{4EEC61B3-DDEC-47FD-884C-4D5F5F0A17E1}"/>
    <cellStyle name="40% - Accent5 2 2 6 4" xfId="20896" xr:uid="{9AE8767D-EA93-4A7C-928E-915BE2DE7E81}"/>
    <cellStyle name="40% - Accent5 2 2 7" xfId="14163" xr:uid="{D730DE33-C39F-447D-8BF8-A589FE5E14EA}"/>
    <cellStyle name="40% - Accent5 2 2 7 2" xfId="20983" xr:uid="{3411F1B8-44A2-4A83-B383-F467EFD85183}"/>
    <cellStyle name="40% - Accent5 2 2 8" xfId="21719" xr:uid="{1242334E-4A02-4789-BE33-EE4B977040AD}"/>
    <cellStyle name="40% - Accent5 2 2 8 2" xfId="11696" xr:uid="{A3BF34B2-8F07-4EFE-8C75-BAD586F37DDD}"/>
    <cellStyle name="40% - Accent5 2 2 9" xfId="12391" xr:uid="{D73FD120-74AA-42B4-AC6D-658CA903C89E}"/>
    <cellStyle name="40% - Accent5 2 3" xfId="8740" xr:uid="{ECF6701D-853F-4090-ABA6-F7A5D66CA821}"/>
    <cellStyle name="40% - Accent5 2 3 2" xfId="21376" xr:uid="{304CF9FC-B4F1-4F62-839B-BC48913F6DD2}"/>
    <cellStyle name="40% - Accent5 2 3 2 2" xfId="20388" xr:uid="{1DB95AE2-A3C0-4CC7-88BB-FD538E1ED7B2}"/>
    <cellStyle name="40% - Accent5 2 3 2 2 2" xfId="13211" xr:uid="{884B5338-41E6-4004-B7D4-0B9C3DDF6D38}"/>
    <cellStyle name="40% - Accent5 2 3 2 2 2 2" xfId="11609" xr:uid="{D7253ED2-7223-4CCC-918E-1942E387EB02}"/>
    <cellStyle name="40% - Accent5 2 3 2 2 3" xfId="7059" xr:uid="{CAE82DCE-BDD5-4B7D-BFFF-88AD76163DD6}"/>
    <cellStyle name="40% - Accent5 2 3 2 2 3 2" xfId="5444" xr:uid="{22E6151E-815E-42A2-8E20-7651211A278A}"/>
    <cellStyle name="40% - Accent5 2 3 2 2 4" xfId="7229" xr:uid="{2CEE4116-DA48-45E1-9657-225B1B664F35}"/>
    <cellStyle name="40% - Accent5 2 3 2 3" xfId="19444" xr:uid="{BE1D2B21-787A-4FE1-ADDC-FB796556D442}"/>
    <cellStyle name="40% - Accent5 2 3 2 3 2" xfId="7316" xr:uid="{129C39EF-FDAA-4FAA-916A-7D3F2C67F7B6}"/>
    <cellStyle name="40% - Accent5 2 3 2 4" xfId="3800" xr:uid="{462633DE-B048-4805-B298-2D7498E92F72}"/>
    <cellStyle name="40% - Accent5 2 3 2 4 2" xfId="16938" xr:uid="{66FFFBFC-CDC7-406B-B43B-FB5E90904D09}"/>
    <cellStyle name="40% - Accent5 2 3 2 5" xfId="5045" xr:uid="{DBC01D6E-5D80-44F9-95E6-47E1AEC82C71}"/>
    <cellStyle name="40% - Accent5 2 3 3" xfId="15064" xr:uid="{AF02D526-5EAF-41E7-BC50-2C11179AC117}"/>
    <cellStyle name="40% - Accent5 2 3 3 2" xfId="14076" xr:uid="{46873F00-316A-4F38-8646-B195841267FA}"/>
    <cellStyle name="40% - Accent5 2 3 3 2 2" xfId="1606" xr:uid="{C6131CFB-BD7B-4827-B0B6-C146FBF3F54A}"/>
    <cellStyle name="40% - Accent5 2 3 3 2 2 2" xfId="24246" xr:uid="{9B0B1F58-42FF-4816-B84C-3139F7011B80}"/>
    <cellStyle name="40% - Accent5 2 3 3 2 3" xfId="19695" xr:uid="{CBB03668-5EC8-47E3-A034-CB8CEF265694}"/>
    <cellStyle name="40% - Accent5 2 3 3 2 3 2" xfId="11757" xr:uid="{05266155-23E0-4739-8DDC-3F70D95FBC07}"/>
    <cellStyle name="40% - Accent5 2 3 3 2 4" xfId="19865" xr:uid="{4E48F9BE-32C6-4B5B-A3F5-AFC076E5BE8D}"/>
    <cellStyle name="40% - Accent5 2 3 3 3" xfId="13130" xr:uid="{940D7FB4-91C3-4270-A06A-4CBD8DF8A1E9}"/>
    <cellStyle name="40% - Accent5 2 3 3 3 2" xfId="19952" xr:uid="{72B5B13C-6F29-421A-82B2-D03C3E9E6D02}"/>
    <cellStyle name="40% - Accent5 2 3 3 4" xfId="10114" xr:uid="{2D8AEA8C-F6F0-4AF9-BB15-E051A9E86A06}"/>
    <cellStyle name="40% - Accent5 2 3 3 4 2" xfId="6404" xr:uid="{625887F6-6DC8-41E8-A561-BCD8785AA323}"/>
    <cellStyle name="40% - Accent5 2 3 3 5" xfId="11358" xr:uid="{6D8F665C-5A6D-418B-A6B6-6B323D251AAA}"/>
    <cellStyle name="40% - Accent5 2 3 4" xfId="7753" xr:uid="{2E2F6580-6AEB-4DF7-9B60-E299F59814A6}"/>
    <cellStyle name="40% - Accent5 2 3 4 2" xfId="19525" xr:uid="{5A0CA47D-AA0C-48BD-9A87-35F92D6C59B5}"/>
    <cellStyle name="40% - Accent5 2 3 4 2 2" xfId="5296" xr:uid="{EDD05633-B11B-4A7D-8BF1-BB2451874A35}"/>
    <cellStyle name="40% - Accent5 2 3 4 3" xfId="17592" xr:uid="{F46C0CF9-7260-4968-A63A-87D7183409F8}"/>
    <cellStyle name="40% - Accent5 2 3 4 3 2" xfId="15977" xr:uid="{21BBEF85-FE92-4DA9-88BB-4A944C35AC0B}"/>
    <cellStyle name="40% - Accent5 2 3 4 4" xfId="17762" xr:uid="{8E65906A-E294-4415-A98A-95A52FA06DC3}"/>
    <cellStyle name="40% - Accent5 2 3 5" xfId="6808" xr:uid="{571A7C6D-D667-4C6A-A310-239564EC4DCE}"/>
    <cellStyle name="40% - Accent5 2 3 5 2" xfId="17849" xr:uid="{C6FFFD46-FA29-4183-A20C-4353566E7E1A}"/>
    <cellStyle name="40% - Accent5 2 3 6" xfId="1696" xr:uid="{2990EA24-336F-44F2-B5D1-B50712EB2BB2}"/>
    <cellStyle name="40% - Accent5 2 3 6 2" xfId="23251" xr:uid="{4889236D-6540-40F8-A773-F0CA499DE788}"/>
    <cellStyle name="40% - Accent5 2 3 7" xfId="15578" xr:uid="{A12B9ED6-9918-4ACA-A8C3-657170572BCD}"/>
    <cellStyle name="40% - Accent5 2 4" xfId="4531" xr:uid="{5D547FFB-7603-4F8C-9184-9F94EB298457}"/>
    <cellStyle name="40% - Accent5 2 4 2" xfId="10844" xr:uid="{14710B70-02EA-4D4C-B705-07DE7D48067B}"/>
    <cellStyle name="40% - Accent5 2 4 2 2" xfId="8825" xr:uid="{35BEB9EC-6659-4607-AA2E-3070E41A5F4F}"/>
    <cellStyle name="40% - Accent5 2 4 2 2 2" xfId="10024" xr:uid="{CEED2C4B-1614-4A2A-98B0-B6F5698D983F}"/>
    <cellStyle name="40% - Accent5 2 4 2 2 2 2" xfId="7401" xr:uid="{C65E2393-240D-4E3F-A514-513C59817FA4}"/>
    <cellStyle name="40% - Accent5 2 4 2 2 3" xfId="742" xr:uid="{1183869C-6843-4EB8-ACC9-F4E3BFB4021A}"/>
    <cellStyle name="40% - Accent5 2 4 2 2 3 2" xfId="18082" xr:uid="{F753F86C-C8D7-47C3-B783-89D24BD9EA4B}"/>
    <cellStyle name="40% - Accent5 2 4 2 2 4" xfId="913" xr:uid="{5B301FAF-E38E-4964-9372-CD155FAB293A}"/>
    <cellStyle name="40% - Accent5 2 4 2 3" xfId="3629" xr:uid="{69059C8C-D04B-40A8-9C22-3F5B38D6C667}"/>
    <cellStyle name="40% - Accent5 2 4 2 3 2" xfId="1003" xr:uid="{40E8B837-1AF1-41AC-B069-A07E4A62CBF6}"/>
    <cellStyle name="40% - Accent5 2 4 2 4" xfId="16438" xr:uid="{F78307CE-FB5C-465D-A446-1DCF74551CBC}"/>
    <cellStyle name="40% - Accent5 2 4 2 4 2" xfId="25355" xr:uid="{3090E638-FF76-4D99-BD19-78C8D9473BB9}"/>
    <cellStyle name="40% - Accent5 2 4 2 5" xfId="17683" xr:uid="{60C5E2F5-D92E-4BB3-9ECC-58C3D00E802C}"/>
    <cellStyle name="40% - Accent5 2 4 3" xfId="23481" xr:uid="{CA943EAB-D752-42F6-84C7-AEACD35D9552}"/>
    <cellStyle name="40% - Accent5 2 4 3 2" xfId="21461" xr:uid="{67445721-B4D9-4EFA-9144-B3F672C6A61B}"/>
    <cellStyle name="40% - Accent5 2 4 3 2 2" xfId="22661" xr:uid="{FBE63A79-EEFE-4DDF-9E5B-6BE83F73E1A8}"/>
    <cellStyle name="40% - Accent5 2 4 3 2 2 2" xfId="20037" xr:uid="{A479DF16-23FE-46BB-A208-B7C47C2A534B}"/>
    <cellStyle name="40% - Accent5 2 4 3 2 3" xfId="1779" xr:uid="{A83D49B5-8A4E-468D-949C-AABD07682503}"/>
    <cellStyle name="40% - Accent5 2 4 3 2 3 2" xfId="7549" xr:uid="{3A1C8565-2940-4F4E-998A-8C5A67C20173}"/>
    <cellStyle name="40% - Accent5 2 4 3 2 4" xfId="1949" xr:uid="{1B438B63-7063-4B68-B870-4287C1D6F7A1}"/>
    <cellStyle name="40% - Accent5 2 4 3 3" xfId="9943" xr:uid="{3EBDC6A5-4858-4C9E-A184-CB56891F6B4A}"/>
    <cellStyle name="40% - Accent5 2 4 3 3 2" xfId="2038" xr:uid="{F90B99C7-10FB-4C70-A0C6-3ABC1D6E4DED}"/>
    <cellStyle name="40% - Accent5 2 4 3 4" xfId="5904" xr:uid="{2FDD072C-4AE1-45AF-AA81-683B787F86D8}"/>
    <cellStyle name="40% - Accent5 2 4 3 4 2" xfId="19042" xr:uid="{8F01A849-F663-46B6-9BA6-62336A131503}"/>
    <cellStyle name="40% - Accent5 2 4 3 5" xfId="7150" xr:uid="{D5D34360-803A-4AB2-BD88-09F33551193E}"/>
    <cellStyle name="40% - Accent5 2 4 4" xfId="2512" xr:uid="{7DD35226-FD0F-4A91-A420-527834B36EC1}"/>
    <cellStyle name="40% - Accent5 2 4 4 2" xfId="3710" xr:uid="{BC6A3E21-259E-4EDD-95DB-C715BF0B4549}"/>
    <cellStyle name="40% - Accent5 2 4 4 2 2" xfId="17934" xr:uid="{A867A143-1512-44CF-99DE-D061A69E34DE}"/>
    <cellStyle name="40% - Accent5 2 4 4 3" xfId="13381" xr:uid="{489FA9A6-E26D-4B9B-83BE-AC4B516284FC}"/>
    <cellStyle name="40% - Accent5 2 4 4 3 2" xfId="24394" xr:uid="{5CA5841E-BAD3-4225-840B-07E16CE383C8}"/>
    <cellStyle name="40% - Accent5 2 4 4 4" xfId="13551" xr:uid="{91D0EEB5-DB4C-4C11-B4C6-497D989368B8}"/>
    <cellStyle name="40% - Accent5 2 4 5" xfId="1525" xr:uid="{14910F02-7FF5-4F3B-AE98-55137BEFFEB5}"/>
    <cellStyle name="40% - Accent5 2 4 5 2" xfId="13638" xr:uid="{03C22D16-31F2-4B57-9482-51B18196E939}"/>
    <cellStyle name="40% - Accent5 2 4 6" xfId="22751" xr:uid="{D393813C-9607-4BFA-B7F8-E9477B6C3446}"/>
    <cellStyle name="40% - Accent5 2 4 6 2" xfId="12718" xr:uid="{700551AE-4AE3-4A44-89BE-6F7760AEEA31}"/>
    <cellStyle name="40% - Accent5 2 4 7" xfId="23995" xr:uid="{0053F08C-BD2D-45D6-AD34-0BC8FC0204B7}"/>
    <cellStyle name="40% - Accent5 2 5" xfId="17169" xr:uid="{CB78B11D-DA75-4CFC-8CFF-EEF54FB1FD6F}"/>
    <cellStyle name="40% - Accent5 2 5 2" xfId="6636" xr:uid="{D54BA58A-19C8-427C-AF14-2C6710B44587}"/>
    <cellStyle name="40% - Accent5 2 5 2 2" xfId="4616" xr:uid="{838A7046-8DBC-4294-BD86-5DF4D26F9804}"/>
    <cellStyle name="40% - Accent5 2 5 2 2 2" xfId="5814" xr:uid="{27BF0466-150A-4D6D-8DCC-0FCEEB6E9D04}"/>
    <cellStyle name="40% - Accent5 2 5 2 2 2 2" xfId="1086" xr:uid="{150401D7-6F65-47B5-945C-4633F153C985}"/>
    <cellStyle name="40% - Accent5 2 5 2 2 3" xfId="10197" xr:uid="{02BAD5FC-D160-421B-8792-802295287546}"/>
    <cellStyle name="40% - Accent5 2 5 2 2 3 2" xfId="13871" xr:uid="{B3CBBC9B-E255-4E92-BD3C-F6B0960F7722}"/>
    <cellStyle name="40% - Accent5 2 5 2 2 4" xfId="10367" xr:uid="{EB363473-DF3D-4FE6-942F-3948E9F94189}"/>
    <cellStyle name="40% - Accent5 2 5 2 3" xfId="16267" xr:uid="{DB66D103-CEB8-4176-855A-9ACA1A74497E}"/>
    <cellStyle name="40% - Accent5 2 5 2 3 2" xfId="10456" xr:uid="{FB4B6C18-2BA5-4E42-8B3E-1FDE96558CD9}"/>
    <cellStyle name="40% - Accent5 2 5 2 4" xfId="24855" xr:uid="{FEAACFBA-D41E-41CB-9F2E-604DBE567CF8}"/>
    <cellStyle name="40% - Accent5 2 5 2 4 2" xfId="21144" xr:uid="{A718636C-A297-4FC6-9690-865E10F95622}"/>
    <cellStyle name="40% - Accent5 2 5 2 5" xfId="13472" xr:uid="{67480FF4-AAB1-46BB-B397-CA6822FDC6AC}"/>
    <cellStyle name="40% - Accent5 2 5 3" xfId="19272" xr:uid="{E71D1F3D-93AB-4CD2-ACAA-9E35A55D56FF}"/>
    <cellStyle name="40% - Accent5 2 5 3 2" xfId="10929" xr:uid="{E8EB06BA-168F-4B4E-9AB4-157732292241}"/>
    <cellStyle name="40% - Accent5 2 5 3 2 2" xfId="12128" xr:uid="{819B88A5-E3F0-4178-9694-5F5EB2435FC4}"/>
    <cellStyle name="40% - Accent5 2 5 3 2 2 2" xfId="2121" xr:uid="{94461561-37BF-4C95-80BE-7B325C883FDF}"/>
    <cellStyle name="40% - Accent5 2 5 3 2 3" xfId="22834" xr:uid="{58C05BC3-7801-4FA4-9606-1670C2EFDEE7}"/>
    <cellStyle name="40% - Accent5 2 5 3 2 3 2" xfId="2268" xr:uid="{CDB61834-7F32-460C-9926-E6F2CD03B33D}"/>
    <cellStyle name="40% - Accent5 2 5 3 2 4" xfId="23004" xr:uid="{65FB836C-2159-4F03-9E1B-16A119FF5893}"/>
    <cellStyle name="40% - Accent5 2 5 3 3" xfId="5733" xr:uid="{17C83BEB-CD71-48C5-86A6-CB38DACBA5C9}"/>
    <cellStyle name="40% - Accent5 2 5 3 3 2" xfId="23093" xr:uid="{149D0AAC-AE0F-4A9B-933E-51C43C08E12A}"/>
    <cellStyle name="40% - Accent5 2 5 3 4" xfId="18542" xr:uid="{4FCFC622-C9AF-4DE5-9FFE-0ACCC7B0BF1C}"/>
    <cellStyle name="40% - Accent5 2 5 3 4 2" xfId="14832" xr:uid="{9224FC0D-BB29-4457-ACE8-B0A02426A2AE}"/>
    <cellStyle name="40% - Accent5 2 5 3 5" xfId="834" xr:uid="{FD90F329-97B5-4BA6-87C9-96C5756D8509}"/>
    <cellStyle name="40% - Accent5 2 5 4" xfId="15149" xr:uid="{233FE8BB-9D26-43E4-ACE5-9C2369B0861D}"/>
    <cellStyle name="40% - Accent5 2 5 4 2" xfId="16348" xr:uid="{B2A25CDA-6780-4D93-9FC0-1726E024D344}"/>
    <cellStyle name="40% - Accent5 2 5 4 2 2" xfId="13723" xr:uid="{54024F1F-A7DA-4AB0-9A24-EE3AC9013F81}"/>
    <cellStyle name="40% - Accent5 2 5 4 3" xfId="3883" xr:uid="{170409DE-66DF-49B4-9ED8-49219573B631}"/>
    <cellStyle name="40% - Accent5 2 5 4 3 2" xfId="20185" xr:uid="{F81AD699-8A72-4D1F-A9B8-CF3471A59276}"/>
    <cellStyle name="40% - Accent5 2 5 4 4" xfId="4053" xr:uid="{9767B912-D979-44F2-8509-F96B016F0BE6}"/>
    <cellStyle name="40% - Accent5 2 5 5" xfId="22580" xr:uid="{DEBBC12B-0F12-4299-B8CF-36C54709BAC0}"/>
    <cellStyle name="40% - Accent5 2 5 5 2" xfId="4142" xr:uid="{30BF5524-5883-492C-958B-6AA3357F4984}"/>
    <cellStyle name="40% - Accent5 2 5 6" xfId="12218" xr:uid="{D7EF85FE-C1E6-4A0E-B73F-8C23A2B50201}"/>
    <cellStyle name="40% - Accent5 2 5 6 2" xfId="8509" xr:uid="{71FD4078-9EF5-458E-958D-F4CF3CC0FE96}"/>
    <cellStyle name="40% - Accent5 2 5 7" xfId="19786" xr:uid="{AE34335F-CB85-47F9-B7C1-69327D5B991E}"/>
    <cellStyle name="40% - Accent5 2 6" xfId="12958" xr:uid="{EA2E1BE3-B67C-4DD3-8E01-263BC621131A}"/>
    <cellStyle name="40% - Accent5 2 6 2" xfId="23566" xr:uid="{2265C1CC-B9D8-474C-8287-C1C159315EB5}"/>
    <cellStyle name="40% - Accent5 2 6 2 2" xfId="24765" xr:uid="{BC2CFBC4-6453-4F4F-A685-F292417C4850}"/>
    <cellStyle name="40% - Accent5 2 6 2 2 2" xfId="4225" xr:uid="{45BA32A6-2B09-438B-B221-7C8A0889A1ED}"/>
    <cellStyle name="40% - Accent5 2 6 2 3" xfId="16521" xr:uid="{7882C2C5-0408-4D9C-83C5-F043A7D7CACD}"/>
    <cellStyle name="40% - Accent5 2 6 2 3 2" xfId="4372" xr:uid="{86AD306C-9D85-4967-934A-AB1BB2AF18DC}"/>
    <cellStyle name="40% - Accent5 2 6 2 4" xfId="16691" xr:uid="{8D4441E4-384D-49C6-9821-C622D99ADC70}"/>
    <cellStyle name="40% - Accent5 2 6 3" xfId="12047" xr:uid="{603CBAD6-71EC-45F0-BF48-4428544B8B7C}"/>
    <cellStyle name="40% - Accent5 2 6 3 2" xfId="16780" xr:uid="{1760F2C4-BEA5-445A-A7C6-3134BF271559}"/>
    <cellStyle name="40% - Accent5 2 6 4" xfId="8009" xr:uid="{9B069D3B-FCA3-4DB7-9F2A-F59F5433B58A}"/>
    <cellStyle name="40% - Accent5 2 6 4 2" xfId="3268" xr:uid="{E4CC6D5F-5ECA-49B7-B60E-EEA2FAD03B2A}"/>
    <cellStyle name="40% - Accent5 2 6 5" xfId="1870" xr:uid="{CCD92839-2B74-4838-AFD7-369873A96AD4}"/>
    <cellStyle name="40% - Accent5 2 7" xfId="316" xr:uid="{F248CE7D-DEDD-48D5-91F6-D0685AC7EEE8}"/>
    <cellStyle name="40% - Accent5 2 7 2" xfId="17254" xr:uid="{EA681945-247A-42AC-B85E-43D65E75EADA}"/>
    <cellStyle name="40% - Accent5 2 7 2 2" xfId="18452" xr:uid="{FA51A25D-B038-4E41-B407-A5D12D0018A3}"/>
    <cellStyle name="40% - Accent5 2 7 2 2 2" xfId="10539" xr:uid="{C6F33189-6F5C-4259-98F6-54809D74CADF}"/>
    <cellStyle name="40% - Accent5 2 7 2 3" xfId="5987" xr:uid="{34AF4DF5-3B01-4522-9CA0-ACBF2FD5E888}"/>
    <cellStyle name="40% - Accent5 2 7 2 3 2" xfId="10686" xr:uid="{40F4F5D9-0FDA-41F2-BBCE-24430D5D2F2B}"/>
    <cellStyle name="40% - Accent5 2 7 2 4" xfId="6157" xr:uid="{635D7C1A-83ED-4FF0-B318-7233DC0F9824}"/>
    <cellStyle name="40% - Accent5 2 7 3" xfId="24684" xr:uid="{D9DE6545-AEA7-4A80-8D79-CE6BD83567AB}"/>
    <cellStyle name="40% - Accent5 2 7 3 2" xfId="6246" xr:uid="{F3A50017-2356-470D-ACDC-C8BF75618BA4}"/>
    <cellStyle name="40% - Accent5 2 7 4" xfId="20644" xr:uid="{767E5E0C-D549-49B6-89C2-4317538FA1FF}"/>
    <cellStyle name="40% - Accent5 2 7 4 2" xfId="9581" xr:uid="{5235CF90-6EAD-4858-8CA8-72117C6C84AF}"/>
    <cellStyle name="40% - Accent5 2 7 5" xfId="3974" xr:uid="{2CBDCA30-D66D-41D1-AC46-C0173F9CBB3D}"/>
    <cellStyle name="40% - Accent5 2 8" xfId="1356" xr:uid="{B5DF2ED7-1B7F-4A49-83D4-27336132AB1C}"/>
    <cellStyle name="40% - Accent5 2 9" xfId="22410" xr:uid="{BC7DB2E0-73CC-411D-AF5D-309316F1D2D5}"/>
    <cellStyle name="40% - Accent5 2 9 2" xfId="20475" xr:uid="{DE53F36C-70C3-462A-84BD-6C41D01E3A0E}"/>
    <cellStyle name="40% - Accent5 2 9 2 2" xfId="8348" xr:uid="{A611BFB7-3898-4D1A-BC46-1C3FA316CC60}"/>
    <cellStyle name="40% - Accent5 2 9 3" xfId="9083" xr:uid="{212151ED-F392-412F-98C8-0659EFD08E81}"/>
    <cellStyle name="40% - Accent5 2 9 3 2" xfId="5383" xr:uid="{2C7B07AE-10C7-495F-ACFC-99589C298DEB}"/>
    <cellStyle name="40% - Accent5 2 9 4" xfId="6077" xr:uid="{BE6E1FBF-C6F4-4CF9-BCF5-7AA31DF723F3}"/>
    <cellStyle name="40% - Accent5 20" xfId="15122" xr:uid="{5137719B-3F91-4082-9CD2-AF44AB331618}"/>
    <cellStyle name="40% - Accent5 20 2" xfId="14243" xr:uid="{3DABF7AC-DD16-4C7B-A173-2F77093CB314}"/>
    <cellStyle name="40% - Accent5 20 2 2" xfId="12639" xr:uid="{544470AB-FA03-436C-BEAB-3EC3B08A1815}"/>
    <cellStyle name="40% - Accent5 20 3" xfId="8088" xr:uid="{D7444670-015F-478A-B13E-C528B47E8E62}"/>
    <cellStyle name="40% - Accent5 20 3 2" xfId="11776" xr:uid="{7BF2ABE7-C946-41BF-9847-96506A99346B}"/>
    <cellStyle name="40% - Accent5 20 4" xfId="8251" xr:uid="{D1A74EC9-27FD-4310-A7DB-C22CFE018719}"/>
    <cellStyle name="40% - Accent5 21" xfId="8849" xr:uid="{E9490AB9-56D7-4744-8E9F-05B2733D147D}"/>
    <cellStyle name="40% - Accent5 21 2" xfId="23027" xr:uid="{30A9C216-6925-4062-88F4-669FA3E3A14E}"/>
    <cellStyle name="40% - Accent5 22" xfId="11119" xr:uid="{97CA7DC8-4E2C-4183-A12F-BD412CABB405}"/>
    <cellStyle name="40% - Accent5 22 2" xfId="21092" xr:uid="{381D974C-3A6B-44F6-9D22-53954AF715B9}"/>
    <cellStyle name="40% - Accent5 23" xfId="3895" xr:uid="{7545D578-BAAC-4D77-8A57-B5FBB9FC394A}"/>
    <cellStyle name="40% - Accent5 24" xfId="21258" xr:uid="{44899320-F2CD-4857-A5D8-EA8A1E7AA272}"/>
    <cellStyle name="40% - Accent5 25" xfId="17098" xr:uid="{92542DEA-2F2D-4C48-B57E-366FE7DC065A}"/>
    <cellStyle name="40% - Accent5 26" xfId="198" xr:uid="{3AF97CA7-A273-4E1B-982B-56E5EAF24132}"/>
    <cellStyle name="40% - Accent5 27" xfId="25500" xr:uid="{DFD2156A-4646-4D51-AA81-03F84EFF9850}"/>
    <cellStyle name="40% - Accent5 28" xfId="25524" xr:uid="{D2400FE6-FA29-4232-939E-DDA6AC9F57FE}"/>
    <cellStyle name="40% - Accent5 3" xfId="174" xr:uid="{51896F61-3E55-4F93-B790-47A6F52407FA}"/>
    <cellStyle name="40% - Accent5 3 10" xfId="18311" xr:uid="{1516AC4E-B4FB-4E6B-851D-701F34C6B6C5}"/>
    <cellStyle name="40% - Accent5 3 10 2" xfId="13575" xr:uid="{EC9BDB42-922E-4916-981A-385ADA4118FB}"/>
    <cellStyle name="40% - Accent5 3 11" xfId="2705" xr:uid="{15C6AA82-5295-4DD6-9BE4-793D2BBEDA26}"/>
    <cellStyle name="40% - Accent5 3 11 2" xfId="6353" xr:uid="{AD69DB51-D870-4030-85A0-1F8EF2A22DB8}"/>
    <cellStyle name="40% - Accent5 3 12" xfId="766" xr:uid="{2DF48752-9572-4DCF-AFA9-D4F22885D191}"/>
    <cellStyle name="40% - Accent5 3 13" xfId="12889" xr:uid="{73C1363F-C8FD-43E7-ADA0-942C785C403A}"/>
    <cellStyle name="40% - Accent5 3 14" xfId="25574" xr:uid="{74CA7A0B-DD1D-4FA6-ABAF-D13D3CAE9E8A}"/>
    <cellStyle name="40% - Accent5 3 2" xfId="2364" xr:uid="{91F7BA33-AD25-421B-A914-E67D10BF869D}"/>
    <cellStyle name="40% - Accent5 3 2 10" xfId="23930" xr:uid="{11980047-DC50-4ECB-A285-D354DBFC48EF}"/>
    <cellStyle name="40% - Accent5 3 2 2" xfId="22411" xr:uid="{ADECA860-5BAE-4D48-A01B-12E113DA2966}"/>
    <cellStyle name="40% - Accent5 3 2 2 2" xfId="16098" xr:uid="{96AE23D6-461E-46B5-A9CA-D8079402DE71}"/>
    <cellStyle name="40% - Accent5 3 2 2 2 2" xfId="401" xr:uid="{11D9F00D-FDCA-425E-8045-C895932791ED}"/>
    <cellStyle name="40% - Accent5 3 2 2 2 2 2" xfId="2678" xr:uid="{A86CD439-EEC4-4832-BF41-947305A41455}"/>
    <cellStyle name="40% - Accent5 3 2 2 2 2 2 2" xfId="12643" xr:uid="{F18F8FC9-31DE-4E66-848D-F9498344D6F1}"/>
    <cellStyle name="40% - Accent5 3 2 2 2 2 3" xfId="8092" xr:uid="{FE9D4F1A-01CB-491E-A391-512AC70AB917}"/>
    <cellStyle name="40% - Accent5 3 2 2 2 2 3 2" xfId="12790" xr:uid="{9366AEDE-431A-4576-957C-22347EFDF1B3}"/>
    <cellStyle name="40% - Accent5 3 2 2 2 2 4" xfId="8262" xr:uid="{858EAF90-7E8B-4F9C-8EB5-EF6C62F69A2D}"/>
    <cellStyle name="40% - Accent5 3 2 2 2 3" xfId="14161" xr:uid="{CE870CF4-D397-405C-B0BA-64973CE7B6EE}"/>
    <cellStyle name="40% - Accent5 3 2 2 2 3 2" xfId="8351" xr:uid="{ACDC7D81-9F96-4467-A53C-374357ABDDE9}"/>
    <cellStyle name="40% - Accent5 3 2 2 2 4" xfId="21717" xr:uid="{12A86E52-F3BC-4790-8979-EFE60783F64D}"/>
    <cellStyle name="40% - Accent5 3 2 2 2 4 2" xfId="11685" xr:uid="{B8B6DCA5-3143-4AFB-9CD8-1C32A9E0C687}"/>
    <cellStyle name="40% - Accent5 3 2 2 2 5" xfId="6078" xr:uid="{1CC5CD63-92CE-41AA-A6CE-BCC224DC75F3}"/>
    <cellStyle name="40% - Accent5 3 2 2 3" xfId="5564" xr:uid="{23F24B57-CF27-4E21-8573-F44826CFB15E}"/>
    <cellStyle name="40% - Accent5 3 2 2 3 2" xfId="1441" xr:uid="{26B43789-62ED-4C41-B31B-76DCBD686530}"/>
    <cellStyle name="40% - Accent5 3 2 2 3 2 2" xfId="8991" xr:uid="{7EC2D08C-91A8-451D-900C-DAAC25B98BAC}"/>
    <cellStyle name="40% - Accent5 3 2 2 3 2 2 2" xfId="25280" xr:uid="{6A5C8139-93BF-46C9-AFDA-7231BFF46F22}"/>
    <cellStyle name="40% - Accent5 3 2 2 3 2 3" xfId="20727" xr:uid="{CBC1317E-EA4A-4513-BA81-73E78A3B496A}"/>
    <cellStyle name="40% - Accent5 3 2 2 3 2 3 2" xfId="25427" xr:uid="{AC57D35E-B66D-4CB4-A2A9-EE7657C7B900}"/>
    <cellStyle name="40% - Accent5 3 2 2 3 2 4" xfId="20897" xr:uid="{894782A1-48BA-40BF-BF7C-B3438653193F}"/>
    <cellStyle name="40% - Accent5 3 2 2 3 3" xfId="2597" xr:uid="{005A36D9-DFC4-4790-8C06-6AA9BB9BE245}"/>
    <cellStyle name="40% - Accent5 3 2 2 3 3 2" xfId="20986" xr:uid="{B82184EB-A969-495A-A090-7DF837E26967}"/>
    <cellStyle name="40% - Accent5 3 2 2 3 4" xfId="15405" xr:uid="{88B54738-D707-45A9-8CC7-AD3164AB3CC3}"/>
    <cellStyle name="40% - Accent5 3 2 2 3 4 2" xfId="24322" xr:uid="{51CB86BA-0572-475F-A71A-33B76EB8D933}"/>
    <cellStyle name="40% - Accent5 3 2 2 3 5" xfId="12392" xr:uid="{7257C5E1-5964-4535-8526-766382BAA1D5}"/>
    <cellStyle name="40% - Accent5 3 2 2 4" xfId="13043" xr:uid="{3CE3712F-4599-4013-8142-A376FBA00666}"/>
    <cellStyle name="40% - Accent5 3 2 2 4 2" xfId="14242" xr:uid="{2ED48947-B66B-439A-B2E4-7C0C22DBA5D0}"/>
    <cellStyle name="40% - Accent5 3 2 2 4 2 2" xfId="6329" xr:uid="{3984262A-30E3-4877-89FE-051198B6D45B}"/>
    <cellStyle name="40% - Accent5 3 2 2 4 3" xfId="18625" xr:uid="{5146696E-C60F-41E2-9089-C406A2061C80}"/>
    <cellStyle name="40% - Accent5 3 2 2 4 3 2" xfId="6476" xr:uid="{3435612E-D9FD-4188-AFE5-BE53C6B87E40}"/>
    <cellStyle name="40% - Accent5 3 2 2 4 4" xfId="18795" xr:uid="{2B63C0F6-B2F6-4CEE-BA49-C171598E6C99}"/>
    <cellStyle name="40% - Accent5 3 2 2 5" xfId="20473" xr:uid="{DEA35B7F-82C0-4932-AC10-5D20DD9B6EB1}"/>
    <cellStyle name="40% - Accent5 3 2 2 5 2" xfId="18884" xr:uid="{3BEE1540-43EF-4BD0-B90E-CCC89DFB3B40}"/>
    <cellStyle name="40% - Accent5 3 2 2 6" xfId="9081" xr:uid="{E01C6BA0-F1A1-47AF-B076-EAA8B423B449}"/>
    <cellStyle name="40% - Accent5 3 2 2 6 2" xfId="5372" xr:uid="{A24E6794-68F2-45D3-A851-408F1B65FE62}"/>
    <cellStyle name="40% - Accent5 3 2 2 7" xfId="16612" xr:uid="{BF427FBC-309D-4B53-8955-D41D53AC8AE4}"/>
    <cellStyle name="40% - Accent5 3 2 3" xfId="11878" xr:uid="{304D246D-B275-4B13-8238-BCF147A758BF}"/>
    <cellStyle name="40% - Accent5 3 2 3 2" xfId="24515" xr:uid="{12709F4F-1819-440F-BEFE-2AB2453D940D}"/>
    <cellStyle name="40% - Accent5 3 2 3 2 2" xfId="9859" xr:uid="{083A988D-06CB-4CCD-8AF5-C71D9E18B468}"/>
    <cellStyle name="40% - Accent5 3 2 3 2 2 2" xfId="15315" xr:uid="{0622407D-EEE4-47F1-8BBC-A4C60606CFB0}"/>
    <cellStyle name="40% - Accent5 3 2 3 2 2 2 2" xfId="8434" xr:uid="{D26055BE-15C3-4415-86A2-3F953D8C6FE5}"/>
    <cellStyle name="40% - Accent5 3 2 3 2 2 3" xfId="2851" xr:uid="{F8C68380-65D7-418D-937F-3726F030E216}"/>
    <cellStyle name="40% - Accent5 3 2 3 2 2 3 2" xfId="8581" xr:uid="{0C1BE061-41F1-45E9-B9CA-F108CDEFB518}"/>
    <cellStyle name="40% - Accent5 3 2 3 2 2 4" xfId="3021" xr:uid="{8E2CBCDD-0659-418C-BF0D-A80445B98DA1}"/>
    <cellStyle name="40% - Accent5 3 2 3 2 3" xfId="21546" xr:uid="{D779F786-4FBB-40F2-BDE3-84FB4D92C59F}"/>
    <cellStyle name="40% - Accent5 3 2 3 2 3 2" xfId="3110" xr:uid="{1C78976B-221C-4E31-8BEC-D92EF3C0840B}"/>
    <cellStyle name="40% - Accent5 3 2 3 2 4" xfId="11185" xr:uid="{CA639D7C-DCFF-4C8E-B983-06B3BEA0372B}"/>
    <cellStyle name="40% - Accent5 3 2 3 2 4 2" xfId="1174" xr:uid="{F8474381-DE8E-40F6-B601-58EC65F4E6E0}"/>
    <cellStyle name="40% - Accent5 3 2 3 2 5" xfId="18716" xr:uid="{000170DC-DF29-423E-9E43-435FEEB499B2}"/>
    <cellStyle name="40% - Accent5 3 2 3 3" xfId="18202" xr:uid="{48889A3A-43A1-4520-A383-AF42F45F39F0}"/>
    <cellStyle name="40% - Accent5 3 2 3 3 2" xfId="22496" xr:uid="{3B5D2F47-2EEB-4C92-A5B5-402B67ECCA7F}"/>
    <cellStyle name="40% - Accent5 3 2 3 3 2 2" xfId="4782" xr:uid="{8790850F-ED64-4D00-8726-0D445816A278}"/>
    <cellStyle name="40% - Accent5 3 2 3 3 2 2 2" xfId="21069" xr:uid="{CE4AB7B2-1D51-4932-9524-582BE59E6FE0}"/>
    <cellStyle name="40% - Accent5 3 2 3 3 2 3" xfId="9164" xr:uid="{6E8458C5-D3B3-4682-9A70-F1E7FC61ED93}"/>
    <cellStyle name="40% - Accent5 3 2 3 3 2 3 2" xfId="21216" xr:uid="{6ACD8D11-0A48-449C-8552-412324D5A2D8}"/>
    <cellStyle name="40% - Accent5 3 2 3 3 2 4" xfId="9334" xr:uid="{1B2294FB-DA58-435B-B1E9-0BB19C401B9D}"/>
    <cellStyle name="40% - Accent5 3 2 3 3 3" xfId="15234" xr:uid="{CA99215E-8DDB-4B6C-9C77-655243332314}"/>
    <cellStyle name="40% - Accent5 3 2 3 3 3 2" xfId="9423" xr:uid="{5FB2DA6B-A2A7-45EF-A340-0AD1117AA7AF}"/>
    <cellStyle name="40% - Accent5 3 2 3 3 4" xfId="23822" xr:uid="{C1F4DEAA-39F9-4080-BA1B-D857722F92EE}"/>
    <cellStyle name="40% - Accent5 3 2 3 3 4 2" xfId="13811" xr:uid="{09E5868C-30E2-4C10-8B1D-D0288EDDF8B7}"/>
    <cellStyle name="40% - Accent5 3 2 3 3 5" xfId="8183" xr:uid="{7CCA40E5-E8ED-4759-A51F-A1191B3CB709}"/>
    <cellStyle name="40% - Accent5 3 2 3 4" xfId="3545" xr:uid="{4AD6FE8D-D565-43F9-81B3-27566996E8B9}"/>
    <cellStyle name="40% - Accent5 3 2 3 4 2" xfId="21627" xr:uid="{CAFF2575-539F-4896-9744-8AA6F1BA70AA}"/>
    <cellStyle name="40% - Accent5 3 2 3 4 2 2" xfId="18967" xr:uid="{13E40E6D-8002-4301-9CDA-B646F36EB6A9}"/>
    <cellStyle name="40% - Accent5 3 2 3 4 3" xfId="14415" xr:uid="{DD6AB08F-B8D7-458D-B9B9-833159968712}"/>
    <cellStyle name="40% - Accent5 3 2 3 4 3 2" xfId="19114" xr:uid="{BEF191E0-AE1F-475C-8830-CBD8174BBBD6}"/>
    <cellStyle name="40% - Accent5 3 2 3 4 4" xfId="14585" xr:uid="{D1EED5AF-5D43-4EC4-A58A-BC632E6D245D}"/>
    <cellStyle name="40% - Accent5 3 2 3 5" xfId="8910" xr:uid="{FC6AE3E3-09E1-4585-954B-D969080CCBC1}"/>
    <cellStyle name="40% - Accent5 3 2 3 5 2" xfId="14674" xr:uid="{C387C3FD-A5E7-4850-9B79-E992C467AC80}"/>
    <cellStyle name="40% - Accent5 3 2 3 6" xfId="4872" xr:uid="{E0E7A7CB-16A6-4186-98D5-8E15923A482C}"/>
    <cellStyle name="40% - Accent5 3 2 3 6 2" xfId="18010" xr:uid="{AD23A078-ADA2-4DB4-8DEB-3D194DEA8D3E}"/>
    <cellStyle name="40% - Accent5 3 2 3 7" xfId="25029" xr:uid="{49B05630-EE6C-4279-B00F-08FE4CFE9E99}"/>
    <cellStyle name="40% - Accent5 3 2 4" xfId="7669" xr:uid="{C92FD2EB-7D34-4062-B4A2-E490E5045B7A}"/>
    <cellStyle name="40% - Accent5 3 2 4 2" xfId="16183" xr:uid="{589BD01D-ED3F-4632-BFA4-848AEDDC6274}"/>
    <cellStyle name="40% - Accent5 3 2 4 2 2" xfId="11095" xr:uid="{1671C22F-9A37-4329-BD61-C9BD51024C7A}"/>
    <cellStyle name="40% - Accent5 3 2 4 2 2 2" xfId="14757" xr:uid="{38B9CBA8-1F52-40D7-AFDA-FDCB7737FEA2}"/>
    <cellStyle name="40% - Accent5 3 2 4 2 3" xfId="21800" xr:uid="{98296D45-CE1A-4AE0-9ADD-7070E48C6B5B}"/>
    <cellStyle name="40% - Accent5 3 2 4 2 3 2" xfId="14904" xr:uid="{5D37358F-2FA6-44FF-A408-ED6720216C96}"/>
    <cellStyle name="40% - Accent5 3 2 4 2 4" xfId="21970" xr:uid="{17EFE98B-6240-42C7-BCC2-3CCCA0FB9D72}"/>
    <cellStyle name="40% - Accent5 3 2 4 3" xfId="4701" xr:uid="{4FC41A35-0159-4BDA-9E50-ABFBE24170AA}"/>
    <cellStyle name="40% - Accent5 3 2 4 3 2" xfId="22059" xr:uid="{A9C5D234-9E4E-4C03-8CF8-4A7AFB36F966}"/>
    <cellStyle name="40% - Accent5 3 2 4 4" xfId="17510" xr:uid="{2A81678E-D424-427E-BDF2-D163732A1678}"/>
    <cellStyle name="40% - Accent5 3 2 4 4 2" xfId="1175" xr:uid="{5D1D25BD-C517-433E-9E85-76002B7C1056}"/>
    <cellStyle name="40% - Accent5 3 2 4 5" xfId="20818" xr:uid="{E664B9B8-27CE-40E2-AF98-F3C372CC1A11}"/>
    <cellStyle name="40% - Accent5 3 2 5" xfId="20304" xr:uid="{C01EA876-BFF3-4C20-9B8F-17E2AE2D475E}"/>
    <cellStyle name="40% - Accent5 3 2 5 2" xfId="5649" xr:uid="{5DF0D5BC-AE94-4030-80A9-CD77348E0732}"/>
    <cellStyle name="40% - Accent5 3 2 5 2 2" xfId="23732" xr:uid="{DD8FEA40-EF12-4A86-B2FD-70512D95684A}"/>
    <cellStyle name="40% - Accent5 3 2 5 2 2 2" xfId="3193" xr:uid="{916F85C8-1183-4EDA-BD16-C709353AF574}"/>
    <cellStyle name="40% - Accent5 3 2 5 2 3" xfId="15488" xr:uid="{CFA652C7-6879-40EE-9590-914C346251C8}"/>
    <cellStyle name="40% - Accent5 3 2 5 2 3 2" xfId="220" xr:uid="{E00B908D-59AF-41F7-8AAA-420E21BA2740}"/>
    <cellStyle name="40% - Accent5 3 2 5 2 4" xfId="15658" xr:uid="{B75CF6B4-2E82-45B6-9BA4-9AB95309E31C}"/>
    <cellStyle name="40% - Accent5 3 2 5 3" xfId="11014" xr:uid="{7EE5507B-7BEF-4D83-B920-98615A543B96}"/>
    <cellStyle name="40% - Accent5 3 2 5 3 2" xfId="15747" xr:uid="{56EE4344-B854-4655-B6B0-5FD0935EFC69}"/>
    <cellStyle name="40% - Accent5 3 2 5 4" xfId="6977" xr:uid="{938748E2-12E6-48D9-8425-E1A1379AE4B1}"/>
    <cellStyle name="40% - Accent5 3 2 5 4 2" xfId="1176" xr:uid="{E404321F-7378-4569-95EE-F1B5B9BE0DF1}"/>
    <cellStyle name="40% - Accent5 3 2 5 5" xfId="14506" xr:uid="{FCD392F4-3F62-40B2-A4E3-8892468EC457}"/>
    <cellStyle name="40% - Accent5 3 2 6" xfId="9774" xr:uid="{15F80B38-FA53-4DE8-8A54-D55BEB7EF704}"/>
    <cellStyle name="40% - Accent5 3 2 6 2" xfId="7838" xr:uid="{4A4DA102-27B7-4D38-BBD7-272B30650F37}"/>
    <cellStyle name="40% - Accent5 3 2 6 2 2" xfId="25197" xr:uid="{3EF2228A-1424-4BC8-A461-B8C283C0F0B3}"/>
    <cellStyle name="40% - Accent5 3 2 6 3" xfId="2768" xr:uid="{646EB3EB-51AA-4C0A-99C4-18D194E5CF5B}"/>
    <cellStyle name="40% - Accent5 3 2 6 3 2" xfId="15905" xr:uid="{E74DF061-1D82-4AF6-BA75-B5BBE2C9CF88}"/>
    <cellStyle name="40% - Accent5 3 2 6 4" xfId="22925" xr:uid="{D614D9AA-DCED-4127-A9E1-0F1BD2300889}"/>
    <cellStyle name="40% - Accent5 3 2 7" xfId="19357" xr:uid="{D729C5F0-B335-47CD-86E4-C5F5CE8AADA8}"/>
    <cellStyle name="40% - Accent5 3 2 7 2" xfId="20554" xr:uid="{4200BDC1-DB9F-4930-86A2-3AAD15B69E1E}"/>
    <cellStyle name="40% - Accent5 3 2 7 2 2" xfId="16863" xr:uid="{38E03E74-EFF7-431D-8221-2CF548E69370}"/>
    <cellStyle name="40% - Accent5 3 2 7 3" xfId="24938" xr:uid="{5F9D2A11-9709-4827-A738-7DC0F8E15AB4}"/>
    <cellStyle name="40% - Accent5 3 2 7 3 2" xfId="17010" xr:uid="{26342EF5-5B16-4F6E-A484-C5B2B213A04A}"/>
    <cellStyle name="40% - Accent5 3 2 7 4" xfId="25108" xr:uid="{7BED3D50-CF9B-470F-9269-54DB579C708D}"/>
    <cellStyle name="40% - Accent5 3 2 8" xfId="11989" xr:uid="{A398DF40-BE47-4CAC-AB4C-2FB5E7FFA574}"/>
    <cellStyle name="40% - Accent5 3 2 8 2" xfId="25136" xr:uid="{D203E606-4243-4068-82CD-9B4DC2DB016E}"/>
    <cellStyle name="40% - Accent5 3 2 9" xfId="19194" xr:uid="{BCE7BE54-F7BE-4706-95BD-AF37935B2CEF}"/>
    <cellStyle name="40% - Accent5 3 2 9 2" xfId="10566" xr:uid="{665DB741-E2AE-4B88-A9F1-A786757EA2FC}"/>
    <cellStyle name="40% - Accent5 3 3" xfId="13992" xr:uid="{D2D04D3B-E6FA-4988-BDAA-6E3973B0BAAE}"/>
    <cellStyle name="40% - Accent5 3 3 2" xfId="2428" xr:uid="{F21A5518-D91A-41FF-B85F-5BE67BD1FA0D}"/>
    <cellStyle name="40% - Accent5 3 3 2 2" xfId="24600" xr:uid="{78D1CF7B-F161-418B-8571-D63632FC6A8D}"/>
    <cellStyle name="40% - Accent5 3 3 2 2 2" xfId="6887" xr:uid="{280CE6A3-B240-4FDB-804F-6F52EEA3DC90}"/>
    <cellStyle name="40% - Accent5 3 3 2 2 2 2" xfId="22142" xr:uid="{A7E5EC6A-C101-44EE-BF93-85235C1FF5F1}"/>
    <cellStyle name="40% - Accent5 3 3 2 2 3" xfId="11268" xr:uid="{846F29A2-7E98-47E6-BC00-6A687BF72ECE}"/>
    <cellStyle name="40% - Accent5 3 3 2 2 3 2" xfId="8646" xr:uid="{7F28FCCC-B80C-4AC1-9993-1FB0AAB598A3}"/>
    <cellStyle name="40% - Accent5 3 3 2 2 4" xfId="11438" xr:uid="{6ABFDFD9-3A05-41D9-A83F-784BB3DC5DDC}"/>
    <cellStyle name="40% - Accent5 3 3 2 3" xfId="17339" xr:uid="{7F5BD035-B83D-4808-8CD7-C33691E55A95}"/>
    <cellStyle name="40% - Accent5 3 3 2 3 2" xfId="11527" xr:uid="{39A4EE2D-7759-4CD4-B888-45B083A6CE63}"/>
    <cellStyle name="40% - Accent5 3 3 2 4" xfId="13299" xr:uid="{F372FBF6-3BD5-410C-A54A-0745ADA67753}"/>
    <cellStyle name="40% - Accent5 3 3 2 4 2" xfId="4314" xr:uid="{4D146F67-4D1D-46B2-9023-B3EBA9D2A2D8}"/>
    <cellStyle name="40% - Accent5 3 3 2 5" xfId="9255" xr:uid="{C5733936-9409-47F2-BB7A-904803870C37}"/>
    <cellStyle name="40% - Accent5 3 3 3" xfId="8741" xr:uid="{00AD13B8-17E8-4598-8B2B-71D84B18E026}"/>
    <cellStyle name="40% - Accent5 3 3 3 2" xfId="18287" xr:uid="{C9A09189-40B7-4A86-864C-239DA80E49D4}"/>
    <cellStyle name="40% - Accent5 3 3 3 2 2" xfId="19523" xr:uid="{F09C9E00-0E7C-4CA0-B9DB-514F21D25E59}"/>
    <cellStyle name="40% - Accent5 3 3 3 2 2 2" xfId="15830" xr:uid="{14B9F9A9-E74F-4ADB-8FBB-C8DBAC6D1BC4}"/>
    <cellStyle name="40% - Accent5 3 3 3 2 3" xfId="23905" xr:uid="{1497DA5A-FC08-4169-A09D-FD6B57E12417}"/>
    <cellStyle name="40% - Accent5 3 3 3 2 3 2" xfId="21281" xr:uid="{0A998F81-E32A-4254-A511-7CDC7A26692C}"/>
    <cellStyle name="40% - Accent5 3 3 3 2 4" xfId="24075" xr:uid="{7A34363C-FB8B-4554-B3D6-E63B71B5DCD9}"/>
    <cellStyle name="40% - Accent5 3 3 3 3" xfId="6806" xr:uid="{9B0A4193-2AE5-41CB-8B53-A119A69FE3EF}"/>
    <cellStyle name="40% - Accent5 3 3 3 3 2" xfId="24164" xr:uid="{AD244D1D-4AD8-4F69-9C12-3C265916F0ED}"/>
    <cellStyle name="40% - Accent5 3 3 3 4" xfId="661" xr:uid="{7F32ADB1-ABC1-47C1-A5DF-903380B6126E}"/>
    <cellStyle name="40% - Accent5 3 3 3 4 2" xfId="10628" xr:uid="{C55816D0-C4A0-445F-AF15-C3F20E3D1FE3}"/>
    <cellStyle name="40% - Accent5 3 3 3 5" xfId="21891" xr:uid="{6DC800DC-F668-4DC5-A35C-5FE4721246D3}"/>
    <cellStyle name="40% - Accent5 3 3 4" xfId="11963" xr:uid="{C1BB5BB7-984D-47D6-B71C-34D6665FBA4A}"/>
    <cellStyle name="40% - Accent5 3 3 4 2" xfId="17420" xr:uid="{2A23ED69-9BC6-4DC2-92DF-F7E61A6519FE}"/>
    <cellStyle name="40% - Accent5 3 3 4 2 2" xfId="9506" xr:uid="{6D6F9F41-7332-42C3-A91B-F7442EAFD549}"/>
    <cellStyle name="40% - Accent5 3 3 4 3" xfId="4955" xr:uid="{8469EE19-4C87-4A4A-9755-500B9AC67945}"/>
    <cellStyle name="40% - Accent5 3 3 4 3 2" xfId="2333" xr:uid="{807868B2-1E23-4C22-9E2D-D62DBB82FF45}"/>
    <cellStyle name="40% - Accent5 3 3 4 4" xfId="5125" xr:uid="{C6224084-A6E2-407B-9EBF-D959504A37AB}"/>
    <cellStyle name="40% - Accent5 3 3 5" xfId="23651" xr:uid="{CC587911-337E-4980-A1CB-DD549D3540E0}"/>
    <cellStyle name="40% - Accent5 3 3 5 2" xfId="5214" xr:uid="{79E0C1D8-7233-4AE7-8592-C20617402F52}"/>
    <cellStyle name="40% - Accent5 3 3 6" xfId="19613" xr:uid="{480439AA-3DE8-4E07-A34A-2014889CF377}"/>
    <cellStyle name="40% - Accent5 3 3 6 2" xfId="2210" xr:uid="{06E1A137-9F28-43B3-8B00-E2BEBDAB2331}"/>
    <cellStyle name="40% - Accent5 3 3 7" xfId="2942" xr:uid="{8EC8099E-F8C3-40D0-A481-86A81540E99C}"/>
    <cellStyle name="40% - Accent5 3 4" xfId="21377" xr:uid="{8B59EC15-218E-4CB6-A9CB-6A33A2291F7B}"/>
    <cellStyle name="40% - Accent5 3 4 2" xfId="15065" xr:uid="{7597AFC2-BD9D-4D3A-8FDD-5D7565DE3BB6}"/>
    <cellStyle name="40% - Accent5 3 4 2 2" xfId="20389" xr:uid="{ACEDD154-B6EC-440D-9874-57AB50C6E424}"/>
    <cellStyle name="40% - Accent5 3 4 2 2 2" xfId="571" xr:uid="{60247847-C801-4111-A7E0-5F45F19252AC}"/>
    <cellStyle name="40% - Accent5 3 4 2 2 2 2" xfId="11610" xr:uid="{94AAC799-3657-4AD9-8098-D5790175FFEA}"/>
    <cellStyle name="40% - Accent5 3 4 2 2 3" xfId="7060" xr:uid="{CFFA477C-D6F1-43CF-BBCA-004B6A41BC03}"/>
    <cellStyle name="40% - Accent5 3 4 2 2 3 2" xfId="4437" xr:uid="{BE310CC6-1F6B-4851-9EED-0B18E0716B76}"/>
    <cellStyle name="40% - Accent5 3 4 2 2 4" xfId="7230" xr:uid="{4C06B46F-889A-4568-81CD-E1BA3ECCC672}"/>
    <cellStyle name="40% - Accent5 3 4 2 3" xfId="13128" xr:uid="{F011DA54-0CF8-4C7F-9E4E-86C6887CA36C}"/>
    <cellStyle name="40% - Accent5 3 4 2 3 2" xfId="7319" xr:uid="{BB4180C9-A6AC-4231-969C-AAC3A8CE3ECE}"/>
    <cellStyle name="40% - Accent5 3 4 2 4" xfId="1700" xr:uid="{B65382BB-57E4-4B9C-87D6-A47E5409034A}"/>
    <cellStyle name="40% - Accent5 3 4 2 4 2" xfId="16952" xr:uid="{E81F376A-90DF-416C-9E6D-5F3C7893A119}"/>
    <cellStyle name="40% - Accent5 3 4 2 5" xfId="5046" xr:uid="{F0FA5606-172E-415D-84F5-430E392F788D}"/>
    <cellStyle name="40% - Accent5 3 4 3" xfId="4532" xr:uid="{EC349B84-8C08-461F-A911-AD81EEFA4F1C}"/>
    <cellStyle name="40% - Accent5 3 4 3 2" xfId="14077" xr:uid="{EED141D2-5824-4320-8BDE-F6BDF18C3FAA}"/>
    <cellStyle name="40% - Accent5 3 4 3 2 2" xfId="572" xr:uid="{7D01BA43-D8B9-42D7-BFAC-35694544BE3E}"/>
    <cellStyle name="40% - Accent5 3 4 3 2 2 2" xfId="24247" xr:uid="{27F45DCC-5B88-4902-AD19-88A3458D9D4D}"/>
    <cellStyle name="40% - Accent5 3 4 3 2 3" xfId="19696" xr:uid="{0E9E5FDC-9465-4E10-A417-5A585EC8DAE8}"/>
    <cellStyle name="40% - Accent5 3 4 3 2 3 2" xfId="10751" xr:uid="{951F43AA-B7C2-4F47-8B68-00BF53AC919E}"/>
    <cellStyle name="40% - Accent5 3 4 3 2 4" xfId="19866" xr:uid="{50CE43E1-E3FB-4292-9861-8F4B0F208B98}"/>
    <cellStyle name="40% - Accent5 3 4 3 3" xfId="489" xr:uid="{A23DA087-C41C-481A-B7B6-84440458B767}"/>
    <cellStyle name="40% - Accent5 3 4 3 3 2" xfId="19955" xr:uid="{7DEDD66B-F391-4403-B554-FFF60F459E71}"/>
    <cellStyle name="40% - Accent5 3 4 3 4" xfId="3804" xr:uid="{0FA9C823-0DBE-47F5-9D10-D1A203D0E319}"/>
    <cellStyle name="40% - Accent5 3 4 3 4 2" xfId="6418" xr:uid="{2001F673-091A-4728-8933-19EB7A31F3FB}"/>
    <cellStyle name="40% - Accent5 3 4 3 5" xfId="11359" xr:uid="{3F906C8F-E6EB-4707-A562-9517F1BD4974}"/>
    <cellStyle name="40% - Accent5 3 4 4" xfId="7754" xr:uid="{82D39B59-FD8E-4C1E-B0DE-4A55595AD4A9}"/>
    <cellStyle name="40% - Accent5 3 4 4 2" xfId="13209" xr:uid="{7DD5EFA7-E72B-427D-BA5F-2B85C4A6883D}"/>
    <cellStyle name="40% - Accent5 3 4 4 2 2" xfId="5297" xr:uid="{01A620AA-4E8B-419F-8D2F-7E17CB23600C}"/>
    <cellStyle name="40% - Accent5 3 4 4 3" xfId="17593" xr:uid="{5AAEB294-9AC0-4115-A590-D92D5061E404}"/>
    <cellStyle name="40% - Accent5 3 4 4 3 2" xfId="14969" xr:uid="{302ACCC6-8C6B-4C0B-AFBA-185699AF5F10}"/>
    <cellStyle name="40% - Accent5 3 4 4 4" xfId="17763" xr:uid="{C750FDE0-4FA8-47AC-A277-B8EEB6FB0FE3}"/>
    <cellStyle name="40% - Accent5 3 4 5" xfId="19442" xr:uid="{1417F82A-29EC-4BA0-96FE-941AB2CD2F2E}"/>
    <cellStyle name="40% - Accent5 3 4 5 2" xfId="17852" xr:uid="{E17E4B93-3739-45C5-90ED-F5E3F7F44121}"/>
    <cellStyle name="40% - Accent5 3 4 6" xfId="662" xr:uid="{AABBA948-22F2-4194-9738-0F7355D97C12}"/>
    <cellStyle name="40% - Accent5 3 4 6 2" xfId="23265" xr:uid="{EC3C3740-7082-4F2D-A839-5143DBE665E2}"/>
    <cellStyle name="40% - Accent5 3 4 7" xfId="15579" xr:uid="{F0FB31D1-14BD-460D-97EA-63DD57E95D3F}"/>
    <cellStyle name="40% - Accent5 3 5" xfId="10845" xr:uid="{EF1CB488-5BCE-4C81-BABF-2A3B18520AF0}"/>
    <cellStyle name="40% - Accent5 3 5 2" xfId="23482" xr:uid="{CC71C03F-BF9F-4351-A166-83929293196E}"/>
    <cellStyle name="40% - Accent5 3 5 2 2" xfId="8826" xr:uid="{3CFBFAD1-68EF-46B6-9CBA-A0ED5FB69262}"/>
    <cellStyle name="40% - Accent5 3 5 2 2 2" xfId="3714" xr:uid="{096A2320-DE8A-4FF3-954F-B57EC14EC6DF}"/>
    <cellStyle name="40% - Accent5 3 5 2 2 2 2" xfId="7402" xr:uid="{BCAC6E8F-B3F4-462E-940E-DBEDEB8D0D17}"/>
    <cellStyle name="40% - Accent5 3 5 2 2 3" xfId="1771" xr:uid="{4809A848-CE8C-4DF5-8820-CDDF39B0C230}"/>
    <cellStyle name="40% - Accent5 3 5 2 2 3 2" xfId="17075" xr:uid="{520C950C-3ED1-4D32-9116-FB5E87B49963}"/>
    <cellStyle name="40% - Accent5 3 5 2 2 4" xfId="1947" xr:uid="{4951E047-D23F-406F-AD8C-CB2E5527949C}"/>
    <cellStyle name="40% - Accent5 3 5 2 3" xfId="1529" xr:uid="{CCEC97A1-3A2D-4111-A446-D9A2CE32F808}"/>
    <cellStyle name="40% - Accent5 3 5 2 3 2" xfId="1004" xr:uid="{67B26182-3EF5-4FC3-A0E5-163BE6072870}"/>
    <cellStyle name="40% - Accent5 3 5 2 4" xfId="22755" xr:uid="{94BA5D0E-B476-4717-8968-1217D8AF0E95}"/>
    <cellStyle name="40% - Accent5 3 5 2 4 2" xfId="25369" xr:uid="{B182A29C-562A-408B-8891-36602A1D3F68}"/>
    <cellStyle name="40% - Accent5 3 5 2 5" xfId="17684" xr:uid="{11AF8682-4318-4411-9627-5EE92459E669}"/>
    <cellStyle name="40% - Accent5 3 5 3" xfId="17170" xr:uid="{269261A8-F9F9-4DA6-ACAA-C569788273C5}"/>
    <cellStyle name="40% - Accent5 3 5 3 2" xfId="21462" xr:uid="{98372FD0-4393-4BC8-A2A4-CEA7314FA5B0}"/>
    <cellStyle name="40% - Accent5 3 5 3 2 2" xfId="10028" xr:uid="{8D0DA2F1-564C-4928-8BF4-9E4D358B2CBC}"/>
    <cellStyle name="40% - Accent5 3 5 3 2 2 2" xfId="20038" xr:uid="{87E7DE0D-A920-4897-B5D5-AC1E9604F61B}"/>
    <cellStyle name="40% - Accent5 3 5 3 2 3" xfId="3875" xr:uid="{829211EE-4C25-42A9-B8FD-0139F2713975}"/>
    <cellStyle name="40% - Accent5 3 5 3 2 3 2" xfId="6541" xr:uid="{B589B929-D7D9-464D-9BAC-04EEFF83FF22}"/>
    <cellStyle name="40% - Accent5 3 5 3 2 4" xfId="4051" xr:uid="{A5F9C23C-CBD6-47A9-B552-7AEAF64BD7F5}"/>
    <cellStyle name="40% - Accent5 3 5 3 3" xfId="3633" xr:uid="{E565E6EA-E54E-4F42-842F-546EE6455C0F}"/>
    <cellStyle name="40% - Accent5 3 5 3 3 2" xfId="2039" xr:uid="{0A5E283E-F87D-4781-A80D-522546F4BE80}"/>
    <cellStyle name="40% - Accent5 3 5 3 4" xfId="16442" xr:uid="{CBF02794-9FED-458C-8DF6-BA6DBC55C0AF}"/>
    <cellStyle name="40% - Accent5 3 5 3 4 2" xfId="19056" xr:uid="{029202EB-B99C-42D2-A8D5-46C7CCCEDF9B}"/>
    <cellStyle name="40% - Accent5 3 5 3 5" xfId="7151" xr:uid="{F342D70C-7E34-4674-9274-CE2D5A95CBA2}"/>
    <cellStyle name="40% - Accent5 3 5 4" xfId="2513" xr:uid="{A44E539B-7E15-41F3-A489-001C13286BB0}"/>
    <cellStyle name="40% - Accent5 3 5 4 2" xfId="1610" xr:uid="{86413783-D512-455B-A604-07A83B47FA12}"/>
    <cellStyle name="40% - Accent5 3 5 4 2 2" xfId="17935" xr:uid="{706AD824-9DBD-400C-AE8C-B3575B9C0035}"/>
    <cellStyle name="40% - Accent5 3 5 4 3" xfId="13382" xr:uid="{4CE497E1-CDAE-4498-BA5D-F872E4752763}"/>
    <cellStyle name="40% - Accent5 3 5 4 3 2" xfId="23387" xr:uid="{93C03859-E81F-40C2-B930-7E7C4A606FA5}"/>
    <cellStyle name="40% - Accent5 3 5 4 4" xfId="13552" xr:uid="{6D8A90C4-5ADA-46E9-8A2E-4C1143324EF1}"/>
    <cellStyle name="40% - Accent5 3 5 5" xfId="490" xr:uid="{524C50AB-BD4C-49E2-BF21-8D3A6517A2E8}"/>
    <cellStyle name="40% - Accent5 3 5 5 2" xfId="13641" xr:uid="{0610EC2A-B195-4213-BBCA-415259A12C34}"/>
    <cellStyle name="40% - Accent5 3 5 6" xfId="10118" xr:uid="{309596B7-6DD2-4B3D-9F13-B5856D128358}"/>
    <cellStyle name="40% - Accent5 3 5 6 2" xfId="12732" xr:uid="{2159EA57-F8F5-43F2-8212-37C74D10C02D}"/>
    <cellStyle name="40% - Accent5 3 5 7" xfId="23996" xr:uid="{E560696A-C6FB-4E69-AD87-048BD663F418}"/>
    <cellStyle name="40% - Accent5 3 6" xfId="6637" xr:uid="{01FD31B7-267E-4EC0-B960-9B2574CE248B}"/>
    <cellStyle name="40% - Accent5 3 6 2" xfId="15150" xr:uid="{8A18F151-2689-4408-A363-70AF2CA42548}"/>
    <cellStyle name="40% - Accent5 3 6 2 2" xfId="22665" xr:uid="{83EAC4ED-68DD-4B9B-B4D9-9ECADF37C4C1}"/>
    <cellStyle name="40% - Accent5 3 6 2 2 2" xfId="13724" xr:uid="{6F75D4B5-8EF5-4784-ACC9-9E85B1397936}"/>
    <cellStyle name="40% - Accent5 3 6 2 3" xfId="10189" xr:uid="{D386519D-975B-451B-817D-2EB510F16193}"/>
    <cellStyle name="40% - Accent5 3 6 2 3 2" xfId="19179" xr:uid="{D01F6972-40D1-4F0C-BA07-C292CA8922DA}"/>
    <cellStyle name="40% - Accent5 3 6 2 4" xfId="10365" xr:uid="{7040E98C-8B33-47CB-B5C3-70638DBAE2FE}"/>
    <cellStyle name="40% - Accent5 3 6 3" xfId="9947" xr:uid="{6D9150AD-2071-4054-A916-6109D1158549}"/>
    <cellStyle name="40% - Accent5 3 6 3 2" xfId="4143" xr:uid="{D68C8A2E-9ABD-4E28-A156-0F54336A30E9}"/>
    <cellStyle name="40% - Accent5 3 6 4" xfId="5908" xr:uid="{980D7974-D579-4F79-BCF4-EB24A76D2B8E}"/>
    <cellStyle name="40% - Accent5 3 6 4 2" xfId="8523" xr:uid="{A08B21C8-16A5-43DC-9133-39DE2DA8EEB5}"/>
    <cellStyle name="40% - Accent5 3 6 5" xfId="19787" xr:uid="{BC023C23-F9E8-4A44-97B2-932972BFED87}"/>
    <cellStyle name="40% - Accent5 3 7" xfId="19273" xr:uid="{3F1C6895-7C19-4A7C-92AC-547C95381C29}"/>
    <cellStyle name="40% - Accent5 3 7 2" xfId="4617" xr:uid="{BB6F83E9-1D8F-45A9-BF18-71F9AE81F16A}"/>
    <cellStyle name="40% - Accent5 3 7 2 2" xfId="16352" xr:uid="{3B6F65EA-DAC6-471F-9906-BCA87D00BC26}"/>
    <cellStyle name="40% - Accent5 3 7 2 2 2" xfId="2113" xr:uid="{631CCB81-67A1-4CA1-8FCE-DF2AFC1259A0}"/>
    <cellStyle name="40% - Accent5 3 7 2 3" xfId="22826" xr:uid="{0E24CA8B-2DAD-4053-AF41-E96A44E9384E}"/>
    <cellStyle name="40% - Accent5 3 7 2 3 2" xfId="12863" xr:uid="{F8B52168-A3CF-4F66-9530-3CD1CBF41DE3}"/>
    <cellStyle name="40% - Accent5 3 7 2 4" xfId="23002" xr:uid="{EA8BF097-C6FF-44F6-A516-380C8A19322E}"/>
    <cellStyle name="40% - Accent5 3 7 3" xfId="22584" xr:uid="{10EA042C-FD3D-4962-8650-18B35FB87620}"/>
    <cellStyle name="40% - Accent5 3 7 3 2" xfId="10457" xr:uid="{1AFA62D1-A550-478B-8A7F-175405E663B9}"/>
    <cellStyle name="40% - Accent5 3 7 4" xfId="12222" xr:uid="{108B647F-3321-4A7D-BF48-3BCA9A795651}"/>
    <cellStyle name="40% - Accent5 3 7 4 2" xfId="21158" xr:uid="{0546AB16-1209-42E5-9243-E2EDDB25AB48}"/>
    <cellStyle name="40% - Accent5 3 7 5" xfId="13473" xr:uid="{B7787E67-B085-4CE7-9EFF-E5393D4ACCC4}"/>
    <cellStyle name="40% - Accent5 3 8" xfId="3460" xr:uid="{E25C1EC8-B06E-4634-9A51-8F0D06D85A4D}"/>
    <cellStyle name="40% - Accent5 3 8 2" xfId="18371" xr:uid="{135FBF65-825D-4D0F-A972-157390CB47C1}"/>
    <cellStyle name="40% - Accent5 3 8 2 2" xfId="12560" xr:uid="{72B12714-CDD9-4B45-9352-808FCD5FBCD4}"/>
    <cellStyle name="40% - Accent5 3 8 3" xfId="14332" xr:uid="{E1E2566D-0CEA-4F87-9C88-3359FA3AC0A4}"/>
    <cellStyle name="40% - Accent5 3 8 3 2" xfId="22217" xr:uid="{AEBB62BB-FDE4-456C-82F5-F5FA103FC661}"/>
    <cellStyle name="40% - Accent5 3 8 4" xfId="10288" xr:uid="{5D84BC29-3C5C-4B12-A758-595D79C2434C}"/>
    <cellStyle name="40% - Accent5 3 9" xfId="6721" xr:uid="{564E8707-873E-4982-83B0-DEBF84776AA8}"/>
    <cellStyle name="40% - Accent5 3 9 2" xfId="7919" xr:uid="{2DEBF9D5-0EFA-4C2C-992E-FABDD9634A31}"/>
    <cellStyle name="40% - Accent5 3 9 2 2" xfId="23176" xr:uid="{040AC23E-14E2-4686-8621-B8DE3B140DF6}"/>
    <cellStyle name="40% - Accent5 3 9 3" xfId="12301" xr:uid="{199D3F9F-169C-43DF-9AFC-D09813F9E908}"/>
    <cellStyle name="40% - Accent5 3 9 3 2" xfId="23323" xr:uid="{9AFC862C-3F28-476F-8A43-DA105B1EDA55}"/>
    <cellStyle name="40% - Accent5 3 9 4" xfId="12471" xr:uid="{38DFD7BF-BD9B-4BEC-A911-AEC79E3A0152}"/>
    <cellStyle name="40% - Accent5 4" xfId="23414" xr:uid="{3C63F53C-C4CF-4500-ABC2-8CDB19772D1C}"/>
    <cellStyle name="40% - Accent5 4 10" xfId="14102" xr:uid="{8FA1C72C-F6F0-4E19-A2F7-282525FEE7AD}"/>
    <cellStyle name="40% - Accent5 4 10 2" xfId="3025" xr:uid="{7D23824C-8999-4630-973D-AADB1460307C}"/>
    <cellStyle name="40% - Accent5 4 11" xfId="22669" xr:uid="{3FD9B686-737B-43B4-A13D-4F7BA68CE1A6}"/>
    <cellStyle name="40% - Accent5 4 11 2" xfId="25306" xr:uid="{9D1F8664-F7D5-42DD-9902-4D41AD5033C6}"/>
    <cellStyle name="40% - Accent5 4 12" xfId="13409" xr:uid="{8E46167E-D4C5-4DA6-AD0A-B742D60EA259}"/>
    <cellStyle name="40% - Accent5 4 13" xfId="25598" xr:uid="{5D7E836F-CA32-43BA-B6A7-4FC71C3D6E94}"/>
    <cellStyle name="40% - Accent5 4 2" xfId="1354" xr:uid="{BE71932A-F50B-47C1-B1EC-5ED7C4AF3DDC}"/>
    <cellStyle name="40% - Accent5 4 2 2" xfId="3458" xr:uid="{15CF9E2A-5C06-4CA7-B59D-397F6DA7E3C8}"/>
    <cellStyle name="40% - Accent5 4 2 2 2" xfId="9772" xr:uid="{E2E6F440-272D-4779-9464-28AE609CBF4F}"/>
    <cellStyle name="40% - Accent5 4 2 2 2 2" xfId="6722" xr:uid="{F518ABCF-7BA4-4275-8C2A-6F15CB0811A5}"/>
    <cellStyle name="40% - Accent5 4 2 2 2 2 2" xfId="18456" xr:uid="{311BC573-FA51-4798-AA90-4D2231D43889}"/>
    <cellStyle name="40% - Accent5 4 2 2 2 2 2 2" xfId="16855" xr:uid="{F749ACFF-BE07-495D-9499-8FE2FCF118B6}"/>
    <cellStyle name="40% - Accent5 4 2 2 2 2 3" xfId="24930" xr:uid="{F1938B9D-581A-430B-84E4-363410AE86BB}"/>
    <cellStyle name="40% - Accent5 4 2 2 2 2 3 2" xfId="1259" xr:uid="{B2ABA197-07CF-4BF3-B2FD-B3E51C2EDB9E}"/>
    <cellStyle name="40% - Accent5 4 2 2 2 2 4" xfId="25106" xr:uid="{06879A7F-904F-4C00-994E-64207C2001DF}"/>
    <cellStyle name="40% - Accent5 4 2 2 2 3" xfId="24688" xr:uid="{AA59D4D1-71EC-495D-9B8D-A8CAFCC9935C}"/>
    <cellStyle name="40% - Accent5 4 2 2 2 3 2" xfId="12561" xr:uid="{1E184776-42DF-4D9E-B664-114A47ED4086}"/>
    <cellStyle name="40% - Accent5 4 2 2 2 4" xfId="20648" xr:uid="{C4DD817B-48A7-4E4C-B274-DCC342CEF90A}"/>
    <cellStyle name="40% - Accent5 4 2 2 2 4 2" xfId="22231" xr:uid="{D0FEC355-7D51-4181-B2DA-C50E04342E58}"/>
    <cellStyle name="40% - Accent5 4 2 2 2 5" xfId="22923" xr:uid="{BDDB4C1A-F2A1-473B-8CDC-6E3D4410362C}"/>
    <cellStyle name="40% - Accent5 4 2 2 3" xfId="22409" xr:uid="{D64BCA60-F1C5-4D9A-96C6-1289680B5BBE}"/>
    <cellStyle name="40% - Accent5 4 2 2 3 2" xfId="19358" xr:uid="{E7EDFFE3-F655-4057-88CD-CE6F33605545}"/>
    <cellStyle name="40% - Accent5 4 2 2 3 2 2" xfId="7923" xr:uid="{A223CCBB-CD94-4B80-952D-149980CF8295}"/>
    <cellStyle name="40% - Accent5 4 2 2 3 2 2 2" xfId="6321" xr:uid="{2C7EF6E3-856C-478B-88A6-825E2757295C}"/>
    <cellStyle name="40% - Accent5 4 2 2 3 2 3" xfId="18617" xr:uid="{4B9726A3-BDF6-4CCD-A9F3-8DB4BA8587F6}"/>
    <cellStyle name="40% - Accent5 4 2 2 3 2 3 2" xfId="2292" xr:uid="{9581FF6F-03E1-4849-884B-D751BD21683D}"/>
    <cellStyle name="40% - Accent5 4 2 2 3 2 4" xfId="18793" xr:uid="{83279246-7F0C-4E40-97A6-C3AF61871F99}"/>
    <cellStyle name="40% - Accent5 4 2 2 3 3" xfId="18375" xr:uid="{89909CBF-8925-4903-BDED-5F81C267CAF8}"/>
    <cellStyle name="40% - Accent5 4 2 2 3 3 2" xfId="25198" xr:uid="{69AE276B-8F42-40D9-A0A0-E40323063C10}"/>
    <cellStyle name="40% - Accent5 4 2 2 3 4" xfId="14336" xr:uid="{1C2D0B8E-9058-4A04-A73E-B36212AA2B3A}"/>
    <cellStyle name="40% - Accent5 4 2 2 3 4 2" xfId="15919" xr:uid="{E61D473B-CDB3-4082-B8D7-61E62BB2DD19}"/>
    <cellStyle name="40% - Accent5 4 2 2 3 5" xfId="16610" xr:uid="{49A2E048-C010-43FE-A398-93413BC8C822}"/>
    <cellStyle name="40% - Accent5 4 2 2 4" xfId="17255" xr:uid="{08C00258-E991-4C90-9FC0-A5E35BDA5FB2}"/>
    <cellStyle name="40% - Accent5 4 2 2 4 2" xfId="24769" xr:uid="{5FE5D756-6041-4F60-903E-20414F877B27}"/>
    <cellStyle name="40% - Accent5 4 2 2 4 2 2" xfId="23168" xr:uid="{3B3802BF-3A7C-4EA3-ACED-4A89EC660778}"/>
    <cellStyle name="40% - Accent5 4 2 2 4 3" xfId="12293" xr:uid="{E064DA3E-C47B-46E3-97C8-BC1D0C7436D2}"/>
    <cellStyle name="40% - Accent5 4 2 2 4 3 2" xfId="1258" xr:uid="{B84812C2-2D09-4CDC-9290-F0709E8D6C31}"/>
    <cellStyle name="40% - Accent5 4 2 2 4 4" xfId="12469" xr:uid="{F72D4380-4810-4EFE-9658-9F66AF118B67}"/>
    <cellStyle name="40% - Accent5 4 2 2 5" xfId="12051" xr:uid="{5EE5BD35-5D25-43C4-A46B-6814A788BAE6}"/>
    <cellStyle name="40% - Accent5 4 2 2 5 2" xfId="6247" xr:uid="{67F8B7A2-BCA4-4377-8740-7642ED430C13}"/>
    <cellStyle name="40% - Accent5 4 2 2 6" xfId="8013" xr:uid="{20F83CA9-B5D0-48CB-BFCE-AC55B282E4DE}"/>
    <cellStyle name="40% - Accent5 4 2 2 6 2" xfId="9595" xr:uid="{3468070F-D872-4BAB-BEB4-CC3BDCFCCA3E}"/>
    <cellStyle name="40% - Accent5 4 2 2 7" xfId="10286" xr:uid="{F982AF7D-49A4-43A6-A6C8-F0A2A5433C0D}"/>
    <cellStyle name="40% - Accent5 4 2 3" xfId="16096" xr:uid="{004193BC-316C-48E5-93FE-6023CEED0BE9}"/>
    <cellStyle name="40% - Accent5 4 2 3 2" xfId="5562" xr:uid="{E683A85D-E4E1-466D-8F23-893ED8C715DA}"/>
    <cellStyle name="40% - Accent5 4 2 3 2 2" xfId="1439" xr:uid="{266DC8D2-0B98-4B21-9863-6C5A9085FA42}"/>
    <cellStyle name="40% - Accent5 4 2 3 2 2 2" xfId="14246" xr:uid="{E21FBD09-5BD9-4EB3-8CC6-3A347B0F62E0}"/>
    <cellStyle name="40% - Accent5 4 2 3 2 2 2 2" xfId="25272" xr:uid="{9E3117AE-F8CD-42C2-B098-600D4C0A1C52}"/>
    <cellStyle name="40% - Accent5 4 2 3 2 2 3" xfId="20719" xr:uid="{195131A0-A58B-4E78-94B2-39246D5DCDC8}"/>
    <cellStyle name="40% - Accent5 4 2 3 2 2 3 2" xfId="10710" xr:uid="{15B9FECA-59FB-42E7-A483-B931AC4FB062}"/>
    <cellStyle name="40% - Accent5 4 2 3 2 2 4" xfId="20895" xr:uid="{724C439C-E93D-4196-B9CD-96E9AAE6628A}"/>
    <cellStyle name="40% - Accent5 4 2 3 2 3" xfId="20477" xr:uid="{3A4D0B37-3E5E-4142-BBF2-A5C2E9656BD7}"/>
    <cellStyle name="40% - Accent5 4 2 3 2 3 2" xfId="8352" xr:uid="{70D91BE6-2B75-4593-A883-83A888E70D93}"/>
    <cellStyle name="40% - Accent5 4 2 3 2 4" xfId="9085" xr:uid="{147EEB4D-172E-4EBF-87E0-5C0E4C1209A4}"/>
    <cellStyle name="40% - Accent5 4 2 3 2 4 2" xfId="11699" xr:uid="{06244EEC-1DD3-4954-9752-7C67B1FD1711}"/>
    <cellStyle name="40% - Accent5 4 2 3 2 5" xfId="12390" xr:uid="{F84C6E34-FC29-4B2C-82A6-FDABBEF9E026}"/>
    <cellStyle name="40% - Accent5 4 2 3 3" xfId="11876" xr:uid="{939B3D24-24D1-4931-9A82-103E5ABE9AD8}"/>
    <cellStyle name="40% - Accent5 4 2 3 3 2" xfId="3543" xr:uid="{E9F59532-DF31-4A74-B1D3-A32F1256DBFB}"/>
    <cellStyle name="40% - Accent5 4 2 3 3 2 2" xfId="2682" xr:uid="{8C84E033-9DF4-47DE-9FB6-012B54334882}"/>
    <cellStyle name="40% - Accent5 4 2 3 3 2 2 2" xfId="18959" xr:uid="{C1034F97-569C-422D-BF73-1C33371881A1}"/>
    <cellStyle name="40% - Accent5 4 2 3 3 2 3" xfId="14407" xr:uid="{A5A919A8-D676-4B07-A59B-329F3D11D412}"/>
    <cellStyle name="40% - Accent5 4 2 3 3 2 3 2" xfId="23347" xr:uid="{E45D9E2E-108D-4CA0-B6CB-F60A30F07333}"/>
    <cellStyle name="40% - Accent5 4 2 3 3 2 4" xfId="14583" xr:uid="{AD75FC3E-7353-4C1E-A256-4DC5855DA2B3}"/>
    <cellStyle name="40% - Accent5 4 2 3 3 3" xfId="14165" xr:uid="{0D12CCE1-830E-42A1-A29C-FAF5B123DC75}"/>
    <cellStyle name="40% - Accent5 4 2 3 3 3 2" xfId="20987" xr:uid="{3834C54F-C3D9-461D-9851-258810B5E0F1}"/>
    <cellStyle name="40% - Accent5 4 2 3 3 4" xfId="21721" xr:uid="{BF956BB7-5D9F-4E07-8672-D0D55CB87535}"/>
    <cellStyle name="40% - Accent5 4 2 3 3 4 2" xfId="24336" xr:uid="{D4F09D42-F48B-47D0-8AA3-262A1E9B8028}"/>
    <cellStyle name="40% - Accent5 4 2 3 3 5" xfId="25027" xr:uid="{E95E4F23-197E-45B5-9D30-B277DD617017}"/>
    <cellStyle name="40% - Accent5 4 2 3 4" xfId="13044" xr:uid="{4303B513-49A3-4AAE-B7DA-96AD8A9C9C53}"/>
    <cellStyle name="40% - Accent5 4 2 3 4 2" xfId="20558" xr:uid="{F254FB56-8FEB-4C90-A353-A3D81C91EB3D}"/>
    <cellStyle name="40% - Accent5 4 2 3 4 2 2" xfId="12635" xr:uid="{A92D4E4A-6E8E-4878-8C6A-04493DADFAA0}"/>
    <cellStyle name="40% - Accent5 4 2 3 4 3" xfId="8084" xr:uid="{D57CB791-B7A9-4126-926E-06F1D35B43AD}"/>
    <cellStyle name="40% - Accent5 4 2 3 4 3 2" xfId="4396" xr:uid="{85D24712-8975-4D62-9B86-F1DD712A3CD2}"/>
    <cellStyle name="40% - Accent5 4 2 3 4 4" xfId="8260" xr:uid="{E28D3EAC-2024-4BD0-B480-8EB03F516BB6}"/>
    <cellStyle name="40% - Accent5 4 2 3 5" xfId="7842" xr:uid="{204C5EBC-9908-4869-8D7A-717FBF312947}"/>
    <cellStyle name="40% - Accent5 4 2 3 5 2" xfId="18885" xr:uid="{9E178076-D503-422D-ABE4-F53C82F7570C}"/>
    <cellStyle name="40% - Accent5 4 2 3 6" xfId="2772" xr:uid="{655A73BC-EE26-49DF-B5F9-F4C37AB09E22}"/>
    <cellStyle name="40% - Accent5 4 2 3 6 2" xfId="5386" xr:uid="{429BC398-9F83-4E3B-871D-130B62563C03}"/>
    <cellStyle name="40% - Accent5 4 2 3 7" xfId="6076" xr:uid="{938E00BD-0DBB-4F61-88E7-4D54CD9E55E6}"/>
    <cellStyle name="40% - Accent5 4 2 4" xfId="24513" xr:uid="{0F543ED2-E1BD-48F4-A0AD-6B64C503DCBE}"/>
    <cellStyle name="40% - Accent5 4 2 4 2" xfId="9857" xr:uid="{3D274947-6D86-44AF-91D6-6BC333D4E57C}"/>
    <cellStyle name="40% - Accent5 4 2 4 2 2" xfId="8995" xr:uid="{8E9DC131-9EC9-40AD-B855-E1324303A7CD}"/>
    <cellStyle name="40% - Accent5 4 2 4 2 2 2" xfId="8426" xr:uid="{E5314C7B-E250-43DC-A662-EA72A80C5A10}"/>
    <cellStyle name="40% - Accent5 4 2 4 2 3" xfId="2843" xr:uid="{85DC71CA-8B82-45B5-9018-FA2C99E0B8EB}"/>
    <cellStyle name="40% - Accent5 4 2 4 2 3 2" xfId="17034" xr:uid="{26ADF598-6BBB-47AA-A7D8-60DB431DCF2B}"/>
    <cellStyle name="40% - Accent5 4 2 4 2 4" xfId="3019" xr:uid="{2E08A191-DE34-43F8-BB3D-0170119534DB}"/>
    <cellStyle name="40% - Accent5 4 2 4 3" xfId="2601" xr:uid="{92FA2BB2-96D9-4712-AC66-722906DD89C5}"/>
    <cellStyle name="40% - Accent5 4 2 4 3 2" xfId="14675" xr:uid="{79C73DB2-C507-4B39-85AF-8EAB96339C34}"/>
    <cellStyle name="40% - Accent5 4 2 4 4" xfId="15409" xr:uid="{0F484A2C-0C29-4D3C-8C9D-9B1D6820766B}"/>
    <cellStyle name="40% - Accent5 4 2 4 4 2" xfId="18024" xr:uid="{F900AF08-5144-468C-913F-0FC44FAFA513}"/>
    <cellStyle name="40% - Accent5 4 2 4 5" xfId="18714" xr:uid="{E56FB797-454A-424F-9EF8-D376DC4ACDDD}"/>
    <cellStyle name="40% - Accent5 4 2 5" xfId="18200" xr:uid="{D919CB33-9682-4D2D-B852-CB89B97CF232}"/>
    <cellStyle name="40% - Accent5 4 2 5 2" xfId="22494" xr:uid="{952CBB37-0235-428A-84DE-873CA1427488}"/>
    <cellStyle name="40% - Accent5 4 2 5 2 2" xfId="21631" xr:uid="{4E695D6B-3235-4FBA-873E-132F6E78794C}"/>
    <cellStyle name="40% - Accent5 4 2 5 2 2 2" xfId="21061" xr:uid="{06EB16BA-8F3E-4881-BDCE-B88E6271982D}"/>
    <cellStyle name="40% - Accent5 4 2 5 2 3" xfId="9156" xr:uid="{5C58F602-593F-4A91-916D-83631C4C82FF}"/>
    <cellStyle name="40% - Accent5 4 2 5 2 3 2" xfId="6500" xr:uid="{EC595B1A-3A72-4038-884E-85B08E3CA95A}"/>
    <cellStyle name="40% - Accent5 4 2 5 2 4" xfId="9332" xr:uid="{AA14421A-BDE4-4C9B-865F-D61EE7417F02}"/>
    <cellStyle name="40% - Accent5 4 2 5 3" xfId="8914" xr:uid="{FC837AFA-A583-4B04-9073-ACAD523A9050}"/>
    <cellStyle name="40% - Accent5 4 2 5 3 2" xfId="3111" xr:uid="{19E5EEA3-5742-4390-BCA6-7688C4ABE971}"/>
    <cellStyle name="40% - Accent5 4 2 5 4" xfId="4876" xr:uid="{0948F738-0B4D-475B-9852-571E8682BABA}"/>
    <cellStyle name="40% - Accent5 4 2 5 4 2" xfId="7491" xr:uid="{851FF78C-4E14-48BD-918F-3949F67349C2}"/>
    <cellStyle name="40% - Accent5 4 2 5 5" xfId="8181" xr:uid="{E7659251-9B00-41D3-A703-77E43C41B1A2}"/>
    <cellStyle name="40% - Accent5 4 2 6" xfId="23567" xr:uid="{2FFD862E-DACC-4515-8FB1-778FFF62DBF0}"/>
    <cellStyle name="40% - Accent5 4 2 6 2" xfId="12132" xr:uid="{7D0ABC2D-037D-4139-AD12-418DF895247C}"/>
    <cellStyle name="40% - Accent5 4 2 6 2 2" xfId="10531" xr:uid="{E5705303-A081-478B-8BB9-64DE26ECF280}"/>
    <cellStyle name="40% - Accent5 4 2 6 3" xfId="5979" xr:uid="{F30574BE-E31B-48B6-9509-B2D6AC6B5803}"/>
    <cellStyle name="40% - Accent5 4 2 6 3 2" xfId="13893" xr:uid="{C92715D3-F220-4401-9303-8E41E46A0287}"/>
    <cellStyle name="40% - Accent5 4 2 6 4" xfId="6155" xr:uid="{DA9F26CE-A92A-436D-8367-DAEB2E9FA06A}"/>
    <cellStyle name="40% - Accent5 4 2 7" xfId="5737" xr:uid="{B5386562-B2C0-453B-8EC3-7FA9B26D6854}"/>
    <cellStyle name="40% - Accent5 4 2 7 2" xfId="16781" xr:uid="{A3F58A92-9916-4085-BABE-008C68A54879}"/>
    <cellStyle name="40% - Accent5 4 2 8" xfId="18546" xr:uid="{065259C9-4186-48CB-97C7-62EE5BE81096}"/>
    <cellStyle name="40% - Accent5 4 2 8 2" xfId="3282" xr:uid="{48209B32-7A7E-4149-9E12-0FB2368FE250}"/>
    <cellStyle name="40% - Accent5 4 2 9" xfId="3972" xr:uid="{4266CED0-2B9B-4FE0-9B4A-E5877BD5AA56}"/>
    <cellStyle name="40% - Accent5 4 3" xfId="7667" xr:uid="{A55660DF-DD25-436D-A011-1B0073F04331}"/>
    <cellStyle name="40% - Accent5 4 3 2" xfId="20302" xr:uid="{21062A27-4C38-407E-BD28-044B86E4E3D7}"/>
    <cellStyle name="40% - Accent5 4 3 2 2" xfId="5647" xr:uid="{E358880B-82B7-480D-A352-7EE8AD37889D}"/>
    <cellStyle name="40% - Accent5 4 3 2 2 2" xfId="4786" xr:uid="{657F2F69-DA5F-44FD-B5F5-CB605216D654}"/>
    <cellStyle name="40% - Accent5 4 3 2 2 2 2" xfId="3185" xr:uid="{A77B5006-30B7-4F42-8935-CE3422173C51}"/>
    <cellStyle name="40% - Accent5 4 3 2 2 3" xfId="15480" xr:uid="{D7DEFA55-1270-492F-9081-EB6E4A8FC9B9}"/>
    <cellStyle name="40% - Accent5 4 3 2 2 3 2" xfId="25451" xr:uid="{B692DA11-FB97-4501-8D17-519A3B1E8016}"/>
    <cellStyle name="40% - Accent5 4 3 2 2 4" xfId="15656" xr:uid="{B29B18E7-1A4F-4516-91A1-EF299BCFB128}"/>
    <cellStyle name="40% - Accent5 4 3 2 3" xfId="15238" xr:uid="{7E4894C7-2AD8-4866-B79D-06D553A760AF}"/>
    <cellStyle name="40% - Accent5 4 3 2 3 2" xfId="22060" xr:uid="{4FEBAF81-76AB-49F8-8A9F-500AAB746CBB}"/>
    <cellStyle name="40% - Accent5 4 3 2 4" xfId="23826" xr:uid="{C7137C14-4A65-4646-AD26-95CCD1240B5E}"/>
    <cellStyle name="40% - Accent5 4 3 2 4 2" xfId="13813" xr:uid="{349FEA90-CB93-435D-99EE-9C97055C8689}"/>
    <cellStyle name="40% - Accent5 4 3 2 5" xfId="14504" xr:uid="{144D35A2-1764-4F9D-8824-DD0205CA8C46}"/>
    <cellStyle name="40% - Accent5 4 3 3" xfId="13990" xr:uid="{E35FB576-B4B8-4100-A8A4-1570E49936FA}"/>
    <cellStyle name="40% - Accent5 4 3 3 2" xfId="11961" xr:uid="{4074407B-363F-49CB-8E1B-5BA0F93DC8C9}"/>
    <cellStyle name="40% - Accent5 4 3 3 2 2" xfId="11099" xr:uid="{A27D6A9E-7022-4F82-826E-80BA6EEAF1FC}"/>
    <cellStyle name="40% - Accent5 4 3 3 2 2 2" xfId="9498" xr:uid="{97B585EB-C897-4C4B-BFB5-C05395E84DF6}"/>
    <cellStyle name="40% - Accent5 4 3 3 2 3" xfId="4947" xr:uid="{A7A0921D-A962-4657-96DA-82813D5285C8}"/>
    <cellStyle name="40% - Accent5 4 3 3 2 3 2" xfId="19138" xr:uid="{B347AB48-5733-4517-A679-C3F1715D7FF6}"/>
    <cellStyle name="40% - Accent5 4 3 3 2 4" xfId="5123" xr:uid="{CD24C7CE-2ADC-477F-BA94-1A9D9CC9FFEB}"/>
    <cellStyle name="40% - Accent5 4 3 3 3" xfId="4705" xr:uid="{0A38246A-3F09-453B-8653-B60C85B1A887}"/>
    <cellStyle name="40% - Accent5 4 3 3 3 2" xfId="15748" xr:uid="{6DBD0323-0884-411E-9E82-AC5ACF2DC9F0}"/>
    <cellStyle name="40% - Accent5 4 3 3 4" xfId="17514" xr:uid="{753536B5-1FAD-4EE3-A4D4-7176A16BC85B}"/>
    <cellStyle name="40% - Accent5 4 3 3 4 2" xfId="1177" xr:uid="{18A5498B-0F27-40F6-9894-28B3029B4E72}"/>
    <cellStyle name="40% - Accent5 4 3 3 5" xfId="2940" xr:uid="{550D68C4-452F-4F49-BE0A-C3F267F6C9B9}"/>
    <cellStyle name="40% - Accent5 4 3 4" xfId="16181" xr:uid="{A87F8E72-1C0A-43D1-91D9-BA84A99882C6}"/>
    <cellStyle name="40% - Accent5 4 3 4 2" xfId="15319" xr:uid="{85A9CDB3-9F03-43D5-942C-0191C72A5E87}"/>
    <cellStyle name="40% - Accent5 4 3 4 2 2" xfId="14749" xr:uid="{3DE1BDEE-4F83-470A-BB22-BA3B3EFF8CDC}"/>
    <cellStyle name="40% - Accent5 4 3 4 3" xfId="21792" xr:uid="{57148490-2DAF-4B3A-9059-5C0E36AB4D91}"/>
    <cellStyle name="40% - Accent5 4 3 4 3 2" xfId="12814" xr:uid="{E9F57EAA-B7B0-4809-9FEF-A35DD102DCC7}"/>
    <cellStyle name="40% - Accent5 4 3 4 4" xfId="21968" xr:uid="{AB7F6C1D-7B19-4EF2-9262-DF0FCECAB056}"/>
    <cellStyle name="40% - Accent5 4 3 5" xfId="21550" xr:uid="{4F484AF5-280B-42E9-AC7B-DC021FCFE616}"/>
    <cellStyle name="40% - Accent5 4 3 5 2" xfId="9424" xr:uid="{91AAA5B8-C577-4216-B136-62BAFC08751C}"/>
    <cellStyle name="40% - Accent5 4 3 6" xfId="11189" xr:uid="{6A5CB5BF-DE7E-4DFB-82E9-BC122DCACAC9}"/>
    <cellStyle name="40% - Accent5 4 3 6 2" xfId="20127" xr:uid="{85787730-D19D-4F85-BFBC-E5B7A4F42A67}"/>
    <cellStyle name="40% - Accent5 4 3 7" xfId="20816" xr:uid="{C2E72F06-5267-4EF8-BE02-7B8DCE0328DD}"/>
    <cellStyle name="40% - Accent5 4 4" xfId="2426" xr:uid="{3D2E5455-DB2D-4A63-AEDE-F057DB63FFDC}"/>
    <cellStyle name="40% - Accent5 4 4 2" xfId="8739" xr:uid="{6D6C6679-4BCD-41DF-94A7-503F9A77E265}"/>
    <cellStyle name="40% - Accent5 4 4 2 2" xfId="18285" xr:uid="{E597B8BF-68AF-4081-BAFA-459F00E14354}"/>
    <cellStyle name="40% - Accent5 4 4 2 2 2" xfId="17424" xr:uid="{54121326-D205-4B17-A39E-EC3C2EA8BEB8}"/>
    <cellStyle name="40% - Accent5 4 4 2 2 2 2" xfId="15822" xr:uid="{1C610CD9-B390-4E16-94CB-81D16F910C20}"/>
    <cellStyle name="40% - Accent5 4 4 2 2 3" xfId="23897" xr:uid="{A4E8D02A-C4A8-4542-AE9D-A32DDC5DDCF3}"/>
    <cellStyle name="40% - Accent5 4 4 2 2 3 2" xfId="21240" xr:uid="{9F2BBBAE-D9C1-4F86-9616-5FD5B024D1F8}"/>
    <cellStyle name="40% - Accent5 4 4 2 2 4" xfId="24073" xr:uid="{C35857E2-1315-4A44-BF5C-AB5108DA6603}"/>
    <cellStyle name="40% - Accent5 4 4 2 3" xfId="23655" xr:uid="{B0D1F2FF-DD12-435B-90AC-E9A83B89F01D}"/>
    <cellStyle name="40% - Accent5 4 4 2 3 2" xfId="11528" xr:uid="{A632049F-A9F7-46F1-B5EE-B3310C9647BE}"/>
    <cellStyle name="40% - Accent5 4 4 2 4" xfId="19617" xr:uid="{6A4FDF88-9622-4E59-8896-B2D8210DE3D9}"/>
    <cellStyle name="40% - Accent5 4 4 2 4 2" xfId="4315" xr:uid="{2153F374-4224-4AB9-ADB4-BF0B969600EB}"/>
    <cellStyle name="40% - Accent5 4 4 2 5" xfId="21889" xr:uid="{16F3F755-CD65-4D2E-845C-2B4968CF3AE3}"/>
    <cellStyle name="40% - Accent5 4 4 3" xfId="21375" xr:uid="{32759F51-A499-4C33-B53B-F715D1F4DA2B}"/>
    <cellStyle name="40% - Accent5 4 4 3 2" xfId="7752" xr:uid="{94F2E29B-F766-4053-BBEC-65FC97C33673}"/>
    <cellStyle name="40% - Accent5 4 4 3 2 2" xfId="6891" xr:uid="{DE5FFDA5-DE9B-4E6A-970A-91774F1E3844}"/>
    <cellStyle name="40% - Accent5 4 4 3 2 2 2" xfId="5289" xr:uid="{5906E412-D35F-4F6F-8C12-B4CD62B5D75D}"/>
    <cellStyle name="40% - Accent5 4 4 3 2 3" xfId="17585" xr:uid="{4F542FEB-5773-42CA-8A30-4BC524892190}"/>
    <cellStyle name="40% - Accent5 4 4 3 2 3 2" xfId="14928" xr:uid="{090D64AF-DDE1-4BA3-95F8-64C5F3B75AF3}"/>
    <cellStyle name="40% - Accent5 4 4 3 2 4" xfId="17761" xr:uid="{595A8394-9A55-464C-B630-BD326624636B}"/>
    <cellStyle name="40% - Accent5 4 4 3 3" xfId="17343" xr:uid="{6366CA28-B2A9-410D-8ED9-C47054F85C42}"/>
    <cellStyle name="40% - Accent5 4 4 3 3 2" xfId="24165" xr:uid="{8B26525E-C88F-4D0E-B3E8-6D6672BAB490}"/>
    <cellStyle name="40% - Accent5 4 4 3 4" xfId="13303" xr:uid="{708C5204-6A36-4221-A064-BF28AC86F830}"/>
    <cellStyle name="40% - Accent5 4 4 3 4 2" xfId="10629" xr:uid="{E73DC7A2-4D2D-4F9B-90F7-FCF7A5467E21}"/>
    <cellStyle name="40% - Accent5 4 4 3 5" xfId="15577" xr:uid="{907B9F17-50B0-480F-8C5C-273CEF86E751}"/>
    <cellStyle name="40% - Accent5 4 4 4" xfId="24598" xr:uid="{63BE429C-2867-48B6-AE64-F5A8403A08EE}"/>
    <cellStyle name="40% - Accent5 4 4 4 2" xfId="23736" xr:uid="{8E845EC6-ED6B-4FDB-82B7-D6E3C9A4CF0B}"/>
    <cellStyle name="40% - Accent5 4 4 4 2 2" xfId="22134" xr:uid="{7423E75B-CA55-4473-A420-4649BE049A6D}"/>
    <cellStyle name="40% - Accent5 4 4 4 3" xfId="11260" xr:uid="{C06A3211-9AA3-447A-A2CF-7F9742AF171C}"/>
    <cellStyle name="40% - Accent5 4 4 4 3 2" xfId="8605" xr:uid="{A3FC034B-3A6E-47C5-8C5F-F8781668CAF0}"/>
    <cellStyle name="40% - Accent5 4 4 4 4" xfId="11436" xr:uid="{3BA6922A-44C7-4B86-A9C5-53CB2E58FF33}"/>
    <cellStyle name="40% - Accent5 4 4 5" xfId="11018" xr:uid="{7C698BB2-5809-4030-B08D-30E16F3ECC75}"/>
    <cellStyle name="40% - Accent5 4 4 5 2" xfId="5215" xr:uid="{76582E0E-6026-4BFB-B8C9-D33C9061C8B9}"/>
    <cellStyle name="40% - Accent5 4 4 6" xfId="6981" xr:uid="{597F64A7-14D6-4ADD-8BBF-C8C7F0A8405E}"/>
    <cellStyle name="40% - Accent5 4 4 6 2" xfId="2211" xr:uid="{5C6AD7DB-EEF9-4F2E-806A-D7CEE70F3034}"/>
    <cellStyle name="40% - Accent5 4 4 7" xfId="9253" xr:uid="{1646C81A-9FE1-4561-866F-38DC6DFA25CF}"/>
    <cellStyle name="40% - Accent5 4 5" xfId="15063" xr:uid="{C895369A-BAD4-4510-A4CF-6D5DAFED7DCE}"/>
    <cellStyle name="40% - Accent5 4 5 2" xfId="4530" xr:uid="{8DBCC821-2235-4206-9A0E-460171DED5F9}"/>
    <cellStyle name="40% - Accent5 4 5 2 2" xfId="14075" xr:uid="{59F42555-53EE-4A02-9713-39D247CAA3CB}"/>
    <cellStyle name="40% - Accent5 4 5 2 2 2" xfId="13213" xr:uid="{DC145189-47B6-424B-942E-C1C126828242}"/>
    <cellStyle name="40% - Accent5 4 5 2 2 2 2" xfId="24239" xr:uid="{C952C1E2-0CDA-4D65-8FFF-CF15914CB418}"/>
    <cellStyle name="40% - Accent5 4 5 2 2 3" xfId="19688" xr:uid="{2477250D-E137-4DC2-B27E-D5F3BC81A961}"/>
    <cellStyle name="40% - Accent5 4 5 2 2 3 2" xfId="9677" xr:uid="{BAEA164A-E7AA-480F-9918-5ADC829454D8}"/>
    <cellStyle name="40% - Accent5 4 5 2 2 4" xfId="19864" xr:uid="{BBC870CC-CE06-4B29-AB71-6AE63DC4782D}"/>
    <cellStyle name="40% - Accent5 4 5 2 3" xfId="19446" xr:uid="{32287DB4-B923-4F66-8886-CA8218D59882}"/>
    <cellStyle name="40% - Accent5 4 5 2 3 2" xfId="7320" xr:uid="{FEB9A7C3-3714-4FEE-857A-794778E1AE43}"/>
    <cellStyle name="40% - Accent5 4 5 2 4" xfId="1701" xr:uid="{26164AF2-4351-4231-9A2C-51E51F44C870}"/>
    <cellStyle name="40% - Accent5 4 5 2 4 2" xfId="16953" xr:uid="{0E6C36F6-83C4-4271-AE73-D8341354C1F4}"/>
    <cellStyle name="40% - Accent5 4 5 2 5" xfId="11357" xr:uid="{1BCD7772-D912-4092-A875-1CC7845E708F}"/>
    <cellStyle name="40% - Accent5 4 5 3" xfId="10843" xr:uid="{D8C32A57-C35C-47EB-8BB5-CFCC0DCF9DE1}"/>
    <cellStyle name="40% - Accent5 4 5 3 2" xfId="2511" xr:uid="{72D66A92-650D-4FDD-B818-49DA6419E0C9}"/>
    <cellStyle name="40% - Accent5 4 5 3 2 2" xfId="573" xr:uid="{7B4951D4-E6F5-4F50-BBC0-A2051524EBB8}"/>
    <cellStyle name="40% - Accent5 4 5 3 2 2 2" xfId="17927" xr:uid="{39D88981-AB20-4352-A7CC-C37F162EBB09}"/>
    <cellStyle name="40% - Accent5 4 5 3 2 3" xfId="743" xr:uid="{8E93E2FC-A81F-448E-B56C-8CB865FE2B50}"/>
    <cellStyle name="40% - Accent5 4 5 3 2 3 2" xfId="22313" xr:uid="{E26B93C4-FAB8-42A4-8E52-1F309221D191}"/>
    <cellStyle name="40% - Accent5 4 5 3 2 4" xfId="13550" xr:uid="{DADF1A68-BA1C-42A3-A956-87CFED3A794E}"/>
    <cellStyle name="40% - Accent5 4 5 3 3" xfId="13132" xr:uid="{C4F286B1-DBE8-4375-A6BE-07ACF1C630BD}"/>
    <cellStyle name="40% - Accent5 4 5 3 3 2" xfId="19956" xr:uid="{647FB886-1DC5-458C-93C3-733E06E66BE5}"/>
    <cellStyle name="40% - Accent5 4 5 3 4" xfId="3805" xr:uid="{DC4090B6-F2E6-49B4-8038-3C8D81A3FF36}"/>
    <cellStyle name="40% - Accent5 4 5 3 4 2" xfId="6419" xr:uid="{8A298225-0681-4861-B8FF-2CB02063E5FF}"/>
    <cellStyle name="40% - Accent5 4 5 3 5" xfId="23994" xr:uid="{55BA6851-0793-4541-8CA4-372640F98F96}"/>
    <cellStyle name="40% - Accent5 4 5 4" xfId="20387" xr:uid="{BD638EFC-3086-4B0D-A03B-7A5080F240C7}"/>
    <cellStyle name="40% - Accent5 4 5 4 2" xfId="19527" xr:uid="{DDA20BD1-C800-41FC-BF4B-54532947E156}"/>
    <cellStyle name="40% - Accent5 4 5 4 2 2" xfId="11602" xr:uid="{D925EDC3-FD8A-46AF-B053-656916394A35}"/>
    <cellStyle name="40% - Accent5 4 5 4 3" xfId="7052" xr:uid="{5781A280-2BA8-4B18-A7BD-ECABBAC82D7C}"/>
    <cellStyle name="40% - Accent5 4 5 4 3 2" xfId="3364" xr:uid="{C8CE7F08-6161-470F-B6C5-49FEB2D9E69A}"/>
    <cellStyle name="40% - Accent5 4 5 4 4" xfId="7228" xr:uid="{59549A40-E03C-47A1-92C3-57D372259446}"/>
    <cellStyle name="40% - Accent5 4 5 5" xfId="6810" xr:uid="{9C705314-EAE1-4A25-96E7-35F3A6B255C2}"/>
    <cellStyle name="40% - Accent5 4 5 5 2" xfId="17853" xr:uid="{254F35EF-4E59-4130-8424-CFD578A2F310}"/>
    <cellStyle name="40% - Accent5 4 5 6" xfId="663" xr:uid="{1504F813-3D33-4C88-8BFF-1F949F2A7DF1}"/>
    <cellStyle name="40% - Accent5 4 5 6 2" xfId="23266" xr:uid="{8F992E7F-2933-41EC-92A9-D6055804E0F3}"/>
    <cellStyle name="40% - Accent5 4 5 7" xfId="5044" xr:uid="{32B74E8E-2706-49C4-8D8E-1AF0851DCADB}"/>
    <cellStyle name="40% - Accent5 4 6" xfId="23480" xr:uid="{3E4AD58A-397E-47AC-89DF-DBD35AB4DF67}"/>
    <cellStyle name="40% - Accent5 4 6 2" xfId="8824" xr:uid="{76A09B64-3D90-441D-A56D-18DCE9539832}"/>
    <cellStyle name="40% - Accent5 4 6 2 2" xfId="1611" xr:uid="{74BAD8BF-474C-43DE-A1DC-9543E076C3F6}"/>
    <cellStyle name="40% - Accent5 4 6 2 2 2" xfId="7394" xr:uid="{449D17A8-A73E-4F16-9096-6EF17FD13B92}"/>
    <cellStyle name="40% - Accent5 4 6 2 3" xfId="744" xr:uid="{813B6ACC-094C-4CF7-BB9C-8094C9B1B4BC}"/>
    <cellStyle name="40% - Accent5 4 6 2 3 2" xfId="16001" xr:uid="{7EE87632-3520-411C-BC71-E7C23A4DE702}"/>
    <cellStyle name="40% - Accent5 4 6 2 4" xfId="914" xr:uid="{7E256549-2B74-46A8-8FD7-24A2E7B3F1DD}"/>
    <cellStyle name="40% - Accent5 4 6 3" xfId="491" xr:uid="{A63F747A-30A3-461D-9589-7B24EF1A9A84}"/>
    <cellStyle name="40% - Accent5 4 6 3 2" xfId="13642" xr:uid="{10FF923D-3072-439F-BACF-3059AF3BF4DF}"/>
    <cellStyle name="40% - Accent5 4 6 4" xfId="10119" xr:uid="{DFD35F7E-16F5-4EE3-9AE5-05F0C783838E}"/>
    <cellStyle name="40% - Accent5 4 6 4 2" xfId="12733" xr:uid="{A435D5B6-A597-4332-B1DA-5AC02ADD312D}"/>
    <cellStyle name="40% - Accent5 4 6 5" xfId="17682" xr:uid="{4C4AE369-BD67-4759-A3CE-FE5F8AA647FD}"/>
    <cellStyle name="40% - Accent5 4 7" xfId="17168" xr:uid="{583B9536-2351-4B48-A708-90B97FD4521D}"/>
    <cellStyle name="40% - Accent5 4 7 2" xfId="21460" xr:uid="{0E9505AB-6B33-488A-B96A-35E013290838}"/>
    <cellStyle name="40% - Accent5 4 7 2 2" xfId="3715" xr:uid="{436810C4-FE30-4FEF-ACBA-E1557E6673B1}"/>
    <cellStyle name="40% - Accent5 4 7 2 2 2" xfId="20030" xr:uid="{C1359F09-805E-45ED-ACE4-EFDED8E2721C}"/>
    <cellStyle name="40% - Accent5 4 7 2 3" xfId="1781" xr:uid="{F10DC0EB-D97A-4BA0-85C7-51AB4A9E37C8}"/>
    <cellStyle name="40% - Accent5 4 7 2 3 2" xfId="5468" xr:uid="{8997F5D3-AEEE-4648-AA12-7089256C107D}"/>
    <cellStyle name="40% - Accent5 4 7 2 4" xfId="915" xr:uid="{5539859B-5D24-46D9-BB4A-C5EAA7A78AB3}"/>
    <cellStyle name="40% - Accent5 4 7 3" xfId="1530" xr:uid="{9AC94AD5-D14B-4497-A42A-6073674B74AE}"/>
    <cellStyle name="40% - Accent5 4 7 3 2" xfId="984" xr:uid="{CE50CA86-6EED-4FA3-9AF4-E3D6C6DB0FE2}"/>
    <cellStyle name="40% - Accent5 4 7 4" xfId="22756" xr:uid="{1E058BBD-17E6-4C54-AD22-D69FC102B1B0}"/>
    <cellStyle name="40% - Accent5 4 7 4 2" xfId="25370" xr:uid="{4B8BE04F-B9A3-426E-BB67-23019CEF3778}"/>
    <cellStyle name="40% - Accent5 4 7 5" xfId="7149" xr:uid="{BEA6553C-F1A9-45D8-847D-464822060B47}"/>
    <cellStyle name="40% - Accent5 4 8" xfId="12959" xr:uid="{44C3F804-2920-4D1F-94A4-15FF91D748B3}"/>
    <cellStyle name="40% - Accent5 4 8 2" xfId="16271" xr:uid="{7DEF5B77-2B69-4408-A186-8592AFC9EAC1}"/>
    <cellStyle name="40% - Accent5 4 8 2 2" xfId="23094" xr:uid="{CEF24E18-DBDF-4430-8F30-25716D3D6D11}"/>
    <cellStyle name="40% - Accent5 4 8 3" xfId="24859" xr:uid="{6F4A0320-57B8-4070-BE89-9660D103FFBA}"/>
    <cellStyle name="40% - Accent5 4 8 3 2" xfId="14846" xr:uid="{7637E8B4-E8A1-4109-9712-333C035B2689}"/>
    <cellStyle name="40% - Accent5 4 8 4" xfId="1868" xr:uid="{72D1DD13-686B-4014-96E6-3E114F9E02D1}"/>
    <cellStyle name="40% - Accent5 4 9" xfId="10930" xr:uid="{EAED7186-482A-404D-BD41-BC776A3E9ADE}"/>
    <cellStyle name="40% - Accent5 4 9 2" xfId="5818" xr:uid="{ADAD99FE-D586-40B1-BF7D-DBA809E4436E}"/>
    <cellStyle name="40% - Accent5 4 9 2 2" xfId="4217" xr:uid="{5CAB4296-6EA3-458C-983A-C6CD2EB2DEBD}"/>
    <cellStyle name="40% - Accent5 4 9 3" xfId="16513" xr:uid="{F933312C-94C4-4830-9556-BEE5ECBC604E}"/>
    <cellStyle name="40% - Accent5 4 9 3 2" xfId="1257" xr:uid="{A89FE219-2BF3-4BC2-811F-E202C8D74CA2}"/>
    <cellStyle name="40% - Accent5 4 9 4" xfId="16689" xr:uid="{1716666C-6F60-4358-9D59-1ED0236ABAC4}"/>
    <cellStyle name="40% - Accent5 5" xfId="24454" xr:uid="{571DF896-E857-4628-B4B9-450D6C50A1DD}"/>
    <cellStyle name="40% - Accent5 5 10" xfId="18315" xr:uid="{BD373244-C83D-49B3-A37C-F9158BD7AD66}"/>
    <cellStyle name="40% - Accent5 5 10 2" xfId="23034" xr:uid="{4E775E99-2123-4939-BC87-9C6D2720274F}"/>
    <cellStyle name="40% - Accent5 5 11" xfId="12159" xr:uid="{0A48ABD0-79E4-4BB5-89F7-25109DB95701}"/>
    <cellStyle name="40% - Accent5 5 11 2" xfId="9535" xr:uid="{91657D88-1871-45E0-B77D-F2FEB20E8D49}"/>
    <cellStyle name="40% - Accent5 5 12" xfId="6015" xr:uid="{A53AD2C7-EB1A-4D07-B539-6E9174C77EB2}"/>
    <cellStyle name="40% - Accent5 5 2" xfId="19271" xr:uid="{441CBB13-15A6-42FA-9CB0-CDDD585AD85D}"/>
    <cellStyle name="40% - Accent5 5 2 2" xfId="12957" xr:uid="{DB53935C-1342-46DF-8B62-B211F328E796}"/>
    <cellStyle name="40% - Accent5 5 2 2 2" xfId="317" xr:uid="{392EB6E9-7EE5-4203-827C-6720F496CC87}"/>
    <cellStyle name="40% - Accent5 5 2 2 2 2" xfId="23565" xr:uid="{BD3BF29B-F939-4A37-8D31-FBECC76FE6A5}"/>
    <cellStyle name="40% - Accent5 5 2 2 2 2 2" xfId="5819" xr:uid="{9619F8A7-0CF1-4E94-A374-9114064D2CCA}"/>
    <cellStyle name="40% - Accent5 5 2 2 2 2 2 2" xfId="4227" xr:uid="{A4FBD92D-DC8C-4E81-9840-2848D9271F21}"/>
    <cellStyle name="40% - Accent5 5 2 2 2 2 3" xfId="16523" xr:uid="{FA3380A4-50EB-400C-8905-64F31AB86135}"/>
    <cellStyle name="40% - Accent5 5 2 2 2 2 3 2" xfId="7573" xr:uid="{CF99AF4B-E2D0-42A6-8C99-0E0F93DBE2D9}"/>
    <cellStyle name="40% - Accent5 5 2 2 2 2 4" xfId="23006" xr:uid="{7BD6635F-1186-403D-8809-AD13338B54E5}"/>
    <cellStyle name="40% - Accent5 5 2 2 2 3" xfId="16272" xr:uid="{FB71FE26-3483-4BF7-952A-9CACEB62CA76}"/>
    <cellStyle name="40% - Accent5 5 2 2 2 3 2" xfId="15728" xr:uid="{24654DB3-AD27-4E8E-90ED-FD86D6C7FEDC}"/>
    <cellStyle name="40% - Accent5 5 2 2 2 4" xfId="24860" xr:uid="{AD439204-DAED-4358-85B6-DEF21F1EB138}"/>
    <cellStyle name="40% - Accent5 5 2 2 2 4 2" xfId="14847" xr:uid="{11394E98-9043-41F2-AB72-C27B9AA0ACC4}"/>
    <cellStyle name="40% - Accent5 5 2 2 2 5" xfId="1871" xr:uid="{0E8BE7D1-890D-43A0-8D4C-F5C1F0F6FEE1}"/>
    <cellStyle name="40% - Accent5 5 2 2 3" xfId="318" xr:uid="{81A4B6EA-7FED-418E-8CA4-1EC7A765D824}"/>
    <cellStyle name="40% - Accent5 5 2 2 3 2" xfId="17253" xr:uid="{7BBFFBB0-4168-4403-B083-680F81974392}"/>
    <cellStyle name="40% - Accent5 5 2 2 3 2 2" xfId="12133" xr:uid="{B4391394-5A76-433B-B659-0A2D7704C936}"/>
    <cellStyle name="40% - Accent5 5 2 2 3 2 2 2" xfId="10541" xr:uid="{E54F6DB9-CC91-469D-8357-0CF70EE2768B}"/>
    <cellStyle name="40% - Accent5 5 2 2 3 2 3" xfId="5989" xr:uid="{83730203-526A-4032-B573-8F9ADFC241A6}"/>
    <cellStyle name="40% - Accent5 5 2 2 3 2 3 2" xfId="20209" xr:uid="{5AE36447-0F70-44F2-8F97-65D8D390F152}"/>
    <cellStyle name="40% - Accent5 5 2 2 3 2 4" xfId="16693" xr:uid="{80D746FA-3936-493D-B9B6-6988E317A55F}"/>
    <cellStyle name="40% - Accent5 5 2 2 3 3" xfId="5738" xr:uid="{94281330-3B67-461A-9600-5453CB3524B1}"/>
    <cellStyle name="40% - Accent5 5 2 2 3 3 2" xfId="5195" xr:uid="{EE728EC6-C128-430C-8A3A-FA6B3867FD6B}"/>
    <cellStyle name="40% - Accent5 5 2 2 3 4" xfId="18547" xr:uid="{B9DCC0D4-7E27-492F-98AD-92F6519795F9}"/>
    <cellStyle name="40% - Accent5 5 2 2 3 4 2" xfId="3283" xr:uid="{4CB0EF52-54AC-491F-8996-9D72A1CC817A}"/>
    <cellStyle name="40% - Accent5 5 2 2 3 5" xfId="3975" xr:uid="{60B53C6B-E6D9-4470-8C35-A716774C5DAB}"/>
    <cellStyle name="40% - Accent5 5 2 2 4" xfId="10928" xr:uid="{B2E71E93-564A-48C1-8650-14C4CD8409EA}"/>
    <cellStyle name="40% - Accent5 5 2 2 4 2" xfId="16353" xr:uid="{4CCC6B4A-53B1-41A8-BF13-5C0790D8AE5E}"/>
    <cellStyle name="40% - Accent5 5 2 2 4 2 2" xfId="2123" xr:uid="{463274AE-BC6B-448C-BBB2-84A0A4B83AB2}"/>
    <cellStyle name="40% - Accent5 5 2 2 4 3" xfId="22836" xr:uid="{0ACDF349-C770-45D7-B51F-BDC957444FB4}"/>
    <cellStyle name="40% - Accent5 5 2 2 4 3 2" xfId="18106" xr:uid="{3B3DEE64-D17C-4434-B6E3-B5913C11ACA9}"/>
    <cellStyle name="40% - Accent5 5 2 2 4 4" xfId="10369" xr:uid="{BD057E7A-C294-49CD-B28F-592FE85D0D55}"/>
    <cellStyle name="40% - Accent5 5 2 2 5" xfId="22585" xr:uid="{0201EED6-E010-4A24-B6E9-20E4F0A36554}"/>
    <cellStyle name="40% - Accent5 5 2 2 5 2" xfId="22040" xr:uid="{81398002-9963-49FA-90DF-6C2C337DA1F0}"/>
    <cellStyle name="40% - Accent5 5 2 2 6" xfId="12223" xr:uid="{A67EE843-A8DB-4546-8365-934F5BF6025A}"/>
    <cellStyle name="40% - Accent5 5 2 2 6 2" xfId="21159" xr:uid="{B11E032F-4F66-4951-B5BA-D15769B4F3C9}"/>
    <cellStyle name="40% - Accent5 5 2 2 7" xfId="835" xr:uid="{254844E3-F6CB-4C37-9FE4-4958F30EC188}"/>
    <cellStyle name="40% - Accent5 5 2 3" xfId="1358" xr:uid="{D03EC6F7-DC3B-44CA-8F2C-85FB39E108C1}"/>
    <cellStyle name="40% - Accent5 5 2 3 2" xfId="3462" xr:uid="{54186376-54FD-4BFE-88E8-24AC3F0D7F5C}"/>
    <cellStyle name="40% - Accent5 5 2 3 2 2" xfId="19356" xr:uid="{BE355168-679D-417C-B8C4-F452A943BC2C}"/>
    <cellStyle name="40% - Accent5 5 2 3 2 2 2" xfId="18457" xr:uid="{35EFF3CD-0E0E-44CE-B0A1-0E65ABABA005}"/>
    <cellStyle name="40% - Accent5 5 2 3 2 2 2 2" xfId="16865" xr:uid="{8E5D6BA1-2C16-4609-A9F0-316BF04CA7CD}"/>
    <cellStyle name="40% - Accent5 5 2 3 2 2 3" xfId="24940" xr:uid="{343AAC86-8444-40D0-833C-F318C2BCE43C}"/>
    <cellStyle name="40% - Accent5 5 2 3 2 2 3 2" xfId="1260" xr:uid="{B530118E-4224-4062-8D2A-F1D1D7A96EB9}"/>
    <cellStyle name="40% - Accent5 5 2 3 2 2 4" xfId="12473" xr:uid="{59C5D321-B5C4-4DAA-AAB7-4D3EFCAE19D8}"/>
    <cellStyle name="40% - Accent5 5 2 3 2 3" xfId="24689" xr:uid="{520E2F3E-0407-4540-AE63-579A59D0FA0C}"/>
    <cellStyle name="40% - Accent5 5 2 3 2 3 2" xfId="24145" xr:uid="{915DA3E8-5156-4182-89A8-1A7064CB0B5B}"/>
    <cellStyle name="40% - Accent5 5 2 3 2 4" xfId="20649" xr:uid="{120FDBA4-C39E-4395-B13A-41BE5A98A9E2}"/>
    <cellStyle name="40% - Accent5 5 2 3 2 4 2" xfId="22232" xr:uid="{CF742B19-31C8-460C-AF0A-FA258972AF4C}"/>
    <cellStyle name="40% - Accent5 5 2 3 2 5" xfId="22926" xr:uid="{99BDCF90-027E-40FA-82A2-1D8739DA9B04}"/>
    <cellStyle name="40% - Accent5 5 2 3 3" xfId="9776" xr:uid="{564D7942-6060-4564-AC2E-0135036405D2}"/>
    <cellStyle name="40% - Accent5 5 2 3 3 2" xfId="13042" xr:uid="{73F8A2C3-76D3-4BB0-83E7-FA0F72626249}"/>
    <cellStyle name="40% - Accent5 5 2 3 3 2 2" xfId="7924" xr:uid="{2138AE8F-3BF6-49F8-87BE-BA7D8AEF42DB}"/>
    <cellStyle name="40% - Accent5 5 2 3 3 2 2 2" xfId="6331" xr:uid="{7FA9719F-2EF3-44B9-832B-34A09CD3A5A2}"/>
    <cellStyle name="40% - Accent5 5 2 3 3 2 3" xfId="18627" xr:uid="{9004799A-ECE7-4CC9-8DBA-E5D32149C2F0}"/>
    <cellStyle name="40% - Accent5 5 2 3 3 2 3 2" xfId="2293" xr:uid="{72731EB9-F3FE-4BA4-B9AE-2A19960CEA09}"/>
    <cellStyle name="40% - Accent5 5 2 3 3 2 4" xfId="25110" xr:uid="{73D353AD-FDF6-4830-8703-582983E8EBDE}"/>
    <cellStyle name="40% - Accent5 5 2 3 3 3" xfId="18376" xr:uid="{9937B173-B417-46A3-805A-3E6EF78F08E3}"/>
    <cellStyle name="40% - Accent5 5 2 3 3 3 2" xfId="17833" xr:uid="{16D51400-5379-47DE-B0BF-CD24F0DB5FC7}"/>
    <cellStyle name="40% - Accent5 5 2 3 3 4" xfId="14337" xr:uid="{8EEC3E8C-21E0-420C-B7CE-A46291453AF1}"/>
    <cellStyle name="40% - Accent5 5 2 3 3 4 2" xfId="15920" xr:uid="{80CA87D6-4DD9-4871-A243-D724C22B2D66}"/>
    <cellStyle name="40% - Accent5 5 2 3 3 5" xfId="16613" xr:uid="{67BDC1BF-C947-4249-9B34-2B2F3343E0D0}"/>
    <cellStyle name="40% - Accent5 5 2 3 4" xfId="6720" xr:uid="{80EF73A2-0F06-4648-8446-06848AE3BCED}"/>
    <cellStyle name="40% - Accent5 5 2 3 4 2" xfId="24770" xr:uid="{2B07640C-D7E3-4907-ADDA-CBA57F4D39BD}"/>
    <cellStyle name="40% - Accent5 5 2 3 4 2 2" xfId="23178" xr:uid="{78279726-BB2E-4E10-AB7E-C157092303A2}"/>
    <cellStyle name="40% - Accent5 5 2 3 4 3" xfId="12303" xr:uid="{497B2918-A2CD-4105-B920-4FE4500A370E}"/>
    <cellStyle name="40% - Accent5 5 2 3 4 3 2" xfId="13895" xr:uid="{497C1E3B-0BF5-4C3F-B711-8889091C6E6A}"/>
    <cellStyle name="40% - Accent5 5 2 3 4 4" xfId="6159" xr:uid="{BF3A6C84-EA01-4C2A-A33F-70D86F090DE7}"/>
    <cellStyle name="40% - Accent5 5 2 3 5" xfId="12052" xr:uid="{0FD9931D-5860-4148-AAD5-EAD36941D411}"/>
    <cellStyle name="40% - Accent5 5 2 3 5 2" xfId="11508" xr:uid="{BFB5E45A-9D8D-4B55-A533-C22EEE87E542}"/>
    <cellStyle name="40% - Accent5 5 2 3 6" xfId="8014" xr:uid="{458387EF-D0FB-44BB-9B7E-7889AE31C2B8}"/>
    <cellStyle name="40% - Accent5 5 2 3 6 2" xfId="9596" xr:uid="{A2384B7E-5D4A-4CB8-8F52-506B8099996A}"/>
    <cellStyle name="40% - Accent5 5 2 3 7" xfId="10289" xr:uid="{3DD3918C-68C0-46A5-949B-B1E294DF6108}"/>
    <cellStyle name="40% - Accent5 5 2 4" xfId="22413" xr:uid="{7F8603EF-F8F5-44E9-B79D-0210E5193D64}"/>
    <cellStyle name="40% - Accent5 5 2 4 2" xfId="402" xr:uid="{7F6AC7D3-749F-4D2A-99F4-86F31CE6984E}"/>
    <cellStyle name="40% - Accent5 5 2 4 2 2" xfId="20559" xr:uid="{37BF51F3-DBEC-4949-A39C-00269A4769D5}"/>
    <cellStyle name="40% - Accent5 5 2 4 2 2 2" xfId="12645" xr:uid="{545DB046-F5F0-4C9A-B0D3-37ECDC74ED1E}"/>
    <cellStyle name="40% - Accent5 5 2 4 2 3" xfId="8094" xr:uid="{631F0E65-D12E-4164-AB9C-C7FD76961311}"/>
    <cellStyle name="40% - Accent5 5 2 4 2 3 2" xfId="4397" xr:uid="{9EC005E5-438A-42B2-9BE4-61E037E458CA}"/>
    <cellStyle name="40% - Accent5 5 2 4 2 4" xfId="18797" xr:uid="{AB922AFA-C883-4332-A48B-40FCDFB6DD6F}"/>
    <cellStyle name="40% - Accent5 5 2 4 3" xfId="7843" xr:uid="{14463567-6A06-48FD-816C-69DBFBEE78ED}"/>
    <cellStyle name="40% - Accent5 5 2 4 3 2" xfId="7300" xr:uid="{0E3C8AF9-3A4D-462C-BBB6-5392034AC7CD}"/>
    <cellStyle name="40% - Accent5 5 2 4 4" xfId="2773" xr:uid="{BE853B02-BA3C-417D-AE43-A4176B1F1838}"/>
    <cellStyle name="40% - Accent5 5 2 4 4 2" xfId="5387" xr:uid="{A7CE2131-E9A4-431F-9C6D-513F30B7A3EF}"/>
    <cellStyle name="40% - Accent5 5 2 4 5" xfId="6079" xr:uid="{BF4275F0-67D0-4C6D-9313-06DF256BB0B5}"/>
    <cellStyle name="40% - Accent5 5 2 5" xfId="16100" xr:uid="{C7C9EF12-DDD8-407C-B2F3-EAE07ECF2BFD}"/>
    <cellStyle name="40% - Accent5 5 2 5 2" xfId="403" xr:uid="{62AC320B-64C2-4D5A-A38F-D25EDA90D918}"/>
    <cellStyle name="40% - Accent5 5 2 5 2 2" xfId="14247" xr:uid="{CD7CBBBA-C995-4EE6-ADF7-2452DFCE0D41}"/>
    <cellStyle name="40% - Accent5 5 2 5 2 2 2" xfId="25282" xr:uid="{DFF3EDFC-061F-4DBE-98A9-0C8005F75772}"/>
    <cellStyle name="40% - Accent5 5 2 5 2 3" xfId="20729" xr:uid="{F06490BC-4B4B-42CC-8768-7201551618E4}"/>
    <cellStyle name="40% - Accent5 5 2 5 2 3 2" xfId="10711" xr:uid="{FA0B7C80-04DE-4535-A29F-F1A398AC711A}"/>
    <cellStyle name="40% - Accent5 5 2 5 2 4" xfId="8264" xr:uid="{2FD694E9-189F-4369-9CF7-2CCA0D28A611}"/>
    <cellStyle name="40% - Accent5 5 2 5 3" xfId="20478" xr:uid="{3B9D62E5-E1A7-461D-A52F-23C24BE71724}"/>
    <cellStyle name="40% - Accent5 5 2 5 3 2" xfId="19936" xr:uid="{D320B21F-5722-4EC8-9D68-FE67EEB207B7}"/>
    <cellStyle name="40% - Accent5 5 2 5 4" xfId="9086" xr:uid="{1715A15F-FCE9-4A52-8761-A3CB00C0AC5B}"/>
    <cellStyle name="40% - Accent5 5 2 5 4 2" xfId="11700" xr:uid="{7DB48E2B-EF17-4DF1-93D1-DF409A338F14}"/>
    <cellStyle name="40% - Accent5 5 2 5 5" xfId="12393" xr:uid="{06D1ABC8-D0F5-46F8-A3EB-98E08B4FD96A}"/>
    <cellStyle name="40% - Accent5 5 2 6" xfId="4615" xr:uid="{716288B6-94D7-4393-8A31-419856F872B3}"/>
    <cellStyle name="40% - Accent5 5 2 6 2" xfId="22666" xr:uid="{15596928-6631-4191-AE10-47A21957CD51}"/>
    <cellStyle name="40% - Accent5 5 2 6 2 2" xfId="1088" xr:uid="{FBE37ABD-7F08-46D4-AA74-1EE5515FB97F}"/>
    <cellStyle name="40% - Accent5 5 2 6 3" xfId="10199" xr:uid="{DCBB9578-2FEC-4E07-BE05-95B07612DB30}"/>
    <cellStyle name="40% - Accent5 5 2 6 3 2" xfId="24418" xr:uid="{C6B597AB-3997-48F9-A7C9-7853CF580188}"/>
    <cellStyle name="40% - Accent5 5 2 6 4" xfId="4055" xr:uid="{5CDC4C27-14CB-4EDD-BF95-37D0A16F027C}"/>
    <cellStyle name="40% - Accent5 5 2 7" xfId="9948" xr:uid="{BFC966B1-62E6-4C6A-887B-30ECB358E2EA}"/>
    <cellStyle name="40% - Accent5 5 2 7 2" xfId="9404" xr:uid="{4A067DD0-5117-49CC-849C-97C7B4AEEA6B}"/>
    <cellStyle name="40% - Accent5 5 2 8" xfId="5909" xr:uid="{77ED0262-A427-43B9-85D3-291A10066912}"/>
    <cellStyle name="40% - Accent5 5 2 8 2" xfId="8524" xr:uid="{CBD78F48-F7BD-4095-AC66-8256F0A48C1F}"/>
    <cellStyle name="40% - Accent5 5 2 9" xfId="13471" xr:uid="{C9EF76A4-C6D1-4CBE-93B8-A18F4C5D3238}"/>
    <cellStyle name="40% - Accent5 5 3" xfId="5566" xr:uid="{24321905-0B10-4328-A5BF-3A3FA8AF752A}"/>
    <cellStyle name="40% - Accent5 5 3 2" xfId="11880" xr:uid="{3B026E68-A75C-400C-BEB6-AECF709196C8}"/>
    <cellStyle name="40% - Accent5 5 3 2 2" xfId="3547" xr:uid="{7286B8B6-A330-4CD3-811E-B9BCD0EC38C4}"/>
    <cellStyle name="40% - Accent5 5 3 2 2 2" xfId="8996" xr:uid="{D61635B7-513F-44EC-BEF5-7159A71C8ED8}"/>
    <cellStyle name="40% - Accent5 5 3 2 2 2 2" xfId="8436" xr:uid="{660BC759-F66A-492D-8569-AD483D091797}"/>
    <cellStyle name="40% - Accent5 5 3 2 2 3" xfId="2853" xr:uid="{D4DCD153-8885-40B5-ABA7-E41BEC09DB0F}"/>
    <cellStyle name="40% - Accent5 5 3 2 2 3 2" xfId="17035" xr:uid="{94F2D6EB-1474-4B3E-8B00-DA8E68A7E60E}"/>
    <cellStyle name="40% - Accent5 5 3 2 2 4" xfId="14587" xr:uid="{BCA68024-8801-440C-989A-DE45AA32D958}"/>
    <cellStyle name="40% - Accent5 5 3 2 3" xfId="2602" xr:uid="{D6D01745-B3C4-4465-8478-A65F6CD9387B}"/>
    <cellStyle name="40% - Accent5 5 3 2 3 2" xfId="2019" xr:uid="{045C82AE-A45F-4D69-B251-9D9C7B6AA04F}"/>
    <cellStyle name="40% - Accent5 5 3 2 4" xfId="15410" xr:uid="{E29CAEBB-11D1-4A63-B98A-9AF5C294548D}"/>
    <cellStyle name="40% - Accent5 5 3 2 4 2" xfId="18025" xr:uid="{E554D83E-4413-4C9B-BCE9-DA6EB5562002}"/>
    <cellStyle name="40% - Accent5 5 3 2 5" xfId="18717" xr:uid="{6275FCE7-B942-40FC-BACE-2EE51B10AEC3}"/>
    <cellStyle name="40% - Accent5 5 3 3" xfId="24517" xr:uid="{6AEB87CA-8B9B-4B2A-8189-8B91B32B71A8}"/>
    <cellStyle name="40% - Accent5 5 3 3 2" xfId="9861" xr:uid="{4AF9CEAC-A9E4-4A49-9DD9-F0AA584B9553}"/>
    <cellStyle name="40% - Accent5 5 3 3 2 2" xfId="21632" xr:uid="{18CB8E75-7626-41AC-906B-1A7428371088}"/>
    <cellStyle name="40% - Accent5 5 3 3 2 2 2" xfId="21071" xr:uid="{F306801F-4439-4E63-B6FE-4D5A23AB349B}"/>
    <cellStyle name="40% - Accent5 5 3 3 2 3" xfId="9166" xr:uid="{2A0942A4-743F-4BE7-BEA4-135F3EB9820E}"/>
    <cellStyle name="40% - Accent5 5 3 3 2 3 2" xfId="6501" xr:uid="{78ACA6CD-6F3B-4368-B417-1C7E022AD409}"/>
    <cellStyle name="40% - Accent5 5 3 3 2 4" xfId="3023" xr:uid="{EF54C81B-9331-46B4-BC20-08824810E84B}"/>
    <cellStyle name="40% - Accent5 5 3 3 3" xfId="8915" xr:uid="{E8E3F921-6935-404A-9C6E-EA4F045469B3}"/>
    <cellStyle name="40% - Accent5 5 3 3 3 2" xfId="4123" xr:uid="{7899342F-C53C-4EF5-A82F-15CB2A8D3B3A}"/>
    <cellStyle name="40% - Accent5 5 3 3 4" xfId="4877" xr:uid="{F1225B2C-3B3E-4C23-B33A-94072E929E6F}"/>
    <cellStyle name="40% - Accent5 5 3 3 4 2" xfId="7492" xr:uid="{12D7C195-9912-43DB-80BF-DB2900729785}"/>
    <cellStyle name="40% - Accent5 5 3 3 5" xfId="8184" xr:uid="{FEC801A6-E6A8-426C-8151-1DE0DDA5A117}"/>
    <cellStyle name="40% - Accent5 5 3 4" xfId="1443" xr:uid="{F7E5FC6B-4E51-45E3-B688-1D07E7D8EA10}"/>
    <cellStyle name="40% - Accent5 5 3 4 2" xfId="2683" xr:uid="{52C24A0E-B65D-4328-A9E3-DA019826F996}"/>
    <cellStyle name="40% - Accent5 5 3 4 2 2" xfId="18969" xr:uid="{A8F2DD0E-2252-40FA-B05F-CABB459C879A}"/>
    <cellStyle name="40% - Accent5 5 3 4 3" xfId="14417" xr:uid="{AF8D50E4-EAC1-475B-B56C-30961D1570C0}"/>
    <cellStyle name="40% - Accent5 5 3 4 3 2" xfId="23348" xr:uid="{AE86BB27-79F3-45E2-85A5-8F6A77F7F789}"/>
    <cellStyle name="40% - Accent5 5 3 4 4" xfId="20899" xr:uid="{DB0CE1E5-4182-476C-B73E-05759030F000}"/>
    <cellStyle name="40% - Accent5 5 3 5" xfId="14166" xr:uid="{230C67B7-DC7E-4B2D-8CD6-A0BD30D0ACEB}"/>
    <cellStyle name="40% - Accent5 5 3 5 2" xfId="13622" xr:uid="{FA0028AB-0975-4173-A71D-CF59A89F2020}"/>
    <cellStyle name="40% - Accent5 5 3 6" xfId="21722" xr:uid="{C08DC211-D8FE-4A45-8809-078E6B706D63}"/>
    <cellStyle name="40% - Accent5 5 3 6 2" xfId="24337" xr:uid="{DE23E4EA-D373-4489-9889-1D73A1EDA4C5}"/>
    <cellStyle name="40% - Accent5 5 3 7" xfId="25030" xr:uid="{04A30355-BF67-4FB7-B940-B78BDFCC9503}"/>
    <cellStyle name="40% - Accent5 5 4" xfId="18204" xr:uid="{5684CC0F-118F-4F03-8511-5CA7A10B837C}"/>
    <cellStyle name="40% - Accent5 5 4 2" xfId="7671" xr:uid="{80547A99-4B3D-443E-963F-C0B50B1EEB4D}"/>
    <cellStyle name="40% - Accent5 5 4 2 2" xfId="16185" xr:uid="{013B8FAB-4D77-4927-B6A7-1E1C68A4A70C}"/>
    <cellStyle name="40% - Accent5 5 4 2 2 2" xfId="4787" xr:uid="{CADA6425-3EF4-4468-87AC-84491E41C061}"/>
    <cellStyle name="40% - Accent5 5 4 2 2 2 2" xfId="3195" xr:uid="{1F4AB968-ACFA-4A95-B17C-E3266D021926}"/>
    <cellStyle name="40% - Accent5 5 4 2 2 3" xfId="15490" xr:uid="{B12DEA44-217E-47ED-AC0A-3A49EF714902}"/>
    <cellStyle name="40% - Accent5 5 4 2 2 3 2" xfId="25452" xr:uid="{F45179F6-0CE7-4CE4-9224-B5280AA4189D}"/>
    <cellStyle name="40% - Accent5 5 4 2 2 4" xfId="21972" xr:uid="{E72E63BA-FA8C-4B9D-A5C9-40C3F90F9EB7}"/>
    <cellStyle name="40% - Accent5 5 4 2 3" xfId="15239" xr:uid="{B130C0BF-D139-4736-A898-1508D768D397}"/>
    <cellStyle name="40% - Accent5 5 4 2 3 2" xfId="23074" xr:uid="{AA32DAA4-D05A-401F-B339-19384A02A899}"/>
    <cellStyle name="40% - Accent5 5 4 2 4" xfId="23827" xr:uid="{7428F6FE-7B00-4B52-AA22-6CCB7A86B60D}"/>
    <cellStyle name="40% - Accent5 5 4 2 4 2" xfId="13814" xr:uid="{297F4844-C9BA-4205-8D29-C2776135629C}"/>
    <cellStyle name="40% - Accent5 5 4 2 5" xfId="14507" xr:uid="{D93B2AB0-0F3A-4A1C-88DD-101DBF6340CB}"/>
    <cellStyle name="40% - Accent5 5 4 3" xfId="20306" xr:uid="{74F5F58E-D145-4A97-A70E-692AF563E4A3}"/>
    <cellStyle name="40% - Accent5 5 4 3 2" xfId="5651" xr:uid="{7173496D-A27B-4AC4-A033-72C507DBADDC}"/>
    <cellStyle name="40% - Accent5 5 4 3 2 2" xfId="11100" xr:uid="{7E48C245-9170-4788-B96C-F92E1F904B4F}"/>
    <cellStyle name="40% - Accent5 5 4 3 2 2 2" xfId="9508" xr:uid="{3B73E197-B711-4D2A-9417-41D131B676CA}"/>
    <cellStyle name="40% - Accent5 5 4 3 2 3" xfId="4957" xr:uid="{B9C8CAB7-795F-4D40-9586-469407C6C673}"/>
    <cellStyle name="40% - Accent5 5 4 3 2 3 2" xfId="19139" xr:uid="{774B7DC9-D933-444C-8CDA-8D2420CF76EB}"/>
    <cellStyle name="40% - Accent5 5 4 3 2 4" xfId="15660" xr:uid="{6A68D453-6843-4630-B992-535BC23D3C90}"/>
    <cellStyle name="40% - Accent5 5 4 3 3" xfId="4706" xr:uid="{80EA9543-C274-472B-A90F-CCFDE45CEC65}"/>
    <cellStyle name="40% - Accent5 5 4 3 3 2" xfId="16761" xr:uid="{266DA12B-DED3-47BB-99E3-CC82D57557A4}"/>
    <cellStyle name="40% - Accent5 5 4 3 4" xfId="17515" xr:uid="{1319C7CA-7820-46D7-84F5-A9AD626A44D6}"/>
    <cellStyle name="40% - Accent5 5 4 3 4 2" xfId="2209" xr:uid="{C07D3802-6574-4731-9F14-10D70673C3C2}"/>
    <cellStyle name="40% - Accent5 5 4 3 5" xfId="2943" xr:uid="{0D2BC834-800F-4E77-B1F1-E1CE9570E6C9}"/>
    <cellStyle name="40% - Accent5 5 4 4" xfId="22498" xr:uid="{3F6AE10B-D4D0-4963-9B64-37A58E84C3DF}"/>
    <cellStyle name="40% - Accent5 5 4 4 2" xfId="15320" xr:uid="{F6CC8432-E536-49F9-833D-8CD5B2E6F021}"/>
    <cellStyle name="40% - Accent5 5 4 4 2 2" xfId="14759" xr:uid="{1321EDEE-2AD1-449D-A713-DEF873CB0447}"/>
    <cellStyle name="40% - Accent5 5 4 4 3" xfId="21802" xr:uid="{E0F9A35D-ED11-474C-A5A8-2645D7F153B3}"/>
    <cellStyle name="40% - Accent5 5 4 4 3 2" xfId="12815" xr:uid="{E1F6D53D-234B-4C7B-A23E-7F6F0ED92391}"/>
    <cellStyle name="40% - Accent5 5 4 4 4" xfId="9336" xr:uid="{9364BE5D-6022-4B7E-BBD3-0BF9948D513B}"/>
    <cellStyle name="40% - Accent5 5 4 5" xfId="21551" xr:uid="{492F9973-9CBA-4CC2-A517-B00F41AA8428}"/>
    <cellStyle name="40% - Accent5 5 4 5 2" xfId="10437" xr:uid="{E36E8A4F-E424-46F1-B69E-B99BDA7D4B7F}"/>
    <cellStyle name="40% - Accent5 5 4 6" xfId="11190" xr:uid="{78ECA3C9-95D0-424D-824B-61F5CF11C07D}"/>
    <cellStyle name="40% - Accent5 5 4 6 2" xfId="20128" xr:uid="{F568528A-D44F-4A41-AB90-C12440F8C2B6}"/>
    <cellStyle name="40% - Accent5 5 4 7" xfId="20819" xr:uid="{0581F5EB-FF3F-46E6-A7D3-99355ED5E76C}"/>
    <cellStyle name="40% - Accent5 5 5" xfId="13994" xr:uid="{E3699DB3-2879-4942-8604-5900FF37FD7E}"/>
    <cellStyle name="40% - Accent5 5 5 2" xfId="2430" xr:uid="{4568F306-7567-4C27-BB56-6352C4EDFF37}"/>
    <cellStyle name="40% - Accent5 5 5 2 2" xfId="24602" xr:uid="{5113B628-F3FB-49DC-B2C2-D4526B122A3E}"/>
    <cellStyle name="40% - Accent5 5 5 2 2 2" xfId="17425" xr:uid="{4F31EFA7-A3D2-463D-837D-AB01F6BDCC2C}"/>
    <cellStyle name="40% - Accent5 5 5 2 2 2 2" xfId="15832" xr:uid="{10CDE807-3713-4904-B0D5-66C4F17E4BAD}"/>
    <cellStyle name="40% - Accent5 5 5 2 2 3" xfId="23907" xr:uid="{7676E7D8-2437-4895-8383-DA74C572AD18}"/>
    <cellStyle name="40% - Accent5 5 5 2 2 3 2" xfId="21241" xr:uid="{1AFB3301-11C7-4210-8DED-D77A3DAB806B}"/>
    <cellStyle name="40% - Accent5 5 5 2 2 4" xfId="11440" xr:uid="{0BAA1379-6CBE-4E1B-BEFB-D81D66A6993A}"/>
    <cellStyle name="40% - Accent5 5 5 2 3" xfId="23656" xr:uid="{D0564C06-1014-44AC-A76A-9754FCE0D367}"/>
    <cellStyle name="40% - Accent5 5 5 2 3 2" xfId="12541" xr:uid="{D877D894-4C71-40D4-9A57-6CE298D22E83}"/>
    <cellStyle name="40% - Accent5 5 5 2 4" xfId="19618" xr:uid="{AC15C472-B34E-4BB0-A04E-846077B6417F}"/>
    <cellStyle name="40% - Accent5 5 5 2 4 2" xfId="10627" xr:uid="{9F0A1D92-80CC-4614-A236-917E27665D5D}"/>
    <cellStyle name="40% - Accent5 5 5 2 5" xfId="21892" xr:uid="{7AB3CEAF-E37F-42D9-B352-20A8714D156C}"/>
    <cellStyle name="40% - Accent5 5 5 3" xfId="8743" xr:uid="{863B4516-4E59-4F79-B2D3-93D069397EFF}"/>
    <cellStyle name="40% - Accent5 5 5 3 2" xfId="18289" xr:uid="{AA1014CE-4C73-48A4-B999-9E89DEA689B0}"/>
    <cellStyle name="40% - Accent5 5 5 3 2 2" xfId="6892" xr:uid="{734729C0-142F-4FC8-8F3E-93B77B9BCADB}"/>
    <cellStyle name="40% - Accent5 5 5 3 2 2 2" xfId="5299" xr:uid="{127A31BA-EEDD-401C-83FD-A6906EA3F871}"/>
    <cellStyle name="40% - Accent5 5 5 3 2 3" xfId="17595" xr:uid="{9DC75A68-6DE9-4E7C-9029-EC362A95E9C8}"/>
    <cellStyle name="40% - Accent5 5 5 3 2 3 2" xfId="14929" xr:uid="{3319B981-6A43-4E2C-897A-0CBC20BFEEB9}"/>
    <cellStyle name="40% - Accent5 5 5 3 2 4" xfId="24077" xr:uid="{9B34ABE9-A82F-47E8-809E-A10706F3CC1E}"/>
    <cellStyle name="40% - Accent5 5 5 3 3" xfId="17344" xr:uid="{DB16000F-0E30-4B6A-ADCA-489450F98166}"/>
    <cellStyle name="40% - Accent5 5 5 3 3 2" xfId="25178" xr:uid="{56A7EB2B-69A3-4839-B084-380FE878F7EF}"/>
    <cellStyle name="40% - Accent5 5 5 3 4" xfId="13304" xr:uid="{258E86D2-E243-4109-973C-95BFD9FB0621}"/>
    <cellStyle name="40% - Accent5 5 5 3 4 2" xfId="23264" xr:uid="{C015410B-1077-4F01-AD2A-8FEEDECC7294}"/>
    <cellStyle name="40% - Accent5 5 5 3 5" xfId="15580" xr:uid="{BDD46143-1304-4D8F-8A4B-0CE90E539F13}"/>
    <cellStyle name="40% - Accent5 5 5 4" xfId="11965" xr:uid="{831ECDAB-852E-4CAE-BB3E-7A1F832D14A7}"/>
    <cellStyle name="40% - Accent5 5 5 4 2" xfId="23737" xr:uid="{DDFB747D-C898-491E-8143-21D70124124E}"/>
    <cellStyle name="40% - Accent5 5 5 4 2 2" xfId="22144" xr:uid="{EEFE5E36-2D72-4458-805A-7669F31C00C7}"/>
    <cellStyle name="40% - Accent5 5 5 4 3" xfId="11270" xr:uid="{CEF279F2-E34C-435A-B6C1-096186BDCEC0}"/>
    <cellStyle name="40% - Accent5 5 5 4 3 2" xfId="8606" xr:uid="{D72707B0-D321-463F-9519-99C71EA8E3DD}"/>
    <cellStyle name="40% - Accent5 5 5 4 4" xfId="5127" xr:uid="{E325C584-549B-4E21-BBFF-9718D78DD445}"/>
    <cellStyle name="40% - Accent5 5 5 5" xfId="11019" xr:uid="{07E3F8DB-5D58-4D97-88B5-837C5219BE18}"/>
    <cellStyle name="40% - Accent5 5 5 5 2" xfId="6227" xr:uid="{60611DFB-EFC1-4245-948E-33EE1289E7AC}"/>
    <cellStyle name="40% - Accent5 5 5 6" xfId="6982" xr:uid="{2E4CE17D-8B78-4FAF-B12E-D7E500995603}"/>
    <cellStyle name="40% - Accent5 5 5 6 2" xfId="4313" xr:uid="{80742DE9-EF02-405C-9EB0-B100B4857B80}"/>
    <cellStyle name="40% - Accent5 5 5 7" xfId="9256" xr:uid="{31827A04-3788-42F0-9014-03122093C0DF}"/>
    <cellStyle name="40% - Accent5 5 6" xfId="21379" xr:uid="{5B253672-F3F1-4CBC-80C9-11AF12B69802}"/>
    <cellStyle name="40% - Accent5 5 6 2" xfId="7756" xr:uid="{4A4571E2-AAD7-4790-92B9-C5C07F514D5B}"/>
    <cellStyle name="40% - Accent5 5 6 2 2" xfId="19528" xr:uid="{F59AD1FA-66B4-4F60-BAA8-9C97C4BBA40D}"/>
    <cellStyle name="40% - Accent5 5 6 2 2 2" xfId="11612" xr:uid="{10234EBA-C316-4111-94FC-8D2CFCD32F2E}"/>
    <cellStyle name="40% - Accent5 5 6 2 3" xfId="7062" xr:uid="{31B57FB0-5590-4DD7-A197-ACCEF4D37638}"/>
    <cellStyle name="40% - Accent5 5 6 2 3 2" xfId="3365" xr:uid="{03431177-B2BF-4F31-86B4-AD79CF361436}"/>
    <cellStyle name="40% - Accent5 5 6 2 4" xfId="17765" xr:uid="{40C65DF0-5F64-45FC-9335-9FEB58698780}"/>
    <cellStyle name="40% - Accent5 5 6 3" xfId="6811" xr:uid="{941B85DD-2C40-4581-867F-E328D3DB9064}"/>
    <cellStyle name="40% - Accent5 5 6 3 2" xfId="18865" xr:uid="{5EEED5B8-4954-4FC8-B695-4CB2C598FC67}"/>
    <cellStyle name="40% - Accent5 5 6 4" xfId="1699" xr:uid="{A025D89B-4827-42BD-804C-42E26B1C474D}"/>
    <cellStyle name="40% - Accent5 5 6 4 2" xfId="16951" xr:uid="{FCDC49B9-2B1E-4668-B3D2-DA43E1AE1B0B}"/>
    <cellStyle name="40% - Accent5 5 6 5" xfId="5047" xr:uid="{B6CE8615-054F-4A78-9AE8-4578A3AB11ED}"/>
    <cellStyle name="40% - Accent5 5 7" xfId="15067" xr:uid="{A959AA23-9E44-40DC-95FE-242B3C5ABFEF}"/>
    <cellStyle name="40% - Accent5 5 7 2" xfId="20391" xr:uid="{C54F99B8-7B85-4152-A73A-4D7ED2D801E7}"/>
    <cellStyle name="40% - Accent5 5 7 2 2" xfId="13214" xr:uid="{B4E44D4D-EF07-4E82-9561-5B8EBCFFCA79}"/>
    <cellStyle name="40% - Accent5 5 7 2 2 2" xfId="24249" xr:uid="{9BA543D3-1396-4823-A5A3-0E21A862955F}"/>
    <cellStyle name="40% - Accent5 5 7 2 3" xfId="19698" xr:uid="{E3DCE710-D78E-4EAA-BD41-86595A111191}"/>
    <cellStyle name="40% - Accent5 5 7 2 3 2" xfId="9678" xr:uid="{2B2A5289-BBEA-4D44-9C0C-74839F960D26}"/>
    <cellStyle name="40% - Accent5 5 7 2 4" xfId="7232" xr:uid="{AA75C2FC-DC3F-46A2-B408-EF5E5647A975}"/>
    <cellStyle name="40% - Accent5 5 7 3" xfId="19447" xr:uid="{30CA135B-2292-4AE2-92E6-5008B6A49FD4}"/>
    <cellStyle name="40% - Accent5 5 7 3 2" xfId="8332" xr:uid="{8F61EE1B-8BA2-4964-81F3-90CF3AD1A2C7}"/>
    <cellStyle name="40% - Accent5 5 7 4" xfId="3803" xr:uid="{C20794CB-68E0-4596-8E32-61F73CBA6E9B}"/>
    <cellStyle name="40% - Accent5 5 7 4 2" xfId="6417" xr:uid="{76DDF3CA-808A-40EA-8590-180CF5619B6D}"/>
    <cellStyle name="40% - Accent5 5 7 5" xfId="11360" xr:uid="{35351222-E2C8-420C-B653-1ACC27839483}"/>
    <cellStyle name="40% - Accent5 5 8" xfId="6635" xr:uid="{AFAA5C7F-E9C4-4EBF-BE07-F00C95F907C9}"/>
    <cellStyle name="40% - Accent5 5 8 2" xfId="3634" xr:uid="{F405DF1D-A23F-40D1-B636-DCF597F0A2A6}"/>
    <cellStyle name="40% - Accent5 5 8 2 2" xfId="3091" xr:uid="{44BDADC7-141E-4EDF-9C5D-BF0D03E4E171}"/>
    <cellStyle name="40% - Accent5 5 8 3" xfId="16443" xr:uid="{91527140-01F9-4C38-A665-25A0005C0981}"/>
    <cellStyle name="40% - Accent5 5 8 3 2" xfId="19057" xr:uid="{FE44AD0B-33FD-4379-98F6-FA35264EC530}"/>
    <cellStyle name="40% - Accent5 5 8 4" xfId="19785" xr:uid="{FD4B9EA2-DA61-4200-B8BD-4D8CD8B0AA3C}"/>
    <cellStyle name="40% - Accent5 5 9" xfId="15148" xr:uid="{A295306F-E6F0-4440-AD98-4B27409AA0D1}"/>
    <cellStyle name="40% - Accent5 5 9 2" xfId="10029" xr:uid="{E67720E8-1BA7-4991-B811-A9BEC6325FE0}"/>
    <cellStyle name="40% - Accent5 5 9 2 2" xfId="1087" xr:uid="{F0605870-FD39-4876-9E50-8D9592F8F3B8}"/>
    <cellStyle name="40% - Accent5 5 9 3" xfId="3885" xr:uid="{8E8464D8-DECE-4E44-A884-49D1A126BEF1}"/>
    <cellStyle name="40% - Accent5 5 9 3 2" xfId="11781" xr:uid="{F5171870-9CEE-4A44-BCBD-E2E3AD8B0E2F}"/>
    <cellStyle name="40% - Accent5 5 9 4" xfId="1951" xr:uid="{734B9BAB-182F-4805-BC01-2BBB5FC80CF8}"/>
    <cellStyle name="40% - Accent5 6" xfId="4534" xr:uid="{664AD6E7-C701-4DA9-A4E8-796A71CD6F62}"/>
    <cellStyle name="40% - Accent5 6 10" xfId="23997" xr:uid="{440F1E69-BF79-40FE-B379-0E6CD60772CC}"/>
    <cellStyle name="40% - Accent5 6 2" xfId="10847" xr:uid="{30B68C47-F6C4-4B1C-9B74-3140334AE2D8}"/>
    <cellStyle name="40% - Accent5 6 2 2" xfId="23484" xr:uid="{01A1ADA4-5CC3-42E0-95BC-A82387E32D2B}"/>
    <cellStyle name="40% - Accent5 6 2 2 2" xfId="8828" xr:uid="{89EED6BD-C3C2-4BB5-BA8F-9A0A767F1A7D}"/>
    <cellStyle name="40% - Accent5 6 2 2 2 2" xfId="10027" xr:uid="{D7DE839B-6F75-488F-AAAB-6C293768897C}"/>
    <cellStyle name="40% - Accent5 6 2 2 2 2 2" xfId="20040" xr:uid="{0C2C3933-313B-44F3-AC4B-543D8BC670D6}"/>
    <cellStyle name="40% - Accent5 6 2 2 2 3" xfId="1782" xr:uid="{0C1E3F3D-65B9-4311-B16C-9BF7555F0A78}"/>
    <cellStyle name="40% - Accent5 6 2 2 2 3 2" xfId="5469" xr:uid="{D1C5613B-D732-4176-87FA-135C422B7322}"/>
    <cellStyle name="40% - Accent5 6 2 2 2 4" xfId="916" xr:uid="{8C9E19D6-97D9-4181-8758-7156FF9A7F8B}"/>
    <cellStyle name="40% - Accent5 6 2 2 3" xfId="3632" xr:uid="{9124B1D7-3A05-4B6B-8C8B-B4B613191D58}"/>
    <cellStyle name="40% - Accent5 6 2 2 3 2" xfId="238" xr:uid="{754C5B7F-5960-4ED4-AA97-F2DF021483BD}"/>
    <cellStyle name="40% - Accent5 6 2 2 4" xfId="16441" xr:uid="{5B1E12CA-F29F-4766-9F1B-C405ADC8F049}"/>
    <cellStyle name="40% - Accent5 6 2 2 4 2" xfId="19055" xr:uid="{FEB151D7-EED3-4B5C-A30D-DD7C73554D38}"/>
    <cellStyle name="40% - Accent5 6 2 2 5" xfId="7152" xr:uid="{9000D256-F143-459D-80A2-6F88832E71A5}"/>
    <cellStyle name="40% - Accent5 6 2 3" xfId="17172" xr:uid="{1BE39CD1-72AF-435F-8ED2-2EEBE7820498}"/>
    <cellStyle name="40% - Accent5 6 2 3 2" xfId="21464" xr:uid="{663596E9-C27A-4F56-9168-FC7E0010202B}"/>
    <cellStyle name="40% - Accent5 6 2 3 2 2" xfId="22664" xr:uid="{C81D361A-A008-4D09-986B-ADD9A5681AA6}"/>
    <cellStyle name="40% - Accent5 6 2 3 2 2 2" xfId="13726" xr:uid="{54A2D7BE-761C-47AC-ABB3-04214B7A36CF}"/>
    <cellStyle name="40% - Accent5 6 2 3 2 3" xfId="3886" xr:uid="{F98B62C5-9BAB-4F3B-A116-B60C7BBA37D3}"/>
    <cellStyle name="40% - Accent5 6 2 3 2 3 2" xfId="11782" xr:uid="{B2E7293C-83CB-4CE8-8920-D28CCF3AABC5}"/>
    <cellStyle name="40% - Accent5 6 2 3 2 4" xfId="1952" xr:uid="{F9E145C0-50AD-4719-933C-D2940E406D37}"/>
    <cellStyle name="40% - Accent5 6 2 3 3" xfId="9946" xr:uid="{9EA73695-03D7-4A31-8201-C7AFD552F1DD}"/>
    <cellStyle name="40% - Accent5 6 2 3 3 2" xfId="2351" xr:uid="{89BE3AF2-424C-46E1-ABED-FE815C76551E}"/>
    <cellStyle name="40% - Accent5 6 2 3 4" xfId="5907" xr:uid="{BEE44766-3D5F-46D6-A7AE-1BFDCAD62658}"/>
    <cellStyle name="40% - Accent5 6 2 3 4 2" xfId="8522" xr:uid="{B4624392-1B6E-4C25-8F6C-62DFF256FE18}"/>
    <cellStyle name="40% - Accent5 6 2 3 5" xfId="19788" xr:uid="{AB26C5CA-D6E0-4CA7-8549-53C532E2DF58}"/>
    <cellStyle name="40% - Accent5 6 2 4" xfId="2515" xr:uid="{426E4E23-80FC-47D4-B4C0-33E9911FF0F4}"/>
    <cellStyle name="40% - Accent5 6 2 4 2" xfId="3713" xr:uid="{DD5300D1-DD5D-4627-B4BE-FCF946C14D3C}"/>
    <cellStyle name="40% - Accent5 6 2 4 2 2" xfId="7404" xr:uid="{94AD9C5D-87F7-4A3F-87B3-1BCFBF25F0CC}"/>
    <cellStyle name="40% - Accent5 6 2 4 3" xfId="745" xr:uid="{8A2F2C5A-C180-4653-8635-6606FEABB9AE}"/>
    <cellStyle name="40% - Accent5 6 2 4 3 2" xfId="16002" xr:uid="{8C5E3E0D-C72B-446A-B1E4-8C441D0CD0AC}"/>
    <cellStyle name="40% - Accent5 6 2 4 4" xfId="13554" xr:uid="{C731A7B3-96CD-4611-87A8-8A6805C3262F}"/>
    <cellStyle name="40% - Accent5 6 2 5" xfId="1528" xr:uid="{167EF6C7-04EB-4F38-A235-1BC466C1EEFE}"/>
    <cellStyle name="40% - Accent5 6 2 5 2" xfId="14655" xr:uid="{AB7BBB8C-1EBE-4C99-B402-458FC509095D}"/>
    <cellStyle name="40% - Accent5 6 2 6" xfId="22754" xr:uid="{8A0C7FD4-4E90-4A85-BDE8-2EBA9357F6FB}"/>
    <cellStyle name="40% - Accent5 6 2 6 2" xfId="25368" xr:uid="{A3B9A798-3C44-4408-A7D1-94D851B4EAE1}"/>
    <cellStyle name="40% - Accent5 6 2 7" xfId="17685" xr:uid="{24D01379-61A6-40D6-9F42-8B0F6B8F7EA3}"/>
    <cellStyle name="40% - Accent5 6 3" xfId="6639" xr:uid="{D847BAA6-9F01-4A59-BC5E-55B3F3CABFE9}"/>
    <cellStyle name="40% - Accent5 6 3 2" xfId="19275" xr:uid="{122F333E-C685-4E96-865A-3F9804FAB1C6}"/>
    <cellStyle name="40% - Accent5 6 3 2 2" xfId="4619" xr:uid="{7297C3C9-9B7B-4C79-8BD5-EDCE1C376847}"/>
    <cellStyle name="40% - Accent5 6 3 2 2 2" xfId="5817" xr:uid="{2CF5EFBB-D112-4EA9-A008-94AEF9608F56}"/>
    <cellStyle name="40% - Accent5 6 3 2 2 2 2" xfId="2124" xr:uid="{E733ADDC-0FEC-43AD-8119-42FB2E5CD3A4}"/>
    <cellStyle name="40% - Accent5 6 3 2 2 3" xfId="22837" xr:uid="{DB77226C-01DF-46C2-8D03-C67B7FAE73C0}"/>
    <cellStyle name="40% - Accent5 6 3 2 2 3 2" xfId="18107" xr:uid="{797B3CCB-2BF6-4418-BB4D-DFF761DD47B0}"/>
    <cellStyle name="40% - Accent5 6 3 2 2 4" xfId="10370" xr:uid="{EDC19E0D-A8E0-4B58-8FE4-0DE5ACCD67D3}"/>
    <cellStyle name="40% - Accent5 6 3 2 3" xfId="16270" xr:uid="{DC6CD5F2-1DB9-469F-A43F-079405192F02}"/>
    <cellStyle name="40% - Accent5 6 3 2 3 2" xfId="21299" xr:uid="{674497DC-0355-4C5B-AA19-1BEFD8FAC50C}"/>
    <cellStyle name="40% - Accent5 6 3 2 4" xfId="24858" xr:uid="{6DBC287A-E4CE-4768-A5B7-16BB3F66E3CD}"/>
    <cellStyle name="40% - Accent5 6 3 2 4 2" xfId="14845" xr:uid="{AB151FB6-18AE-4F82-8D62-2FC52335290F}"/>
    <cellStyle name="40% - Accent5 6 3 2 5" xfId="836" xr:uid="{3A81C2B5-4E6C-48E0-A9A6-D0827970AC69}"/>
    <cellStyle name="40% - Accent5 6 3 3" xfId="12961" xr:uid="{2FCF02E8-16F6-4B2E-AE59-85405E88C4E1}"/>
    <cellStyle name="40% - Accent5 6 3 3 2" xfId="10932" xr:uid="{E16665E2-23BA-4CFA-AA20-7C4579769F5A}"/>
    <cellStyle name="40% - Accent5 6 3 3 2 2" xfId="12131" xr:uid="{CB4B66F1-E325-4655-86C8-A0F434FCA587}"/>
    <cellStyle name="40% - Accent5 6 3 3 2 2 2" xfId="4228" xr:uid="{3D00522C-9125-4EC1-9BFB-29D950E6C43F}"/>
    <cellStyle name="40% - Accent5 6 3 3 2 3" xfId="16524" xr:uid="{8E2E45D2-D8D3-4430-8EC0-26BD231642D0}"/>
    <cellStyle name="40% - Accent5 6 3 3 2 3 2" xfId="7574" xr:uid="{5A943794-9263-49F4-BFF5-33F5A546CCAE}"/>
    <cellStyle name="40% - Accent5 6 3 3 2 4" xfId="23007" xr:uid="{AD4D2FB4-388A-4945-8A18-F5BFAD06B9D4}"/>
    <cellStyle name="40% - Accent5 6 3 3 3" xfId="5736" xr:uid="{C65037B6-6D99-4136-A90D-038B70DEDB81}"/>
    <cellStyle name="40% - Accent5 6 3 3 3 2" xfId="14987" xr:uid="{1BDCD06F-445A-448F-AE62-1A49409CB6FE}"/>
    <cellStyle name="40% - Accent5 6 3 3 4" xfId="18545" xr:uid="{8D766703-7D8B-4BE4-A2EC-51C4D76E1A87}"/>
    <cellStyle name="40% - Accent5 6 3 3 4 2" xfId="3281" xr:uid="{3F525785-5D9A-48A8-90ED-14301A891A66}"/>
    <cellStyle name="40% - Accent5 6 3 3 5" xfId="1872" xr:uid="{479C2BFB-C819-4AB4-A79D-790E9170F909}"/>
    <cellStyle name="40% - Accent5 6 3 4" xfId="15152" xr:uid="{F405B518-C47A-4384-86C5-651FF8005F1C}"/>
    <cellStyle name="40% - Accent5 6 3 4 2" xfId="16351" xr:uid="{27EE2405-F286-4545-862B-587A1429CE2A}"/>
    <cellStyle name="40% - Accent5 6 3 4 2 2" xfId="1089" xr:uid="{E714BC17-88BE-47C2-AC89-1B82BE00512E}"/>
    <cellStyle name="40% - Accent5 6 3 4 3" xfId="10200" xr:uid="{9AB1DA61-C256-402B-80A3-A1E03CF95A79}"/>
    <cellStyle name="40% - Accent5 6 3 4 3 2" xfId="24419" xr:uid="{7C859F8D-D922-420E-8451-2DBF40EC3683}"/>
    <cellStyle name="40% - Accent5 6 3 4 4" xfId="4056" xr:uid="{A1B5CA79-FFB5-49C5-8F90-290BBF9C4870}"/>
    <cellStyle name="40% - Accent5 6 3 5" xfId="22583" xr:uid="{4A16FC65-3B75-4D42-958D-87D04005B799}"/>
    <cellStyle name="40% - Accent5 6 3 5 2" xfId="8664" xr:uid="{76E03EF5-B6A1-423B-83F3-E8F7D3654E94}"/>
    <cellStyle name="40% - Accent5 6 3 6" xfId="12221" xr:uid="{DE8A24CD-E4EA-43A5-BF60-AE08545C0212}"/>
    <cellStyle name="40% - Accent5 6 3 6 2" xfId="21157" xr:uid="{48781420-E929-4EF6-9788-38950C2460FB}"/>
    <cellStyle name="40% - Accent5 6 3 7" xfId="13474" xr:uid="{ACF1F549-682C-4F84-875D-CA96AE0B2864}"/>
    <cellStyle name="40% - Accent5 6 4" xfId="319" xr:uid="{FD44FDEB-2941-4A1B-ADC9-AA6972300841}"/>
    <cellStyle name="40% - Accent5 6 4 2" xfId="1359" xr:uid="{5A5485C3-BEB0-45A5-973D-5CAED7F0406B}"/>
    <cellStyle name="40% - Accent5 6 4 2 2" xfId="17257" xr:uid="{4BC8BE81-F554-4E4F-9094-0677A9E151A2}"/>
    <cellStyle name="40% - Accent5 6 4 2 2 2" xfId="18455" xr:uid="{1622EB4A-DA94-4B4E-A8B7-33A2C0A06274}"/>
    <cellStyle name="40% - Accent5 6 4 2 2 2 2" xfId="23179" xr:uid="{E57E9942-5A66-4010-B954-CEE72EA1C094}"/>
    <cellStyle name="40% - Accent5 6 4 2 2 3" xfId="12304" xr:uid="{9A99FA78-91DA-4D7A-B9E7-F713824FBDFF}"/>
    <cellStyle name="40% - Accent5 6 4 2 2 3 2" xfId="13896" xr:uid="{EE8E0304-9B6C-42E5-9C0E-6C64E44FC3A4}"/>
    <cellStyle name="40% - Accent5 6 4 2 2 4" xfId="6160" xr:uid="{348D6CE3-3879-4836-ADD3-7786C077A2FE}"/>
    <cellStyle name="40% - Accent5 6 4 2 3" xfId="24687" xr:uid="{32646F03-3F2D-470C-A29A-1333B1537FE4}"/>
    <cellStyle name="40% - Accent5 6 4 2 3 2" xfId="10769" xr:uid="{CC06E401-D2D6-4549-9FB1-1FF590B8A3C7}"/>
    <cellStyle name="40% - Accent5 6 4 2 4" xfId="20647" xr:uid="{311386FC-BD31-4EDC-A365-FD8DDE056275}"/>
    <cellStyle name="40% - Accent5 6 4 2 4 2" xfId="22230" xr:uid="{78830B75-3B7B-4F0D-ACE2-47BB2ADF789E}"/>
    <cellStyle name="40% - Accent5 6 4 2 5" xfId="10290" xr:uid="{1169EAC2-B326-4B28-BE65-C6D1D9A6E2DE}"/>
    <cellStyle name="40% - Accent5 6 4 3" xfId="3463" xr:uid="{2BC2DC22-59F1-4417-B27A-1DFE166AA42C}"/>
    <cellStyle name="40% - Accent5 6 4 3 2" xfId="6724" xr:uid="{1DAABEDE-E116-4DF5-82B9-DBD5401C0BD6}"/>
    <cellStyle name="40% - Accent5 6 4 3 2 2" xfId="7922" xr:uid="{A78AD8FB-21FF-40DA-AB05-52404FF7336D}"/>
    <cellStyle name="40% - Accent5 6 4 3 2 2 2" xfId="16866" xr:uid="{3331F35E-0B2A-4FBF-A946-FA9F0CECB53C}"/>
    <cellStyle name="40% - Accent5 6 4 3 2 3" xfId="24941" xr:uid="{9D7CEC64-29A0-49F6-A303-586F808C62B7}"/>
    <cellStyle name="40% - Accent5 6 4 3 2 3 2" xfId="2291" xr:uid="{FD131930-E9A6-403C-B922-203889567F29}"/>
    <cellStyle name="40% - Accent5 6 4 3 2 4" xfId="12474" xr:uid="{A2BF547C-C740-447A-B036-7683790B3CD6}"/>
    <cellStyle name="40% - Accent5 6 4 3 3" xfId="18374" xr:uid="{69ED578B-93C9-4402-BB89-8F69F0B9F1E3}"/>
    <cellStyle name="40% - Accent5 6 4 3 3 2" xfId="23405" xr:uid="{41CC35D5-C15D-4879-B8F9-B0C2FD1973B2}"/>
    <cellStyle name="40% - Accent5 6 4 3 4" xfId="14335" xr:uid="{0BD496ED-5A95-4FBF-839D-DC560D4DD420}"/>
    <cellStyle name="40% - Accent5 6 4 3 4 2" xfId="15918" xr:uid="{1BF73451-C64E-407E-9F7F-670B95DE9118}"/>
    <cellStyle name="40% - Accent5 6 4 3 5" xfId="22927" xr:uid="{244DF5C6-B636-4785-91ED-64F69D5C3D06}"/>
    <cellStyle name="40% - Accent5 6 4 4" xfId="23569" xr:uid="{E5285072-2FAA-487A-84FA-4A0B3C17FF6D}"/>
    <cellStyle name="40% - Accent5 6 4 4 2" xfId="24768" xr:uid="{3F019324-8859-4BF2-8CEB-4EF693F35E01}"/>
    <cellStyle name="40% - Accent5 6 4 4 2 2" xfId="10542" xr:uid="{37F606BA-9A4C-47F9-B469-4C525502C8F7}"/>
    <cellStyle name="40% - Accent5 6 4 4 3" xfId="5990" xr:uid="{D3F88201-7258-4FCC-A80C-B9606EF0B326}"/>
    <cellStyle name="40% - Accent5 6 4 4 3 2" xfId="20210" xr:uid="{206A6E61-C8EA-4AB5-97AC-52912EE5B30D}"/>
    <cellStyle name="40% - Accent5 6 4 4 4" xfId="16694" xr:uid="{048790A7-EB86-436F-8E38-40A72710B0C8}"/>
    <cellStyle name="40% - Accent5 6 4 5" xfId="12050" xr:uid="{FEBA4209-0EA4-4393-80DD-07F0CEEC7B40}"/>
    <cellStyle name="40% - Accent5 6 4 5 2" xfId="4455" xr:uid="{D51FD365-5FED-4468-9C95-B8E4AE8E5C60}"/>
    <cellStyle name="40% - Accent5 6 4 6" xfId="8012" xr:uid="{4E77C15B-DDAF-4B49-B490-01FC987A448F}"/>
    <cellStyle name="40% - Accent5 6 4 6 2" xfId="9594" xr:uid="{A8C5BC85-262B-4857-917F-6B43384FF2C2}"/>
    <cellStyle name="40% - Accent5 6 4 7" xfId="3976" xr:uid="{9C9C449A-39F1-42EF-80B7-3A40E294E702}"/>
    <cellStyle name="40% - Accent5 6 5" xfId="9777" xr:uid="{BFED3F9C-FD11-4C56-A243-0964838A10EA}"/>
    <cellStyle name="40% - Accent5 6 5 2" xfId="19360" xr:uid="{3F98D2F7-392E-486E-BCBF-FBD9D56540FB}"/>
    <cellStyle name="40% - Accent5 6 5 2 2" xfId="20557" xr:uid="{B71C9DF1-7104-4296-9BCD-69326B414B0C}"/>
    <cellStyle name="40% - Accent5 6 5 2 2 2" xfId="6332" xr:uid="{2BC8FBEB-48CA-4C3F-A513-1682EB10A929}"/>
    <cellStyle name="40% - Accent5 6 5 2 3" xfId="18628" xr:uid="{A9D5F222-AD1F-474B-9ED6-9D00FE215A82}"/>
    <cellStyle name="40% - Accent5 6 5 2 3 2" xfId="4395" xr:uid="{7B6F442F-91FA-4E70-83B5-42D537479010}"/>
    <cellStyle name="40% - Accent5 6 5 2 4" xfId="25111" xr:uid="{49322AFA-9F87-4631-8A52-E0C941DC2A31}"/>
    <cellStyle name="40% - Accent5 6 5 3" xfId="7841" xr:uid="{329041F2-C587-4860-AD3F-B4DD7724DB45}"/>
    <cellStyle name="40% - Accent5 6 5 3 2" xfId="17093" xr:uid="{7846C814-45FB-4102-8BA8-61205A28A4E5}"/>
    <cellStyle name="40% - Accent5 6 5 4" xfId="2771" xr:uid="{A6161147-F0F1-4A15-9301-E7599B58B7B6}"/>
    <cellStyle name="40% - Accent5 6 5 4 2" xfId="5385" xr:uid="{DB7CE6FE-10C0-42F8-90B9-998AFE70EB2D}"/>
    <cellStyle name="40% - Accent5 6 5 5" xfId="16614" xr:uid="{F62F51DD-7EBF-4C30-9966-1D07F9FD07D6}"/>
    <cellStyle name="40% - Accent5 6 6" xfId="22414" xr:uid="{84629B3F-395E-42F5-A002-7C70E267537D}"/>
    <cellStyle name="40% - Accent5 6 6 2" xfId="13046" xr:uid="{062EE46C-5D76-4634-BA71-681EFA4C4E62}"/>
    <cellStyle name="40% - Accent5 6 6 2 2" xfId="14245" xr:uid="{6029749A-F57B-4F06-A0DE-5004A740F73B}"/>
    <cellStyle name="40% - Accent5 6 6 2 2 2" xfId="12646" xr:uid="{D3C59961-DBFB-4445-87BC-61255E5250E9}"/>
    <cellStyle name="40% - Accent5 6 6 2 3" xfId="8095" xr:uid="{F9011CD7-F990-4BE2-951C-B07C850122A4}"/>
    <cellStyle name="40% - Accent5 6 6 2 3 2" xfId="10709" xr:uid="{2CF305D6-5F51-475B-AFF5-FD5EF5DD558A}"/>
    <cellStyle name="40% - Accent5 6 6 2 4" xfId="18798" xr:uid="{7710BCD8-F0CD-4C0B-BC38-7F82376CA68B}"/>
    <cellStyle name="40% - Accent5 6 6 3" xfId="20476" xr:uid="{F9E014E6-BCF4-4EF7-AF1B-11DE0CC6B62A}"/>
    <cellStyle name="40% - Accent5 6 6 3 2" xfId="6559" xr:uid="{57C0BC60-DFD6-4062-9165-D23E5B75B76F}"/>
    <cellStyle name="40% - Accent5 6 6 4" xfId="9084" xr:uid="{36F51FD3-6209-4E6D-8B26-65FE577ED0B7}"/>
    <cellStyle name="40% - Accent5 6 6 4 2" xfId="11698" xr:uid="{F3B8BDAB-B9D2-4E12-8B44-95B9C8B0CDDB}"/>
    <cellStyle name="40% - Accent5 6 6 5" xfId="6080" xr:uid="{E273B867-FE70-47D8-8383-4676946011D3}"/>
    <cellStyle name="40% - Accent5 6 7" xfId="14079" xr:uid="{74A3C954-F1BA-4E05-ADC0-A9963B4AC4BC}"/>
    <cellStyle name="40% - Accent5 6 7 2" xfId="1609" xr:uid="{A535C697-EF46-4735-AF31-2DC2517A0DB3}"/>
    <cellStyle name="40% - Accent5 6 7 2 2" xfId="17937" xr:uid="{9CF495B2-B5E0-40A1-9A94-CFEF52C62AA4}"/>
    <cellStyle name="40% - Accent5 6 7 3" xfId="13384" xr:uid="{9EC8E8E2-6CEB-45F6-96BA-A95DC42D3B7D}"/>
    <cellStyle name="40% - Accent5 6 7 3 2" xfId="22314" xr:uid="{4762F4F0-5236-4391-A90E-BB7D91C0574F}"/>
    <cellStyle name="40% - Accent5 6 7 4" xfId="19868" xr:uid="{CFB64027-5A5B-4F28-BDDB-BABC03447625}"/>
    <cellStyle name="40% - Accent5 6 8" xfId="13133" xr:uid="{203FF9B0-335C-431A-BFFC-D6241F72958C}"/>
    <cellStyle name="40% - Accent5 6 8 2" xfId="20967" xr:uid="{A5769F12-3FF7-4521-BAE5-76F53267066C}"/>
    <cellStyle name="40% - Accent5 6 9" xfId="10117" xr:uid="{C84EC929-B0C6-4659-893A-DEFE792BABF8}"/>
    <cellStyle name="40% - Accent5 6 9 2" xfId="12731" xr:uid="{789A4351-6056-4648-930B-EF4790023F20}"/>
    <cellStyle name="40% - Accent5 7" xfId="16101" xr:uid="{C6A3BCC9-8DFA-4F8D-9DA5-8E130CA193E7}"/>
    <cellStyle name="40% - Accent5 7 2" xfId="5567" xr:uid="{6BEA50F4-636B-4D96-8348-C8F544C93209}"/>
    <cellStyle name="40% - Accent5 7 2 2" xfId="11881" xr:uid="{7118C11E-6506-43B3-B3EA-775EF9D3A0B8}"/>
    <cellStyle name="40% - Accent5 7 2 2 2" xfId="3548" xr:uid="{4D3CCB95-C330-4ED0-832B-9B9C0294DB9B}"/>
    <cellStyle name="40% - Accent5 7 2 2 2 2" xfId="21630" xr:uid="{54185299-7E7F-4343-8C35-8590582538F4}"/>
    <cellStyle name="40% - Accent5 7 2 2 2 2 2" xfId="8437" xr:uid="{2F79C43F-0DD3-4457-8CDE-0B1D15CD0C53}"/>
    <cellStyle name="40% - Accent5 7 2 2 2 3" xfId="2854" xr:uid="{3D4CDDEA-9ECE-40D0-95DE-CA7F7C6F2357}"/>
    <cellStyle name="40% - Accent5 7 2 2 2 3 2" xfId="6499" xr:uid="{B875E0EB-BED4-418D-B521-20D6736E66C2}"/>
    <cellStyle name="40% - Accent5 7 2 2 2 4" xfId="14588" xr:uid="{FB31CE67-633F-4B7F-B059-2F99AB6C23FB}"/>
    <cellStyle name="40% - Accent5 7 2 2 3" xfId="8913" xr:uid="{C75B535A-F3A8-4979-AF06-5ED559279B77}"/>
    <cellStyle name="40% - Accent5 7 2 2 3 2" xfId="1006" xr:uid="{A73F955F-22DE-420A-8586-3FA30779B908}"/>
    <cellStyle name="40% - Accent5 7 2 2 4" xfId="4875" xr:uid="{A3A53899-0ACE-4449-B0A7-A377F150912E}"/>
    <cellStyle name="40% - Accent5 7 2 2 4 2" xfId="7490" xr:uid="{766565C3-56C9-4D23-8E25-3149394944B1}"/>
    <cellStyle name="40% - Accent5 7 2 2 5" xfId="18718" xr:uid="{08BB4078-F6AD-4B53-ABEC-49A2F055A48B}"/>
    <cellStyle name="40% - Accent5 7 2 3" xfId="24518" xr:uid="{A5858BF8-69E5-4D14-96B6-797732077038}"/>
    <cellStyle name="40% - Accent5 7 2 3 2" xfId="9862" xr:uid="{3560FDBF-59FD-42EB-BCA8-4DF7815B470E}"/>
    <cellStyle name="40% - Accent5 7 2 3 2 2" xfId="15318" xr:uid="{20839F74-37C4-493A-81DA-FCDFD54D8BBD}"/>
    <cellStyle name="40% - Accent5 7 2 3 2 2 2" xfId="21072" xr:uid="{2F4F676E-3DC0-436E-9457-BAE995B94A6A}"/>
    <cellStyle name="40% - Accent5 7 2 3 2 3" xfId="9167" xr:uid="{A75FA3A8-D88C-4335-A4A7-41EAFE05ACFC}"/>
    <cellStyle name="40% - Accent5 7 2 3 2 3 2" xfId="12813" xr:uid="{929CEEA9-5519-439D-BDCD-31CF115938A2}"/>
    <cellStyle name="40% - Accent5 7 2 3 2 4" xfId="3024" xr:uid="{2AE52509-ACC4-4B27-AE5E-64804C0A27D9}"/>
    <cellStyle name="40% - Accent5 7 2 3 3" xfId="21549" xr:uid="{065FC276-F66D-410E-A5EE-278B4B1DD187}"/>
    <cellStyle name="40% - Accent5 7 2 3 3 2" xfId="13644" xr:uid="{77BC1173-748E-42B8-9DD8-57A7693ABCEF}"/>
    <cellStyle name="40% - Accent5 7 2 3 4" xfId="11188" xr:uid="{F609929E-513C-4240-A2DA-C57BF7B6EE3D}"/>
    <cellStyle name="40% - Accent5 7 2 3 4 2" xfId="20126" xr:uid="{1846EEF0-D272-40B5-8EA5-72152E5DDACB}"/>
    <cellStyle name="40% - Accent5 7 2 3 5" xfId="8185" xr:uid="{52C9014A-CD09-41EC-ABE3-DE002CC8D02B}"/>
    <cellStyle name="40% - Accent5 7 2 4" xfId="1444" xr:uid="{8E603EB0-2927-462A-95A5-B1FB19734A8D}"/>
    <cellStyle name="40% - Accent5 7 2 4 2" xfId="8994" xr:uid="{995CDFF9-B278-44FE-AD6A-21B41ECEC0AC}"/>
    <cellStyle name="40% - Accent5 7 2 4 2 2" xfId="18970" xr:uid="{DA7DCF6B-1FBA-4C4D-ADCC-9BBE8FE80EB0}"/>
    <cellStyle name="40% - Accent5 7 2 4 3" xfId="14418" xr:uid="{70D86A83-FDF2-4130-A915-17C5317D4DD0}"/>
    <cellStyle name="40% - Accent5 7 2 4 3 2" xfId="17033" xr:uid="{4F7BA8E7-7664-403E-91BA-673539AE877B}"/>
    <cellStyle name="40% - Accent5 7 2 4 4" xfId="20900" xr:uid="{4A89AA29-9815-4B1B-ABD2-F1B7BBBD83CA}"/>
    <cellStyle name="40% - Accent5 7 2 5" xfId="2600" xr:uid="{84E9CBAE-18F6-4C6D-83D5-36A35312DC08}"/>
    <cellStyle name="40% - Accent5 7 2 5 2" xfId="12881" xr:uid="{7399E0C8-A2CB-43A2-9BC4-159859863165}"/>
    <cellStyle name="40% - Accent5 7 2 6" xfId="15408" xr:uid="{C3F756BB-DE86-47B5-9F2C-5F4C0AB6B8EA}"/>
    <cellStyle name="40% - Accent5 7 2 6 2" xfId="18023" xr:uid="{1EB154B6-F471-4D5E-BF1E-EFBEE3472A89}"/>
    <cellStyle name="40% - Accent5 7 2 7" xfId="25031" xr:uid="{30E5B278-9B2F-4470-B23B-6E1B48A8471B}"/>
    <cellStyle name="40% - Accent5 7 3" xfId="18205" xr:uid="{8A2A222A-CAB5-4ED7-A6FF-4F103C4389D1}"/>
    <cellStyle name="40% - Accent5 7 3 2" xfId="7672" xr:uid="{48AB1DC5-B4CD-4191-B36D-7D5BFEC3E149}"/>
    <cellStyle name="40% - Accent5 7 3 2 2" xfId="16186" xr:uid="{91265D86-EC55-4ECC-8E5C-4755E02202CB}"/>
    <cellStyle name="40% - Accent5 7 3 2 2 2" xfId="11098" xr:uid="{999E879E-8DD0-4CEA-9F12-1017B4735533}"/>
    <cellStyle name="40% - Accent5 7 3 2 2 2 2" xfId="3196" xr:uid="{4759F9B6-5BD8-41AA-9EF8-F3FDCDB4262F}"/>
    <cellStyle name="40% - Accent5 7 3 2 2 3" xfId="15491" xr:uid="{FB823F67-0632-4FAF-9A62-C78C643676B3}"/>
    <cellStyle name="40% - Accent5 7 3 2 2 3 2" xfId="19137" xr:uid="{839CC709-2B70-491B-8CF9-D7379855885D}"/>
    <cellStyle name="40% - Accent5 7 3 2 2 4" xfId="21973" xr:uid="{293F57A7-7441-4818-8FB4-F98995E8B5E1}"/>
    <cellStyle name="40% - Accent5 7 3 2 3" xfId="4704" xr:uid="{E665F9CA-F124-4AF2-B98A-F270116A8B54}"/>
    <cellStyle name="40% - Accent5 7 3 2 3 2" xfId="1008" xr:uid="{6E065664-B05B-462C-A693-B177BBB30FA7}"/>
    <cellStyle name="40% - Accent5 7 3 2 4" xfId="17513" xr:uid="{5EF1FAC1-009B-4112-B1DE-757139F8D4B4}"/>
    <cellStyle name="40% - Accent5 7 3 2 4 2" xfId="1178" xr:uid="{0F2B408F-B8DD-4CE8-A7C3-A4306995BA28}"/>
    <cellStyle name="40% - Accent5 7 3 2 5" xfId="14508" xr:uid="{D8ADCF7D-DD1D-4843-B06A-8F2C1089501F}"/>
    <cellStyle name="40% - Accent5 7 3 3" xfId="20307" xr:uid="{6FD37F52-CA1C-461C-AEC7-35B09AF75791}"/>
    <cellStyle name="40% - Accent5 7 3 3 2" xfId="5652" xr:uid="{ED609595-C245-415C-94DD-01FAA1442057}"/>
    <cellStyle name="40% - Accent5 7 3 3 2 2" xfId="23735" xr:uid="{77A1AACC-D488-4397-A5ED-45B21F61AFF3}"/>
    <cellStyle name="40% - Accent5 7 3 3 2 2 2" xfId="9509" xr:uid="{712272F8-B097-4263-AD5B-930E2C7523E8}"/>
    <cellStyle name="40% - Accent5 7 3 3 2 3" xfId="4958" xr:uid="{46C94976-9C02-4B43-AB9C-ECE4771DCA2F}"/>
    <cellStyle name="40% - Accent5 7 3 3 2 3 2" xfId="8604" xr:uid="{EC89C09A-6FF5-4CF9-B981-BF6750BA77E3}"/>
    <cellStyle name="40% - Accent5 7 3 3 2 4" xfId="15661" xr:uid="{02473336-9C1C-469E-9F02-C77DB03E6725}"/>
    <cellStyle name="40% - Accent5 7 3 3 3" xfId="11017" xr:uid="{FAD0881D-641A-4F1A-AEE3-7406B6999FCA}"/>
    <cellStyle name="40% - Accent5 7 3 3 3 2" xfId="2043" xr:uid="{7A70C676-1CA1-4CB7-826A-B01244DD35E2}"/>
    <cellStyle name="40% - Accent5 7 3 3 4" xfId="6980" xr:uid="{22137611-8C90-44B6-9A60-601FDA4D9410}"/>
    <cellStyle name="40% - Accent5 7 3 3 4 2" xfId="1179" xr:uid="{3A8446E5-866F-489D-81F4-082AF3D6EC0B}"/>
    <cellStyle name="40% - Accent5 7 3 3 5" xfId="2944" xr:uid="{93B6E84E-E66C-439D-873B-890422F029F0}"/>
    <cellStyle name="40% - Accent5 7 3 4" xfId="22499" xr:uid="{CC99E7C5-D906-451D-B74B-827B7985DED0}"/>
    <cellStyle name="40% - Accent5 7 3 4 2" xfId="4785" xr:uid="{933AE1A2-248F-4BD8-9B62-035D4D2F8874}"/>
    <cellStyle name="40% - Accent5 7 3 4 2 2" xfId="14760" xr:uid="{6062A304-EBEF-4E82-B5B1-1F0C1435B72B}"/>
    <cellStyle name="40% - Accent5 7 3 4 3" xfId="21803" xr:uid="{6BE22320-3415-47FE-BD0F-DBB179FD47BD}"/>
    <cellStyle name="40% - Accent5 7 3 4 3 2" xfId="25450" xr:uid="{A2432BFF-31FE-46D3-A19E-22BF4859C7A0}"/>
    <cellStyle name="40% - Accent5 7 3 4 4" xfId="9337" xr:uid="{EA7BE7F8-8A45-4280-9668-B9BB2316711D}"/>
    <cellStyle name="40% - Accent5 7 3 5" xfId="15237" xr:uid="{71E6228D-B8C1-4D26-B583-C8A651D771B0}"/>
    <cellStyle name="40% - Accent5 7 3 5 2" xfId="1007" xr:uid="{DB9037B9-5D7E-4129-AA97-DE52E6AC7E1D}"/>
    <cellStyle name="40% - Accent5 7 3 6" xfId="23825" xr:uid="{86EE17BC-74DB-4BF2-9CC7-FD79E48547C4}"/>
    <cellStyle name="40% - Accent5 7 3 6 2" xfId="13812" xr:uid="{6F69E6EB-D9BB-42D5-9561-3CDD38356E75}"/>
    <cellStyle name="40% - Accent5 7 3 7" xfId="20820" xr:uid="{094C8B9B-46D3-42A5-AB66-EFCEC416CEBC}"/>
    <cellStyle name="40% - Accent5 7 4" xfId="13995" xr:uid="{DBAAC8D9-15BA-4BD2-9AE0-E105C8F88924}"/>
    <cellStyle name="40% - Accent5 7 4 2" xfId="11966" xr:uid="{86154E9F-D0E9-4482-8F12-1FB007BE2944}"/>
    <cellStyle name="40% - Accent5 7 4 2 2" xfId="17423" xr:uid="{5A726BCC-8DE9-4179-97E2-8E649D17B52A}"/>
    <cellStyle name="40% - Accent5 7 4 2 2 2" xfId="22145" xr:uid="{99B5D3E2-F5AC-40FE-8FA1-369ED882D5E8}"/>
    <cellStyle name="40% - Accent5 7 4 2 3" xfId="11271" xr:uid="{993B6193-6863-4B54-AD5C-29B64A3D64F3}"/>
    <cellStyle name="40% - Accent5 7 4 2 3 2" xfId="21239" xr:uid="{77BF8E17-527A-413A-A8A5-8A71D469FBB2}"/>
    <cellStyle name="40% - Accent5 7 4 2 4" xfId="5128" xr:uid="{166161C1-6398-474D-9EF2-43D0CAC8630E}"/>
    <cellStyle name="40% - Accent5 7 4 3" xfId="23654" xr:uid="{754641C0-A4E3-4655-BD2A-3B4A33D88459}"/>
    <cellStyle name="40% - Accent5 7 4 3 2" xfId="4147" xr:uid="{3E08A65C-2118-4346-9582-FFBC99F4DE75}"/>
    <cellStyle name="40% - Accent5 7 4 4" xfId="19616" xr:uid="{598C395D-BC1C-4B93-8930-EE91C33A241A}"/>
    <cellStyle name="40% - Accent5 7 4 4 2" xfId="2213" xr:uid="{FE626DB3-78E9-4B44-B0D2-1DC966B20FC6}"/>
    <cellStyle name="40% - Accent5 7 4 5" xfId="9257" xr:uid="{9435CD98-6E49-42B1-BB44-8E68DC3B9A3D}"/>
    <cellStyle name="40% - Accent5 7 5" xfId="2431" xr:uid="{CE4CBDC6-DED3-4A88-867B-534C5BC7AE4B}"/>
    <cellStyle name="40% - Accent5 7 5 2" xfId="24603" xr:uid="{0679577E-D07F-4BEF-9BA2-C4281F2A593B}"/>
    <cellStyle name="40% - Accent5 7 5 2 2" xfId="6890" xr:uid="{143FBFEB-4CA7-4C44-91E8-68570A49FEB1}"/>
    <cellStyle name="40% - Accent5 7 5 2 2 2" xfId="15833" xr:uid="{8B87B556-22A8-4813-8BDA-E07D9FA95F8C}"/>
    <cellStyle name="40% - Accent5 7 5 2 3" xfId="23908" xr:uid="{727CB25E-952D-493C-837A-5E12FD423C83}"/>
    <cellStyle name="40% - Accent5 7 5 2 3 2" xfId="14927" xr:uid="{27F03C8B-4F02-4CDC-AE01-44B90FA8C166}"/>
    <cellStyle name="40% - Accent5 7 5 2 4" xfId="11441" xr:uid="{CCEE50E5-9689-4EB3-8F48-6578B824E393}"/>
    <cellStyle name="40% - Accent5 7 5 3" xfId="17342" xr:uid="{70E76A68-681F-486E-9939-69951EEFBBAE}"/>
    <cellStyle name="40% - Accent5 7 5 3 2" xfId="10461" xr:uid="{8B3BF6E2-85F2-420C-B312-538ACB9B964B}"/>
    <cellStyle name="40% - Accent5 7 5 4" xfId="13302" xr:uid="{5F12568D-A762-496F-BD51-2C5C125C8E72}"/>
    <cellStyle name="40% - Accent5 7 5 4 2" xfId="4317" xr:uid="{426A81B4-64B5-48BE-A533-78E86784DFA4}"/>
    <cellStyle name="40% - Accent5 7 5 5" xfId="21893" xr:uid="{2D750885-3B43-4003-B497-5DAE42EDABDB}"/>
    <cellStyle name="40% - Accent5 7 6" xfId="404" xr:uid="{EEF6FD1D-B583-46EC-B312-F00FEE306206}"/>
    <cellStyle name="40% - Accent5 7 6 2" xfId="2681" xr:uid="{93D9F0E1-7352-4980-893F-EF97CBEA64F3}"/>
    <cellStyle name="40% - Accent5 7 6 2 2" xfId="25283" xr:uid="{BAC0715F-F463-47A4-A10E-B779B8EA31D3}"/>
    <cellStyle name="40% - Accent5 7 6 3" xfId="20730" xr:uid="{F12386EF-BBC1-4A0B-95D5-DDCE7262F81F}"/>
    <cellStyle name="40% - Accent5 7 6 3 2" xfId="23346" xr:uid="{CBD2D8F2-AEDA-420D-8367-B4371EF4F3ED}"/>
    <cellStyle name="40% - Accent5 7 6 4" xfId="8265" xr:uid="{0A0AF1EB-A01D-40F8-A458-B6F9A48BF60B}"/>
    <cellStyle name="40% - Accent5 7 7" xfId="14164" xr:uid="{70A41E93-A3FE-43F6-9DB3-42A63E51EEC8}"/>
    <cellStyle name="40% - Accent5 7 7 2" xfId="19197" xr:uid="{877C94D6-2FB1-44EF-9517-3842A3ED850A}"/>
    <cellStyle name="40% - Accent5 7 8" xfId="21720" xr:uid="{46370D01-A982-4459-BA13-0EF744AE76C8}"/>
    <cellStyle name="40% - Accent5 7 8 2" xfId="24335" xr:uid="{C2E21AD0-5089-42E7-9009-F1C0F1E34964}"/>
    <cellStyle name="40% - Accent5 7 9" xfId="12394" xr:uid="{4BFC85C9-E08C-4BD5-8F57-6F3BB25D0E25}"/>
    <cellStyle name="40% - Accent5 8" xfId="8744" xr:uid="{AF65282D-ADF0-4280-AF8D-03201DFA8F49}"/>
    <cellStyle name="40% - Accent5 8 2" xfId="21380" xr:uid="{DC321A63-8673-45D7-8DBA-B6ECAD014CA4}"/>
    <cellStyle name="40% - Accent5 8 2 2" xfId="7757" xr:uid="{BB2B3DF4-0D48-4C40-A1D1-17EB9EB5A5CB}"/>
    <cellStyle name="40% - Accent5 8 2 2 2" xfId="13212" xr:uid="{C6FFD588-7260-4650-B6E4-717AF19BC5D8}"/>
    <cellStyle name="40% - Accent5 8 2 2 2 2" xfId="11613" xr:uid="{169B1018-A572-4BD4-B475-A27E684D022F}"/>
    <cellStyle name="40% - Accent5 8 2 2 3" xfId="7063" xr:uid="{BDBA6B7C-70EC-4268-8D23-C5E0A77CD80C}"/>
    <cellStyle name="40% - Accent5 8 2 2 3 2" xfId="9676" xr:uid="{8F375035-2B01-4CF4-ADCB-F410C8E1DBD9}"/>
    <cellStyle name="40% - Accent5 8 2 2 4" xfId="17766" xr:uid="{CCA1E6FD-C963-42A6-9DBB-EB770CB06EEE}"/>
    <cellStyle name="40% - Accent5 8 2 3" xfId="19445" xr:uid="{36AF88F3-A5E2-4DE0-8B82-419A6581DB6D}"/>
    <cellStyle name="40% - Accent5 8 2 3 2" xfId="16785" xr:uid="{68BD2564-5FC8-4B7F-9E6A-F49ACABDA64B}"/>
    <cellStyle name="40% - Accent5 8 2 4" xfId="665" xr:uid="{A1C3BFAD-DD8B-4876-8BF9-CA5998A5D7F2}"/>
    <cellStyle name="40% - Accent5 8 2 4 2" xfId="23268" xr:uid="{5EAE3A7B-4CD5-43B2-8A18-264D0A55B8C8}"/>
    <cellStyle name="40% - Accent5 8 2 5" xfId="5048" xr:uid="{8B70DDAA-340F-405D-AC53-9A2E5F2BFFA1}"/>
    <cellStyle name="40% - Accent5 8 3" xfId="15068" xr:uid="{1669DE69-4B21-4FA5-BE7F-C0E080E33CBB}"/>
    <cellStyle name="40% - Accent5 8 3 2" xfId="20392" xr:uid="{6BBD7353-4834-4EDE-88A7-67A5E83AEBCF}"/>
    <cellStyle name="40% - Accent5 8 3 2 2" xfId="574" xr:uid="{AA4170A7-7DA4-4DD7-B53A-4AAAA9C3053D}"/>
    <cellStyle name="40% - Accent5 8 3 2 2 2" xfId="24250" xr:uid="{B02D859A-7F0F-4231-85C1-AEF518C45F67}"/>
    <cellStyle name="40% - Accent5 8 3 2 3" xfId="19699" xr:uid="{A146CDE9-E17D-496A-B5A8-975D0ABA6AAD}"/>
    <cellStyle name="40% - Accent5 8 3 2 3 2" xfId="22312" xr:uid="{D535B03D-94BF-4AE4-BCEE-0E4BF588E39F}"/>
    <cellStyle name="40% - Accent5 8 3 2 4" xfId="7233" xr:uid="{0A6A88E1-78BF-42A0-BD69-85616876AD2D}"/>
    <cellStyle name="40% - Accent5 8 3 3" xfId="13131" xr:uid="{DA277F98-1726-4C03-81C9-A56402D5D340}"/>
    <cellStyle name="40% - Accent5 8 3 3 2" xfId="6251" xr:uid="{9A91A16E-41FD-4CB4-95B0-B22D7D765886}"/>
    <cellStyle name="40% - Accent5 8 3 4" xfId="1703" xr:uid="{330EA4A5-CC23-493A-AAF1-47152AEA49F3}"/>
    <cellStyle name="40% - Accent5 8 3 4 2" xfId="16955" xr:uid="{A336A31D-A09D-4AE2-982A-E5A292095457}"/>
    <cellStyle name="40% - Accent5 8 3 5" xfId="11361" xr:uid="{39885E1F-2826-404D-92F3-8C534ACCA642}"/>
    <cellStyle name="40% - Accent5 8 4" xfId="18290" xr:uid="{1FC09EBB-DDE7-49E4-B78F-CF8BF6F4ABE3}"/>
    <cellStyle name="40% - Accent5 8 4 2" xfId="19526" xr:uid="{7A860EDF-06D9-405C-A284-9CC39936F464}"/>
    <cellStyle name="40% - Accent5 8 4 2 2" xfId="5300" xr:uid="{F232B797-9777-4210-8F8F-31E12C22D3AB}"/>
    <cellStyle name="40% - Accent5 8 4 3" xfId="17596" xr:uid="{F4EA9375-839B-45FA-BBD4-FD7B4F46A8B0}"/>
    <cellStyle name="40% - Accent5 8 4 3 2" xfId="3363" xr:uid="{CCB832EF-D77B-481B-AF88-54F03BB6A844}"/>
    <cellStyle name="40% - Accent5 8 4 4" xfId="24078" xr:uid="{45FAC29F-3D8B-4AE8-A9AD-412306515AFF}"/>
    <cellStyle name="40% - Accent5 8 5" xfId="6809" xr:uid="{18CCBAD0-C01C-40A4-9E85-7309A09EBCB4}"/>
    <cellStyle name="40% - Accent5 8 5 2" xfId="23098" xr:uid="{184699C1-66FB-4A19-9EE7-27ED60368B5B}"/>
    <cellStyle name="40% - Accent5 8 6" xfId="664" xr:uid="{D77D77B3-7303-4EF3-8172-854B17899966}"/>
    <cellStyle name="40% - Accent5 8 6 2" xfId="10631" xr:uid="{88D1FEBC-D4A2-4991-9223-37297EC02D9E}"/>
    <cellStyle name="40% - Accent5 8 7" xfId="15581" xr:uid="{F9D26648-92C1-4BF0-A6A4-6EB234BBDF57}"/>
    <cellStyle name="40% - Accent5 9" xfId="4535" xr:uid="{94E823A9-22EE-4B9F-9DB4-DE145F52CE2D}"/>
    <cellStyle name="40% - Accent5 9 2" xfId="10848" xr:uid="{F1580FDA-686F-4841-83A3-CA6314AE01AC}"/>
    <cellStyle name="40% - Accent5 9 2 2" xfId="2516" xr:uid="{5D35E026-0327-4FD9-92A9-721CD3834D87}"/>
    <cellStyle name="40% - Accent5 9 2 2 2" xfId="3716" xr:uid="{9B2EC77D-1C03-4EB6-9260-017BAD75688A}"/>
    <cellStyle name="40% - Accent5 9 2 2 2 2" xfId="7405" xr:uid="{DEFA5914-C709-48EA-84BC-FDD1D9974C39}"/>
    <cellStyle name="40% - Accent5 9 2 2 3" xfId="1780" xr:uid="{5F48C838-C447-4343-ADC1-9C0C6FF706CF}"/>
    <cellStyle name="40% - Accent5 9 2 2 3 2" xfId="5467" xr:uid="{ACFE5A99-5D9E-4A8D-B600-BB8D62F305BF}"/>
    <cellStyle name="40% - Accent5 9 2 2 4" xfId="13555" xr:uid="{30E7A845-4161-44F8-9EE7-47E584C0131E}"/>
    <cellStyle name="40% - Accent5 9 2 3" xfId="1531" xr:uid="{914D8361-E527-4090-8FF9-78D6F4C8842E}"/>
    <cellStyle name="40% - Accent5 9 2 3 2" xfId="25202" xr:uid="{9220AA58-E074-40D0-9622-B6A2EB8E56AD}"/>
    <cellStyle name="40% - Accent5 9 2 4" xfId="10121" xr:uid="{872D3907-C711-4011-BBE3-EBB9F90ED8A2}"/>
    <cellStyle name="40% - Accent5 9 2 4 2" xfId="12735" xr:uid="{B1F5BCF3-D1D9-4909-A28C-A7ED2BA47BED}"/>
    <cellStyle name="40% - Accent5 9 2 5" xfId="17686" xr:uid="{BE761CD2-3031-42F4-A3BB-D9982AA38E90}"/>
    <cellStyle name="40% - Accent5 9 3" xfId="23485" xr:uid="{53507874-6865-432C-A674-E103DFB20C0F}"/>
    <cellStyle name="40% - Accent5 9 3 2" xfId="8829" xr:uid="{720EEB0A-99CC-4D8C-9C68-3AA9EBF03D4C}"/>
    <cellStyle name="40% - Accent5 9 3 2 2" xfId="10030" xr:uid="{E9D3FA0A-1E00-43A3-94BE-618691C8281C}"/>
    <cellStyle name="40% - Accent5 9 3 2 2 2" xfId="20041" xr:uid="{D9121597-F3E8-4BEB-B4D0-16D654FD7813}"/>
    <cellStyle name="40% - Accent5 9 3 2 3" xfId="3884" xr:uid="{57CBFFA9-6122-4513-8C54-1ED47CA973D1}"/>
    <cellStyle name="40% - Accent5 9 3 2 3 2" xfId="11780" xr:uid="{7A7832F2-654E-4CE3-89E8-5533A1536420}"/>
    <cellStyle name="40% - Accent5 9 3 2 4" xfId="1950" xr:uid="{0092481A-FA76-4E4E-B36F-BE024AC75D3D}"/>
    <cellStyle name="40% - Accent5 9 3 3" xfId="3635" xr:uid="{60AFE83B-19B1-4EA9-A61A-28B0C2A19C00}"/>
    <cellStyle name="40% - Accent5 9 3 3 2" xfId="18889" xr:uid="{A3D23E0E-E1D1-4E52-B41D-DAD2E39A8ABC}"/>
    <cellStyle name="40% - Accent5 9 3 4" xfId="22758" xr:uid="{0D468B84-B3C4-469D-9506-4113BAD2E1CD}"/>
    <cellStyle name="40% - Accent5 9 3 4 2" xfId="25372" xr:uid="{D03498C4-1D64-4C65-B7D5-701FE2016E64}"/>
    <cellStyle name="40% - Accent5 9 3 5" xfId="7153" xr:uid="{17F2F100-19F3-4B51-8A14-9A009D0C893F}"/>
    <cellStyle name="40% - Accent5 9 4" xfId="14080" xr:uid="{8C8B46EA-30D8-441D-BA58-72B7C42A05A1}"/>
    <cellStyle name="40% - Accent5 9 4 2" xfId="1612" xr:uid="{7BE6EC93-0D11-4372-9852-6C7D695BC971}"/>
    <cellStyle name="40% - Accent5 9 4 2 2" xfId="17938" xr:uid="{147FF250-902A-458D-A55A-17CCFABAE876}"/>
    <cellStyle name="40% - Accent5 9 4 3" xfId="13385" xr:uid="{8B3362E2-3AD7-41B7-B56E-E026DE759387}"/>
    <cellStyle name="40% - Accent5 9 4 3 2" xfId="16000" xr:uid="{7AF85EDF-8257-4BDD-A895-5B2587AF1771}"/>
    <cellStyle name="40% - Accent5 9 4 4" xfId="19869" xr:uid="{FF086BDC-4615-46A0-ACFB-990AB04F7722}"/>
    <cellStyle name="40% - Accent5 9 5" xfId="492" xr:uid="{AE79EBB3-C7FC-4F0B-9C1A-855E4FEA2643}"/>
    <cellStyle name="40% - Accent5 9 5 2" xfId="12565" xr:uid="{B9EB61C9-CDA8-480E-AE3B-45DE9304D1E3}"/>
    <cellStyle name="40% - Accent5 9 6" xfId="3807" xr:uid="{FA9A68A3-22FB-43C0-9FA5-8B87CFACA45E}"/>
    <cellStyle name="40% - Accent5 9 6 2" xfId="6421" xr:uid="{2C960672-7708-4C7B-87C3-4D607C7E6203}"/>
    <cellStyle name="40% - Accent5 9 7" xfId="23998" xr:uid="{266E0816-E3CA-428B-A7ED-4BC428E0EC9F}"/>
    <cellStyle name="40% - Accent6" xfId="36" builtinId="51" customBuiltin="1"/>
    <cellStyle name="40% - Accent6 10" xfId="6640" xr:uid="{B6FBC3AC-CA50-4258-8155-55F671661ABE}"/>
    <cellStyle name="40% - Accent6 10 2" xfId="19276" xr:uid="{77103A03-C838-4823-AFD6-EC4858F4E637}"/>
    <cellStyle name="40% - Accent6 10 2 2" xfId="4620" xr:uid="{693AD564-4AB9-44C9-B8DB-172886A19E83}"/>
    <cellStyle name="40% - Accent6 10 2 2 2" xfId="5820" xr:uid="{DAD79FEA-74EA-498D-B291-FF33712D83D6}"/>
    <cellStyle name="40% - Accent6 10 2 2 2 2" xfId="4226" xr:uid="{9FBCB559-4FD8-451C-BDB4-3C633DE96BB0}"/>
    <cellStyle name="40% - Accent6 10 2 2 3" xfId="16522" xr:uid="{09A1E8D6-3B02-4FC0-98D9-B8D2235224AA}"/>
    <cellStyle name="40% - Accent6 10 2 2 3 2" xfId="7572" xr:uid="{1F15885A-6498-4C7F-8434-855F7A7024A7}"/>
    <cellStyle name="40% - Accent6 10 2 2 4" xfId="23005" xr:uid="{E167CA80-B540-41D9-A00E-3DDCAF0152DF}"/>
    <cellStyle name="40% - Accent6 10 2 3" xfId="16273" xr:uid="{EA4CCBA0-088A-4B51-A987-1CC62B982F5A}"/>
    <cellStyle name="40% - Accent6 10 2 3 2" xfId="14679" xr:uid="{69B38060-80D1-4ACB-AD94-038477CCE25C}"/>
    <cellStyle name="40% - Accent6 10 2 4" xfId="12225" xr:uid="{D5B098D7-5749-4B7B-BF17-17C794F4E22C}"/>
    <cellStyle name="40% - Accent6 10 2 4 2" xfId="21161" xr:uid="{6EF4632F-571E-4260-A705-3F5D04201A9B}"/>
    <cellStyle name="40% - Accent6 10 2 5" xfId="828" xr:uid="{446F2E84-AA5F-40C4-B766-5E1EF5B8C803}"/>
    <cellStyle name="40% - Accent6 10 3" xfId="12962" xr:uid="{148E91C2-3733-499D-AE5E-1FB45EDF9B91}"/>
    <cellStyle name="40% - Accent6 10 3 2" xfId="10933" xr:uid="{BA34AB20-8554-477E-AC74-C44C5308A0A8}"/>
    <cellStyle name="40% - Accent6 10 3 2 2" xfId="12134" xr:uid="{594B89D2-764D-486D-826A-CBC244C57138}"/>
    <cellStyle name="40% - Accent6 10 3 2 2 2" xfId="10540" xr:uid="{107B494B-262E-4DBE-A895-72C55A575857}"/>
    <cellStyle name="40% - Accent6 10 3 2 3" xfId="5988" xr:uid="{25711DA2-FD5D-4237-83BE-3C032BCFD8F6}"/>
    <cellStyle name="40% - Accent6 10 3 2 3 2" xfId="20208" xr:uid="{22D87AD1-0CD9-401E-9AF7-D72EFC5F0410}"/>
    <cellStyle name="40% - Accent6 10 3 2 4" xfId="16692" xr:uid="{6FA02361-BB55-4AC1-A364-8FDD19AC03A3}"/>
    <cellStyle name="40% - Accent6 10 3 3" xfId="5739" xr:uid="{8AB221E1-3105-4C85-A9CC-66F577989EBD}"/>
    <cellStyle name="40% - Accent6 10 3 3 2" xfId="3115" xr:uid="{7A0B9660-1265-4828-961D-AEB6268AF655}"/>
    <cellStyle name="40% - Accent6 10 3 4" xfId="24862" xr:uid="{E59B2186-FE96-4082-916F-07C994386052}"/>
    <cellStyle name="40% - Accent6 10 3 4 2" xfId="14849" xr:uid="{275CDF19-B04B-406B-A1D1-A652C38FD506}"/>
    <cellStyle name="40% - Accent6 10 3 5" xfId="2936" xr:uid="{1C94481A-E290-4470-9E7B-9EA026838AFD}"/>
    <cellStyle name="40% - Accent6 10 4" xfId="15153" xr:uid="{317AAFBD-0626-4BFF-BCC0-8C26FF74C66A}"/>
    <cellStyle name="40% - Accent6 10 4 2" xfId="16354" xr:uid="{56EDA6A0-0BD0-45BD-B84D-495F51F89327}"/>
    <cellStyle name="40% - Accent6 10 4 2 2" xfId="2122" xr:uid="{FC602F8B-2401-4B6E-807F-5E8900A64F64}"/>
    <cellStyle name="40% - Accent6 10 4 3" xfId="22835" xr:uid="{017B5F01-9C20-40A7-A58D-596F2B4F9582}"/>
    <cellStyle name="40% - Accent6 10 4 3 2" xfId="18105" xr:uid="{EB942681-4DAD-4AC3-ADB3-061A24F0C984}"/>
    <cellStyle name="40% - Accent6 10 4 4" xfId="10368" xr:uid="{011520E9-87C8-4540-BB00-3E31E4C171D4}"/>
    <cellStyle name="40% - Accent6 10 5" xfId="22586" xr:uid="{3F6746FF-9D05-4AA8-8765-634A5BBCC640}"/>
    <cellStyle name="40% - Accent6 10 5 2" xfId="20991" xr:uid="{2C8620E5-3179-4DEB-9772-82D10CE3BEC7}"/>
    <cellStyle name="40% - Accent6 10 6" xfId="5911" xr:uid="{8525F662-56D9-4585-85C3-DDB5203E580C}"/>
    <cellStyle name="40% - Accent6 10 6 2" xfId="8526" xr:uid="{ED02EDBC-DD7A-4852-B8BF-AB55880CB1A1}"/>
    <cellStyle name="40% - Accent6 10 7" xfId="13475" xr:uid="{B47B76C9-5C8E-4F8A-A4C0-38E5964A8993}"/>
    <cellStyle name="40% - Accent6 11" xfId="1357" xr:uid="{9AAE887B-35D0-4F36-8DE0-A7B2E8AA38E3}"/>
    <cellStyle name="40% - Accent6 11 2" xfId="3461" xr:uid="{6F20E2D3-CEE1-47D3-88A1-37B64AC09636}"/>
    <cellStyle name="40% - Accent6 11 2 2" xfId="17258" xr:uid="{F110942C-EA4D-45CF-9B68-231560B57B3F}"/>
    <cellStyle name="40% - Accent6 11 2 2 2" xfId="18458" xr:uid="{31142BF1-6E18-438B-9ECB-2340101E57C9}"/>
    <cellStyle name="40% - Accent6 11 2 2 2 2" xfId="16864" xr:uid="{5FD8250D-2E99-4D44-AD44-516C1FCAC57A}"/>
    <cellStyle name="40% - Accent6 11 2 2 3" xfId="24939" xr:uid="{2B435DDB-919D-4A58-937A-821FCFE18791}"/>
    <cellStyle name="40% - Accent6 11 2 2 3 2" xfId="1261" xr:uid="{E71B7ABB-298E-4D30-93B0-8998C9D8BA94}"/>
    <cellStyle name="40% - Accent6 11 2 2 4" xfId="12472" xr:uid="{D1936B2E-453F-42A5-BD68-BE592D6CC3C1}"/>
    <cellStyle name="40% - Accent6 11 2 3" xfId="24690" xr:uid="{82FBB98C-E46F-4811-A7EB-66C82B9DDB4B}"/>
    <cellStyle name="40% - Accent6 11 2 3 2" xfId="22064" xr:uid="{AACB2631-25F5-43EC-B1C5-573E03B3CF74}"/>
    <cellStyle name="40% - Accent6 11 2 4" xfId="8016" xr:uid="{77996D45-39A2-45BC-8F03-C78DDAEC938D}"/>
    <cellStyle name="40% - Accent6 11 2 4 2" xfId="9598" xr:uid="{350A9302-5B2F-4A8A-A45B-4F9B3D0F9CA4}"/>
    <cellStyle name="40% - Accent6 11 2 5" xfId="21885" xr:uid="{CA0B5837-E401-463A-9D07-A7F220D0314B}"/>
    <cellStyle name="40% - Accent6 11 3" xfId="9775" xr:uid="{45C3E030-8E75-41DC-8C21-9550A889C994}"/>
    <cellStyle name="40% - Accent6 11 3 2" xfId="6725" xr:uid="{8934C7AB-3931-4698-958F-1CBD32DAC044}"/>
    <cellStyle name="40% - Accent6 11 3 2 2" xfId="7925" xr:uid="{C3CAA9AE-EB8C-4A20-AC83-AD11A956B97C}"/>
    <cellStyle name="40% - Accent6 11 3 2 2 2" xfId="6330" xr:uid="{C0E39E07-58DC-4136-B4EA-4B3B481CEBAC}"/>
    <cellStyle name="40% - Accent6 11 3 2 3" xfId="18626" xr:uid="{35D6D31B-0BC1-482C-8BBB-4A55A0018214}"/>
    <cellStyle name="40% - Accent6 11 3 2 3 2" xfId="1262" xr:uid="{1E746719-C7E2-4B5A-9555-83DC18CD100A}"/>
    <cellStyle name="40% - Accent6 11 3 2 4" xfId="25109" xr:uid="{6DEE8202-EAB0-4F01-A2AF-682F1D44D6FA}"/>
    <cellStyle name="40% - Accent6 11 3 3" xfId="18377" xr:uid="{5247C5D8-59B5-42D5-A9E3-551D95ECF862}"/>
    <cellStyle name="40% - Accent6 11 3 3 2" xfId="15752" xr:uid="{2AB48495-6AFC-47CA-A6E1-7601EA94448F}"/>
    <cellStyle name="40% - Accent6 11 3 4" xfId="20651" xr:uid="{327947F5-0D42-4FF0-B43E-92116E09E1B0}"/>
    <cellStyle name="40% - Accent6 11 3 4 2" xfId="22234" xr:uid="{0F4FFB42-3417-4E67-B67A-FC30330EA4C2}"/>
    <cellStyle name="40% - Accent6 11 3 5" xfId="15573" xr:uid="{F89C52D5-4E29-4AD6-BE1D-D3B95EF55BF9}"/>
    <cellStyle name="40% - Accent6 11 4" xfId="23570" xr:uid="{66A2CCCF-2504-4EE4-9336-7F814A6FFD00}"/>
    <cellStyle name="40% - Accent6 11 4 2" xfId="24771" xr:uid="{FB11443C-BBF9-4CA6-B07C-DBF5631F0479}"/>
    <cellStyle name="40% - Accent6 11 4 2 2" xfId="23177" xr:uid="{58C0B6EB-0BD5-4AA8-AAD5-ED16AD186454}"/>
    <cellStyle name="40% - Accent6 11 4 3" xfId="12302" xr:uid="{37D24F36-457A-4645-A0DD-E2B7D28E1721}"/>
    <cellStyle name="40% - Accent6 11 4 3 2" xfId="13894" xr:uid="{76E023FB-A8EF-4ECE-8F77-87101A5340B6}"/>
    <cellStyle name="40% - Accent6 11 4 4" xfId="6158" xr:uid="{6C2B7C19-5F5A-4DB0-B5AA-91C21690482F}"/>
    <cellStyle name="40% - Accent6 11 5" xfId="12053" xr:uid="{D26F2899-B4F4-48D8-AC3A-E9CFD3C61372}"/>
    <cellStyle name="40% - Accent6 11 5 2" xfId="9428" xr:uid="{33F89B72-EBA0-4656-9D6E-69302BD78452}"/>
    <cellStyle name="40% - Accent6 11 6" xfId="18549" xr:uid="{65BD7C40-BFF9-4D3F-A038-7E64639A71A9}"/>
    <cellStyle name="40% - Accent6 11 6 2" xfId="3285" xr:uid="{6FC18CC4-B77E-44A7-A38F-7AD2DEF87A8E}"/>
    <cellStyle name="40% - Accent6 11 7" xfId="9249" xr:uid="{8559AF08-C2C2-4722-B342-9808E0A243BB}"/>
    <cellStyle name="40% - Accent6 12" xfId="22412" xr:uid="{CC1CBE35-B67B-4ADE-8693-346AFA4D0A3E}"/>
    <cellStyle name="40% - Accent6 12 2" xfId="16099" xr:uid="{C808BF91-5BB2-4C76-8100-A8919AE242FF}"/>
    <cellStyle name="40% - Accent6 12 2 2" xfId="13047" xr:uid="{F94D4F2A-6DE4-4FD4-8E4F-562719A2020A}"/>
    <cellStyle name="40% - Accent6 12 2 2 2" xfId="14248" xr:uid="{F16BFA50-FF3A-4931-BD04-34F4D209F222}"/>
    <cellStyle name="40% - Accent6 12 2 2 2 2" xfId="25281" xr:uid="{7D16512B-415D-48EC-9A11-A029B3768776}"/>
    <cellStyle name="40% - Accent6 12 2 2 3" xfId="20728" xr:uid="{AC5B2205-AA7D-4449-8DE3-F35FE9ABC5A3}"/>
    <cellStyle name="40% - Accent6 12 2 2 3 2" xfId="4399" xr:uid="{9D4015FD-423D-462A-8B05-D314D006F373}"/>
    <cellStyle name="40% - Accent6 12 2 2 4" xfId="8263" xr:uid="{35ABB363-0207-4940-B628-E45730FB2695}"/>
    <cellStyle name="40% - Accent6 12 2 3" xfId="20479" xr:uid="{F6FF4331-4C06-4C39-9CDA-C90548DF45E6}"/>
    <cellStyle name="40% - Accent6 12 2 3 2" xfId="11532" xr:uid="{67C6A01B-519A-4A6A-8CF7-0BD93F1685FD}"/>
    <cellStyle name="40% - Accent6 12 2 4" xfId="2775" xr:uid="{BE11F469-31BD-4FC5-B754-62C488D9EA2A}"/>
    <cellStyle name="40% - Accent6 12 2 4 2" xfId="5389" xr:uid="{DBD84846-BE0D-43BF-9CBC-04DE5270B095}"/>
    <cellStyle name="40% - Accent6 12 2 5" xfId="11353" xr:uid="{5724A85E-094E-485B-9ED2-CFA5214C365D}"/>
    <cellStyle name="40% - Accent6 12 3" xfId="5565" xr:uid="{4E2CD4E2-7816-46E2-A946-9AE44ADE2C41}"/>
    <cellStyle name="40% - Accent6 12 3 2" xfId="1442" xr:uid="{3A2497D6-967B-4797-906C-5DA9DD53DAD9}"/>
    <cellStyle name="40% - Accent6 12 3 2 2" xfId="2684" xr:uid="{BC6C8BAB-6370-4378-B1DA-3F7FBE381A51}"/>
    <cellStyle name="40% - Accent6 12 3 2 2 2" xfId="18968" xr:uid="{CBF6B669-3BE5-4DE8-AC72-00BC5DD5E9BC}"/>
    <cellStyle name="40% - Accent6 12 3 2 3" xfId="14416" xr:uid="{4158BDE3-701D-4C2A-8C7B-5F7DF11A217B}"/>
    <cellStyle name="40% - Accent6 12 3 2 3 2" xfId="10713" xr:uid="{14BDE4E8-B46A-411F-8AF7-0A82C4D7BC0E}"/>
    <cellStyle name="40% - Accent6 12 3 2 4" xfId="20898" xr:uid="{C751E8F5-14BF-4A11-AC1D-AA9406DF8861}"/>
    <cellStyle name="40% - Accent6 12 3 3" xfId="14167" xr:uid="{41322EF9-70CB-45FF-9086-793464F27D80}"/>
    <cellStyle name="40% - Accent6 12 3 3 2" xfId="24169" xr:uid="{C56AF410-00D5-4E19-8DD3-E1C4B1B34322}"/>
    <cellStyle name="40% - Accent6 12 3 4" xfId="9088" xr:uid="{D6302BEA-6E6F-4BA4-A4DE-20C1D8E1A648}"/>
    <cellStyle name="40% - Accent6 12 3 4 2" xfId="11702" xr:uid="{556EC577-3B01-4340-A57A-434B22FE22D1}"/>
    <cellStyle name="40% - Accent6 12 3 5" xfId="23990" xr:uid="{56AA0367-8FF7-413F-9D9C-B74F1436DBD5}"/>
    <cellStyle name="40% - Accent6 12 4" xfId="19361" xr:uid="{0D3B5373-8726-47D6-80AC-DC337568B0DF}"/>
    <cellStyle name="40% - Accent6 12 4 2" xfId="20560" xr:uid="{0AEF91BD-020B-4743-BEBA-DFEF94FA21D3}"/>
    <cellStyle name="40% - Accent6 12 4 2 2" xfId="12644" xr:uid="{F3336ABD-4CE7-430B-A14E-7220A1825CD8}"/>
    <cellStyle name="40% - Accent6 12 4 3" xfId="8093" xr:uid="{B02DC785-F106-4878-A070-A4D9A76EA1BE}"/>
    <cellStyle name="40% - Accent6 12 4 3 2" xfId="2295" xr:uid="{1C3950C1-E145-4AEE-991E-9578431B5F25}"/>
    <cellStyle name="40% - Accent6 12 4 4" xfId="18796" xr:uid="{9D50306E-E6CD-4F97-BB3F-F249A8B969E4}"/>
    <cellStyle name="40% - Accent6 12 5" xfId="7844" xr:uid="{0537E41D-C28C-4453-A0E2-F63E8B364195}"/>
    <cellStyle name="40% - Accent6 12 5 2" xfId="5219" xr:uid="{D893DFAC-E802-423F-9C6A-0369A32CC4F4}"/>
    <cellStyle name="40% - Accent6 12 6" xfId="14339" xr:uid="{BD2CD7A8-64CC-450E-8441-517DDD5B0265}"/>
    <cellStyle name="40% - Accent6 12 6 2" xfId="15922" xr:uid="{50E054F4-4CFC-49A8-BD6F-79A45C5BB00A}"/>
    <cellStyle name="40% - Accent6 12 7" xfId="5040" xr:uid="{D835CA85-BAED-4500-97B2-16F97D4E0FDC}"/>
    <cellStyle name="40% - Accent6 13" xfId="11879" xr:uid="{71AD0221-8CA4-43A2-B8B9-6F6493F144A4}"/>
    <cellStyle name="40% - Accent6 13 2" xfId="24516" xr:uid="{AFE3841F-8843-4485-A9C5-32B852F9F94B}"/>
    <cellStyle name="40% - Accent6 13 2 2" xfId="9860" xr:uid="{B5FBCF66-63A0-4BD1-9133-F80520165353}"/>
    <cellStyle name="40% - Accent6 13 2 2 2" xfId="21633" xr:uid="{8EA03762-4A3F-4D20-BC9E-8A6631BA009B}"/>
    <cellStyle name="40% - Accent6 13 2 2 2 2" xfId="21070" xr:uid="{FC8A618E-6D73-41D1-B8B4-6CAA156CA64B}"/>
    <cellStyle name="40% - Accent6 13 2 2 3" xfId="9165" xr:uid="{3689A031-4601-42BB-927D-250949D4FEBE}"/>
    <cellStyle name="40% - Accent6 13 2 2 3 2" xfId="17037" xr:uid="{59C477A3-D3B0-4F0A-94C5-F783DFBCE07C}"/>
    <cellStyle name="40% - Accent6 13 2 2 4" xfId="3022" xr:uid="{3645CC03-0150-4A01-8477-4DB196CD016D}"/>
    <cellStyle name="40% - Accent6 13 2 3" xfId="8916" xr:uid="{7EB9AFF2-5996-49C6-A097-4E5A18E41AAE}"/>
    <cellStyle name="40% - Accent6 13 2 3 2" xfId="7324" xr:uid="{4737BF0E-8BD6-4CCD-82D7-3262BB9CCD7E}"/>
    <cellStyle name="40% - Accent6 13 2 4" xfId="15412" xr:uid="{FE98E014-DE20-49ED-9275-6782A46E6B5B}"/>
    <cellStyle name="40% - Accent6 13 2 4 2" xfId="18027" xr:uid="{9E27954D-61AE-4F03-918B-EF5AF58D617F}"/>
    <cellStyle name="40% - Accent6 13 2 5" xfId="7145" xr:uid="{BC1F0837-52E4-425F-A3CE-B2C0F3F58EFE}"/>
    <cellStyle name="40% - Accent6 13 3" xfId="18203" xr:uid="{30BEFBF9-BCA3-453D-8A66-BF4B1B5579F5}"/>
    <cellStyle name="40% - Accent6 13 3 2" xfId="22497" xr:uid="{57C9297B-39AA-42D0-893D-05F948AA2C55}"/>
    <cellStyle name="40% - Accent6 13 3 2 2" xfId="15321" xr:uid="{D056B91E-BDE1-428B-824A-BE1FFA3D2521}"/>
    <cellStyle name="40% - Accent6 13 3 2 2 2" xfId="14758" xr:uid="{37041D0C-37A5-41F7-97BB-439FE5272413}"/>
    <cellStyle name="40% - Accent6 13 3 2 3" xfId="21801" xr:uid="{4B05B185-128D-49AF-919E-2911A551CF62}"/>
    <cellStyle name="40% - Accent6 13 3 2 3 2" xfId="6503" xr:uid="{60907A47-CB55-4D7A-B58F-04D7B78B3D4F}"/>
    <cellStyle name="40% - Accent6 13 3 2 4" xfId="9335" xr:uid="{A02B0077-903B-44E3-A2F5-D11738CC4A82}"/>
    <cellStyle name="40% - Accent6 13 3 3" xfId="21552" xr:uid="{AB5CE16D-8E0F-421C-ACDB-40EF54DF8483}"/>
    <cellStyle name="40% - Accent6 13 3 3 2" xfId="19960" xr:uid="{D94F411D-D538-4EAA-B133-C530C6AC9366}"/>
    <cellStyle name="40% - Accent6 13 3 4" xfId="4879" xr:uid="{8C9AA0D0-CEF3-4BDA-9CC5-E8053B9C69CD}"/>
    <cellStyle name="40% - Accent6 13 3 4 2" xfId="7494" xr:uid="{F919DA23-642E-482E-A9AD-D2D30E32DA45}"/>
    <cellStyle name="40% - Accent6 13 3 5" xfId="19781" xr:uid="{BE83208E-ED31-481F-915F-932CC5CA9486}"/>
    <cellStyle name="40% - Accent6 13 4" xfId="3546" xr:uid="{70B9E646-9763-4069-B2F5-F061EAC405F4}"/>
    <cellStyle name="40% - Accent6 13 4 2" xfId="8997" xr:uid="{327761C2-14E3-4A0E-A365-F26726B19D5B}"/>
    <cellStyle name="40% - Accent6 13 4 2 2" xfId="8435" xr:uid="{239F4E6A-9EA7-4A9B-9CA9-CCBF2F8862A2}"/>
    <cellStyle name="40% - Accent6 13 4 3" xfId="2852" xr:uid="{3CD7844C-90C7-4CC2-9020-5AE6F2DE7898}"/>
    <cellStyle name="40% - Accent6 13 4 3 2" xfId="23350" xr:uid="{FE149267-B42E-4752-9522-B373B1E724F5}"/>
    <cellStyle name="40% - Accent6 13 4 4" xfId="14586" xr:uid="{E456BF50-F696-4CF0-998A-A49E377DA29B}"/>
    <cellStyle name="40% - Accent6 13 5" xfId="2603" xr:uid="{817E6174-A5BD-45E1-A193-75613AAAC1A3}"/>
    <cellStyle name="40% - Accent6 13 5 2" xfId="17857" xr:uid="{BAB736E6-7CE3-4FCC-A58C-7343BA72680C}"/>
    <cellStyle name="40% - Accent6 13 6" xfId="21724" xr:uid="{F7010828-31E2-4389-A00B-D309436B3450}"/>
    <cellStyle name="40% - Accent6 13 6 2" xfId="24339" xr:uid="{6A444BDB-42F4-4401-845A-4079123D8CD3}"/>
    <cellStyle name="40% - Accent6 13 7" xfId="17678" xr:uid="{96DAD621-51D2-42E4-87D1-C578A0504799}"/>
    <cellStyle name="40% - Accent6 14" xfId="7670" xr:uid="{1206B4BC-CF15-4CE2-B457-7DF1C441C8F2}"/>
    <cellStyle name="40% - Accent6 14 2" xfId="20305" xr:uid="{6413DD34-6F4C-4F2F-8E0B-FCF9367370B2}"/>
    <cellStyle name="40% - Accent6 14 2 2" xfId="5650" xr:uid="{A069AB9B-6EFB-4754-83CA-8053700E3EC8}"/>
    <cellStyle name="40% - Accent6 14 2 2 2" xfId="11101" xr:uid="{4775C22C-9558-4A70-A1FB-893C8D066B07}"/>
    <cellStyle name="40% - Accent6 14 2 2 2 2" xfId="9507" xr:uid="{D2C566B8-2078-4089-B0CE-80EAE01D8594}"/>
    <cellStyle name="40% - Accent6 14 2 2 3" xfId="4956" xr:uid="{A6B04382-19EF-4F46-B75C-EEEADD1BF7DA}"/>
    <cellStyle name="40% - Accent6 14 2 2 3 2" xfId="25454" xr:uid="{A926960B-69D8-4D63-9669-B02DD70BC8FF}"/>
    <cellStyle name="40% - Accent6 14 2 2 4" xfId="15659" xr:uid="{28E60C1E-DA11-4A34-A817-CEB3A1327157}"/>
    <cellStyle name="40% - Accent6 14 2 3" xfId="4707" xr:uid="{40DB72E5-C9BF-4372-AAE8-274E6558FC72}"/>
    <cellStyle name="40% - Accent6 14 2 3 2" xfId="1009" xr:uid="{83CE00BB-5C28-4224-9CC5-2CC19FE7050C}"/>
    <cellStyle name="40% - Accent6 14 2 4" xfId="23829" xr:uid="{914E9316-7F97-47FA-8E25-8DB8DD6B2D42}"/>
    <cellStyle name="40% - Accent6 14 2 4 2" xfId="13816" xr:uid="{693735F3-EE2B-4D6E-B54D-BCB283358934}"/>
    <cellStyle name="40% - Accent6 14 2 5" xfId="1864" xr:uid="{898C1F12-4F6C-4750-9CEF-628AFB34A427}"/>
    <cellStyle name="40% - Accent6 14 3" xfId="13993" xr:uid="{5C5C892A-4C97-4A81-8FEB-3176DCC1954D}"/>
    <cellStyle name="40% - Accent6 14 3 2" xfId="11964" xr:uid="{2C5DF25A-9E38-4E6D-9CCF-0CD96401B45E}"/>
    <cellStyle name="40% - Accent6 14 3 2 2" xfId="23738" xr:uid="{7F7647D0-3A45-4CEA-966F-EB015571CD02}"/>
    <cellStyle name="40% - Accent6 14 3 2 2 2" xfId="22143" xr:uid="{98A774BE-BE44-4E4A-B30A-22FCC88EFDB9}"/>
    <cellStyle name="40% - Accent6 14 3 2 3" xfId="11269" xr:uid="{4E7C9ED2-1AF3-4FE6-9B9F-167B7ABA4F1F}"/>
    <cellStyle name="40% - Accent6 14 3 2 3 2" xfId="19141" xr:uid="{ED6AB257-40C8-4EBF-B039-E222F6F87215}"/>
    <cellStyle name="40% - Accent6 14 3 2 4" xfId="5126" xr:uid="{C580B59B-13B1-4D3B-BE3D-16121FE5FEEB}"/>
    <cellStyle name="40% - Accent6 14 3 3" xfId="11020" xr:uid="{CDB26A70-5671-4F41-AC13-C16E91530053}"/>
    <cellStyle name="40% - Accent6 14 3 3 2" xfId="2044" xr:uid="{18E700B0-0349-4B09-9DB3-DC80CE2F1D7B}"/>
    <cellStyle name="40% - Accent6 14 3 4" xfId="17517" xr:uid="{CB7D787C-4A0D-4792-927B-610BA5FD5E2A}"/>
    <cellStyle name="40% - Accent6 14 3 4 2" xfId="1180" xr:uid="{4A696C01-232E-434A-A827-AD00F2F74627}"/>
    <cellStyle name="40% - Accent6 14 3 5" xfId="3968" xr:uid="{2C517E73-F7D8-42C8-B2AD-622378F5054B}"/>
    <cellStyle name="40% - Accent6 14 4" xfId="16184" xr:uid="{0B2F59E9-1A52-4D18-A252-B9135BA6F0CB}"/>
    <cellStyle name="40% - Accent6 14 4 2" xfId="4788" xr:uid="{D35C0339-CD4C-49B1-80C4-B3751DDC00EE}"/>
    <cellStyle name="40% - Accent6 14 4 2 2" xfId="3194" xr:uid="{777F16E9-8E11-4377-9A00-A3B745D2C62D}"/>
    <cellStyle name="40% - Accent6 14 4 3" xfId="15489" xr:uid="{6238595D-9F51-4354-8886-5A4BEDAE038D}"/>
    <cellStyle name="40% - Accent6 14 4 3 2" xfId="12817" xr:uid="{2285BC1C-0B81-4B3B-9C89-AE7120E61995}"/>
    <cellStyle name="40% - Accent6 14 4 4" xfId="21971" xr:uid="{2F1EE8BE-68BC-4EB2-A6D7-22ABD4847467}"/>
    <cellStyle name="40% - Accent6 14 5" xfId="15240" xr:uid="{6E3DC354-E1A7-4B93-8645-48FCB347E803}"/>
    <cellStyle name="40% - Accent6 14 5 2" xfId="13646" xr:uid="{908ED2BC-2DDE-4281-B9A0-11A8699FD80B}"/>
    <cellStyle name="40% - Accent6 14 6" xfId="11192" xr:uid="{E1B2C933-EF0B-4D7B-908F-EDA4CEBAE7D8}"/>
    <cellStyle name="40% - Accent6 14 6 2" xfId="20130" xr:uid="{4370F22C-BE21-4EA8-81D8-2ECC8BF00AFC}"/>
    <cellStyle name="40% - Accent6 14 7" xfId="13467" xr:uid="{32D44466-BA1B-44DE-A55E-E6D51AA5C27D}"/>
    <cellStyle name="40% - Accent6 15" xfId="2429" xr:uid="{E0022E3C-BB7D-4941-94FD-92AC920178C1}"/>
    <cellStyle name="40% - Accent6 15 2" xfId="8742" xr:uid="{C8C76803-4FCC-4FB7-B2E6-F7521AA138C1}"/>
    <cellStyle name="40% - Accent6 15 2 2" xfId="18288" xr:uid="{F0D2F29E-ACAE-4BC9-92E5-EE22BB591DC7}"/>
    <cellStyle name="40% - Accent6 15 2 2 2" xfId="6893" xr:uid="{E1D148A4-EA48-43A6-ADF3-8DB92B311F7D}"/>
    <cellStyle name="40% - Accent6 15 2 2 2 2" xfId="5298" xr:uid="{E41A789D-D852-40EF-8197-B6E4957B6151}"/>
    <cellStyle name="40% - Accent6 15 2 2 3" xfId="17594" xr:uid="{CC08ABAC-10A3-4229-929D-567731245721}"/>
    <cellStyle name="40% - Accent6 15 2 2 3 2" xfId="21243" xr:uid="{2FB58246-3D60-4DCE-B3FC-D977DB4FA4DC}"/>
    <cellStyle name="40% - Accent6 15 2 2 4" xfId="24076" xr:uid="{93AAA2BB-E1C5-41C4-8AD5-1163E08CD128}"/>
    <cellStyle name="40% - Accent6 15 2 3" xfId="17345" xr:uid="{92D79011-F745-4219-B700-9E3681DDF012}"/>
    <cellStyle name="40% - Accent6 15 2 3 2" xfId="10462" xr:uid="{AEADE56A-3EE6-44AD-8110-EC3DCF911B4D}"/>
    <cellStyle name="40% - Accent6 15 2 4" xfId="19620" xr:uid="{90A8CCC0-7A88-4A52-A7C2-18389CAB211F}"/>
    <cellStyle name="40% - Accent6 15 2 4 2" xfId="4318" xr:uid="{B9A34FD9-40E6-4D1E-94C1-159812C65221}"/>
    <cellStyle name="40% - Accent6 15 2 5" xfId="22919" xr:uid="{9EC7803D-8B75-49C2-95AF-A058BCCF5238}"/>
    <cellStyle name="40% - Accent6 15 3" xfId="21378" xr:uid="{1A1551B4-6779-46DE-902C-64216B151614}"/>
    <cellStyle name="40% - Accent6 15 3 2" xfId="7755" xr:uid="{86F138E9-8A54-444E-B4F4-0BECF0FBBF28}"/>
    <cellStyle name="40% - Accent6 15 3 2 2" xfId="19529" xr:uid="{2A47D3C3-ECEF-454F-91A9-5196862B2128}"/>
    <cellStyle name="40% - Accent6 15 3 2 2 2" xfId="11611" xr:uid="{B9F6A59D-7409-43E6-A447-B1C2D579C3FA}"/>
    <cellStyle name="40% - Accent6 15 3 2 3" xfId="7061" xr:uid="{732345DD-5307-4C4F-8CF0-3DC3D9D876ED}"/>
    <cellStyle name="40% - Accent6 15 3 2 3 2" xfId="14931" xr:uid="{97D4BFFB-DA39-4A4C-9F8D-E056B1C68E0B}"/>
    <cellStyle name="40% - Accent6 15 3 2 4" xfId="17764" xr:uid="{7C50CD42-9862-47FA-8B4F-5FDC88D0C8F5}"/>
    <cellStyle name="40% - Accent6 15 3 3" xfId="6812" xr:uid="{4086AD80-FF4D-40D5-B094-A81CDEE92C30}"/>
    <cellStyle name="40% - Accent6 15 3 3 2" xfId="23099" xr:uid="{44848ECD-2C69-48DA-A7EE-4700C58E44FD}"/>
    <cellStyle name="40% - Accent6 15 3 4" xfId="13306" xr:uid="{EFCC63E5-F2A1-4B7E-8ABB-091C8601203A}"/>
    <cellStyle name="40% - Accent6 15 3 4 2" xfId="10632" xr:uid="{1ABE69F8-E0C3-4A5D-9531-AB737EB92004}"/>
    <cellStyle name="40% - Accent6 15 3 5" xfId="16606" xr:uid="{97E458A5-71BB-407E-B0EF-5DEED64CC461}"/>
    <cellStyle name="40% - Accent6 15 4" xfId="24601" xr:uid="{88024E83-B3A0-4F26-B89D-975F18FA0C8C}"/>
    <cellStyle name="40% - Accent6 15 4 2" xfId="17426" xr:uid="{A055FF7F-BE3C-4B2D-AC6D-C2F62E167A9F}"/>
    <cellStyle name="40% - Accent6 15 4 2 2" xfId="15831" xr:uid="{219FA045-0293-4A6C-A979-462C9CBEF607}"/>
    <cellStyle name="40% - Accent6 15 4 3" xfId="23906" xr:uid="{2D548B04-66A4-457C-B9A7-63B58FE3C1F3}"/>
    <cellStyle name="40% - Accent6 15 4 3 2" xfId="8608" xr:uid="{4A7124B4-2C3D-4784-8493-DE78D88F62B2}"/>
    <cellStyle name="40% - Accent6 15 4 4" xfId="11439" xr:uid="{7C61B726-F6EF-47E2-B9BA-60100B6F6C2D}"/>
    <cellStyle name="40% - Accent6 15 5" xfId="23657" xr:uid="{54E88B9A-0CAB-42B8-B7E4-7BBF2BDDEF13}"/>
    <cellStyle name="40% - Accent6 15 5 2" xfId="4148" xr:uid="{EA16B270-298C-47F2-B14D-3C2953893E77}"/>
    <cellStyle name="40% - Accent6 15 6" xfId="6984" xr:uid="{DB507930-4806-45D0-9187-4F99013881A9}"/>
    <cellStyle name="40% - Accent6 15 6 2" xfId="2214" xr:uid="{0D63EBAD-A72F-47C8-94AD-8BA720E428B7}"/>
    <cellStyle name="40% - Accent6 15 7" xfId="10282" xr:uid="{A07F168B-F8A7-4F1B-9CF1-1D9C851014E5}"/>
    <cellStyle name="40% - Accent6 16" xfId="15066" xr:uid="{8018ED9A-1058-4D21-B511-A88B68321CE6}"/>
    <cellStyle name="40% - Accent6 16 2" xfId="4533" xr:uid="{D9861B9E-6CDB-4D45-BB47-912E528AC545}"/>
    <cellStyle name="40% - Accent6 16 2 2" xfId="14078" xr:uid="{A326BDF5-E769-47A8-BDE8-4B1F1408B41A}"/>
    <cellStyle name="40% - Accent6 16 2 2 2" xfId="575" xr:uid="{5BBE6FDF-E3FA-4148-ACEF-7E0376567511}"/>
    <cellStyle name="40% - Accent6 16 2 2 2 2" xfId="17936" xr:uid="{13E5E6B8-EF09-4B04-A714-2A58A62CEC35}"/>
    <cellStyle name="40% - Accent6 16 2 2 3" xfId="13383" xr:uid="{7C14A1BE-0DFE-4F0C-B6AB-07D551DF52C6}"/>
    <cellStyle name="40% - Accent6 16 2 2 3 2" xfId="9680" xr:uid="{DF864937-A3E8-4154-A46B-C445BC64122D}"/>
    <cellStyle name="40% - Accent6 16 2 2 4" xfId="19867" xr:uid="{C3DE9A57-142D-42FC-94FC-584904CEC5F1}"/>
    <cellStyle name="40% - Accent6 16 2 3" xfId="13134" xr:uid="{7EBD5126-8F2B-465A-AB06-921A781321E1}"/>
    <cellStyle name="40% - Accent6 16 2 3 2" xfId="6252" xr:uid="{0913AE02-5206-4410-B265-529A9B256E56}"/>
    <cellStyle name="40% - Accent6 16 2 4" xfId="1704" xr:uid="{5DFFA67A-5BCF-4F03-A0AF-12108D7255A9}"/>
    <cellStyle name="40% - Accent6 16 2 4 2" xfId="16956" xr:uid="{446BE482-52DF-4A1F-B05E-98162EF0FF12}"/>
    <cellStyle name="40% - Accent6 16 2 5" xfId="12386" xr:uid="{9415CA57-CAEC-412D-847A-6F4F64C997E8}"/>
    <cellStyle name="40% - Accent6 16 3" xfId="10846" xr:uid="{16F18FC9-F7EC-461E-8C13-CE97D45114CE}"/>
    <cellStyle name="40% - Accent6 16 3 2" xfId="2514" xr:uid="{4B2A0666-246E-4CF8-B135-3F342A4C95EB}"/>
    <cellStyle name="40% - Accent6 16 3 2 2" xfId="1613" xr:uid="{1DFF2BFE-6421-4C78-B952-77861ABEA45D}"/>
    <cellStyle name="40% - Accent6 16 3 2 2 2" xfId="7403" xr:uid="{2354DCAB-879C-4377-8648-60C1E7287A50}"/>
    <cellStyle name="40% - Accent6 16 3 2 3" xfId="746" xr:uid="{C75E56D8-DE8C-404A-8FB3-5D8D5C8D0E72}"/>
    <cellStyle name="40% - Accent6 16 3 2 3 2" xfId="22316" xr:uid="{0EE99491-A172-4C9E-8C38-0D333312D393}"/>
    <cellStyle name="40% - Accent6 16 3 2 4" xfId="13553" xr:uid="{50B86046-3C52-4DB5-A326-DBF9B5BD0A26}"/>
    <cellStyle name="40% - Accent6 16 3 3" xfId="493" xr:uid="{54F39035-FA92-4DA2-A339-AB77EA37E8BA}"/>
    <cellStyle name="40% - Accent6 16 3 3 2" xfId="12566" xr:uid="{BA3C2301-74EC-4CFC-BAAA-762EB67307FF}"/>
    <cellStyle name="40% - Accent6 16 3 4" xfId="3808" xr:uid="{B78F1031-EBB9-485B-A935-4B70F1DFE562}"/>
    <cellStyle name="40% - Accent6 16 3 4 2" xfId="6422" xr:uid="{B3C98BDE-A6E7-4B69-B6D2-B4222808B740}"/>
    <cellStyle name="40% - Accent6 16 3 5" xfId="25023" xr:uid="{07CC1E4B-5AFD-4712-962E-67741C889C9D}"/>
    <cellStyle name="40% - Accent6 16 4" xfId="20390" xr:uid="{B682F944-2E65-4341-B532-60FCFFDBE18E}"/>
    <cellStyle name="40% - Accent6 16 4 2" xfId="13215" xr:uid="{B0308718-096E-4793-B237-105EA2749D06}"/>
    <cellStyle name="40% - Accent6 16 4 2 2" xfId="24248" xr:uid="{5FC06F28-0C81-4DA7-8299-4268B2166E65}"/>
    <cellStyle name="40% - Accent6 16 4 3" xfId="19697" xr:uid="{83956724-55A2-4D51-B4C8-6427DE184D04}"/>
    <cellStyle name="40% - Accent6 16 4 3 2" xfId="3367" xr:uid="{79001FD5-B375-410A-A348-42F0C25DF8ED}"/>
    <cellStyle name="40% - Accent6 16 4 4" xfId="7231" xr:uid="{7B9BFCC1-6AC9-4914-8315-8AA87B2A29AA}"/>
    <cellStyle name="40% - Accent6 16 5" xfId="19448" xr:uid="{371FC80D-0763-4063-B34E-BDB82BDCC4B8}"/>
    <cellStyle name="40% - Accent6 16 5 2" xfId="16786" xr:uid="{30AA44EA-F64A-43AB-8CDF-E573F7810D49}"/>
    <cellStyle name="40% - Accent6 16 6" xfId="666" xr:uid="{AF4A4E40-CA24-46F9-8F13-C269BC960D41}"/>
    <cellStyle name="40% - Accent6 16 6 2" xfId="23269" xr:uid="{1C13FAE5-575E-454B-AED3-E342FA31FCAD}"/>
    <cellStyle name="40% - Accent6 16 7" xfId="6072" xr:uid="{B13BA741-463F-4ABC-98F5-55A5A3871932}"/>
    <cellStyle name="40% - Accent6 17" xfId="23483" xr:uid="{8978E33A-D3E4-4F70-9FF9-2A2DB49C7030}"/>
    <cellStyle name="40% - Accent6 17 2" xfId="8827" xr:uid="{7FE7C5D0-8E7E-4AA2-AE18-4882BA64536B}"/>
    <cellStyle name="40% - Accent6 17 2 2" xfId="3717" xr:uid="{B860E8E4-DC18-42A5-B0C4-6DBF622958F7}"/>
    <cellStyle name="40% - Accent6 17 2 2 2" xfId="20039" xr:uid="{3C8828E5-E4C2-4E25-9CDD-F2BECE2242AE}"/>
    <cellStyle name="40% - Accent6 17 2 3" xfId="747" xr:uid="{6CE8BB8C-A9EB-4AD7-A81A-2AF10E6FA4E0}"/>
    <cellStyle name="40% - Accent6 17 2 3 2" xfId="16004" xr:uid="{A9CE364B-BFE8-4C7E-91FB-8D2EC884FE2D}"/>
    <cellStyle name="40% - Accent6 17 2 4" xfId="918" xr:uid="{78623E8E-C8CE-48FA-B7AA-7FF4A4340A19}"/>
    <cellStyle name="40% - Accent6 17 3" xfId="1532" xr:uid="{8F5BC0A7-1E10-4413-87D6-FD4A00738BEB}"/>
    <cellStyle name="40% - Accent6 17 3 2" xfId="25203" xr:uid="{76FE79AF-1826-4857-A5A6-1449D473F5D6}"/>
    <cellStyle name="40% - Accent6 17 4" xfId="10122" xr:uid="{4500B319-4F39-4228-9F53-68574F381EBE}"/>
    <cellStyle name="40% - Accent6 17 4 2" xfId="12736" xr:uid="{E93AF573-7DA7-4DE1-8BF6-33C3BEBF1812}"/>
    <cellStyle name="40% - Accent6 17 5" xfId="18710" xr:uid="{312903D9-2CC0-4F98-8B54-86C276B60494}"/>
    <cellStyle name="40% - Accent6 18" xfId="17171" xr:uid="{B3556CE7-113F-426A-A7F5-805935A17036}"/>
    <cellStyle name="40% - Accent6 18 2" xfId="21463" xr:uid="{C6604910-8411-4429-BAB7-99F6C98ECB80}"/>
    <cellStyle name="40% - Accent6 18 2 2" xfId="10031" xr:uid="{26E6545C-DFF5-48B7-B454-97B1EE459EE7}"/>
    <cellStyle name="40% - Accent6 18 2 2 2" xfId="13725" xr:uid="{D6A6AC82-7C26-4B05-989F-FD70551406DC}"/>
    <cellStyle name="40% - Accent6 18 2 3" xfId="1784" xr:uid="{72F82A5E-E995-4DB3-8267-45274BE38BF7}"/>
    <cellStyle name="40% - Accent6 18 2 3 2" xfId="5471" xr:uid="{23CE04DA-53FB-4A99-8EDE-9B959877B502}"/>
    <cellStyle name="40% - Accent6 18 2 4" xfId="919" xr:uid="{D9A62FDD-D664-43F2-93E5-ABA5C36B3B94}"/>
    <cellStyle name="40% - Accent6 18 3" xfId="3636" xr:uid="{53A2AE3F-E974-444D-BB52-E78C5721A276}"/>
    <cellStyle name="40% - Accent6 18 3 2" xfId="18890" xr:uid="{7783BC0A-B4BC-4B95-877D-42CFD9D07E69}"/>
    <cellStyle name="40% - Accent6 18 4" xfId="22759" xr:uid="{38AA7702-DE93-466E-AD47-8CE0EBF8D66F}"/>
    <cellStyle name="40% - Accent6 18 4 2" xfId="25373" xr:uid="{35F879CD-3CC6-4B63-9A5D-AB2027EBF5EB}"/>
    <cellStyle name="40% - Accent6 18 5" xfId="8177" xr:uid="{FBD67BD2-F59B-4308-8EE6-2340ABF907C4}"/>
    <cellStyle name="40% - Accent6 19" xfId="17173" xr:uid="{56AC38CB-8552-4107-A96E-E50037773C60}"/>
    <cellStyle name="40% - Accent6 19 2" xfId="9949" xr:uid="{70ED0928-7270-4481-AD8E-CBC7FEB1C7E2}"/>
    <cellStyle name="40% - Accent6 19 2 2" xfId="8356" xr:uid="{7033C009-CDF8-4D29-BFDB-E0359B51AF50}"/>
    <cellStyle name="40% - Accent6 19 3" xfId="16445" xr:uid="{742A8B78-6863-4720-BFC1-076810B8EF4C}"/>
    <cellStyle name="40% - Accent6 19 3 2" xfId="19059" xr:uid="{D77C044D-79D1-4D90-8095-AD1509892C8F}"/>
    <cellStyle name="40% - Accent6 19 4" xfId="19789" xr:uid="{46D2C8C7-232D-4D12-B412-177F348C3535}"/>
    <cellStyle name="40% - Accent6 2" xfId="149" xr:uid="{11EB9F02-0F1D-4959-A5A9-9A789AF1AFE5}"/>
    <cellStyle name="40% - Accent6 2 10" xfId="15151" xr:uid="{F0D1954F-CF11-48EB-8A61-CC69F19CBE65}"/>
    <cellStyle name="40% - Accent6 2 10 2" xfId="22668" xr:uid="{353371A5-47E7-4923-BD0E-0FCE96253911}"/>
    <cellStyle name="40% - Accent6 2 10 2 2" xfId="1090" xr:uid="{93E07D4A-6E95-4A5A-8132-65DF9D7630B5}"/>
    <cellStyle name="40% - Accent6 2 10 3" xfId="3888" xr:uid="{481E18F3-97C4-4594-9CFB-4EB3053AADB7}"/>
    <cellStyle name="40% - Accent6 2 10 3 2" xfId="11784" xr:uid="{58410CB9-71AF-498A-9E4F-34BE4B26DE13}"/>
    <cellStyle name="40% - Accent6 2 10 4" xfId="1955" xr:uid="{733F968E-FD6F-4247-A2A8-96A156D68E93}"/>
    <cellStyle name="40% - Accent6 2 11" xfId="22341" xr:uid="{5355F481-790E-447D-A772-3F27D2127B5D}"/>
    <cellStyle name="40% - Accent6 2 12" xfId="25549" xr:uid="{1AA0399D-7EDF-44EC-A0E8-4B7E22A37F50}"/>
    <cellStyle name="40% - Accent6 2 2" xfId="19274" xr:uid="{9CBE3B3F-128C-4C91-A62D-8FBA6F3243DA}"/>
    <cellStyle name="40% - Accent6 2 2 2" xfId="12960" xr:uid="{AC21189D-C6CB-4D19-AF7E-26F70C4209B7}"/>
    <cellStyle name="40% - Accent6 2 2 2 2" xfId="320" xr:uid="{0B85D517-CBF7-4BC9-802C-4994ED2922D2}"/>
    <cellStyle name="40% - Accent6 2 2 2 2 2" xfId="23568" xr:uid="{E7C24952-1E13-4140-8E26-E96462563A49}"/>
    <cellStyle name="40% - Accent6 2 2 2 2 2 2" xfId="12135" xr:uid="{480F322C-BAAC-4F1E-ADA0-9EF70B2173E7}"/>
    <cellStyle name="40% - Accent6 2 2 2 2 2 2 2" xfId="4230" xr:uid="{D278616A-4F7E-4094-BC10-87233DAE5350}"/>
    <cellStyle name="40% - Accent6 2 2 2 2 2 3" xfId="16526" xr:uid="{E2C917E9-14A8-4560-B2DF-23C41C75EAEC}"/>
    <cellStyle name="40% - Accent6 2 2 2 2 2 3 2" xfId="7576" xr:uid="{68D1626E-CD29-457C-8C46-EA9F3A286C2A}"/>
    <cellStyle name="40% - Accent6 2 2 2 2 2 4" xfId="23010" xr:uid="{2376E350-8719-418C-8C9D-30BB44A6F2E9}"/>
    <cellStyle name="40% - Accent6 2 2 2 2 3" xfId="5740" xr:uid="{E869924D-876B-4BAB-BAF0-A8CDD8064B9B}"/>
    <cellStyle name="40% - Accent6 2 2 2 2 3 2" xfId="3116" xr:uid="{ABD60AC3-ADFD-4797-9B84-3ED76C878CCE}"/>
    <cellStyle name="40% - Accent6 2 2 2 2 4" xfId="24863" xr:uid="{E0CF3008-5138-4249-8310-407F41E61CE4}"/>
    <cellStyle name="40% - Accent6 2 2 2 2 4 2" xfId="14850" xr:uid="{167733C9-53E5-41C7-A6D9-08F3C20322DD}"/>
    <cellStyle name="40% - Accent6 2 2 2 2 5" xfId="8652" xr:uid="{CE221248-6ABE-4B32-89FB-8DC6907A1BC8}"/>
    <cellStyle name="40% - Accent6 2 2 2 3" xfId="321" xr:uid="{5C9771F9-4DC2-4EA6-947E-6C5A259E02A1}"/>
    <cellStyle name="40% - Accent6 2 2 2 3 2" xfId="17256" xr:uid="{100F5A49-60DB-42E4-91B8-39F64656C1BD}"/>
    <cellStyle name="40% - Accent6 2 2 2 3 2 2" xfId="24772" xr:uid="{7BD38B8E-F7DB-453F-A0CC-6448C7E64377}"/>
    <cellStyle name="40% - Accent6 2 2 2 3 2 2 2" xfId="10544" xr:uid="{0188F0B6-2B0F-48C1-A349-A53B38ABD96A}"/>
    <cellStyle name="40% - Accent6 2 2 2 3 2 3" xfId="5992" xr:uid="{7C79E1CE-714E-4510-99AD-CD9CE9A9722B}"/>
    <cellStyle name="40% - Accent6 2 2 2 3 2 3 2" xfId="20212" xr:uid="{3EBDCD6A-FEB7-4A20-9D65-47BC5AB5F7ED}"/>
    <cellStyle name="40% - Accent6 2 2 2 3 2 4" xfId="16697" xr:uid="{81C46F10-760C-40E5-857D-86ACF3384DCA}"/>
    <cellStyle name="40% - Accent6 2 2 2 3 3" xfId="12054" xr:uid="{2D1AAD66-FF33-4EFB-826C-9B829DBC58B5}"/>
    <cellStyle name="40% - Accent6 2 2 2 3 3 2" xfId="9429" xr:uid="{934EE540-C2ED-441B-B0F2-ECC11877F5BD}"/>
    <cellStyle name="40% - Accent6 2 2 2 3 4" xfId="18550" xr:uid="{131C923B-3397-4CFD-B057-284B14119AFD}"/>
    <cellStyle name="40% - Accent6 2 2 2 3 4 2" xfId="3286" xr:uid="{B1837C5D-9E24-447B-B3EB-E1D88605CF51}"/>
    <cellStyle name="40% - Accent6 2 2 2 3 5" xfId="21287" xr:uid="{B4AE11D5-A54F-4603-BADF-7E1B4EDE9362}"/>
    <cellStyle name="40% - Accent6 2 2 2 4" xfId="10931" xr:uid="{AAC62211-1BCE-4719-8617-378FFAF08246}"/>
    <cellStyle name="40% - Accent6 2 2 2 4 2" xfId="5821" xr:uid="{60AA7B29-87D3-4240-B5C4-43F047E6E388}"/>
    <cellStyle name="40% - Accent6 2 2 2 4 2 2" xfId="2126" xr:uid="{44900B6F-29E4-477F-8FF2-956ACD8C6618}"/>
    <cellStyle name="40% - Accent6 2 2 2 4 3" xfId="22839" xr:uid="{4AE81C2A-C533-4657-871B-0AA1F217B6F0}"/>
    <cellStyle name="40% - Accent6 2 2 2 4 3 2" xfId="18109" xr:uid="{6E8DA3D5-3E9C-4A1D-BBF3-24F32EA242A1}"/>
    <cellStyle name="40% - Accent6 2 2 2 4 4" xfId="10373" xr:uid="{2992AF25-A620-4112-A835-2579721F18DA}"/>
    <cellStyle name="40% - Accent6 2 2 2 5" xfId="16274" xr:uid="{1E6C8D21-47EF-4393-9FFE-60521B0B9E49}"/>
    <cellStyle name="40% - Accent6 2 2 2 5 2" xfId="14680" xr:uid="{5BBB22C8-7EFE-4A8D-86A6-7E186C7DFAA3}"/>
    <cellStyle name="40% - Accent6 2 2 2 6" xfId="12226" xr:uid="{EBFE83EA-342F-4B82-8348-5DB519726C0A}"/>
    <cellStyle name="40% - Accent6 2 2 2 6 2" xfId="21162" xr:uid="{AF0E49FE-9058-41BE-94EF-EA56527BDF76}"/>
    <cellStyle name="40% - Accent6 2 2 2 7" xfId="2339" xr:uid="{BA18AEB3-7C58-49F6-B585-73D3C9CEBF94}"/>
    <cellStyle name="40% - Accent6 2 2 3" xfId="1361" xr:uid="{46914E88-5A2C-491B-B5A1-F275EBBC9729}"/>
    <cellStyle name="40% - Accent6 2 2 3 2" xfId="3465" xr:uid="{9B03C6E8-DDC6-4AEA-BE28-ACB26F37B906}"/>
    <cellStyle name="40% - Accent6 2 2 3 2 2" xfId="19359" xr:uid="{3C2F76C9-CBD1-4A36-A5BC-EF79A2E67E3B}"/>
    <cellStyle name="40% - Accent6 2 2 3 2 2 2" xfId="7926" xr:uid="{2A003CD9-C600-4FF2-93F8-4C4F3910497F}"/>
    <cellStyle name="40% - Accent6 2 2 3 2 2 2 2" xfId="16868" xr:uid="{350BB034-BB75-44F9-8F06-102E89B03F87}"/>
    <cellStyle name="40% - Accent6 2 2 3 2 2 3" xfId="24943" xr:uid="{8DD81BB1-2F71-47F3-A816-2894BA38FB65}"/>
    <cellStyle name="40% - Accent6 2 2 3 2 2 3 2" xfId="1263" xr:uid="{998D475A-8631-4C04-A5AC-019632E3D60A}"/>
    <cellStyle name="40% - Accent6 2 2 3 2 2 4" xfId="12477" xr:uid="{EC8C7AB7-327E-4312-B647-5BB9B8F614F3}"/>
    <cellStyle name="40% - Accent6 2 2 3 2 3" xfId="18378" xr:uid="{B8915085-60EE-455A-A35B-F32D5D492C95}"/>
    <cellStyle name="40% - Accent6 2 2 3 2 3 2" xfId="15753" xr:uid="{FC440FCD-E80E-4FFC-862A-8A6B5B0FB55B}"/>
    <cellStyle name="40% - Accent6 2 2 3 2 4" xfId="20652" xr:uid="{64AAA0E9-3C81-4302-9FB1-2F08DD4BCDBD}"/>
    <cellStyle name="40% - Accent6 2 2 3 2 4 2" xfId="22235" xr:uid="{C1E79EA1-6AFB-4D70-A89F-3451B4406B0E}"/>
    <cellStyle name="40% - Accent6 2 2 3 2 5" xfId="4443" xr:uid="{6A40AA3A-5B30-4F4A-99D7-C595D278E3C2}"/>
    <cellStyle name="40% - Accent6 2 2 3 3" xfId="9779" xr:uid="{68F51B9F-8EAF-42D7-A59E-6CAFB0B3958C}"/>
    <cellStyle name="40% - Accent6 2 2 3 3 2" xfId="13045" xr:uid="{61D9E060-2D45-43EE-8F4D-5EA4FDE97464}"/>
    <cellStyle name="40% - Accent6 2 2 3 3 2 2" xfId="20561" xr:uid="{C6A62A4D-AE78-4F53-982A-12C70891E64A}"/>
    <cellStyle name="40% - Accent6 2 2 3 3 2 2 2" xfId="6334" xr:uid="{3306466A-F420-4A09-800B-4F3871BF4C02}"/>
    <cellStyle name="40% - Accent6 2 2 3 3 2 3" xfId="18630" xr:uid="{C37C7ED3-835D-4967-BB95-1488712E6576}"/>
    <cellStyle name="40% - Accent6 2 2 3 3 2 3 2" xfId="2296" xr:uid="{A7B8796E-EEE3-49C7-8E61-200A0DCB8FC2}"/>
    <cellStyle name="40% - Accent6 2 2 3 3 2 4" xfId="25114" xr:uid="{77B4902C-B0FA-4EEF-AF33-3DB1A5752866}"/>
    <cellStyle name="40% - Accent6 2 2 3 3 3" xfId="7845" xr:uid="{1253744E-D750-4DBF-B053-BFFDDC79DAD2}"/>
    <cellStyle name="40% - Accent6 2 2 3 3 3 2" xfId="5220" xr:uid="{DC32F91D-D498-421A-ADB9-12DFD3AF70E1}"/>
    <cellStyle name="40% - Accent6 2 2 3 3 4" xfId="14340" xr:uid="{1AD0B522-0110-4A21-9C75-BA5A1240AE69}"/>
    <cellStyle name="40% - Accent6 2 2 3 3 4 2" xfId="15923" xr:uid="{53285D87-BA4D-4228-893D-83401A906279}"/>
    <cellStyle name="40% - Accent6 2 2 3 3 5" xfId="10757" xr:uid="{1F723E91-60FC-4A05-9EDF-12CF8D3090C8}"/>
    <cellStyle name="40% - Accent6 2 2 3 4" xfId="6723" xr:uid="{BE9D989C-F821-483F-905D-F93C0498D517}"/>
    <cellStyle name="40% - Accent6 2 2 3 4 2" xfId="18459" xr:uid="{6A28DFD9-FF16-4BB8-B91F-FAE1F510433B}"/>
    <cellStyle name="40% - Accent6 2 2 3 4 2 2" xfId="23181" xr:uid="{B3B68CDE-3D4B-483B-9D6C-2FCE2A9D3BC5}"/>
    <cellStyle name="40% - Accent6 2 2 3 4 3" xfId="12306" xr:uid="{00115459-CA3C-4452-BFA9-950628F8EB43}"/>
    <cellStyle name="40% - Accent6 2 2 3 4 3 2" xfId="13898" xr:uid="{3964DBFC-862A-4CD2-BD72-8741344558D6}"/>
    <cellStyle name="40% - Accent6 2 2 3 4 4" xfId="6163" xr:uid="{D8747102-61BB-4C85-B38A-F20C522D2D46}"/>
    <cellStyle name="40% - Accent6 2 2 3 5" xfId="24691" xr:uid="{0F87A297-1333-45AB-AC62-6A38CC2ED702}"/>
    <cellStyle name="40% - Accent6 2 2 3 5 2" xfId="22065" xr:uid="{A53EBE6A-1CF3-484D-A44C-A7E6D65E3C30}"/>
    <cellStyle name="40% - Accent6 2 2 3 6" xfId="8017" xr:uid="{B48255A5-29CC-4B0E-8C1D-3A6FED58B6B5}"/>
    <cellStyle name="40% - Accent6 2 2 3 6 2" xfId="9599" xr:uid="{EAEC7D30-5DB4-4017-ACE6-157BDDA5C8AE}"/>
    <cellStyle name="40% - Accent6 2 2 3 7" xfId="14975" xr:uid="{F16E6E4D-21C4-4681-97E3-8ACACC0778F6}"/>
    <cellStyle name="40% - Accent6 2 2 4" xfId="22416" xr:uid="{DA9AB4DC-5DB4-4CD4-AAC1-4B1C9C1323B6}"/>
    <cellStyle name="40% - Accent6 2 2 4 2" xfId="405" xr:uid="{9310F8BC-2232-4763-BE4D-2DFDB725621B}"/>
    <cellStyle name="40% - Accent6 2 2 4 2 2" xfId="14249" xr:uid="{2F820965-AE51-4692-89E4-5CFCE133572B}"/>
    <cellStyle name="40% - Accent6 2 2 4 2 2 2" xfId="12648" xr:uid="{C376CD7A-2953-4EC8-9FC1-2D9AF06EF385}"/>
    <cellStyle name="40% - Accent6 2 2 4 2 3" xfId="8097" xr:uid="{07C62521-54DA-47A3-888B-AD8E899DAAA8}"/>
    <cellStyle name="40% - Accent6 2 2 4 2 3 2" xfId="4400" xr:uid="{8A322BE6-B9B3-41B7-9274-D091DAD03933}"/>
    <cellStyle name="40% - Accent6 2 2 4 2 4" xfId="18801" xr:uid="{249D2855-CE23-41E8-873A-31B65B65AC91}"/>
    <cellStyle name="40% - Accent6 2 2 4 3" xfId="20480" xr:uid="{667DAE90-11DC-4CFC-847F-7344F1B38297}"/>
    <cellStyle name="40% - Accent6 2 2 4 3 2" xfId="11533" xr:uid="{331FF7A1-DC89-4F73-B8A8-24F2181C58F8}"/>
    <cellStyle name="40% - Accent6 2 2 4 4" xfId="2776" xr:uid="{30593A6C-9B3C-4656-BB1E-AB946BB54025}"/>
    <cellStyle name="40% - Accent6 2 2 4 4 2" xfId="5390" xr:uid="{EE8CC060-190E-423D-B1C4-2C758CE96850}"/>
    <cellStyle name="40% - Accent6 2 2 4 5" xfId="23393" xr:uid="{01409C91-6CBB-49B1-9049-3530A8CF5C2D}"/>
    <cellStyle name="40% - Accent6 2 2 5" xfId="16103" xr:uid="{D9D2B4EB-E96D-4A7C-AE01-26C3D1721764}"/>
    <cellStyle name="40% - Accent6 2 2 5 2" xfId="1445" xr:uid="{5C98430E-A4E3-40FE-AD1C-EF120EF8E9AF}"/>
    <cellStyle name="40% - Accent6 2 2 5 2 2" xfId="2685" xr:uid="{DF2227B1-B316-471B-81F0-40071F540C8B}"/>
    <cellStyle name="40% - Accent6 2 2 5 2 2 2" xfId="25285" xr:uid="{06463F2D-D9C0-4B5C-9EEA-C6A56589A004}"/>
    <cellStyle name="40% - Accent6 2 2 5 2 3" xfId="20732" xr:uid="{19772B23-93DA-4325-8503-602B034396DE}"/>
    <cellStyle name="40% - Accent6 2 2 5 2 3 2" xfId="10714" xr:uid="{B18B5528-BAD6-4379-944C-A676A55543AD}"/>
    <cellStyle name="40% - Accent6 2 2 5 2 4" xfId="8268" xr:uid="{9CCCC42F-FFAD-4BFA-9E16-B8C94E2571B1}"/>
    <cellStyle name="40% - Accent6 2 2 5 3" xfId="14168" xr:uid="{D456EAE8-68E5-45B1-A451-F042F95497BA}"/>
    <cellStyle name="40% - Accent6 2 2 5 3 2" xfId="24170" xr:uid="{C2A7D6B8-280F-482B-93BA-049DAEB8BECF}"/>
    <cellStyle name="40% - Accent6 2 2 5 4" xfId="9089" xr:uid="{B48759F3-16E3-4832-9938-22CD00B91F5E}"/>
    <cellStyle name="40% - Accent6 2 2 5 4 2" xfId="11703" xr:uid="{7F4BC552-2114-4B11-8F57-E49463BEAE32}"/>
    <cellStyle name="40% - Accent6 2 2 5 5" xfId="17081" xr:uid="{8D029ECF-F15C-403A-A6FB-6FB2661D03A5}"/>
    <cellStyle name="40% - Accent6 2 2 6" xfId="4618" xr:uid="{0BF562F7-BC2E-4764-BDFE-189BFA35E1A0}"/>
    <cellStyle name="40% - Accent6 2 2 6 2" xfId="16355" xr:uid="{6755D914-2BCC-492B-A60D-69B439E643B9}"/>
    <cellStyle name="40% - Accent6 2 2 6 2 2" xfId="1091" xr:uid="{56B1C4F5-B8B1-445D-B7E2-A6D5470484AE}"/>
    <cellStyle name="40% - Accent6 2 2 6 3" xfId="10202" xr:uid="{FE99ED59-B89C-4175-BF86-E6D54B316D69}"/>
    <cellStyle name="40% - Accent6 2 2 6 3 2" xfId="24421" xr:uid="{85C2D1BB-925E-4573-9C16-0E104AA417E1}"/>
    <cellStyle name="40% - Accent6 2 2 6 4" xfId="4059" xr:uid="{ABB90CFF-D32A-471B-8671-F5AC905EF477}"/>
    <cellStyle name="40% - Accent6 2 2 7" xfId="22587" xr:uid="{CF72546C-3ECF-4170-83A8-C0D890D522CA}"/>
    <cellStyle name="40% - Accent6 2 2 7 2" xfId="20992" xr:uid="{7047A7B7-8C64-44E7-AC5E-3F3BC940BA4E}"/>
    <cellStyle name="40% - Accent6 2 2 8" xfId="5912" xr:uid="{ACF7BD11-C4DC-4D75-9BFD-4F7B7F79DA53}"/>
    <cellStyle name="40% - Accent6 2 2 8 2" xfId="8527" xr:uid="{6CDA04E1-AA56-42C3-B189-D6F9D87C9A1E}"/>
    <cellStyle name="40% - Accent6 2 2 9" xfId="14500" xr:uid="{67841D7C-DDD2-446D-A880-760050729521}"/>
    <cellStyle name="40% - Accent6 2 3" xfId="5569" xr:uid="{5B3D4223-C13A-4890-AACE-AE4B39851FCD}"/>
    <cellStyle name="40% - Accent6 2 3 2" xfId="11883" xr:uid="{F32089DF-4BDA-4B2B-8B4F-ECD2D5B0D88F}"/>
    <cellStyle name="40% - Accent6 2 3 2 2" xfId="9863" xr:uid="{EEA0827C-F943-485C-9684-862E7EBBBDB7}"/>
    <cellStyle name="40% - Accent6 2 3 2 2 2" xfId="21634" xr:uid="{D6A99258-C6B1-4973-815A-9168F6DAB350}"/>
    <cellStyle name="40% - Accent6 2 3 2 2 2 2" xfId="8439" xr:uid="{991C2813-F6EC-42BB-A6C8-5CD0559AF6EC}"/>
    <cellStyle name="40% - Accent6 2 3 2 2 3" xfId="2856" xr:uid="{8E3E7D54-456D-4E0F-960F-450D6CBB4974}"/>
    <cellStyle name="40% - Accent6 2 3 2 2 3 2" xfId="17038" xr:uid="{674AEE6F-E663-417B-8227-5629E9378879}"/>
    <cellStyle name="40% - Accent6 2 3 2 2 4" xfId="14591" xr:uid="{7D2577A5-BE48-490B-85E6-E063384350DF}"/>
    <cellStyle name="40% - Accent6 2 3 2 3" xfId="8917" xr:uid="{F6261763-28EE-4CCE-8F7D-1859EB218459}"/>
    <cellStyle name="40% - Accent6 2 3 2 3 2" xfId="7325" xr:uid="{AEE816A6-7282-4048-8A26-A1B9932D9D66}"/>
    <cellStyle name="40% - Accent6 2 3 2 4" xfId="15413" xr:uid="{695A2E59-0C9F-4369-B6D2-1B8E660026B4}"/>
    <cellStyle name="40% - Accent6 2 3 2 4 2" xfId="18028" xr:uid="{40EEE33F-DF54-4EBF-8C3C-5D0EACC2D989}"/>
    <cellStyle name="40% - Accent6 2 3 2 5" xfId="838" xr:uid="{91933FB2-BE09-4229-B17B-8923F86429D9}"/>
    <cellStyle name="40% - Accent6 2 3 3" xfId="24520" xr:uid="{76311268-E1B5-4A8D-BBDB-5EB338B1BB20}"/>
    <cellStyle name="40% - Accent6 2 3 3 2" xfId="22500" xr:uid="{B3C4FABB-1AB2-4368-840B-4C9F10467E39}"/>
    <cellStyle name="40% - Accent6 2 3 3 2 2" xfId="15322" xr:uid="{3D676F02-CA56-418D-A047-1D5F5D315AC0}"/>
    <cellStyle name="40% - Accent6 2 3 3 2 2 2" xfId="21074" xr:uid="{68A4BCA9-7D39-46BC-8BC9-7BC20E6ABFD4}"/>
    <cellStyle name="40% - Accent6 2 3 3 2 3" xfId="9169" xr:uid="{FDD07434-DF5D-40FE-B3DA-A7F945A01046}"/>
    <cellStyle name="40% - Accent6 2 3 3 2 3 2" xfId="6504" xr:uid="{AA027377-362D-4DCF-B51D-C8ED4B1DB38F}"/>
    <cellStyle name="40% - Accent6 2 3 3 2 4" xfId="3027" xr:uid="{0CB955BA-9CFA-4403-943A-8E577B3A825A}"/>
    <cellStyle name="40% - Accent6 2 3 3 3" xfId="21553" xr:uid="{EC42ED9D-07BE-4EE2-BA26-F3DA8C86A054}"/>
    <cellStyle name="40% - Accent6 2 3 3 3 2" xfId="19961" xr:uid="{1F266B16-DF73-4EF0-896C-98CAB2893ECF}"/>
    <cellStyle name="40% - Accent6 2 3 3 4" xfId="4880" xr:uid="{18FAAC62-2991-4078-AB89-3D304DA158C2}"/>
    <cellStyle name="40% - Accent6 2 3 3 4 2" xfId="7495" xr:uid="{CE093FB5-9334-4D43-B650-61F9D61BE2AC}"/>
    <cellStyle name="40% - Accent6 2 3 3 5" xfId="1874" xr:uid="{A49B1B16-46F3-4E96-B2CF-7A01941AD93F}"/>
    <cellStyle name="40% - Accent6 2 3 4" xfId="3549" xr:uid="{8E851BF2-8EB7-4419-A3AD-ED141F63B948}"/>
    <cellStyle name="40% - Accent6 2 3 4 2" xfId="8998" xr:uid="{D37589D4-619D-4D8F-ABBF-F8B7FD690E41}"/>
    <cellStyle name="40% - Accent6 2 3 4 2 2" xfId="18972" xr:uid="{11B45BC8-05B0-4BF1-89AF-29DD35432424}"/>
    <cellStyle name="40% - Accent6 2 3 4 3" xfId="14420" xr:uid="{F96C944C-BCD3-4813-B463-2594BE592F77}"/>
    <cellStyle name="40% - Accent6 2 3 4 3 2" xfId="23351" xr:uid="{FBE4BDC9-DFF9-4E64-9B86-DA1A811EB70A}"/>
    <cellStyle name="40% - Accent6 2 3 4 4" xfId="20903" xr:uid="{69F6B4DD-2D68-4C5C-BF59-F0698CCD392B}"/>
    <cellStyle name="40% - Accent6 2 3 5" xfId="2604" xr:uid="{0E9D8321-E2E7-47B7-BC2E-303136275866}"/>
    <cellStyle name="40% - Accent6 2 3 5 2" xfId="17858" xr:uid="{6B33AA8B-9DA9-4B16-AE83-02F9D6790B70}"/>
    <cellStyle name="40% - Accent6 2 3 6" xfId="21725" xr:uid="{452ED9B5-F24D-4DE3-9103-10C8B3DEC021}"/>
    <cellStyle name="40% - Accent6 2 3 6 2" xfId="24340" xr:uid="{69FE4882-9CB5-4272-B7E4-ADDAAF81304E}"/>
    <cellStyle name="40% - Accent6 2 3 7" xfId="837" xr:uid="{2D8BCB93-9186-4542-9A2D-2BCDE0FCD8EB}"/>
    <cellStyle name="40% - Accent6 2 4" xfId="18207" xr:uid="{EEA588FE-3C47-4099-AAC9-18A5F7C57760}"/>
    <cellStyle name="40% - Accent6 2 4 2" xfId="7674" xr:uid="{AD6972DA-F36C-47B1-A327-342FE724D335}"/>
    <cellStyle name="40% - Accent6 2 4 2 2" xfId="5653" xr:uid="{E6A4DA21-36E5-4C5A-8AEF-27FE3D693A2E}"/>
    <cellStyle name="40% - Accent6 2 4 2 2 2" xfId="11102" xr:uid="{0FFC80E9-6307-4392-A8E2-B2C72CDEDB99}"/>
    <cellStyle name="40% - Accent6 2 4 2 2 2 2" xfId="3198" xr:uid="{19289D49-50E1-4843-83A4-E841EE42C008}"/>
    <cellStyle name="40% - Accent6 2 4 2 2 3" xfId="15493" xr:uid="{D96CC87D-CAB4-45E5-B0AB-9B7C1DEC836A}"/>
    <cellStyle name="40% - Accent6 2 4 2 2 3 2" xfId="25455" xr:uid="{4DA2DB8D-751F-4B21-BDE5-427A9C03CA87}"/>
    <cellStyle name="40% - Accent6 2 4 2 2 4" xfId="21976" xr:uid="{F8007A59-B14A-4715-A771-6D69E8727153}"/>
    <cellStyle name="40% - Accent6 2 4 2 3" xfId="4708" xr:uid="{430B32B6-88DD-4917-A3BC-AA791270657F}"/>
    <cellStyle name="40% - Accent6 2 4 2 3 2" xfId="2042" xr:uid="{2A19011D-349A-4D5C-8E9E-FF59F1307FD0}"/>
    <cellStyle name="40% - Accent6 2 4 2 4" xfId="23830" xr:uid="{4B80D574-4C57-4C64-A1B9-BD625DDBAEA0}"/>
    <cellStyle name="40% - Accent6 2 4 2 4 2" xfId="13817" xr:uid="{D3284767-1B10-4AF5-A0FA-775A19540C4D}"/>
    <cellStyle name="40% - Accent6 2 4 2 5" xfId="10292" xr:uid="{DB58F06C-23FF-4DD7-A18B-7D55EFEFC722}"/>
    <cellStyle name="40% - Accent6 2 4 3" xfId="20309" xr:uid="{2771CD6F-5F40-4AEE-A22A-7E485DE8DFB6}"/>
    <cellStyle name="40% - Accent6 2 4 3 2" xfId="11967" xr:uid="{5C23E9C0-9AB7-405E-82DA-0F6A911C324A}"/>
    <cellStyle name="40% - Accent6 2 4 3 2 2" xfId="23739" xr:uid="{8B0CE393-E224-487B-88D8-F621DE7D8899}"/>
    <cellStyle name="40% - Accent6 2 4 3 2 2 2" xfId="9511" xr:uid="{E4FADE9A-2702-4FA9-B6D4-6C0E4E74A7A9}"/>
    <cellStyle name="40% - Accent6 2 4 3 2 3" xfId="4960" xr:uid="{E2FEAE20-4BF6-4DDD-90F1-C9CC866BB1ED}"/>
    <cellStyle name="40% - Accent6 2 4 3 2 3 2" xfId="19142" xr:uid="{2EF3CA27-2433-4E12-847F-A94DFD89DD21}"/>
    <cellStyle name="40% - Accent6 2 4 3 2 4" xfId="15664" xr:uid="{E5634773-E48C-40C4-AF40-F5EDA40AC69F}"/>
    <cellStyle name="40% - Accent6 2 4 3 3" xfId="11021" xr:uid="{47A42FAC-9EFE-4E79-9687-19F64D5FCCF9}"/>
    <cellStyle name="40% - Accent6 2 4 3 3 2" xfId="4146" xr:uid="{16269391-AF62-46B1-850A-0286D447E52B}"/>
    <cellStyle name="40% - Accent6 2 4 3 4" xfId="17518" xr:uid="{26085048-41CB-490F-AD31-E46B1E905ADF}"/>
    <cellStyle name="40% - Accent6 2 4 3 4 2" xfId="2212" xr:uid="{D5F6D8F5-6FFF-462F-8F43-C3B8CCFF88D0}"/>
    <cellStyle name="40% - Accent6 2 4 3 5" xfId="22929" xr:uid="{341C36D2-3966-4161-915C-BE24F41C8AC7}"/>
    <cellStyle name="40% - Accent6 2 4 4" xfId="16187" xr:uid="{6D13EC36-D1AD-424E-BD83-B69A84D3260A}"/>
    <cellStyle name="40% - Accent6 2 4 4 2" xfId="4789" xr:uid="{F71EC183-385E-4FA5-B9AA-E9399C44B934}"/>
    <cellStyle name="40% - Accent6 2 4 4 2 2" xfId="14762" xr:uid="{980A1E0C-315A-450C-9C59-5013F826228D}"/>
    <cellStyle name="40% - Accent6 2 4 4 3" xfId="21805" xr:uid="{18550732-EF5C-404B-93DD-D573B17E6443}"/>
    <cellStyle name="40% - Accent6 2 4 4 3 2" xfId="12818" xr:uid="{BC61C24C-C45A-4390-8A41-3AEA099CE8E6}"/>
    <cellStyle name="40% - Accent6 2 4 4 4" xfId="9340" xr:uid="{846E4839-AE12-4943-A25D-B7776B67C066}"/>
    <cellStyle name="40% - Accent6 2 4 5" xfId="15241" xr:uid="{B9383750-080D-4FDA-BED7-31AD5B1D2D67}"/>
    <cellStyle name="40% - Accent6 2 4 5 2" xfId="13647" xr:uid="{BC8D34E7-959E-406A-9C34-A46E711F8307}"/>
    <cellStyle name="40% - Accent6 2 4 6" xfId="11193" xr:uid="{B775FFA5-0CEF-4F37-AF08-116C73592745}"/>
    <cellStyle name="40% - Accent6 2 4 6 2" xfId="20131" xr:uid="{828DFD80-4252-4C47-8F2F-2923F25947BE}"/>
    <cellStyle name="40% - Accent6 2 4 7" xfId="3978" xr:uid="{91705B8E-5955-47C6-9DB3-FC28A7042189}"/>
    <cellStyle name="40% - Accent6 2 5" xfId="13997" xr:uid="{21DE82B5-96DA-420E-9493-008F248BD556}"/>
    <cellStyle name="40% - Accent6 2 5 2" xfId="2433" xr:uid="{D56A3204-41E8-4C29-A0A1-E02560FB2E03}"/>
    <cellStyle name="40% - Accent6 2 5 2 2" xfId="18291" xr:uid="{692D73A9-CC4C-4351-9CE9-A1B3D04B64A6}"/>
    <cellStyle name="40% - Accent6 2 5 2 2 2" xfId="6894" xr:uid="{A5A157AD-1A8A-4B7F-8786-FA140B89DDB7}"/>
    <cellStyle name="40% - Accent6 2 5 2 2 2 2" xfId="15835" xr:uid="{5447A9F7-F435-4138-AFCA-DDF2B6E3B0C9}"/>
    <cellStyle name="40% - Accent6 2 5 2 2 3" xfId="23910" xr:uid="{179CCFE8-E491-4B5B-B6D1-76D7A8CD747C}"/>
    <cellStyle name="40% - Accent6 2 5 2 2 3 2" xfId="21244" xr:uid="{258BD30F-5D32-41D6-B143-6510C48378D4}"/>
    <cellStyle name="40% - Accent6 2 5 2 2 4" xfId="11444" xr:uid="{7DEA238D-47A4-4FF3-8663-A2BEFDBC6343}"/>
    <cellStyle name="40% - Accent6 2 5 2 3" xfId="17346" xr:uid="{96C8B127-01E0-42C7-BC9C-A6DE6BB37370}"/>
    <cellStyle name="40% - Accent6 2 5 2 3 2" xfId="23097" xr:uid="{D1E21AA7-DA2A-4DAF-A3E9-51CA8568E5F4}"/>
    <cellStyle name="40% - Accent6 2 5 2 4" xfId="19621" xr:uid="{231AEE99-E910-4CA5-A5EA-E884D79340AF}"/>
    <cellStyle name="40% - Accent6 2 5 2 4 2" xfId="10630" xr:uid="{4ECEE3FC-D3F4-465F-8294-25E9462B3AAD}"/>
    <cellStyle name="40% - Accent6 2 5 2 5" xfId="6082" xr:uid="{FE6B9091-5670-427C-8CB2-BA243D83C647}"/>
    <cellStyle name="40% - Accent6 2 5 3" xfId="8746" xr:uid="{26F2F9B8-1B1C-47A9-BE3A-2CC7E4079AB3}"/>
    <cellStyle name="40% - Accent6 2 5 3 2" xfId="7758" xr:uid="{F9BEA9B3-2ABD-4C88-BCA1-BABDE9E8DF97}"/>
    <cellStyle name="40% - Accent6 2 5 3 2 2" xfId="19530" xr:uid="{83F3A4C3-B2FB-4F80-AEC7-F1480B326ED0}"/>
    <cellStyle name="40% - Accent6 2 5 3 2 2 2" xfId="5302" xr:uid="{5F34E653-21D4-4242-94C5-2179CCFD9F22}"/>
    <cellStyle name="40% - Accent6 2 5 3 2 3" xfId="17598" xr:uid="{0F0BD5C4-AAE1-4C32-AF52-0F2E1AE25AB4}"/>
    <cellStyle name="40% - Accent6 2 5 3 2 3 2" xfId="14932" xr:uid="{9EF86B5B-2BB2-4E83-A396-81883FF0FEED}"/>
    <cellStyle name="40% - Accent6 2 5 3 2 4" xfId="24081" xr:uid="{5C554A39-0AD8-4BE6-9254-F8DA9C0DD82A}"/>
    <cellStyle name="40% - Accent6 2 5 3 3" xfId="6813" xr:uid="{0F648D73-824B-478A-BB0B-B0CA791E1D96}"/>
    <cellStyle name="40% - Accent6 2 5 3 3 2" xfId="16784" xr:uid="{D7EFF994-D0A3-44A7-B9D6-85D56DE5DE2C}"/>
    <cellStyle name="40% - Accent6 2 5 3 4" xfId="13307" xr:uid="{1BDAF213-A748-44A7-A6BD-5CCEA5B5C428}"/>
    <cellStyle name="40% - Accent6 2 5 3 4 2" xfId="23267" xr:uid="{C249C793-DC27-4A3E-AB61-AE5BB4EF2047}"/>
    <cellStyle name="40% - Accent6 2 5 3 5" xfId="12396" xr:uid="{B4E23E85-3C2B-40DB-B499-CA3AAB9CD446}"/>
    <cellStyle name="40% - Accent6 2 5 4" xfId="24604" xr:uid="{82D8D600-DA9A-4553-9A58-6D18D74969A1}"/>
    <cellStyle name="40% - Accent6 2 5 4 2" xfId="17427" xr:uid="{CCFAB023-7FFE-4D2F-B989-9005866B777C}"/>
    <cellStyle name="40% - Accent6 2 5 4 2 2" xfId="22147" xr:uid="{429CBB77-AF2E-4823-B532-F32E70421CBF}"/>
    <cellStyle name="40% - Accent6 2 5 4 3" xfId="11273" xr:uid="{D28678A2-A53F-4A80-A043-3703DF0023DC}"/>
    <cellStyle name="40% - Accent6 2 5 4 3 2" xfId="8609" xr:uid="{B40DDA1E-15F8-469E-BA58-8AD7C7C32870}"/>
    <cellStyle name="40% - Accent6 2 5 4 4" xfId="5131" xr:uid="{2C2FC0F2-4146-4419-A988-037C8364BD42}"/>
    <cellStyle name="40% - Accent6 2 5 5" xfId="23658" xr:uid="{E2E291B4-963E-42BC-A174-D2FA347251F6}"/>
    <cellStyle name="40% - Accent6 2 5 5 2" xfId="10460" xr:uid="{B62E3CAC-54C6-4123-9905-9DA14B6A403A}"/>
    <cellStyle name="40% - Accent6 2 5 6" xfId="6985" xr:uid="{5D46EC98-BCC7-4CD0-9F82-E291068427FF}"/>
    <cellStyle name="40% - Accent6 2 5 6 2" xfId="4316" xr:uid="{E458BEDE-6635-4254-BEA5-69DA2E6B410E}"/>
    <cellStyle name="40% - Accent6 2 5 7" xfId="16616" xr:uid="{78508F9E-8394-4D28-807A-04B49B82A1EF}"/>
    <cellStyle name="40% - Accent6 2 6" xfId="21382" xr:uid="{54F76911-82C7-48E3-9BCF-F9DEC535E846}"/>
    <cellStyle name="40% - Accent6 2 6 2" xfId="20393" xr:uid="{C1DD0E82-1CC9-4505-B729-0A89D2452740}"/>
    <cellStyle name="40% - Accent6 2 6 2 2" xfId="13216" xr:uid="{6E6042D1-CF26-4CDD-8FEE-9E367952FF78}"/>
    <cellStyle name="40% - Accent6 2 6 2 2 2" xfId="11615" xr:uid="{96C86637-4604-455A-8E8C-EC7B0E216396}"/>
    <cellStyle name="40% - Accent6 2 6 2 3" xfId="7065" xr:uid="{B3EEFF03-6A9E-48BB-805C-F74ADB87D6F2}"/>
    <cellStyle name="40% - Accent6 2 6 2 3 2" xfId="3368" xr:uid="{03641DE8-5419-412C-993A-DF73B348EA40}"/>
    <cellStyle name="40% - Accent6 2 6 2 4" xfId="17769" xr:uid="{7DAE0106-45FE-4662-8F50-1ED83E61466A}"/>
    <cellStyle name="40% - Accent6 2 6 3" xfId="19449" xr:uid="{C3CA499B-30A6-423B-8900-5D8FC74FC5CD}"/>
    <cellStyle name="40% - Accent6 2 6 3 2" xfId="6250" xr:uid="{5566F427-34DA-42B4-BF7C-893E903CF666}"/>
    <cellStyle name="40% - Accent6 2 6 4" xfId="1702" xr:uid="{2460E2C8-7B2A-49E4-9087-8BF927A9A8AE}"/>
    <cellStyle name="40% - Accent6 2 6 4 2" xfId="16954" xr:uid="{E039D8BD-6E32-429D-94D0-654166281BAE}"/>
    <cellStyle name="40% - Accent6 2 6 5" xfId="25033" xr:uid="{1432864C-FE53-43A2-9889-763339AC7D17}"/>
    <cellStyle name="40% - Accent6 2 7" xfId="15070" xr:uid="{1A6FD358-DEA8-477B-8A76-FAF812A15CC7}"/>
    <cellStyle name="40% - Accent6 2 7 2" xfId="14081" xr:uid="{977B54FD-9CE3-4EE6-801C-AF0A60F7D5C1}"/>
    <cellStyle name="40% - Accent6 2 7 2 2" xfId="555" xr:uid="{2FC098D0-25E9-4D8D-BC92-B94B7420B080}"/>
    <cellStyle name="40% - Accent6 2 7 2 2 2" xfId="24252" xr:uid="{04BF24D0-5E1C-439E-B4A4-A581B6B52AC4}"/>
    <cellStyle name="40% - Accent6 2 7 2 3" xfId="19701" xr:uid="{1BA85148-6EB2-46E1-913E-E1ACE9AB61FC}"/>
    <cellStyle name="40% - Accent6 2 7 2 3 2" xfId="9681" xr:uid="{5761B4FD-4FF6-4628-8425-C1D0B4149055}"/>
    <cellStyle name="40% - Accent6 2 7 2 4" xfId="7236" xr:uid="{780F1C8F-7934-4077-81E7-5D922DA97628}"/>
    <cellStyle name="40% - Accent6 2 7 3" xfId="13135" xr:uid="{5196ACA1-55CB-4601-A285-CD2E3DE2593C}"/>
    <cellStyle name="40% - Accent6 2 7 3 2" xfId="12564" xr:uid="{1CCFC997-2AAD-4A7E-9D1A-6BDC169BF350}"/>
    <cellStyle name="40% - Accent6 2 7 4" xfId="3806" xr:uid="{81243856-FADB-4BF1-AE35-1612F66C9773}"/>
    <cellStyle name="40% - Accent6 2 7 4 2" xfId="6420" xr:uid="{16436FB0-2A0A-4470-99A3-AC497265A479}"/>
    <cellStyle name="40% - Accent6 2 7 5" xfId="18720" xr:uid="{03CDB048-A896-47D4-ADD6-0A3BD431463D}"/>
    <cellStyle name="40% - Accent6 2 8" xfId="4537" xr:uid="{9EEC1C01-5504-416F-90E3-763F9BCD6AA1}"/>
    <cellStyle name="40% - Accent6 2 9" xfId="6638" xr:uid="{5218F141-0516-4DCE-ACC2-8C957DAB5AD6}"/>
    <cellStyle name="40% - Accent6 2 9 2" xfId="9950" xr:uid="{C17D3593-298E-49DF-A1C5-7ED9C0601B52}"/>
    <cellStyle name="40% - Accent6 2 9 2 2" xfId="8357" xr:uid="{9C3E6053-0EE2-4A05-A6FA-51BD9EAC6BA4}"/>
    <cellStyle name="40% - Accent6 2 9 3" xfId="16446" xr:uid="{6D59A517-F3ED-4C58-9ACA-46804898CDA7}"/>
    <cellStyle name="40% - Accent6 2 9 3 2" xfId="19060" xr:uid="{44F05593-A888-4803-91AB-3249924B2C1E}"/>
    <cellStyle name="40% - Accent6 2 9 4" xfId="20812" xr:uid="{79CF569E-97F5-47A5-9C1D-FE4EF0947517}"/>
    <cellStyle name="40% - Accent6 20" xfId="21465" xr:uid="{7E98EC2C-016C-4F5C-8BAC-42E3830662BC}"/>
    <cellStyle name="40% - Accent6 20 2" xfId="22667" xr:uid="{0595829F-7785-479B-8DAE-C618AFB9DAD6}"/>
    <cellStyle name="40% - Accent6 20 2 2" xfId="13727" xr:uid="{FDB8F203-4F4A-4F99-8B77-7460B04A79B9}"/>
    <cellStyle name="40% - Accent6 20 3" xfId="10198" xr:uid="{3A280D36-4A41-4D93-8E13-E5AD14DE7546}"/>
    <cellStyle name="40% - Accent6 20 3 2" xfId="24417" xr:uid="{E02BE47B-E599-47BC-8B32-1174A6B32A94}"/>
    <cellStyle name="40% - Accent6 20 4" xfId="4054" xr:uid="{9B0DB01F-5F10-434B-B5C4-74C164E4C2DE}"/>
    <cellStyle name="40% - Accent6 21" xfId="15173" xr:uid="{B72BA9E7-0E19-49DB-A69B-7F4858285BDD}"/>
    <cellStyle name="40% - Accent6 21 2" xfId="6180" xr:uid="{8AA6C8CD-6BF4-4F8E-81D6-85946EF4504F}"/>
    <cellStyle name="40% - Accent6 22" xfId="17444" xr:uid="{63103403-03D5-4AAD-917C-38FE83453B0F}"/>
    <cellStyle name="40% - Accent6 22 2" xfId="3216" xr:uid="{0938A1B2-E2B9-440B-99E7-7F6B5521E9DB}"/>
    <cellStyle name="40% - Accent6 23" xfId="22846" xr:uid="{141A9C9D-4A34-47DF-A68A-E22E4BF5B8CB}"/>
    <cellStyle name="40% - Accent6 24" xfId="3382" xr:uid="{65E65CBE-2228-4A00-A838-258A10A3626B}"/>
    <cellStyle name="40% - Accent6 25" xfId="243" xr:uid="{18CE675F-C78B-47C7-9266-F068D55325AE}"/>
    <cellStyle name="40% - Accent6 26" xfId="200" xr:uid="{A99F8192-DC87-4142-8058-6A8ACC8CD1C2}"/>
    <cellStyle name="40% - Accent6 27" xfId="25503" xr:uid="{DBC4CF3C-D581-4CE8-87A3-F46837EC893F}"/>
    <cellStyle name="40% - Accent6 28" xfId="25525" xr:uid="{9D689CAC-46F3-4A4A-8FBB-9B6E06C61672}"/>
    <cellStyle name="40% - Accent6 3" xfId="177" xr:uid="{E1704000-1097-4CCD-8FEB-3D8A1B2AB13F}"/>
    <cellStyle name="40% - Accent6 3 10" xfId="13067" xr:uid="{AFB849EC-844D-4A3E-BC10-E19374F4AB93}"/>
    <cellStyle name="40% - Accent6 3 10 2" xfId="3044" xr:uid="{6944ECB9-6C9B-44EA-9218-414BCA02154D}"/>
    <cellStyle name="40% - Accent6 3 11" xfId="10051" xr:uid="{72456AC3-C94B-4B37-B0EE-1F841D45E0E0}"/>
    <cellStyle name="40% - Accent6 3 11 2" xfId="17958" xr:uid="{A67BC5E1-366F-408A-B189-2E7794296A72}"/>
    <cellStyle name="40% - Accent6 3 12" xfId="20739" xr:uid="{070F10EC-4168-4A7A-9C19-1B4D7462382C}"/>
    <cellStyle name="40% - Accent6 3 13" xfId="13922" xr:uid="{D23EB1AC-DA13-4A82-8C46-29F890F46A58}"/>
    <cellStyle name="40% - Accent6 3 14" xfId="25577" xr:uid="{AD8015DD-BE19-40EB-BD55-44D6FA2F488E}"/>
    <cellStyle name="40% - Accent6 3 2" xfId="9710" xr:uid="{1C43E4C3-53EF-4250-B4CF-B51E6A18B2FE}"/>
    <cellStyle name="40% - Accent6 3 2 10" xfId="18650" xr:uid="{C53EF708-F024-48DA-80F3-E42D92D5CEE2}"/>
    <cellStyle name="40% - Accent6 3 2 2" xfId="17175" xr:uid="{5BF8D54D-845F-46C4-B8B5-B021B7BCD855}"/>
    <cellStyle name="40% - Accent6 3 2 2 2" xfId="6642" xr:uid="{3A4E4772-4EA3-4EFE-9951-4D31E5398AF2}"/>
    <cellStyle name="40% - Accent6 3 2 2 2 2" xfId="15154" xr:uid="{57DCA689-249C-4F65-B24D-FE920D7B5560}"/>
    <cellStyle name="40% - Accent6 3 2 2 2 2 2" xfId="15302" xr:uid="{D0AA50A5-9F10-4050-9CC6-FF1663170CA9}"/>
    <cellStyle name="40% - Accent6 3 2 2 2 2 2 2" xfId="13729" xr:uid="{472D325C-A974-45C8-879B-2E81BEFC93D5}"/>
    <cellStyle name="40% - Accent6 3 2 2 2 2 3" xfId="3889" xr:uid="{A4DC01F9-A970-4FFC-ADC2-06A2B7A705D8}"/>
    <cellStyle name="40% - Accent6 3 2 2 2 2 3 2" xfId="11785" xr:uid="{113B0A59-3C04-4FC8-8DB5-3819D4A45783}"/>
    <cellStyle name="40% - Accent6 3 2 2 2 2 4" xfId="1956" xr:uid="{E3428086-C2C0-4737-82C7-833F5A3D0150}"/>
    <cellStyle name="40% - Accent6 3 2 2 2 3" xfId="22576" xr:uid="{CC0318E9-ED9B-40E5-963E-53A936EB83D5}"/>
    <cellStyle name="40% - Accent6 3 2 2 2 3 2" xfId="20990" xr:uid="{2AA4880F-E295-4E23-A39F-D7D53C3E6F46}"/>
    <cellStyle name="40% - Accent6 3 2 2 2 4" xfId="5910" xr:uid="{926407E9-2804-4A1E-A670-E3F5500BBF0E}"/>
    <cellStyle name="40% - Accent6 3 2 2 2 4 2" xfId="8525" xr:uid="{E96C988A-356B-4115-B5E9-810D184A224B}"/>
    <cellStyle name="40% - Accent6 3 2 2 2 5" xfId="2946" xr:uid="{8F6F88EC-A44F-4EDD-9436-121764679E40}"/>
    <cellStyle name="40% - Accent6 3 2 2 3" xfId="19278" xr:uid="{9E9E4E79-1841-4398-B86A-00F36423A52F}"/>
    <cellStyle name="40% - Accent6 3 2 2 3 2" xfId="4621" xr:uid="{1D642BB2-F93F-4828-A478-B2A8167407CB}"/>
    <cellStyle name="40% - Accent6 3 2 2 3 2 2" xfId="4769" xr:uid="{AC9A603C-7D20-45ED-B5E6-DE1F8DDB9241}"/>
    <cellStyle name="40% - Accent6 3 2 2 3 2 2 2" xfId="1092" xr:uid="{8679E7A8-DF1C-4BA7-9C64-8F6079C0FF1D}"/>
    <cellStyle name="40% - Accent6 3 2 2 3 2 3" xfId="10203" xr:uid="{0CAE4DED-A085-4A02-B165-0EBF0139026E}"/>
    <cellStyle name="40% - Accent6 3 2 2 3 2 3 2" xfId="24422" xr:uid="{54BC8F87-B79D-434A-B45C-C66D2A2FF6F5}"/>
    <cellStyle name="40% - Accent6 3 2 2 3 2 4" xfId="4060" xr:uid="{8FDB6299-7661-4978-93EB-D6C305FB6E1D}"/>
    <cellStyle name="40% - Accent6 3 2 2 3 3" xfId="16263" xr:uid="{E1C9F420-294F-456B-AF51-754B3FEE94E5}"/>
    <cellStyle name="40% - Accent6 3 2 2 3 3 2" xfId="14678" xr:uid="{1C8FF345-6923-4DF1-B483-7B8DE346A51E}"/>
    <cellStyle name="40% - Accent6 3 2 2 3 4" xfId="12224" xr:uid="{F2E0124B-8DA3-4DA0-A5FA-5834AFD09B45}"/>
    <cellStyle name="40% - Accent6 3 2 2 3 4 2" xfId="21160" xr:uid="{3CD1C083-148F-4134-B882-68FA723E7310}"/>
    <cellStyle name="40% - Accent6 3 2 2 3 5" xfId="9259" xr:uid="{D466AAF6-6574-46A9-B603-F89BBF37045F}"/>
    <cellStyle name="40% - Accent6 3 2 2 4" xfId="21466" xr:uid="{B2F8FF3A-ABB7-4BA1-8688-F0EC5E9DE192}"/>
    <cellStyle name="40% - Accent6 3 2 2 4 2" xfId="21614" xr:uid="{45C51A5D-3148-4776-8567-19C055541ECC}"/>
    <cellStyle name="40% - Accent6 3 2 2 4 2 2" xfId="20043" xr:uid="{287BD5F0-33CE-487A-AF4E-8F341F86AE1D}"/>
    <cellStyle name="40% - Accent6 3 2 2 4 3" xfId="1785" xr:uid="{3E417DC8-F93A-4221-A72F-2635DE45D238}"/>
    <cellStyle name="40% - Accent6 3 2 2 4 3 2" xfId="5472" xr:uid="{D2FCE232-E3A2-4562-B196-9813B508358D}"/>
    <cellStyle name="40% - Accent6 3 2 2 4 4" xfId="920" xr:uid="{8D6E4CEE-A70F-42C9-A9F3-3B942568A104}"/>
    <cellStyle name="40% - Accent6 3 2 2 5" xfId="9939" xr:uid="{86EC65CC-4C73-4425-B14B-8F3C68F679C4}"/>
    <cellStyle name="40% - Accent6 3 2 2 5 2" xfId="8355" xr:uid="{B94BF44A-CE25-411A-B6F2-75509CBB1D43}"/>
    <cellStyle name="40% - Accent6 3 2 2 6" xfId="16444" xr:uid="{4AB3641B-3895-4A67-BD90-0353EE0A3401}"/>
    <cellStyle name="40% - Accent6 3 2 2 6 2" xfId="19058" xr:uid="{D399C540-EF06-40CE-B165-7FEFC297CF1B}"/>
    <cellStyle name="40% - Accent6 3 2 2 7" xfId="14510" xr:uid="{5A98E998-DE2F-4D0D-BC2C-233EF7BC9B81}"/>
    <cellStyle name="40% - Accent6 3 2 3" xfId="12964" xr:uid="{F249399D-8CA4-4138-B3F9-3CF2ECB61A41}"/>
    <cellStyle name="40% - Accent6 3 2 3 2" xfId="322" xr:uid="{711BCB79-0A3C-4A91-9B79-3825173E8057}"/>
    <cellStyle name="40% - Accent6 3 2 3 2 2" xfId="23571" xr:uid="{CA084EE9-C808-498F-B7C0-EDB9E5A5F974}"/>
    <cellStyle name="40% - Accent6 3 2 3 2 2 2" xfId="23719" xr:uid="{5849D5C1-1A5D-49F3-BBD4-4DC94DFE7BE8}"/>
    <cellStyle name="40% - Accent6 3 2 3 2 2 2 2" xfId="4231" xr:uid="{F4842161-B4CC-4A10-B1A1-D39703433D34}"/>
    <cellStyle name="40% - Accent6 3 2 3 2 2 3" xfId="16527" xr:uid="{0D41B9E1-6DB1-4C02-B1B5-B3A8B2C6AABB}"/>
    <cellStyle name="40% - Accent6 3 2 3 2 2 3 2" xfId="7577" xr:uid="{E4200540-AF4E-49D2-9C4D-729B093FAA8F}"/>
    <cellStyle name="40% - Accent6 3 2 3 2 2 4" xfId="23011" xr:uid="{0568356F-9F7A-4C06-BCD7-8E60A7D2FDD2}"/>
    <cellStyle name="40% - Accent6 3 2 3 2 3" xfId="12043" xr:uid="{7A34B81E-C7BC-4E8D-BBB1-D35EFA82538E}"/>
    <cellStyle name="40% - Accent6 3 2 3 2 3 2" xfId="9427" xr:uid="{2719562B-95B5-472B-A1F3-3A4F08B8713B}"/>
    <cellStyle name="40% - Accent6 3 2 3 2 4" xfId="18548" xr:uid="{315043A5-CDAF-4756-8CAF-4C439D83C916}"/>
    <cellStyle name="40% - Accent6 3 2 3 2 4 2" xfId="3284" xr:uid="{25DD3DBE-AE31-40DC-8EDA-0256D8D46187}"/>
    <cellStyle name="40% - Accent6 3 2 3 2 5" xfId="15583" xr:uid="{8CA5D444-BDFA-46E9-9B14-56F35541C2E7}"/>
    <cellStyle name="40% - Accent6 3 2 3 3" xfId="1362" xr:uid="{B6A01B03-2474-4DD9-98BF-842A2015E0AB}"/>
    <cellStyle name="40% - Accent6 3 2 3 3 2" xfId="17259" xr:uid="{D3773255-DE3A-4B33-A00D-119BEF404D44}"/>
    <cellStyle name="40% - Accent6 3 2 3 3 2 2" xfId="17407" xr:uid="{050CDCB3-F19B-4654-B8E9-8C4C05193D35}"/>
    <cellStyle name="40% - Accent6 3 2 3 3 2 2 2" xfId="10545" xr:uid="{44F451C9-F244-4E4F-916C-F10C04615DC1}"/>
    <cellStyle name="40% - Accent6 3 2 3 3 2 3" xfId="5993" xr:uid="{4D03B97C-6527-4B92-9D4C-12EE1C6680F9}"/>
    <cellStyle name="40% - Accent6 3 2 3 3 2 3 2" xfId="20213" xr:uid="{D9CE36A3-113A-4A64-BB92-C5CDBFD7061B}"/>
    <cellStyle name="40% - Accent6 3 2 3 3 2 4" xfId="16698" xr:uid="{D78C7314-E44D-460F-B9E9-D3C3B6869BFB}"/>
    <cellStyle name="40% - Accent6 3 2 3 3 3" xfId="24680" xr:uid="{A6646A60-A8E3-4E51-8523-52C10A71895A}"/>
    <cellStyle name="40% - Accent6 3 2 3 3 3 2" xfId="22063" xr:uid="{5E685DDE-841A-4A6F-B9C7-DCF08380F261}"/>
    <cellStyle name="40% - Accent6 3 2 3 3 4" xfId="8015" xr:uid="{62FFEBD7-A95C-41F8-9F00-B59939C813D8}"/>
    <cellStyle name="40% - Accent6 3 2 3 3 4 2" xfId="9597" xr:uid="{420B2F94-52E5-4456-B9F6-270B06000EFC}"/>
    <cellStyle name="40% - Accent6 3 2 3 3 5" xfId="5050" xr:uid="{A70FE2FD-4519-416F-8EBF-F63CBD3E60C6}"/>
    <cellStyle name="40% - Accent6 3 2 3 4" xfId="10934" xr:uid="{8FC50C4F-C9CC-4E92-A501-23A58B84C89F}"/>
    <cellStyle name="40% - Accent6 3 2 3 4 2" xfId="11082" xr:uid="{27F17C52-A509-4F0A-8D59-C5710583004D}"/>
    <cellStyle name="40% - Accent6 3 2 3 4 2 2" xfId="2127" xr:uid="{AACBE8F5-24E4-460A-BFEE-84DF35B7CE40}"/>
    <cellStyle name="40% - Accent6 3 2 3 4 3" xfId="22840" xr:uid="{A386EFC6-BB9B-45EE-A226-D9B32E8FAC05}"/>
    <cellStyle name="40% - Accent6 3 2 3 4 3 2" xfId="18110" xr:uid="{63345E5A-E574-4D7D-A534-10E63FBEB0A5}"/>
    <cellStyle name="40% - Accent6 3 2 3 4 4" xfId="10374" xr:uid="{576D4D72-60A0-4AE0-B518-1F80494A9762}"/>
    <cellStyle name="40% - Accent6 3 2 3 5" xfId="5729" xr:uid="{28638BA2-57C6-4E8D-956F-023000BCC167}"/>
    <cellStyle name="40% - Accent6 3 2 3 5 2" xfId="3114" xr:uid="{EDF1058A-8CB6-4283-8DDA-0A3015F7218D}"/>
    <cellStyle name="40% - Accent6 3 2 3 6" xfId="24861" xr:uid="{0AE0B857-41E2-4215-AC28-FFF9A57162B8}"/>
    <cellStyle name="40% - Accent6 3 2 3 6 2" xfId="14848" xr:uid="{E084CA21-FDB3-4BA0-965D-9696DC127BFA}"/>
    <cellStyle name="40% - Accent6 3 2 3 7" xfId="21895" xr:uid="{B92E2C2F-C4A6-493F-8BE1-F6AA181E730E}"/>
    <cellStyle name="40% - Accent6 3 2 4" xfId="3466" xr:uid="{642116F2-3876-45D7-B814-9501C4198F8E}"/>
    <cellStyle name="40% - Accent6 3 2 4 2" xfId="6726" xr:uid="{D19E2BF0-3212-4056-832C-705677B70EA1}"/>
    <cellStyle name="40% - Accent6 3 2 4 2 2" xfId="6874" xr:uid="{D18B4D7E-E849-40AF-B7B7-61785D041A26}"/>
    <cellStyle name="40% - Accent6 3 2 4 2 2 2" xfId="23182" xr:uid="{B0B55F23-B381-424E-B800-265A6A301E7A}"/>
    <cellStyle name="40% - Accent6 3 2 4 2 3" xfId="12307" xr:uid="{EF9E58FE-FAD7-4FB8-BDFA-D296DAE16867}"/>
    <cellStyle name="40% - Accent6 3 2 4 2 3 2" xfId="13899" xr:uid="{5A654990-8576-436D-8573-ACFF5395E542}"/>
    <cellStyle name="40% - Accent6 3 2 4 2 4" xfId="6164" xr:uid="{E1A510C2-CB13-4326-8E71-7D583EA14499}"/>
    <cellStyle name="40% - Accent6 3 2 4 3" xfId="18367" xr:uid="{9DD05950-94E8-4554-8339-37456B9B37D6}"/>
    <cellStyle name="40% - Accent6 3 2 4 3 2" xfId="15751" xr:uid="{B105CD49-5477-45D0-A3C5-C167FE9A3332}"/>
    <cellStyle name="40% - Accent6 3 2 4 4" xfId="20650" xr:uid="{02D1AAF6-E345-44F0-9316-48F657125C91}"/>
    <cellStyle name="40% - Accent6 3 2 4 4 2" xfId="22233" xr:uid="{7B60E7E8-B337-4FAA-BF24-963F2C7A2536}"/>
    <cellStyle name="40% - Accent6 3 2 4 5" xfId="11363" xr:uid="{B15261EB-F35F-4E90-A4AD-A9C18C366F26}"/>
    <cellStyle name="40% - Accent6 3 2 5" xfId="9780" xr:uid="{F6B6895C-3124-4D95-9189-99D5AB77F402}"/>
    <cellStyle name="40% - Accent6 3 2 5 2" xfId="19362" xr:uid="{06E1A080-A616-4086-B676-134E2DBF8F1A}"/>
    <cellStyle name="40% - Accent6 3 2 5 2 2" xfId="19510" xr:uid="{DC9069BA-14D3-4952-BB43-FE5759DF11EB}"/>
    <cellStyle name="40% - Accent6 3 2 5 2 2 2" xfId="16869" xr:uid="{EF263F90-41EF-4D3A-B526-8FA797FBAE56}"/>
    <cellStyle name="40% - Accent6 3 2 5 2 3" xfId="24944" xr:uid="{F4D49BE7-74C8-43E4-A810-CEE22B0131BD}"/>
    <cellStyle name="40% - Accent6 3 2 5 2 3 2" xfId="2294" xr:uid="{B6E4696E-FD0A-4A61-AD10-A540F587731F}"/>
    <cellStyle name="40% - Accent6 3 2 5 2 4" xfId="12478" xr:uid="{217BC07E-B039-4DB3-B581-D19CF19ADDB0}"/>
    <cellStyle name="40% - Accent6 3 2 5 3" xfId="7834" xr:uid="{281EDED9-290F-4DE5-9FA5-6D4031F9890D}"/>
    <cellStyle name="40% - Accent6 3 2 5 3 2" xfId="5218" xr:uid="{9356A59B-78DF-46AF-BF08-1A096C38739F}"/>
    <cellStyle name="40% - Accent6 3 2 5 4" xfId="14338" xr:uid="{5420F333-821C-4EC2-AA60-23C71DE39FC2}"/>
    <cellStyle name="40% - Accent6 3 2 5 4 2" xfId="15921" xr:uid="{CF6D4082-DF8B-483A-9AE4-28B4519D7C17}"/>
    <cellStyle name="40% - Accent6 3 2 5 5" xfId="24000" xr:uid="{4A2459A0-90EA-43D1-9D2F-6BF2DF20220D}"/>
    <cellStyle name="40% - Accent6 3 2 6" xfId="23487" xr:uid="{EB0A7299-3FBA-4D7F-98B4-369EFD4B1B39}"/>
    <cellStyle name="40% - Accent6 3 2 6 2" xfId="3625" xr:uid="{972E5412-4827-4DA4-887B-59E40A331FBB}"/>
    <cellStyle name="40% - Accent6 3 2 6 2 2" xfId="18888" xr:uid="{BBB2B321-F8EE-4A83-B509-31D0D5CC56BB}"/>
    <cellStyle name="40% - Accent6 3 2 6 3" xfId="22757" xr:uid="{27491433-6BED-45B7-804E-D448C1C76696}"/>
    <cellStyle name="40% - Accent6 3 2 6 3 2" xfId="25371" xr:uid="{85077FDE-B1CE-4399-83F0-B9119A45C2A5}"/>
    <cellStyle name="40% - Accent6 3 2 6 4" xfId="20822" xr:uid="{351F0BAD-9A97-4E1D-B1EF-49F62A94172C}"/>
    <cellStyle name="40% - Accent6 3 2 7" xfId="8830" xr:uid="{B18AED14-D6C1-48EA-8ACF-8A5B10F2C31D}"/>
    <cellStyle name="40% - Accent6 3 2 7 2" xfId="8978" xr:uid="{3C344D8C-C22F-4A9C-9C53-1745C23CEE87}"/>
    <cellStyle name="40% - Accent6 3 2 7 2 2" xfId="7407" xr:uid="{6DC0D466-D6A8-4304-A84B-44007D793D7A}"/>
    <cellStyle name="40% - Accent6 3 2 7 3" xfId="748" xr:uid="{1D61A7B8-A9D7-4191-A569-616997E2185E}"/>
    <cellStyle name="40% - Accent6 3 2 7 3 2" xfId="16005" xr:uid="{8F5199B0-1743-449E-8456-A921FA050B3E}"/>
    <cellStyle name="40% - Accent6 3 2 7 4" xfId="13558" xr:uid="{64D1A3B9-62D9-440A-9A64-D1DF9072B771}"/>
    <cellStyle name="40% - Accent6 3 2 8" xfId="6747" xr:uid="{497229D9-012E-497D-BB97-A8AF29262D60}"/>
    <cellStyle name="40% - Accent6 3 2 8 2" xfId="19870" xr:uid="{019C0193-7FCD-4746-91E6-B8E64921F3D0}"/>
    <cellStyle name="40% - Accent6 3 2 9" xfId="235" xr:uid="{8F551F1B-5390-42E0-B7BC-A50260ED7F4B}"/>
    <cellStyle name="40% - Accent6 3 2 9 2" xfId="5323" xr:uid="{66C6AC7F-2806-4DB1-B8AE-EE798526C411}"/>
    <cellStyle name="40% - Accent6 3 3" xfId="22417" xr:uid="{526CC9D0-4079-4717-AD7C-519A2BD05E15}"/>
    <cellStyle name="40% - Accent6 3 3 2" xfId="16104" xr:uid="{004244C0-1955-4006-94A5-F8F3EB0E698D}"/>
    <cellStyle name="40% - Accent6 3 3 2 2" xfId="406" xr:uid="{9D88067E-F637-40FA-91E1-260B561CB5E6}"/>
    <cellStyle name="40% - Accent6 3 3 2 2 2" xfId="1593" xr:uid="{070F32D2-3A20-4E88-B299-E18F0B246B0C}"/>
    <cellStyle name="40% - Accent6 3 3 2 2 2 2" xfId="12649" xr:uid="{3EBD2EB2-6A77-4B39-AC29-F99F56574F2C}"/>
    <cellStyle name="40% - Accent6 3 3 2 2 3" xfId="8098" xr:uid="{1E23E349-B2D3-4189-9B7D-8218A8CC01B0}"/>
    <cellStyle name="40% - Accent6 3 3 2 2 3 2" xfId="10712" xr:uid="{80047BAE-F921-412A-8238-756295507144}"/>
    <cellStyle name="40% - Accent6 3 3 2 2 4" xfId="18802" xr:uid="{0AADF374-857D-42E2-AD11-E43FC97FD374}"/>
    <cellStyle name="40% - Accent6 3 3 2 3" xfId="14157" xr:uid="{236D834A-2BC6-4887-8700-BB3F967F6A63}"/>
    <cellStyle name="40% - Accent6 3 3 2 3 2" xfId="24168" xr:uid="{BB6A3589-3BDE-42D1-A55B-CA2A436771C0}"/>
    <cellStyle name="40% - Accent6 3 3 2 4" xfId="9087" xr:uid="{8114151F-80A8-4CCE-B550-93D7E496E8BB}"/>
    <cellStyle name="40% - Accent6 3 3 2 4 2" xfId="11701" xr:uid="{7667D3A0-9BF9-4A01-85D5-8AD9022E3C11}"/>
    <cellStyle name="40% - Accent6 3 3 2 5" xfId="7155" xr:uid="{D988CD48-7A69-47D3-9C8D-EFC73A456936}"/>
    <cellStyle name="40% - Accent6 3 3 3" xfId="5570" xr:uid="{DE784EF0-98AE-4C0C-9DDC-89E8AFA93522}"/>
    <cellStyle name="40% - Accent6 3 3 3 2" xfId="1446" xr:uid="{F3BB842A-97A7-472E-BC4D-B0EE0FEEE660}"/>
    <cellStyle name="40% - Accent6 3 3 3 2 2" xfId="3697" xr:uid="{F213E19E-B6E7-46AC-9CDC-2EE617693A11}"/>
    <cellStyle name="40% - Accent6 3 3 3 2 2 2" xfId="25286" xr:uid="{1F5DB342-FF3C-4CE4-A87A-988BDE20AD4E}"/>
    <cellStyle name="40% - Accent6 3 3 3 2 3" xfId="20733" xr:uid="{916B97D0-6203-40A3-B07A-302BEC416E83}"/>
    <cellStyle name="40% - Accent6 3 3 3 2 3 2" xfId="23349" xr:uid="{4472ACBA-BE4B-4E5A-A23A-0AFAD688D4CD}"/>
    <cellStyle name="40% - Accent6 3 3 3 2 4" xfId="8269" xr:uid="{0948A89B-1C6C-44CB-8DBB-DF3B1BE40496}"/>
    <cellStyle name="40% - Accent6 3 3 3 3" xfId="2593" xr:uid="{2B039376-01E4-4804-9C98-45813AB075F8}"/>
    <cellStyle name="40% - Accent6 3 3 3 3 2" xfId="17856" xr:uid="{316BBBEB-7C92-4296-A91A-6652F791681A}"/>
    <cellStyle name="40% - Accent6 3 3 3 4" xfId="21723" xr:uid="{08926EB8-50A0-421A-AFDA-9EA149191F15}"/>
    <cellStyle name="40% - Accent6 3 3 3 4 2" xfId="24338" xr:uid="{9A6280FB-8832-4168-8517-2BB18FE3DFC8}"/>
    <cellStyle name="40% - Accent6 3 3 3 5" xfId="19791" xr:uid="{8B7D195F-C225-4260-8960-6E9362F01F91}"/>
    <cellStyle name="40% - Accent6 3 3 4" xfId="13048" xr:uid="{99466373-4FF6-41A0-B3C9-E8F33C369396}"/>
    <cellStyle name="40% - Accent6 3 3 4 2" xfId="13196" xr:uid="{6F9F77F0-822B-4D80-9B5E-164B8D21E120}"/>
    <cellStyle name="40% - Accent6 3 3 4 2 2" xfId="6335" xr:uid="{7A52338D-1727-49D2-B36C-C350C8D86A43}"/>
    <cellStyle name="40% - Accent6 3 3 4 3" xfId="18631" xr:uid="{F5EE9FBB-8D7F-4BB8-BBA1-22947FC1779C}"/>
    <cellStyle name="40% - Accent6 3 3 4 3 2" xfId="4398" xr:uid="{001AE5EF-B4EC-4E3D-BBA1-B58752DADED7}"/>
    <cellStyle name="40% - Accent6 3 3 4 4" xfId="25115" xr:uid="{03D3EA28-854C-4365-BE3E-5E9EE0B30285}"/>
    <cellStyle name="40% - Accent6 3 3 5" xfId="20469" xr:uid="{D25662E3-BCCE-4979-A80C-D61B2C30096F}"/>
    <cellStyle name="40% - Accent6 3 3 5 2" xfId="11531" xr:uid="{2BACF777-CF1D-4BCC-9271-11AC57CE7027}"/>
    <cellStyle name="40% - Accent6 3 3 6" xfId="2774" xr:uid="{FEA9C9D7-A013-49D5-8332-13BF30C070A7}"/>
    <cellStyle name="40% - Accent6 3 3 6 2" xfId="5388" xr:uid="{A16EF7A8-B4BC-4DB5-AAE7-6F25DEAD18B3}"/>
    <cellStyle name="40% - Accent6 3 3 7" xfId="17688" xr:uid="{E8C9FA40-09D6-4394-A1CA-1559C0559F82}"/>
    <cellStyle name="40% - Accent6 3 4" xfId="11884" xr:uid="{FB26DEE3-837B-40FF-B651-E848F410C15D}"/>
    <cellStyle name="40% - Accent6 3 4 2" xfId="24521" xr:uid="{4C7B58A3-CB60-4F53-9D90-5C8BC85C8F90}"/>
    <cellStyle name="40% - Accent6 3 4 2 2" xfId="9864" xr:uid="{BE39967E-A5BD-4DF2-814A-CA8A8C226215}"/>
    <cellStyle name="40% - Accent6 3 4 2 2 2" xfId="22648" xr:uid="{9C2F19D5-8BD0-487D-8046-1079DE656203}"/>
    <cellStyle name="40% - Accent6 3 4 2 2 2 2" xfId="8440" xr:uid="{222AABC2-A38F-461F-8DCF-EB06C0F8C44D}"/>
    <cellStyle name="40% - Accent6 3 4 2 2 3" xfId="2857" xr:uid="{4398A777-6F91-4EB8-9189-B02E62E48886}"/>
    <cellStyle name="40% - Accent6 3 4 2 2 3 2" xfId="6502" xr:uid="{E04792ED-A97C-4EDE-8626-781BC04E462A}"/>
    <cellStyle name="40% - Accent6 3 4 2 2 4" xfId="14592" xr:uid="{0C2FE5FD-05CA-4206-A05E-0567600C4427}"/>
    <cellStyle name="40% - Accent6 3 4 2 3" xfId="21542" xr:uid="{4C59B7CF-6584-4853-A63A-F25DB07CA05A}"/>
    <cellStyle name="40% - Accent6 3 4 2 3 2" xfId="19959" xr:uid="{0B9D04A9-D864-4618-9E1C-12128034D312}"/>
    <cellStyle name="40% - Accent6 3 4 2 4" xfId="4878" xr:uid="{CE2F9EC5-52E0-4A06-B852-9AC82F6DB0A9}"/>
    <cellStyle name="40% - Accent6 3 4 2 4 2" xfId="7493" xr:uid="{26E7BAA4-EBB1-4ACC-9EBB-E7B4D377AD02}"/>
    <cellStyle name="40% - Accent6 3 4 2 5" xfId="839" xr:uid="{89F0C4DB-8088-478D-ABB5-37881AF8B2A9}"/>
    <cellStyle name="40% - Accent6 3 4 3" xfId="18208" xr:uid="{191C00C1-BE70-4BCD-B2F1-03CC03F98954}"/>
    <cellStyle name="40% - Accent6 3 4 3 2" xfId="22501" xr:uid="{A3B46A15-FA4F-407F-B88E-0E44D4AA9764}"/>
    <cellStyle name="40% - Accent6 3 4 3 2 2" xfId="16335" xr:uid="{237DC2AD-E23C-4099-BAC0-1D5EA170215C}"/>
    <cellStyle name="40% - Accent6 3 4 3 2 2 2" xfId="21075" xr:uid="{F2EED1E6-61B1-49FE-AE5C-D4DFFC2E1A38}"/>
    <cellStyle name="40% - Accent6 3 4 3 2 3" xfId="9170" xr:uid="{CB363646-8AD9-4693-9112-950BDD4F66BC}"/>
    <cellStyle name="40% - Accent6 3 4 3 2 3 2" xfId="12816" xr:uid="{DA175C9C-AF16-4F21-A23D-85EEFC01DD34}"/>
    <cellStyle name="40% - Accent6 3 4 3 2 4" xfId="3028" xr:uid="{2704367C-B5BC-4206-A3D0-F4A1B4A90A44}"/>
    <cellStyle name="40% - Accent6 3 4 3 3" xfId="15230" xr:uid="{18690B28-DC6F-4C6D-9A25-4C4189709B03}"/>
    <cellStyle name="40% - Accent6 3 4 3 3 2" xfId="13645" xr:uid="{DBEC2B1E-ED69-4900-B7D4-08AA91F1A272}"/>
    <cellStyle name="40% - Accent6 3 4 3 4" xfId="11191" xr:uid="{4A0AF97F-E629-4047-B857-F0CAC0372A22}"/>
    <cellStyle name="40% - Accent6 3 4 3 4 2" xfId="20129" xr:uid="{54375F0C-8256-4C4E-87BE-40FADA240B08}"/>
    <cellStyle name="40% - Accent6 3 4 3 5" xfId="1875" xr:uid="{7F8067D9-B02E-407B-8495-435A2B0D5C72}"/>
    <cellStyle name="40% - Accent6 3 4 4" xfId="3550" xr:uid="{14104D57-BBA1-42F1-841B-9CE7AB0AC509}"/>
    <cellStyle name="40% - Accent6 3 4 4 2" xfId="10011" xr:uid="{B4E98702-C9AF-44B7-A216-6CE2F8A9AB7A}"/>
    <cellStyle name="40% - Accent6 3 4 4 2 2" xfId="18973" xr:uid="{E11FC5DC-2C6D-4CB2-8446-87AEC51E0363}"/>
    <cellStyle name="40% - Accent6 3 4 4 3" xfId="14421" xr:uid="{44A57AD8-5B99-4B3D-B018-711A90157E36}"/>
    <cellStyle name="40% - Accent6 3 4 4 3 2" xfId="17036" xr:uid="{17DB46D1-1D4D-4AC9-9DFA-DEDBCA8DB499}"/>
    <cellStyle name="40% - Accent6 3 4 4 4" xfId="20904" xr:uid="{3A53CE4C-CD3B-4E13-8A0A-DABD3E934720}"/>
    <cellStyle name="40% - Accent6 3 4 5" xfId="8906" xr:uid="{90F13B43-18CF-4126-863A-1B0585305B94}"/>
    <cellStyle name="40% - Accent6 3 4 5 2" xfId="7323" xr:uid="{D08FD6F5-EE48-4E0A-8D9C-CB6CB0D39226}"/>
    <cellStyle name="40% - Accent6 3 4 6" xfId="15411" xr:uid="{54F94B44-01FE-415A-9B8E-6B676BEC1C65}"/>
    <cellStyle name="40% - Accent6 3 4 6 2" xfId="18026" xr:uid="{0D2A96CC-49E2-4DE2-8E41-5BE2659B533B}"/>
    <cellStyle name="40% - Accent6 3 4 7" xfId="13477" xr:uid="{0D670032-3E4D-43BF-8EC3-1BF86C04D01B}"/>
    <cellStyle name="40% - Accent6 3 5" xfId="7675" xr:uid="{5D757DBC-1D62-4BB4-9647-E400C0FCB5AF}"/>
    <cellStyle name="40% - Accent6 3 5 2" xfId="20310" xr:uid="{2C530085-07E5-4096-A5CE-41DA6E62C1B4}"/>
    <cellStyle name="40% - Accent6 3 5 2 2" xfId="5654" xr:uid="{8E3F11D9-58A8-46C6-B986-0EBC77CD185A}"/>
    <cellStyle name="40% - Accent6 3 5 2 2 2" xfId="12115" xr:uid="{14C60199-3195-4A64-88E9-4B0E52BA5B05}"/>
    <cellStyle name="40% - Accent6 3 5 2 2 2 2" xfId="3199" xr:uid="{220A7A44-32AE-49C1-B881-01AFE64DCE74}"/>
    <cellStyle name="40% - Accent6 3 5 2 2 3" xfId="15494" xr:uid="{5BE02D22-7A63-48EE-B841-825E84B58DDB}"/>
    <cellStyle name="40% - Accent6 3 5 2 2 3 2" xfId="19140" xr:uid="{26EF32A4-2749-4803-82AA-FA889B66A36B}"/>
    <cellStyle name="40% - Accent6 3 5 2 2 4" xfId="21977" xr:uid="{973E0AE4-82A2-42BC-AE89-DAFD926D6125}"/>
    <cellStyle name="40% - Accent6 3 5 2 3" xfId="11010" xr:uid="{7A7CB71C-BBEC-4259-85EE-5734EDD2E2B0}"/>
    <cellStyle name="40% - Accent6 3 5 2 3 2" xfId="1011" xr:uid="{DB932F5B-BA84-4D4E-A9FB-4E289140537A}"/>
    <cellStyle name="40% - Accent6 3 5 2 4" xfId="17516" xr:uid="{445E6687-B611-4E81-BF6F-0BBA391CFE23}"/>
    <cellStyle name="40% - Accent6 3 5 2 4 2" xfId="1181" xr:uid="{141D1196-B017-42E9-85EB-DA3147C44CF4}"/>
    <cellStyle name="40% - Accent6 3 5 2 5" xfId="10293" xr:uid="{415AAC0D-CF9C-4A81-8456-1EF862C05BCC}"/>
    <cellStyle name="40% - Accent6 3 5 3" xfId="13998" xr:uid="{8C9F7FC5-C54B-4A3B-909F-10ADAC00AA15}"/>
    <cellStyle name="40% - Accent6 3 5 3 2" xfId="11968" xr:uid="{CA67DEFF-C135-4093-9E8D-45570077C565}"/>
    <cellStyle name="40% - Accent6 3 5 3 2 2" xfId="24752" xr:uid="{C7032207-218C-4E35-A586-CF3C7834CA73}"/>
    <cellStyle name="40% - Accent6 3 5 3 2 2 2" xfId="9512" xr:uid="{EAB58B41-1B1D-4C4B-B88D-2196ABB4FF9E}"/>
    <cellStyle name="40% - Accent6 3 5 3 2 3" xfId="4961" xr:uid="{8545F441-DC94-4832-90C3-CA5DAE010C7D}"/>
    <cellStyle name="40% - Accent6 3 5 3 2 3 2" xfId="8607" xr:uid="{EE2C0E18-5977-4357-B6C2-7A02553448FE}"/>
    <cellStyle name="40% - Accent6 3 5 3 2 4" xfId="15665" xr:uid="{5C488151-3AD9-4DD7-968F-CAB983F74266}"/>
    <cellStyle name="40% - Accent6 3 5 3 3" xfId="23647" xr:uid="{3BD7E869-40A7-4CA0-9A75-5631B069A01A}"/>
    <cellStyle name="40% - Accent6 3 5 3 3 2" xfId="2046" xr:uid="{38F3F9B2-2CDF-46A4-B6E8-05F2B569B0CB}"/>
    <cellStyle name="40% - Accent6 3 5 3 4" xfId="6983" xr:uid="{E7A7D1DD-1B81-4FC4-B413-3CFA05F03428}"/>
    <cellStyle name="40% - Accent6 3 5 3 4 2" xfId="2215" xr:uid="{7614371D-448B-49CE-9AC4-F2B71319A6A0}"/>
    <cellStyle name="40% - Accent6 3 5 3 5" xfId="22930" xr:uid="{47A5BAF5-B92B-41A6-B768-2228AE91E25B}"/>
    <cellStyle name="40% - Accent6 3 5 4" xfId="16188" xr:uid="{8C00CFBD-97AF-45DB-8BC0-6541E2F290ED}"/>
    <cellStyle name="40% - Accent6 3 5 4 2" xfId="5801" xr:uid="{3388BE27-19CF-487D-B2AD-FED09DA263E5}"/>
    <cellStyle name="40% - Accent6 3 5 4 2 2" xfId="14763" xr:uid="{1C352791-7FE7-4FDE-96FF-42D67301AD09}"/>
    <cellStyle name="40% - Accent6 3 5 4 3" xfId="21806" xr:uid="{82FDDAEC-9907-47CD-9F6A-A67F0E3EEEA7}"/>
    <cellStyle name="40% - Accent6 3 5 4 3 2" xfId="25453" xr:uid="{2FAAA033-EB3D-4DBA-A0E5-554AD71F9E94}"/>
    <cellStyle name="40% - Accent6 3 5 4 4" xfId="9341" xr:uid="{C2133B0F-1FAC-4089-8DA8-2A7FF95D1B2E}"/>
    <cellStyle name="40% - Accent6 3 5 5" xfId="4697" xr:uid="{CD407BEF-DA28-4335-B766-135E1978BEAA}"/>
    <cellStyle name="40% - Accent6 3 5 5 2" xfId="1010" xr:uid="{D5EAF490-A52A-4ABC-A46B-41ADAE95CB4D}"/>
    <cellStyle name="40% - Accent6 3 5 6" xfId="23828" xr:uid="{56E29A23-8AD8-4EE6-B6A9-E55F1DB976E6}"/>
    <cellStyle name="40% - Accent6 3 5 6 2" xfId="13815" xr:uid="{F5EE2BE4-0F0A-45F5-82D2-78CEC3E2C559}"/>
    <cellStyle name="40% - Accent6 3 5 7" xfId="3979" xr:uid="{3C0B39C0-D272-4CBB-8FDF-0D26DD8D302D}"/>
    <cellStyle name="40% - Accent6 3 6" xfId="2434" xr:uid="{9F03AF53-294B-48AE-9BA9-9176554D1EC8}"/>
    <cellStyle name="40% - Accent6 3 6 2" xfId="24605" xr:uid="{9F9A71A0-E97E-46A6-AFF0-EF6E7E47AE6B}"/>
    <cellStyle name="40% - Accent6 3 6 2 2" xfId="18439" xr:uid="{847312C4-8879-436E-9359-1FB9FB360D68}"/>
    <cellStyle name="40% - Accent6 3 6 2 2 2" xfId="22148" xr:uid="{F79BEA53-FBB0-48A8-89D5-1167E1DE9769}"/>
    <cellStyle name="40% - Accent6 3 6 2 3" xfId="11274" xr:uid="{13E33802-5A78-4B82-8AAE-464D3600096D}"/>
    <cellStyle name="40% - Accent6 3 6 2 3 2" xfId="21242" xr:uid="{95AD83F4-4AAC-43C6-9CE4-EF127CBB91E1}"/>
    <cellStyle name="40% - Accent6 3 6 2 4" xfId="5132" xr:uid="{7B1F1E56-5D6C-4BA8-A720-1BC9BC576657}"/>
    <cellStyle name="40% - Accent6 3 6 3" xfId="17335" xr:uid="{58D0C928-4309-4184-A0D3-EB2937A36F93}"/>
    <cellStyle name="40% - Accent6 3 6 3 2" xfId="4150" xr:uid="{1293CCAB-122E-4359-88D8-9817BA219E82}"/>
    <cellStyle name="40% - Accent6 3 6 4" xfId="19619" xr:uid="{D3EB702A-E404-4547-ABF6-49EF9261AB5A}"/>
    <cellStyle name="40% - Accent6 3 6 4 2" xfId="4319" xr:uid="{F9B10972-ED9C-40CE-A4EB-7DA9FDEB1F6D}"/>
    <cellStyle name="40% - Accent6 3 6 5" xfId="16617" xr:uid="{E40E532E-44DF-4EAA-B5E9-5386B13EDCEE}"/>
    <cellStyle name="40% - Accent6 3 7" xfId="8747" xr:uid="{3861A82F-7B3B-4AD7-A31B-D273CA3FA966}"/>
    <cellStyle name="40% - Accent6 3 7 2" xfId="18292" xr:uid="{1656CEF2-42AF-4C20-A913-22A997A94F37}"/>
    <cellStyle name="40% - Accent6 3 7 2 2" xfId="7906" xr:uid="{840E2B36-923A-4ECC-816D-AD8BF71B3A56}"/>
    <cellStyle name="40% - Accent6 3 7 2 2 2" xfId="15836" xr:uid="{5C771E16-8099-4C86-953E-615BC57A6ABC}"/>
    <cellStyle name="40% - Accent6 3 7 2 3" xfId="23911" xr:uid="{4B05B7FC-C82B-49C0-B0D0-6BD97FE59ABA}"/>
    <cellStyle name="40% - Accent6 3 7 2 3 2" xfId="14930" xr:uid="{D528A7F7-B7B4-4C3A-A834-64E2AB49EE07}"/>
    <cellStyle name="40% - Accent6 3 7 2 4" xfId="11445" xr:uid="{B916FEB4-3031-494D-AA6F-0F07E3C9F9AF}"/>
    <cellStyle name="40% - Accent6 3 7 3" xfId="494" xr:uid="{B7C32BFF-07D2-4BDA-9100-9D62C54D0A72}"/>
    <cellStyle name="40% - Accent6 3 7 3 2" xfId="10464" xr:uid="{EB32D5B0-0C6E-4A6E-BF6E-922B0151704B}"/>
    <cellStyle name="40% - Accent6 3 7 4" xfId="13305" xr:uid="{6B32FB47-7D08-42CB-9369-91C009F75224}"/>
    <cellStyle name="40% - Accent6 3 7 4 2" xfId="10633" xr:uid="{02AF4E1D-7163-4390-A133-CBB57BB92626}"/>
    <cellStyle name="40% - Accent6 3 7 5" xfId="6083" xr:uid="{B5BEFDC6-45FE-4AA5-98F0-7E313E468093}"/>
    <cellStyle name="40% - Accent6 3 8" xfId="10850" xr:uid="{32D6B63D-5CC6-493C-A43F-BFF8EC7707E0}"/>
    <cellStyle name="40% - Accent6 3 8 2" xfId="1521" xr:uid="{6DB0374C-FD96-4F7A-8314-B7E4FEDAAB38}"/>
    <cellStyle name="40% - Accent6 3 8 2 2" xfId="25201" xr:uid="{15703AF3-05F8-4DD8-A52B-F1808C9D432A}"/>
    <cellStyle name="40% - Accent6 3 8 3" xfId="10120" xr:uid="{525547D0-1A40-4AF7-9098-4324082EFA73}"/>
    <cellStyle name="40% - Accent6 3 8 3 2" xfId="12734" xr:uid="{6686FC66-AD29-4E16-AB09-AAAB1A8260AC}"/>
    <cellStyle name="40% - Accent6 3 8 4" xfId="8187" xr:uid="{A58C46F8-851A-40E3-8F77-059CBE8EC327}"/>
    <cellStyle name="40% - Accent6 3 9" xfId="2517" xr:uid="{1BA6C154-BBE1-471E-8D16-50C82D0E2654}"/>
    <cellStyle name="40% - Accent6 3 9 2" xfId="2665" xr:uid="{DC138EF5-8498-4C0D-8638-2A4994313B1D}"/>
    <cellStyle name="40% - Accent6 3 9 2 2" xfId="17940" xr:uid="{761D53D5-B313-4625-9135-78E056FDFB11}"/>
    <cellStyle name="40% - Accent6 3 9 3" xfId="13387" xr:uid="{9693E17F-3D79-412F-8FA8-A8E312E14F50}"/>
    <cellStyle name="40% - Accent6 3 9 3 2" xfId="22317" xr:uid="{4632FD35-AFD0-42F3-BCB0-51D6FBDC0C83}"/>
    <cellStyle name="40% - Accent6 3 9 4" xfId="19872" xr:uid="{A93E7EE2-821B-40C8-952D-BE720B2AD955}"/>
    <cellStyle name="40% - Accent6 4" xfId="6569" xr:uid="{CF6529E7-E7F6-4EC5-ABBE-0DD1AF281F94}"/>
    <cellStyle name="40% - Accent6 4 10" xfId="8851" xr:uid="{87C1B688-D8CA-4A6E-A7BB-8FA67E2CA868}"/>
    <cellStyle name="40% - Accent6 4 10 2" xfId="21974" xr:uid="{F0AF5281-6B90-4D85-9151-6C0FE4198E9C}"/>
    <cellStyle name="40% - Accent6 4 11" xfId="5822" xr:uid="{1F68C691-9048-49FC-BC43-826A6A17BF5F}"/>
    <cellStyle name="40% - Accent6 4 11 2" xfId="8460" xr:uid="{CAEC0D6B-8AE8-40E7-AEC9-DAD603543DAF}"/>
    <cellStyle name="40% - Accent6 4 12" xfId="3908" xr:uid="{3801CD4D-9D5E-4D5A-B2F0-797F971960BE}"/>
    <cellStyle name="40% - Accent6 4 13" xfId="25599" xr:uid="{5DE55E61-9D54-4C7F-9078-DC8815C7A1F8}"/>
    <cellStyle name="40% - Accent6 4 2" xfId="15071" xr:uid="{046DB7F7-DCB8-4D0E-9059-AF8A8DB5197F}"/>
    <cellStyle name="40% - Accent6 4 2 2" xfId="4538" xr:uid="{D1FC9677-D6E8-4EFB-93FC-E4E576A7B166}"/>
    <cellStyle name="40% - Accent6 4 2 2 2" xfId="10851" xr:uid="{A127B338-5383-4696-8433-5476A2D0EE84}"/>
    <cellStyle name="40% - Accent6 4 2 2 2 2" xfId="2518" xr:uid="{5914C95C-2ABF-44A4-B06A-F190DE80FAD6}"/>
    <cellStyle name="40% - Accent6 4 2 2 2 2 2" xfId="2334" xr:uid="{E383E0D6-61C8-44CC-8F91-B150078FDD89}"/>
    <cellStyle name="40% - Accent6 4 2 2 2 2 2 2" xfId="17941" xr:uid="{7123BAEF-8FC5-4587-B799-CD6506CF6313}"/>
    <cellStyle name="40% - Accent6 4 2 2 2 2 3" xfId="13388" xr:uid="{AE37BAEE-703B-4DED-B156-D87831BF4E50}"/>
    <cellStyle name="40% - Accent6 4 2 2 2 2 3 2" xfId="16003" xr:uid="{CEB3B7EA-B0F2-4881-A964-1ACB189EE0A6}"/>
    <cellStyle name="40% - Accent6 4 2 2 2 2 4" xfId="19873" xr:uid="{0FBFE6C6-210C-4DA5-9A5E-8FF8906FB3FB}"/>
    <cellStyle name="40% - Accent6 4 2 2 2 3" xfId="1535" xr:uid="{A4E22AA9-8475-466C-9A60-9C72398A3A9A}"/>
    <cellStyle name="40% - Accent6 4 2 2 2 3 2" xfId="12568" xr:uid="{2FB4B3B3-4FB8-4F8F-9BE6-9C62453F5841}"/>
    <cellStyle name="40% - Accent6 4 2 2 2 4" xfId="10123" xr:uid="{A036FC96-15CF-4B6D-B5B9-963ACC1783C6}"/>
    <cellStyle name="40% - Accent6 4 2 2 2 4 2" xfId="12737" xr:uid="{69737CB2-D16C-4337-86F6-DE8403BE5B35}"/>
    <cellStyle name="40% - Accent6 4 2 2 2 5" xfId="8188" xr:uid="{D338D342-54E0-4EAB-8080-805CA06D4B2D}"/>
    <cellStyle name="40% - Accent6 4 2 2 3" xfId="23488" xr:uid="{CF67550E-F66A-4AD3-A9AD-8BCA1D086279}"/>
    <cellStyle name="40% - Accent6 4 2 2 3 2" xfId="8831" xr:uid="{3439345D-C4D3-46B8-81EE-080754D457CB}"/>
    <cellStyle name="40% - Accent6 4 2 2 3 2 2" xfId="8647" xr:uid="{A37FB45E-F125-432D-B95D-5B8238D45DE6}"/>
    <cellStyle name="40% - Accent6 4 2 2 3 2 2 2" xfId="7408" xr:uid="{15268412-65FA-451D-B9FC-AAB244A0D882}"/>
    <cellStyle name="40% - Accent6 4 2 2 3 2 3" xfId="1783" xr:uid="{92482869-EDA5-4436-B867-CC7A60839BE1}"/>
    <cellStyle name="40% - Accent6 4 2 2 3 2 3 2" xfId="5470" xr:uid="{D9C0403A-BBCE-4920-BF91-F3E086A3FF90}"/>
    <cellStyle name="40% - Accent6 4 2 2 3 2 4" xfId="13559" xr:uid="{322D449B-B18A-446F-8B9F-D3C0944617FE}"/>
    <cellStyle name="40% - Accent6 4 2 2 3 3" xfId="3639" xr:uid="{E424F119-D09F-45A9-9017-E77C66E7A13C}"/>
    <cellStyle name="40% - Accent6 4 2 2 3 3 2" xfId="25205" xr:uid="{7688994B-1A1D-4CF2-835F-37AA6E915860}"/>
    <cellStyle name="40% - Accent6 4 2 2 3 4" xfId="22760" xr:uid="{519EBBC4-9AEC-4E3D-930B-A4509BD955AB}"/>
    <cellStyle name="40% - Accent6 4 2 2 3 4 2" xfId="25374" xr:uid="{F6DA25CF-CEF1-458B-B6B6-57537B8D3111}"/>
    <cellStyle name="40% - Accent6 4 2 2 3 5" xfId="20823" xr:uid="{3DDFB1E2-3068-444F-88ED-D69599E50E3B}"/>
    <cellStyle name="40% - Accent6 4 2 2 4" xfId="14082" xr:uid="{54AEB433-A3BA-4A34-9AB7-1A47C919C00C}"/>
    <cellStyle name="40% - Accent6 4 2 2 4 2" xfId="221" xr:uid="{47FC13C9-F11E-46CE-8340-0D1CE05495D4}"/>
    <cellStyle name="40% - Accent6 4 2 2 4 2 2" xfId="24253" xr:uid="{76B8755C-5F72-4928-8070-E1EDD07E044B}"/>
    <cellStyle name="40% - Accent6 4 2 2 4 3" xfId="19702" xr:uid="{82FCAF27-297F-4D64-84AE-6F435953935C}"/>
    <cellStyle name="40% - Accent6 4 2 2 4 3 2" xfId="22315" xr:uid="{90E2084A-1BFE-47E9-83DB-B7136C3A4096}"/>
    <cellStyle name="40% - Accent6 4 2 2 4 4" xfId="7237" xr:uid="{41A3FFC7-4BB9-4D6E-9A14-91B8B5A996D9}"/>
    <cellStyle name="40% - Accent6 4 2 2 5" xfId="496" xr:uid="{624FFFD5-B01C-411D-8A47-FF01832A4F60}"/>
    <cellStyle name="40% - Accent6 4 2 2 5 2" xfId="6254" xr:uid="{0270B000-4631-4B66-B828-7FCFFC5C45D9}"/>
    <cellStyle name="40% - Accent6 4 2 2 6" xfId="3809" xr:uid="{3F4B4774-E60A-479D-B8CB-058B595E548E}"/>
    <cellStyle name="40% - Accent6 4 2 2 6 2" xfId="6423" xr:uid="{8B10C7E7-BBBA-4C0E-A726-CCC1045C2D81}"/>
    <cellStyle name="40% - Accent6 4 2 2 7" xfId="18721" xr:uid="{6591C14C-B35B-4BC1-AC0A-BC1B10CE17C6}"/>
    <cellStyle name="40% - Accent6 4 2 3" xfId="17176" xr:uid="{F9C644FF-3168-4237-A5EC-A1E0816C15BB}"/>
    <cellStyle name="40% - Accent6 4 2 3 2" xfId="6643" xr:uid="{F4067966-ED84-4551-80FD-16023F0057E0}"/>
    <cellStyle name="40% - Accent6 4 2 3 2 2" xfId="15155" xr:uid="{F51F7496-6F1E-4075-A75D-8BFA10608AAA}"/>
    <cellStyle name="40% - Accent6 4 2 3 2 2 2" xfId="14970" xr:uid="{0B28CB2B-67D5-4FD5-9A1C-250A2EB614BE}"/>
    <cellStyle name="40% - Accent6 4 2 3 2 2 2 2" xfId="13730" xr:uid="{B805EACA-9443-4A35-BB66-1AFF67584B1B}"/>
    <cellStyle name="40% - Accent6 4 2 3 2 2 3" xfId="10201" xr:uid="{CC30FB4B-0300-4CE4-BAEA-605305CA4B27}"/>
    <cellStyle name="40% - Accent6 4 2 3 2 2 3 2" xfId="24420" xr:uid="{7AA3B6B4-A6E7-496E-A358-A6C7D361A12A}"/>
    <cellStyle name="40% - Accent6 4 2 3 2 2 4" xfId="4058" xr:uid="{87CB25D3-33ED-4CD6-9800-35559B929EAB}"/>
    <cellStyle name="40% - Accent6 4 2 3 2 3" xfId="22590" xr:uid="{294DEDED-BFB1-4B5F-8C50-CD3F0CF050DA}"/>
    <cellStyle name="40% - Accent6 4 2 3 2 3 2" xfId="8359" xr:uid="{F17E9645-CE14-4B88-92D1-6C49036C25CE}"/>
    <cellStyle name="40% - Accent6 4 2 3 2 4" xfId="5913" xr:uid="{C4456A1C-53A0-44A2-9A26-BA755A356149}"/>
    <cellStyle name="40% - Accent6 4 2 3 2 4 2" xfId="8528" xr:uid="{03907934-6F81-4995-BC30-796091D50690}"/>
    <cellStyle name="40% - Accent6 4 2 3 2 5" xfId="2947" xr:uid="{E9582018-41DA-4550-855D-5AA10B7C249C}"/>
    <cellStyle name="40% - Accent6 4 2 3 3" xfId="19279" xr:uid="{6020D5B4-E1EA-41E9-9548-EA2812628919}"/>
    <cellStyle name="40% - Accent6 4 2 3 3 2" xfId="4622" xr:uid="{19132816-1A05-43F0-87F8-C13B773EFEF5}"/>
    <cellStyle name="40% - Accent6 4 2 3 3 2 2" xfId="4438" xr:uid="{847CA618-7FC2-4DBC-84DE-163C544B89E3}"/>
    <cellStyle name="40% - Accent6 4 2 3 3 2 2 2" xfId="2125" xr:uid="{9D7702CD-9C00-45A9-A94D-2ECA9AF51186}"/>
    <cellStyle name="40% - Accent6 4 2 3 3 2 3" xfId="22838" xr:uid="{982558DE-EB40-476E-B333-7B78C7370B1D}"/>
    <cellStyle name="40% - Accent6 4 2 3 3 2 3 2" xfId="18108" xr:uid="{D3C54E62-5F88-46E4-A7FE-ABE8032FB665}"/>
    <cellStyle name="40% - Accent6 4 2 3 3 2 4" xfId="10372" xr:uid="{46D12A24-8791-4575-B78D-D25F56B3E0EE}"/>
    <cellStyle name="40% - Accent6 4 2 3 3 3" xfId="16277" xr:uid="{CD41C5A0-72F6-431E-9B79-53F8CA721486}"/>
    <cellStyle name="40% - Accent6 4 2 3 3 3 2" xfId="20994" xr:uid="{BAC48138-5724-4DA0-9080-CC661FF0557F}"/>
    <cellStyle name="40% - Accent6 4 2 3 3 4" xfId="12227" xr:uid="{C4315EA3-31CB-441A-90EF-2B819B6980AE}"/>
    <cellStyle name="40% - Accent6 4 2 3 3 4 2" xfId="21163" xr:uid="{90A39E3D-7445-44E6-84C4-F92C42F1F101}"/>
    <cellStyle name="40% - Accent6 4 2 3 3 5" xfId="9260" xr:uid="{75D4162F-49C1-4F1C-90D2-52F7C8C4F6C4}"/>
    <cellStyle name="40% - Accent6 4 2 3 4" xfId="21467" xr:uid="{3601639E-1F80-47F4-BFC0-E69408918F66}"/>
    <cellStyle name="40% - Accent6 4 2 3 4 2" xfId="21282" xr:uid="{DDAE9101-0EE6-4B2B-9622-ECC7B05F8BD9}"/>
    <cellStyle name="40% - Accent6 4 2 3 4 2 2" xfId="20044" xr:uid="{F3A63B27-F68C-43F9-BE23-A51176B5D05D}"/>
    <cellStyle name="40% - Accent6 4 2 3 4 3" xfId="3887" xr:uid="{27B46C16-764D-4ACE-B67D-378DB9C91E48}"/>
    <cellStyle name="40% - Accent6 4 2 3 4 3 2" xfId="11783" xr:uid="{A7E0599F-D654-4D58-8D0A-5C42B89370C0}"/>
    <cellStyle name="40% - Accent6 4 2 3 4 4" xfId="1954" xr:uid="{E64244F6-0547-4EFF-97D4-EAEE0F2138E0}"/>
    <cellStyle name="40% - Accent6 4 2 3 5" xfId="9953" xr:uid="{301E3545-10CD-475B-AB28-9F643C251C2C}"/>
    <cellStyle name="40% - Accent6 4 2 3 5 2" xfId="18892" xr:uid="{ADCABFED-0CCA-40F0-B3D7-2B24BFDD9CB8}"/>
    <cellStyle name="40% - Accent6 4 2 3 6" xfId="16447" xr:uid="{2DD84770-FCB7-4FC9-9E1D-D61833B888DB}"/>
    <cellStyle name="40% - Accent6 4 2 3 6 2" xfId="19061" xr:uid="{AE811918-08F4-4D52-BEF6-79871B925DF6}"/>
    <cellStyle name="40% - Accent6 4 2 3 7" xfId="14511" xr:uid="{098B6F0F-D004-4AAD-9207-1538AC9AC133}"/>
    <cellStyle name="40% - Accent6 4 2 4" xfId="12965" xr:uid="{F2744D99-BDD4-493E-B72F-2BA297D40018}"/>
    <cellStyle name="40% - Accent6 4 2 4 2" xfId="10935" xr:uid="{F7EFB546-9AEC-4A18-94A2-96D45C734FB0}"/>
    <cellStyle name="40% - Accent6 4 2 4 2 2" xfId="10752" xr:uid="{8DF2787A-67A5-43D9-9DCB-B0C38FEED3DB}"/>
    <cellStyle name="40% - Accent6 4 2 4 2 2 2" xfId="4229" xr:uid="{F9135D15-F535-4FDC-9BCC-8E5CFE388B8F}"/>
    <cellStyle name="40% - Accent6 4 2 4 2 3" xfId="16525" xr:uid="{04EE21AD-F373-438A-A01D-6E8AD11CDF6F}"/>
    <cellStyle name="40% - Accent6 4 2 4 2 3 2" xfId="7575" xr:uid="{93B0114F-8AD6-465E-9850-10184E735536}"/>
    <cellStyle name="40% - Accent6 4 2 4 2 4" xfId="23009" xr:uid="{9D7B051F-47AD-4EF0-9D00-9C561EEFCDCA}"/>
    <cellStyle name="40% - Accent6 4 2 4 3" xfId="5743" xr:uid="{53B1396A-271D-408B-AAF7-32A5ABCC1E2B}"/>
    <cellStyle name="40% - Accent6 4 2 4 3 2" xfId="14682" xr:uid="{B73B7887-28A1-42A2-BD04-FB7295186BFA}"/>
    <cellStyle name="40% - Accent6 4 2 4 4" xfId="24864" xr:uid="{4C297663-3666-4C89-8607-19906848547C}"/>
    <cellStyle name="40% - Accent6 4 2 4 4 2" xfId="14851" xr:uid="{512B955F-5207-4E07-A5A7-A395842C0AC6}"/>
    <cellStyle name="40% - Accent6 4 2 4 5" xfId="21896" xr:uid="{BD78207B-80E4-40E2-9B85-C4111702E64A}"/>
    <cellStyle name="40% - Accent6 4 2 5" xfId="1360" xr:uid="{F934D05B-E63C-485E-BDB5-3C6471A7717B}"/>
    <cellStyle name="40% - Accent6 4 2 5 2" xfId="23572" xr:uid="{3D91938A-D424-4BB6-A7AB-E6D408A5C0F4}"/>
    <cellStyle name="40% - Accent6 4 2 5 2 2" xfId="23388" xr:uid="{6C0B79F9-73E8-414D-80D7-938F5264DF11}"/>
    <cellStyle name="40% - Accent6 4 2 5 2 2 2" xfId="10543" xr:uid="{29536167-1252-46DD-92F2-2E15C8A39D4E}"/>
    <cellStyle name="40% - Accent6 4 2 5 2 3" xfId="5991" xr:uid="{2C5F6943-4426-4E91-92F8-EDC6E385A69C}"/>
    <cellStyle name="40% - Accent6 4 2 5 2 3 2" xfId="20211" xr:uid="{967A1672-850E-4877-9321-4EF4DAE1BAFD}"/>
    <cellStyle name="40% - Accent6 4 2 5 2 4" xfId="16696" xr:uid="{47645764-5C01-460F-B4D1-7C0E2DBCC78E}"/>
    <cellStyle name="40% - Accent6 4 2 5 3" xfId="12057" xr:uid="{2FFFB4AE-C385-4111-8FE3-C4F418992064}"/>
    <cellStyle name="40% - Accent6 4 2 5 3 2" xfId="3118" xr:uid="{44E4059B-D525-47F3-ADBA-B983E9C4B2D0}"/>
    <cellStyle name="40% - Accent6 4 2 5 4" xfId="18551" xr:uid="{3E800C99-60EF-4CBB-8C48-76C80BB39783}"/>
    <cellStyle name="40% - Accent6 4 2 5 4 2" xfId="3287" xr:uid="{A3603C2F-9400-4E88-9DC9-1CB56EB3BF5D}"/>
    <cellStyle name="40% - Accent6 4 2 5 5" xfId="15584" xr:uid="{B5BA6552-D8CD-45CF-8D17-9982289725A7}"/>
    <cellStyle name="40% - Accent6 4 2 6" xfId="20394" xr:uid="{AEAD0436-0041-4352-B979-BAE580275EF5}"/>
    <cellStyle name="40% - Accent6 4 2 6 2" xfId="14229" xr:uid="{ECDE083D-6308-4EB2-A133-773C531A863E}"/>
    <cellStyle name="40% - Accent6 4 2 6 2 2" xfId="11616" xr:uid="{8BE7B262-F86A-499D-8937-C14525471CDB}"/>
    <cellStyle name="40% - Accent6 4 2 6 3" xfId="7066" xr:uid="{13EBAE1C-C01F-4D85-9798-77B8C84B2487}"/>
    <cellStyle name="40% - Accent6 4 2 6 3 2" xfId="9679" xr:uid="{9D361594-3FC6-4B56-A1BC-BC1652C0E23D}"/>
    <cellStyle name="40% - Accent6 4 2 6 4" xfId="17770" xr:uid="{395E6B25-29B6-412E-A0A9-BFF3033C068B}"/>
    <cellStyle name="40% - Accent6 4 2 7" xfId="495" xr:uid="{D42F147C-C6AF-4853-B1F9-9892A62640F0}"/>
    <cellStyle name="40% - Accent6 4 2 7 2" xfId="16788" xr:uid="{9830E4E5-9827-4A34-9BB2-24C7E6AA0751}"/>
    <cellStyle name="40% - Accent6 4 2 8" xfId="1705" xr:uid="{C85A70D0-40A6-470D-8814-99D701294E8F}"/>
    <cellStyle name="40% - Accent6 4 2 8 2" xfId="16957" xr:uid="{2B048074-00BE-4755-9B13-E2A80BEFBE16}"/>
    <cellStyle name="40% - Accent6 4 2 9" xfId="25034" xr:uid="{06F64CBC-BE92-4AE1-8989-6D3A4D1F6D33}"/>
    <cellStyle name="40% - Accent6 4 3" xfId="3464" xr:uid="{E14257B4-D208-420C-8288-178D84FDA1C1}"/>
    <cellStyle name="40% - Accent6 4 3 2" xfId="9778" xr:uid="{AD3AE02A-7A0B-4AE0-8FFE-3DCA21D7B50A}"/>
    <cellStyle name="40% - Accent6 4 3 2 2" xfId="6727" xr:uid="{68205857-5FD6-4619-A294-C4E13079BFF4}"/>
    <cellStyle name="40% - Accent6 4 3 2 2 2" xfId="6542" xr:uid="{C29548BE-4116-4B4C-B814-4472B5E391D0}"/>
    <cellStyle name="40% - Accent6 4 3 2 2 2 2" xfId="16867" xr:uid="{07553F9E-914D-467A-9C9D-0E10C49BACA2}"/>
    <cellStyle name="40% - Accent6 4 3 2 2 3" xfId="24942" xr:uid="{BD9955C3-B8C2-463A-93CF-7CA223DD5BEF}"/>
    <cellStyle name="40% - Accent6 4 3 2 2 3 2" xfId="1264" xr:uid="{AF2C5A61-A12E-4028-ADA3-23E9419EF797}"/>
    <cellStyle name="40% - Accent6 4 3 2 2 4" xfId="12476" xr:uid="{13544947-F593-4486-81B1-B4AE17411357}"/>
    <cellStyle name="40% - Accent6 4 3 2 3" xfId="18381" xr:uid="{47B39EFD-7B3E-411F-8B05-E02FB5318932}"/>
    <cellStyle name="40% - Accent6 4 3 2 3 2" xfId="22067" xr:uid="{78027A2C-2D8B-4E11-9D66-DB66C15915F1}"/>
    <cellStyle name="40% - Accent6 4 3 2 4" xfId="20653" xr:uid="{271BD1F1-8431-4814-B992-BF154048B50D}"/>
    <cellStyle name="40% - Accent6 4 3 2 4 2" xfId="22236" xr:uid="{78E5982D-D05B-49C9-A813-C4472A7F86AB}"/>
    <cellStyle name="40% - Accent6 4 3 2 5" xfId="11364" xr:uid="{8953EF13-5265-4872-860F-8C98822B3CA6}"/>
    <cellStyle name="40% - Accent6 4 3 3" xfId="22415" xr:uid="{09BFF757-6A27-4BB0-B997-B2BA81BE20F7}"/>
    <cellStyle name="40% - Accent6 4 3 3 2" xfId="19363" xr:uid="{35E38F23-1F2B-44B9-A03E-C4F40E67EE38}"/>
    <cellStyle name="40% - Accent6 4 3 3 2 2" xfId="19180" xr:uid="{0E9F5850-7F20-40F1-B964-8D163EFA097A}"/>
    <cellStyle name="40% - Accent6 4 3 3 2 2 2" xfId="6333" xr:uid="{F1FB5A48-5B6F-4DFF-B417-709CFFD8FAA7}"/>
    <cellStyle name="40% - Accent6 4 3 3 2 3" xfId="18629" xr:uid="{03183DB5-1F61-4F2C-8F76-AF81931245DA}"/>
    <cellStyle name="40% - Accent6 4 3 3 2 3 2" xfId="2297" xr:uid="{473D3EA1-C45D-4545-8867-919006CEAA22}"/>
    <cellStyle name="40% - Accent6 4 3 3 2 4" xfId="25113" xr:uid="{B82D0CF7-B686-4E59-BCC0-70ED27A3B248}"/>
    <cellStyle name="40% - Accent6 4 3 3 3" xfId="7848" xr:uid="{66CA7ED4-2C4F-40B4-BFE3-053CC978C57A}"/>
    <cellStyle name="40% - Accent6 4 3 3 3 2" xfId="15755" xr:uid="{0C38CC55-98DA-4C26-8D9C-5BF88FA737A5}"/>
    <cellStyle name="40% - Accent6 4 3 3 4" xfId="14341" xr:uid="{DABDE8D6-321E-407D-9BDD-59865DD5C4B9}"/>
    <cellStyle name="40% - Accent6 4 3 3 4 2" xfId="15924" xr:uid="{36EC09CD-2D01-4A6D-9A32-F7AFFAF3CD3E}"/>
    <cellStyle name="40% - Accent6 4 3 3 5" xfId="24001" xr:uid="{627DB1B1-96CA-4D6C-A307-80A43827C1C9}"/>
    <cellStyle name="40% - Accent6 4 3 4" xfId="17260" xr:uid="{CCDB24E9-40B4-416C-8872-CBC5DE350B3F}"/>
    <cellStyle name="40% - Accent6 4 3 4 2" xfId="17076" xr:uid="{6C1B8867-33CF-45F1-B5B7-F58D640FC752}"/>
    <cellStyle name="40% - Accent6 4 3 4 2 2" xfId="23180" xr:uid="{38268307-7639-4A1D-A0DE-EA6143D90FF5}"/>
    <cellStyle name="40% - Accent6 4 3 4 3" xfId="12305" xr:uid="{0154AECA-3230-47D5-B82C-E40708E1F882}"/>
    <cellStyle name="40% - Accent6 4 3 4 3 2" xfId="13897" xr:uid="{1C8C7BDE-6013-46ED-902D-13409F2272BD}"/>
    <cellStyle name="40% - Accent6 4 3 4 4" xfId="6162" xr:uid="{E3E266C8-A7FD-4537-BB67-8D5EE63017EE}"/>
    <cellStyle name="40% - Accent6 4 3 5" xfId="24694" xr:uid="{E6C71112-988D-4E39-9EBA-E99768B2C3A3}"/>
    <cellStyle name="40% - Accent6 4 3 5 2" xfId="9431" xr:uid="{2218B970-FAE8-4514-94CA-150C5DD0E466}"/>
    <cellStyle name="40% - Accent6 4 3 6" xfId="8018" xr:uid="{EC92448D-336F-44E4-B9B7-50E594E431BC}"/>
    <cellStyle name="40% - Accent6 4 3 6 2" xfId="9600" xr:uid="{459E458B-CE06-4A61-AE5C-CDF4E4DCEF58}"/>
    <cellStyle name="40% - Accent6 4 3 7" xfId="5051" xr:uid="{26D46507-0BF9-4965-AFA9-0C218DE011A5}"/>
    <cellStyle name="40% - Accent6 4 4" xfId="16102" xr:uid="{D3D74B44-89D9-4999-A4A5-CFB4143A692E}"/>
    <cellStyle name="40% - Accent6 4 4 2" xfId="5568" xr:uid="{45922E55-1AB1-4C3A-8A01-905CFF17BE99}"/>
    <cellStyle name="40% - Accent6 4 4 2 2" xfId="1438" xr:uid="{6E618464-111E-474A-869F-5FD96FF48DCC}"/>
    <cellStyle name="40% - Accent6 4 4 2 2 2" xfId="577" xr:uid="{8A1F8CB5-4888-46DD-B608-EE61F17C42B3}"/>
    <cellStyle name="40% - Accent6 4 4 2 2 2 2" xfId="25284" xr:uid="{C8808B8E-69C3-4AED-B592-77C618CDEF91}"/>
    <cellStyle name="40% - Accent6 4 4 2 2 3" xfId="20731" xr:uid="{64AE5F50-FBEE-4E92-AD06-5CFD35753F96}"/>
    <cellStyle name="40% - Accent6 4 4 2 2 3 2" xfId="10715" xr:uid="{B925F0C8-DC2F-4896-A121-69B4261B1290}"/>
    <cellStyle name="40% - Accent6 4 4 2 2 4" xfId="8267" xr:uid="{8D2BEEAB-8777-4D86-B531-20C4C042F592}"/>
    <cellStyle name="40% - Accent6 4 4 2 3" xfId="14171" xr:uid="{E87B7CF4-2666-401E-AB65-BFFE72D2067C}"/>
    <cellStyle name="40% - Accent6 4 4 2 3 2" xfId="11535" xr:uid="{DD463202-5BCF-490F-A698-3C37B9A7C4A2}"/>
    <cellStyle name="40% - Accent6 4 4 2 4" xfId="9090" xr:uid="{6A57A5AE-CF6E-4A66-9087-9D8B1260C7A1}"/>
    <cellStyle name="40% - Accent6 4 4 2 4 2" xfId="11704" xr:uid="{0CB8A061-32F2-4EDB-9590-A89A5D692A56}"/>
    <cellStyle name="40% - Accent6 4 4 2 5" xfId="7156" xr:uid="{4F4E411F-5177-4BF1-87B9-4C017BE08FA4}"/>
    <cellStyle name="40% - Accent6 4 4 3" xfId="11882" xr:uid="{5FEF2435-4D04-433E-9797-AD7700691903}"/>
    <cellStyle name="40% - Accent6 4 4 3 2" xfId="3542" xr:uid="{99A61C04-6E90-4BDD-9D45-D10A32676E48}"/>
    <cellStyle name="40% - Accent6 4 4 3 2 2" xfId="13218" xr:uid="{6E18C86D-DC14-44A6-9B6F-209C9B4A2139}"/>
    <cellStyle name="40% - Accent6 4 4 3 2 2 2" xfId="18971" xr:uid="{02155007-E2DA-4A6E-8082-B5674CB09EB1}"/>
    <cellStyle name="40% - Accent6 4 4 3 2 3" xfId="14419" xr:uid="{E3C4AC6D-E1A0-4E93-B043-A86B70B5E5FE}"/>
    <cellStyle name="40% - Accent6 4 4 3 2 3 2" xfId="23352" xr:uid="{ACF2A1B3-C6E9-4E1D-9CD0-89F56004290C}"/>
    <cellStyle name="40% - Accent6 4 4 3 2 4" xfId="20902" xr:uid="{6106E86F-4303-47E9-9FA2-A266E58B7E13}"/>
    <cellStyle name="40% - Accent6 4 4 3 3" xfId="2607" xr:uid="{5A9F82AF-441C-4515-867B-1EF6B93D1CD9}"/>
    <cellStyle name="40% - Accent6 4 4 3 3 2" xfId="24172" xr:uid="{4A3D3057-CCBB-40FC-9770-C077761C3345}"/>
    <cellStyle name="40% - Accent6 4 4 3 4" xfId="21726" xr:uid="{92688E05-13A8-46EF-974D-69AAA2568C90}"/>
    <cellStyle name="40% - Accent6 4 4 3 4 2" xfId="24341" xr:uid="{802BF080-BCE9-406C-B5D7-8A809CAF0BEF}"/>
    <cellStyle name="40% - Accent6 4 4 3 5" xfId="19792" xr:uid="{5A7C3F50-7147-4884-9027-80A36415A7CD}"/>
    <cellStyle name="40% - Accent6 4 4 4" xfId="13049" xr:uid="{BC774A14-38E7-4390-B942-E4773FE90652}"/>
    <cellStyle name="40% - Accent6 4 4 4 2" xfId="12864" xr:uid="{67BCF802-9EB3-4476-95C2-585B3A58AF1F}"/>
    <cellStyle name="40% - Accent6 4 4 4 2 2" xfId="12647" xr:uid="{AE5120FB-265B-4C40-ACB2-C6DD0A364F13}"/>
    <cellStyle name="40% - Accent6 4 4 4 3" xfId="8096" xr:uid="{CC5B9DCA-E526-46E2-90F2-F167F4FC5336}"/>
    <cellStyle name="40% - Accent6 4 4 4 3 2" xfId="4401" xr:uid="{33BD64AD-2CA1-45B1-9CF1-8D21B342575D}"/>
    <cellStyle name="40% - Accent6 4 4 4 4" xfId="18800" xr:uid="{D90D78AD-214F-4A6C-BDE5-ACDBE7D35B7B}"/>
    <cellStyle name="40% - Accent6 4 4 5" xfId="20483" xr:uid="{6142B66C-01D5-4F76-A062-C8EDFC0D40F1}"/>
    <cellStyle name="40% - Accent6 4 4 5 2" xfId="5222" xr:uid="{F1303320-6C2A-40BD-86C5-33E4A4A23B9D}"/>
    <cellStyle name="40% - Accent6 4 4 6" xfId="2777" xr:uid="{8CC1D605-846B-435E-8AC1-F1F242387269}"/>
    <cellStyle name="40% - Accent6 4 4 6 2" xfId="5391" xr:uid="{4108AA89-E808-4330-B17A-A363A0896FE4}"/>
    <cellStyle name="40% - Accent6 4 4 7" xfId="17689" xr:uid="{CD40BFD3-B3EC-4566-A0FF-4E93509A1580}"/>
    <cellStyle name="40% - Accent6 4 5" xfId="24519" xr:uid="{616A4429-139D-4E01-97C9-1A079477538E}"/>
    <cellStyle name="40% - Accent6 4 5 2" xfId="18206" xr:uid="{0EEC250F-3E7D-46C3-ABC5-FB8C036FC47B}"/>
    <cellStyle name="40% - Accent6 4 5 2 2" xfId="22493" xr:uid="{03197785-B1BB-438F-9215-1C3CBE236CD6}"/>
    <cellStyle name="40% - Accent6 4 5 2 2 2" xfId="579" xr:uid="{2388675B-F8B2-42E4-9C4B-F85CA5BAF5A0}"/>
    <cellStyle name="40% - Accent6 4 5 2 2 2 2" xfId="21073" xr:uid="{E087A432-E091-4F84-8F21-975C6434E2F8}"/>
    <cellStyle name="40% - Accent6 4 5 2 2 3" xfId="9168" xr:uid="{6FAF0A15-C877-4971-8414-F0EBDEEBC300}"/>
    <cellStyle name="40% - Accent6 4 5 2 2 3 2" xfId="6505" xr:uid="{E33D07CE-1820-4EF2-96AB-05973E933D8D}"/>
    <cellStyle name="40% - Accent6 4 5 2 2 4" xfId="3026" xr:uid="{4A335EF2-A1EB-4A6D-90B5-45437C7B2276}"/>
    <cellStyle name="40% - Accent6 4 5 2 3" xfId="21556" xr:uid="{1DA29720-89FC-4A9D-8E7F-0AD536A6FC2B}"/>
    <cellStyle name="40% - Accent6 4 5 2 3 2" xfId="7327" xr:uid="{3324E1AC-E891-412F-8317-FF7FD299EAD9}"/>
    <cellStyle name="40% - Accent6 4 5 2 4" xfId="4881" xr:uid="{A7FD7718-37F3-40CC-9A95-0A1B35276837}"/>
    <cellStyle name="40% - Accent6 4 5 2 4 2" xfId="7496" xr:uid="{2FA30095-BA84-4A9E-9509-F5B975366277}"/>
    <cellStyle name="40% - Accent6 4 5 2 5" xfId="1873" xr:uid="{A87A12F6-C6C8-4529-BA33-6CEEB8908D0B}"/>
    <cellStyle name="40% - Accent6 4 5 3" xfId="7673" xr:uid="{145838E6-DDCC-4CCF-826D-FE94B3A0132F}"/>
    <cellStyle name="40% - Accent6 4 5 3 2" xfId="16180" xr:uid="{B1155C8C-FCC5-4E8B-8718-448D753D5C9F}"/>
    <cellStyle name="40% - Accent6 4 5 3 2 2" xfId="1617" xr:uid="{49E7B09A-D28D-471B-8725-9BA0A956C5A8}"/>
    <cellStyle name="40% - Accent6 4 5 3 2 2 2" xfId="14761" xr:uid="{880C140F-D702-4FE4-B93D-30B98D524C38}"/>
    <cellStyle name="40% - Accent6 4 5 3 2 3" xfId="21804" xr:uid="{16A316C1-7BDD-4780-A6DE-1F15D081F505}"/>
    <cellStyle name="40% - Accent6 4 5 3 2 3 2" xfId="12819" xr:uid="{D5B9398C-BF34-46D8-9406-EBFCB9962704}"/>
    <cellStyle name="40% - Accent6 4 5 3 2 4" xfId="9339" xr:uid="{2D7CFEFC-139D-4981-94BB-16FFC5E0B664}"/>
    <cellStyle name="40% - Accent6 4 5 3 3" xfId="15244" xr:uid="{7CAE3A36-F54A-4C3C-BF31-40E3BAA9F898}"/>
    <cellStyle name="40% - Accent6 4 5 3 3 2" xfId="19963" xr:uid="{15FE83F4-28AE-484B-A29B-4A2C2042D2B2}"/>
    <cellStyle name="40% - Accent6 4 5 3 4" xfId="11194" xr:uid="{8CDD1CE7-134A-48F7-AD7D-119348EC2A5B}"/>
    <cellStyle name="40% - Accent6 4 5 3 4 2" xfId="20132" xr:uid="{438B06A9-2CBC-4803-A8F0-E80669249D36}"/>
    <cellStyle name="40% - Accent6 4 5 3 5" xfId="3977" xr:uid="{712FD36F-79F4-46C9-9A46-A25177EC8997}"/>
    <cellStyle name="40% - Accent6 4 5 4" xfId="9856" xr:uid="{B3DB72FF-1298-4046-AE3A-6767942F76A6}"/>
    <cellStyle name="40% - Accent6 4 5 4 2" xfId="578" xr:uid="{C568336B-8677-4EEB-8C18-69FFDE46BDBF}"/>
    <cellStyle name="40% - Accent6 4 5 4 2 2" xfId="8438" xr:uid="{87FA95D6-192F-4FDB-AEDA-2AB5B77DB107}"/>
    <cellStyle name="40% - Accent6 4 5 4 3" xfId="2855" xr:uid="{550A79B9-DAE5-4618-8AAD-FCBC1052AF2C}"/>
    <cellStyle name="40% - Accent6 4 5 4 3 2" xfId="17039" xr:uid="{152F70D7-9365-4801-A45D-2AEAD25364EC}"/>
    <cellStyle name="40% - Accent6 4 5 4 4" xfId="14590" xr:uid="{7748DB46-84BF-4EF0-9666-C5CB3D0318A3}"/>
    <cellStyle name="40% - Accent6 4 5 5" xfId="8920" xr:uid="{926F25D2-AD97-47DF-8CF1-DA56AE255B14}"/>
    <cellStyle name="40% - Accent6 4 5 5 2" xfId="17860" xr:uid="{C7B68B7A-C39B-447F-BD26-C1195093C331}"/>
    <cellStyle name="40% - Accent6 4 5 6" xfId="15414" xr:uid="{9D44C1E0-8A67-43FC-A545-16D635480519}"/>
    <cellStyle name="40% - Accent6 4 5 6 2" xfId="18029" xr:uid="{392B0DD5-F07B-4C1E-93AD-C816215D0256}"/>
    <cellStyle name="40% - Accent6 4 5 7" xfId="13478" xr:uid="{839433B4-63F9-463E-9D9C-31CB5333E1D2}"/>
    <cellStyle name="40% - Accent6 4 6" xfId="20308" xr:uid="{21C45705-EDC2-4727-89C3-010BC2454ED1}"/>
    <cellStyle name="40% - Accent6 4 6 2" xfId="5646" xr:uid="{E200EE14-95CA-4526-906F-0BA941D99D9E}"/>
    <cellStyle name="40% - Accent6 4 6 2 2" xfId="3721" xr:uid="{5A5D69F6-4DD5-4C2B-B988-693E23038DE5}"/>
    <cellStyle name="40% - Accent6 4 6 2 2 2" xfId="3197" xr:uid="{F978E712-86A1-474D-A757-49D8C3F22E53}"/>
    <cellStyle name="40% - Accent6 4 6 2 3" xfId="15492" xr:uid="{13FA169B-C6CD-42CE-8F8A-AEE5057FC15E}"/>
    <cellStyle name="40% - Accent6 4 6 2 3 2" xfId="25456" xr:uid="{F15AF410-FB0F-4DC7-9A06-B0A95C2451A9}"/>
    <cellStyle name="40% - Accent6 4 6 2 4" xfId="21975" xr:uid="{8CE8FB3D-8434-41CC-B2BC-9237BCEB7122}"/>
    <cellStyle name="40% - Accent6 4 6 3" xfId="4711" xr:uid="{1191F60B-20DA-4A06-BFA6-EEC43DB8B979}"/>
    <cellStyle name="40% - Accent6 4 6 3 2" xfId="13649" xr:uid="{D0EB4E52-A9FB-424A-B157-E11E68D18ACA}"/>
    <cellStyle name="40% - Accent6 4 6 4" xfId="23831" xr:uid="{34CF1654-7F49-4330-B54A-467940B44A0D}"/>
    <cellStyle name="40% - Accent6 4 6 4 2" xfId="13818" xr:uid="{F942FF50-5C13-4164-B4D6-8AACFB08B845}"/>
    <cellStyle name="40% - Accent6 4 6 5" xfId="10291" xr:uid="{DCCECB06-FB2E-4303-B4BD-CD97A9743A2D}"/>
    <cellStyle name="40% - Accent6 4 7" xfId="13996" xr:uid="{F7B6DA58-6746-4B1C-B801-A88D246C1265}"/>
    <cellStyle name="40% - Accent6 4 7 2" xfId="11960" xr:uid="{314F5B51-0782-4DBD-97DB-83FEF0359AFF}"/>
    <cellStyle name="40% - Accent6 4 7 2 2" xfId="10035" xr:uid="{41735764-0BA2-4F3A-B799-9FED2E20E25B}"/>
    <cellStyle name="40% - Accent6 4 7 2 2 2" xfId="9510" xr:uid="{21DD5A2B-2CF4-4B90-B513-8AD47DFE4D40}"/>
    <cellStyle name="40% - Accent6 4 7 2 3" xfId="4959" xr:uid="{A27F6C89-8F5F-4188-8EB9-D9F7F6CB76BA}"/>
    <cellStyle name="40% - Accent6 4 7 2 3 2" xfId="19143" xr:uid="{1BCC2F1E-2F50-4722-990C-B4060E58BDF6}"/>
    <cellStyle name="40% - Accent6 4 7 2 4" xfId="15663" xr:uid="{89FA187A-FB30-4D36-B644-5731BA8EFC34}"/>
    <cellStyle name="40% - Accent6 4 7 3" xfId="11024" xr:uid="{74F4C1E2-CFB2-41C0-8F17-08B5EC52C8DE}"/>
    <cellStyle name="40% - Accent6 4 7 3 2" xfId="1012" xr:uid="{1B658316-4030-436B-A05C-DF05507599FF}"/>
    <cellStyle name="40% - Accent6 4 7 4" xfId="17519" xr:uid="{C79689A5-C63E-467D-9199-EAA43716B7EB}"/>
    <cellStyle name="40% - Accent6 4 7 4 2" xfId="1182" xr:uid="{B974CA70-1C4D-4236-A219-24552EFF3523}"/>
    <cellStyle name="40% - Accent6 4 7 5" xfId="22928" xr:uid="{66FB1C4C-FBFA-44BE-9698-CEE25AC07E45}"/>
    <cellStyle name="40% - Accent6 4 8" xfId="21383" xr:uid="{414F4728-F99F-4280-A2D4-A936A284B88A}"/>
    <cellStyle name="40% - Accent6 4 8 2" xfId="13136" xr:uid="{DAEBC8AE-728A-42C6-9897-BEC4975E66F1}"/>
    <cellStyle name="40% - Accent6 4 8 2 2" xfId="23101" xr:uid="{0E76725C-EF8D-42AE-81BE-C95602786041}"/>
    <cellStyle name="40% - Accent6 4 8 3" xfId="667" xr:uid="{F140ED14-CAEA-42AA-B9D3-02AE4E083066}"/>
    <cellStyle name="40% - Accent6 4 8 3 2" xfId="23270" xr:uid="{CF5BF261-687F-4255-87BF-E1D319A777E0}"/>
    <cellStyle name="40% - Accent6 4 8 4" xfId="12397" xr:uid="{95C62878-6D09-45A1-BC9F-73AB0066A22D}"/>
    <cellStyle name="40% - Accent6 4 9" xfId="7759" xr:uid="{26FD62BD-9BBC-4918-B459-2BAEA939A0DF}"/>
    <cellStyle name="40% - Accent6 4 9 2" xfId="20541" xr:uid="{E934C2A9-525A-47F7-8686-9A57C3A6463C}"/>
    <cellStyle name="40% - Accent6 4 9 2 2" xfId="5303" xr:uid="{C03CC51B-1AA3-4D77-8E1A-B3C4E2886682}"/>
    <cellStyle name="40% - Accent6 4 9 3" xfId="17599" xr:uid="{EB68D561-63FD-4390-A551-11DD3282FBD2}"/>
    <cellStyle name="40% - Accent6 4 9 3 2" xfId="3366" xr:uid="{B469400A-131A-4250-AF06-66D35C443752}"/>
    <cellStyle name="40% - Accent6 4 9 4" xfId="24082" xr:uid="{93F21527-9D9C-4A59-8F6C-E0F695645E3A}"/>
    <cellStyle name="40% - Accent6 5" xfId="18141" xr:uid="{2312B957-1547-4F1B-9702-6653D275688A}"/>
    <cellStyle name="40% - Accent6 5 10" xfId="7782" xr:uid="{B75841B0-F00F-4069-8D48-71456A593BC0}"/>
    <cellStyle name="40% - Accent6 5 10 2" xfId="16721" xr:uid="{9D0A7275-8185-4475-9670-B8C4A87B2FE5}"/>
    <cellStyle name="40% - Accent6 5 11" xfId="24796" xr:uid="{9CA2D878-E0DD-4B18-B6A7-E390806F9C21}"/>
    <cellStyle name="40% - Accent6 5 11 2" xfId="22171" xr:uid="{A10D4446-3964-49A2-AA81-05F7A0E6C51C}"/>
    <cellStyle name="40% - Accent6 5 12" xfId="12329" xr:uid="{463F7E74-EFE4-44C8-86B2-266882250260}"/>
    <cellStyle name="40% - Accent6 5 2" xfId="8745" xr:uid="{BEDEE2DD-1718-464B-9A02-19C1838592AE}"/>
    <cellStyle name="40% - Accent6 5 2 2" xfId="21381" xr:uid="{9EBB7FFF-B81B-4AAB-9605-05D59674EAAC}"/>
    <cellStyle name="40% - Accent6 5 2 2 2" xfId="15069" xr:uid="{EED4FDF8-D93D-425F-AF23-A916F364E2B3}"/>
    <cellStyle name="40% - Accent6 5 2 2 2 2" xfId="20386" xr:uid="{A29523F7-3979-4A3E-AACD-03E8B28EB55A}"/>
    <cellStyle name="40% - Accent6 5 2 2 2 2 2" xfId="12139" xr:uid="{8321ABD5-36C5-4B4D-AE6D-CDF139B194C1}"/>
    <cellStyle name="40% - Accent6 5 2 2 2 2 2 2" xfId="11614" xr:uid="{C4A2B957-A793-45B1-9513-09C4FAA1BFF7}"/>
    <cellStyle name="40% - Accent6 5 2 2 2 2 3" xfId="7064" xr:uid="{FFA5A039-2CFD-46CD-9C48-7D09818537B8}"/>
    <cellStyle name="40% - Accent6 5 2 2 2 2 3 2" xfId="3369" xr:uid="{DCE095D3-B62E-45B7-BD6D-C7DBB4603A25}"/>
    <cellStyle name="40% - Accent6 5 2 2 2 2 4" xfId="17768" xr:uid="{9DA598AC-2ADA-48AC-803C-AD4AE814AC9D}"/>
    <cellStyle name="40% - Accent6 5 2 2 2 3" xfId="19452" xr:uid="{F11BB66C-C927-4313-A925-80D0D02283A6}"/>
    <cellStyle name="40% - Accent6 5 2 2 2 3 2" xfId="23102" xr:uid="{C31096B8-8F2A-4B60-BEDC-4CFFB181D709}"/>
    <cellStyle name="40% - Accent6 5 2 2 2 4" xfId="668" xr:uid="{10EFE1A0-CC14-4CF9-B779-C4B6521D0B4B}"/>
    <cellStyle name="40% - Accent6 5 2 2 2 4 2" xfId="23271" xr:uid="{91468BF3-B7EC-4457-A3C6-AD1C3BAE47B1}"/>
    <cellStyle name="40% - Accent6 5 2 2 2 5" xfId="25032" xr:uid="{60D3C888-F3FE-4A1A-B992-07783A2D487A}"/>
    <cellStyle name="40% - Accent6 5 2 2 3" xfId="4536" xr:uid="{F00014FE-3AB7-4B19-80C5-26279A92DAA8}"/>
    <cellStyle name="40% - Accent6 5 2 2 3 2" xfId="14074" xr:uid="{68938A8E-959C-4B36-A246-BF8CEFE63F24}"/>
    <cellStyle name="40% - Accent6 5 2 2 3 2 2" xfId="24776" xr:uid="{4891AF16-2008-4444-A3AE-EB671F85D845}"/>
    <cellStyle name="40% - Accent6 5 2 2 3 2 2 2" xfId="24251" xr:uid="{C13BF4A8-BD11-4F76-9C2F-863DB25DAB3D}"/>
    <cellStyle name="40% - Accent6 5 2 2 3 2 3" xfId="19700" xr:uid="{E93BED5E-CA3A-4995-A4A8-FC64508E73A1}"/>
    <cellStyle name="40% - Accent6 5 2 2 3 2 3 2" xfId="9682" xr:uid="{AD28D8D0-8BBE-404C-AB28-C39B50C44C2E}"/>
    <cellStyle name="40% - Accent6 5 2 2 3 2 4" xfId="7235" xr:uid="{C23F16A2-2651-4E83-9621-B4AA0097CAB5}"/>
    <cellStyle name="40% - Accent6 5 2 2 3 3" xfId="13138" xr:uid="{B0B0F94B-F781-4C5A-AD59-B75637F85861}"/>
    <cellStyle name="40% - Accent6 5 2 2 3 3 2" xfId="16789" xr:uid="{D033D6DE-B7EE-4E1D-8316-0B7BCF44255B}"/>
    <cellStyle name="40% - Accent6 5 2 2 3 4" xfId="1706" xr:uid="{139EE223-E98D-4DDF-8F26-6C14D6224A96}"/>
    <cellStyle name="40% - Accent6 5 2 2 3 4 2" xfId="16958" xr:uid="{88759BDD-0233-47CC-A16B-51FA9B84DE1F}"/>
    <cellStyle name="40% - Accent6 5 2 2 3 5" xfId="18719" xr:uid="{D6DEBCC7-D88A-4C1D-8FA8-55E0C985D24B}"/>
    <cellStyle name="40% - Accent6 5 2 2 4" xfId="7751" xr:uid="{96E1D0AA-8957-488C-B6FD-23999D88C0D2}"/>
    <cellStyle name="40% - Accent6 5 2 2 4 2" xfId="5825" xr:uid="{11A2FF8E-368A-457B-B949-646D0020A908}"/>
    <cellStyle name="40% - Accent6 5 2 2 4 2 2" xfId="5301" xr:uid="{CD3B53DC-FFB2-4845-8CAF-EACDD1C020A3}"/>
    <cellStyle name="40% - Accent6 5 2 2 4 3" xfId="17597" xr:uid="{44490DC7-69C7-47A2-8AB3-56C4BD3874D4}"/>
    <cellStyle name="40% - Accent6 5 2 2 4 3 2" xfId="14933" xr:uid="{D9EEA76D-C85B-4B75-8389-C6CFB2049CDA}"/>
    <cellStyle name="40% - Accent6 5 2 2 4 4" xfId="24080" xr:uid="{7F34F922-CE7E-4F0F-8645-91B1D6239DC0}"/>
    <cellStyle name="40% - Accent6 5 2 2 5" xfId="6816" xr:uid="{FA967258-1E5C-484D-B494-3144036C826F}"/>
    <cellStyle name="40% - Accent6 5 2 2 5 2" xfId="10465" xr:uid="{00E094B6-8AC1-4E04-8746-B4A33E05E0F8}"/>
    <cellStyle name="40% - Accent6 5 2 2 6" xfId="13308" xr:uid="{251F8569-8D95-4A2A-BD1A-B1A890BB1415}"/>
    <cellStyle name="40% - Accent6 5 2 2 6 2" xfId="10634" xr:uid="{A26224CE-08CA-4BDD-AAF7-B52C2087C983}"/>
    <cellStyle name="40% - Accent6 5 2 2 7" xfId="12395" xr:uid="{82A6FD08-EFA9-4AE5-9845-9A98C3852EAB}"/>
    <cellStyle name="40% - Accent6 5 2 3" xfId="10849" xr:uid="{AB3B2D1A-3602-466E-BB0E-523B27608CB0}"/>
    <cellStyle name="40% - Accent6 5 2 3 2" xfId="23486" xr:uid="{719CE5F9-21C7-49D7-ABDF-D8C631250B1A}"/>
    <cellStyle name="40% - Accent6 5 2 3 2 2" xfId="8823" xr:uid="{22F1A983-BCDC-4B03-A3D1-69454869126A}"/>
    <cellStyle name="40% - Accent6 5 2 3 2 2 2" xfId="7930" xr:uid="{3C191B5A-6366-4F0C-BA7E-DB1922A8BE12}"/>
    <cellStyle name="40% - Accent6 5 2 3 2 2 2 2" xfId="7406" xr:uid="{512D4BED-87AF-4770-8C5A-4911CB1DADB9}"/>
    <cellStyle name="40% - Accent6 5 2 3 2 2 3" xfId="749" xr:uid="{DA0B0CDC-AC60-4091-AFA2-EAA22BE40042}"/>
    <cellStyle name="40% - Accent6 5 2 3 2 2 3 2" xfId="16006" xr:uid="{0E82D5EE-CC93-4AC2-AF1E-E01BF7CAAFCC}"/>
    <cellStyle name="40% - Accent6 5 2 3 2 2 4" xfId="13557" xr:uid="{C1A3B218-888C-4A7A-84F7-6E7D8C31C9CB}"/>
    <cellStyle name="40% - Accent6 5 2 3 2 3" xfId="1536" xr:uid="{72DE9773-324E-45E7-9D00-651ECAB67B94}"/>
    <cellStyle name="40% - Accent6 5 2 3 2 3 2" xfId="12569" xr:uid="{686BF519-49BF-42DF-AE57-9F22E35CBBE4}"/>
    <cellStyle name="40% - Accent6 5 2 3 2 4" xfId="10124" xr:uid="{90A10BFB-D2A5-4D20-BA52-9C7BAD60A3AC}"/>
    <cellStyle name="40% - Accent6 5 2 3 2 4 2" xfId="12738" xr:uid="{4EC2C8D2-B238-4C2E-A15E-5F864BDE4927}"/>
    <cellStyle name="40% - Accent6 5 2 3 2 5" xfId="20821" xr:uid="{5CDB2FED-638F-49DB-834C-17A3EF2B1982}"/>
    <cellStyle name="40% - Accent6 5 2 3 3" xfId="17174" xr:uid="{AC468706-89ED-4B1C-91A7-417F85E5C6BB}"/>
    <cellStyle name="40% - Accent6 5 2 3 3 2" xfId="21459" xr:uid="{E96549D2-09D9-4038-8391-7161A966032F}"/>
    <cellStyle name="40% - Accent6 5 2 3 3 2 2" xfId="20565" xr:uid="{D1EBBB28-8B08-4ECA-AC01-A77F577BA9B5}"/>
    <cellStyle name="40% - Accent6 5 2 3 3 2 2 2" xfId="20042" xr:uid="{15EB3C29-0503-4283-8664-645FA207A0E2}"/>
    <cellStyle name="40% - Accent6 5 2 3 3 2 3" xfId="750" xr:uid="{94FC5260-4C13-4DFD-B7CA-B960C89213AD}"/>
    <cellStyle name="40% - Accent6 5 2 3 3 2 3 2" xfId="5473" xr:uid="{F4026DC5-594D-410A-858A-8FCA2A7ED363}"/>
    <cellStyle name="40% - Accent6 5 2 3 3 2 4" xfId="921" xr:uid="{41272777-C8AB-4AC0-90EA-C3B14FAC0D1D}"/>
    <cellStyle name="40% - Accent6 5 2 3 3 3" xfId="3640" xr:uid="{CAC8A79B-EDF3-446D-B795-A84B219F99EB}"/>
    <cellStyle name="40% - Accent6 5 2 3 3 3 2" xfId="25206" xr:uid="{DC68EA49-5AD6-4281-AB2B-2C02AAE51139}"/>
    <cellStyle name="40% - Accent6 5 2 3 3 4" xfId="22761" xr:uid="{BA396D0E-6300-4E46-83A1-02201EF46E5B}"/>
    <cellStyle name="40% - Accent6 5 2 3 3 4 2" xfId="25375" xr:uid="{86920B73-0C0A-41C0-A10E-7196AB30E933}"/>
    <cellStyle name="40% - Accent6 5 2 3 3 5" xfId="14509" xr:uid="{414EF174-BA5B-46AF-AD9B-B581DB37E82F}"/>
    <cellStyle name="40% - Accent6 5 2 3 4" xfId="2510" xr:uid="{C627A427-3C1F-4AAD-BE66-A133AC258116}"/>
    <cellStyle name="40% - Accent6 5 2 3 4 2" xfId="18463" xr:uid="{64C8BD2A-4BED-4654-8D73-F4D3CD92C0F1}"/>
    <cellStyle name="40% - Accent6 5 2 3 4 2 2" xfId="17939" xr:uid="{DF42E06B-B47F-49EB-9523-1C3CAAAAF3F7}"/>
    <cellStyle name="40% - Accent6 5 2 3 4 3" xfId="13386" xr:uid="{8FE75722-7FB9-4A8A-BA7A-3E5AB56908AA}"/>
    <cellStyle name="40% - Accent6 5 2 3 4 3 2" xfId="22318" xr:uid="{DC6CD2CB-1F47-42FA-A5E8-37C86C19D97C}"/>
    <cellStyle name="40% - Accent6 5 2 3 4 4" xfId="19871" xr:uid="{D49F4F8A-D7D4-4455-BDAD-23DF5CAFDED5}"/>
    <cellStyle name="40% - Accent6 5 2 3 5" xfId="497" xr:uid="{95EEDE19-B7D8-40B3-AABE-4A317ED84DB3}"/>
    <cellStyle name="40% - Accent6 5 2 3 5 2" xfId="6255" xr:uid="{8ADA3C02-403B-41AC-A441-34E57E828835}"/>
    <cellStyle name="40% - Accent6 5 2 3 6" xfId="3810" xr:uid="{33A9E482-B9DF-4E04-BA9C-18DE4305770A}"/>
    <cellStyle name="40% - Accent6 5 2 3 6 2" xfId="6424" xr:uid="{4415F21C-B47B-473A-B052-D97730CF45E8}"/>
    <cellStyle name="40% - Accent6 5 2 3 7" xfId="8186" xr:uid="{51719D28-D75E-40D5-A612-4E77AB2F189E}"/>
    <cellStyle name="40% - Accent6 5 2 4" xfId="6641" xr:uid="{9A17F61E-1ADB-4A91-B3C1-C48B74169789}"/>
    <cellStyle name="40% - Accent6 5 2 4 2" xfId="15147" xr:uid="{E422839A-44D5-4C7B-966F-7B900A4345DF}"/>
    <cellStyle name="40% - Accent6 5 2 4 2 2" xfId="14253" xr:uid="{9A3412AB-F062-4023-A60E-2BD4EB7D63BC}"/>
    <cellStyle name="40% - Accent6 5 2 4 2 2 2" xfId="13728" xr:uid="{6C0076F3-E1DE-4C28-95E7-F4E8459578C6}"/>
    <cellStyle name="40% - Accent6 5 2 4 2 3" xfId="1787" xr:uid="{2FE556EC-D289-46CD-AFFF-16667A875044}"/>
    <cellStyle name="40% - Accent6 5 2 4 2 3 2" xfId="11786" xr:uid="{7667B472-FEA8-4446-A2CA-C9EEBD7C34A5}"/>
    <cellStyle name="40% - Accent6 5 2 4 2 4" xfId="922" xr:uid="{8B70FDD4-960C-48A7-8194-2F4167938046}"/>
    <cellStyle name="40% - Accent6 5 2 4 3" xfId="9954" xr:uid="{D49AC9F0-1065-4621-803F-CBCFCD1F481A}"/>
    <cellStyle name="40% - Accent6 5 2 4 3 2" xfId="18893" xr:uid="{957490AB-BC5F-4C2A-BB61-0F2AE8757051}"/>
    <cellStyle name="40% - Accent6 5 2 4 4" xfId="16448" xr:uid="{8236D54F-D399-419B-811A-B16C63B9F7CC}"/>
    <cellStyle name="40% - Accent6 5 2 4 4 2" xfId="19062" xr:uid="{485EE9DD-02EA-45E3-8482-0E42625DE713}"/>
    <cellStyle name="40% - Accent6 5 2 4 5" xfId="2945" xr:uid="{9E35E002-5852-4ECB-8CB9-980EA19469CA}"/>
    <cellStyle name="40% - Accent6 5 2 5" xfId="19277" xr:uid="{855C0C8D-A377-413D-969A-49DE059AEE8A}"/>
    <cellStyle name="40% - Accent6 5 2 5 2" xfId="4614" xr:uid="{7FBF07D0-D7C2-422D-9A72-7270ED386A5D}"/>
    <cellStyle name="40% - Accent6 5 2 5 2 2" xfId="2689" xr:uid="{66805C4F-6092-413B-83DD-4B82A3C89D8E}"/>
    <cellStyle name="40% - Accent6 5 2 5 2 2 2" xfId="1093" xr:uid="{10BF7D56-1464-4A11-A376-0C76DC6BDFD4}"/>
    <cellStyle name="40% - Accent6 5 2 5 2 3" xfId="3891" xr:uid="{B570191B-0D50-469C-B17F-0A3FAAEC8444}"/>
    <cellStyle name="40% - Accent6 5 2 5 2 3 2" xfId="24423" xr:uid="{3293C3EF-01AD-4561-B574-9B0DFC8E7AD5}"/>
    <cellStyle name="40% - Accent6 5 2 5 2 4" xfId="1958" xr:uid="{26C6A990-0E3F-48C0-A3A2-F650903C60F7}"/>
    <cellStyle name="40% - Accent6 5 2 5 3" xfId="22591" xr:uid="{424FF903-CAD3-4748-BC32-9E2393E10F32}"/>
    <cellStyle name="40% - Accent6 5 2 5 3 2" xfId="8360" xr:uid="{DF508273-664C-41F1-B415-8FEADE8A11E2}"/>
    <cellStyle name="40% - Accent6 5 2 5 4" xfId="5914" xr:uid="{BC2569C4-6114-40C9-9F8E-18F7B9FBBAFB}"/>
    <cellStyle name="40% - Accent6 5 2 5 4 2" xfId="8529" xr:uid="{DFA782B9-E8D5-4547-B670-60D026C211EB}"/>
    <cellStyle name="40% - Accent6 5 2 5 5" xfId="9258" xr:uid="{6B049661-4376-483B-B7F5-4D46E499D8F5}"/>
    <cellStyle name="40% - Accent6 5 2 6" xfId="18284" xr:uid="{44879052-4BF5-4BFA-8614-CAD81EEEF14A}"/>
    <cellStyle name="40% - Accent6 5 2 6 2" xfId="16359" xr:uid="{6D0CA3EC-3C4A-433F-81CE-7ABE905D9A23}"/>
    <cellStyle name="40% - Accent6 5 2 6 2 2" xfId="15834" xr:uid="{67FE4A35-5594-42D2-B700-E3312E847651}"/>
    <cellStyle name="40% - Accent6 5 2 6 3" xfId="23909" xr:uid="{887B51DC-7A12-41D9-97B4-77CF85F88D9A}"/>
    <cellStyle name="40% - Accent6 5 2 6 3 2" xfId="21245" xr:uid="{DBF611DE-7035-4D3D-A08E-E6C087210407}"/>
    <cellStyle name="40% - Accent6 5 2 6 4" xfId="11443" xr:uid="{B9ED6522-9069-4F57-BC62-CE52971AD75C}"/>
    <cellStyle name="40% - Accent6 5 2 7" xfId="17349" xr:uid="{ECF48E37-7AFF-4E70-9409-14AD393D239F}"/>
    <cellStyle name="40% - Accent6 5 2 7 2" xfId="4151" xr:uid="{356B9922-34FC-4BC7-9719-EF38FAB4C04C}"/>
    <cellStyle name="40% - Accent6 5 2 8" xfId="19622" xr:uid="{4D5066D5-3019-4162-B3AC-84E3895A76E0}"/>
    <cellStyle name="40% - Accent6 5 2 8 2" xfId="4320" xr:uid="{EA7ADAA4-6656-48DC-B3FC-CF525A2E8371}"/>
    <cellStyle name="40% - Accent6 5 2 9" xfId="6081" xr:uid="{4C0E30E7-8FBA-42D5-B95C-D86870D32AD2}"/>
    <cellStyle name="40% - Accent6 5 3" xfId="12963" xr:uid="{A737D3A2-5815-499F-9A7E-3C5ABE1B66DA}"/>
    <cellStyle name="40% - Accent6 5 3 2" xfId="323" xr:uid="{11E2EAD8-C90B-4097-BC34-4FA822B01340}"/>
    <cellStyle name="40% - Accent6 5 3 2 2" xfId="23564" xr:uid="{414F1B77-4886-44BE-9E25-1EAD041116BF}"/>
    <cellStyle name="40% - Accent6 5 3 2 2 2" xfId="21638" xr:uid="{A0B1BF55-77F9-43B1-BB32-FFEDF564E53E}"/>
    <cellStyle name="40% - Accent6 5 3 2 2 2 2" xfId="2129" xr:uid="{1B661B3E-6128-4514-A2D3-1A454E9ACC01}"/>
    <cellStyle name="40% - Accent6 5 3 2 2 3" xfId="22842" xr:uid="{51A0BEB1-7317-4A7D-9EAE-5740C62CF813}"/>
    <cellStyle name="40% - Accent6 5 3 2 2 3 2" xfId="7578" xr:uid="{CECAAA98-16BC-4B81-8CAF-01D81908EED2}"/>
    <cellStyle name="40% - Accent6 5 3 2 2 4" xfId="10376" xr:uid="{4BA64C1B-C7BB-41D6-8C13-A3748E68EBAC}"/>
    <cellStyle name="40% - Accent6 5 3 2 3" xfId="5744" xr:uid="{49DDB0B8-108D-4725-91BC-C7DE9A86281B}"/>
    <cellStyle name="40% - Accent6 5 3 2 3 2" xfId="14683" xr:uid="{10EE2624-144F-4B39-B0A5-A1CA27008C02}"/>
    <cellStyle name="40% - Accent6 5 3 2 4" xfId="24865" xr:uid="{330FCE02-005F-42A4-9CE2-EBDE7F5416A4}"/>
    <cellStyle name="40% - Accent6 5 3 2 4 2" xfId="14852" xr:uid="{EF4F4AA8-D1DC-4A1F-9549-24BEA017452F}"/>
    <cellStyle name="40% - Accent6 5 3 2 5" xfId="15582" xr:uid="{D0DC3E60-C1E3-4E3D-A56B-F6B782103C49}"/>
    <cellStyle name="40% - Accent6 5 3 3" xfId="1363" xr:uid="{9EE87A0D-9EEA-47C3-8E3C-F07B1C0EF0AC}"/>
    <cellStyle name="40% - Accent6 5 3 3 2" xfId="17252" xr:uid="{D0494EDD-E892-47DB-A3CD-640116C6A7DB}"/>
    <cellStyle name="40% - Accent6 5 3 3 2 2" xfId="15326" xr:uid="{9BB06B62-45C2-4A78-9FA4-A645E7EA106B}"/>
    <cellStyle name="40% - Accent6 5 3 3 2 2 2" xfId="4233" xr:uid="{0969B7E6-6AB8-4976-B97D-78AFBD551C66}"/>
    <cellStyle name="40% - Accent6 5 3 3 2 3" xfId="16529" xr:uid="{18BADA67-A867-4F22-9F8A-8BD9DCC018CC}"/>
    <cellStyle name="40% - Accent6 5 3 3 2 3 2" xfId="20214" xr:uid="{00029A44-025B-4806-BA25-120017FB8538}"/>
    <cellStyle name="40% - Accent6 5 3 3 2 4" xfId="23013" xr:uid="{5D602413-3774-4224-B3A2-51BB48178C36}"/>
    <cellStyle name="40% - Accent6 5 3 3 3" xfId="12058" xr:uid="{7999100E-FF06-464C-8940-38C5C9D47EEA}"/>
    <cellStyle name="40% - Accent6 5 3 3 3 2" xfId="3119" xr:uid="{4D152690-0807-4A29-A3DF-9488D2643B60}"/>
    <cellStyle name="40% - Accent6 5 3 3 4" xfId="18552" xr:uid="{E44649C5-3B79-4188-83D0-F25850424A9F}"/>
    <cellStyle name="40% - Accent6 5 3 3 4 2" xfId="3288" xr:uid="{4B3882A2-BE68-41C8-B58D-030399BA7256}"/>
    <cellStyle name="40% - Accent6 5 3 3 5" xfId="5049" xr:uid="{C11578DC-6461-48BB-B788-FAB890E2587A}"/>
    <cellStyle name="40% - Accent6 5 3 4" xfId="10927" xr:uid="{95C523A8-5B6C-4034-849A-D665D86B6B6B}"/>
    <cellStyle name="40% - Accent6 5 3 4 2" xfId="9002" xr:uid="{9640303A-33FD-4703-A3B9-F7AEB7524D2D}"/>
    <cellStyle name="40% - Accent6 5 3 4 2 2" xfId="1094" xr:uid="{5B75D6D9-FC5D-489E-BBE5-C3AFD0B7C528}"/>
    <cellStyle name="40% - Accent6 5 3 4 3" xfId="10205" xr:uid="{B788D3FD-156A-436C-A356-4564BA9F805A}"/>
    <cellStyle name="40% - Accent6 5 3 4 3 2" xfId="18111" xr:uid="{DE54FEDA-5C4D-46F3-BC58-7211543142FA}"/>
    <cellStyle name="40% - Accent6 5 3 4 4" xfId="4062" xr:uid="{0DE6042B-5DCB-4496-B486-4C0ADC36B84B}"/>
    <cellStyle name="40% - Accent6 5 3 5" xfId="16278" xr:uid="{305DBE99-3971-4190-9B7E-7259CAA9E1A7}"/>
    <cellStyle name="40% - Accent6 5 3 5 2" xfId="20995" xr:uid="{2D871D60-BD55-48AF-92ED-687421D83C82}"/>
    <cellStyle name="40% - Accent6 5 3 6" xfId="12228" xr:uid="{80909BDA-A2D6-4746-B7D0-76E337305383}"/>
    <cellStyle name="40% - Accent6 5 3 6 2" xfId="21164" xr:uid="{5C688956-DD9F-4FEE-92B8-C399D1E2FAD0}"/>
    <cellStyle name="40% - Accent6 5 3 7" xfId="21894" xr:uid="{C541625C-D3C3-4D99-973E-E6036CB9724D}"/>
    <cellStyle name="40% - Accent6 5 4" xfId="3467" xr:uid="{640907D3-8908-4DAE-856E-CB4F4727CF64}"/>
    <cellStyle name="40% - Accent6 5 4 2" xfId="9781" xr:uid="{0F26C478-B5B8-44C6-AEB7-6A5A02DC52C1}"/>
    <cellStyle name="40% - Accent6 5 4 2 2" xfId="19355" xr:uid="{E95CBA25-8D32-4622-A3FE-C846FE5882E0}"/>
    <cellStyle name="40% - Accent6 5 4 2 2 2" xfId="11106" xr:uid="{05EE6544-864D-469A-96E8-05B1FA15DFEA}"/>
    <cellStyle name="40% - Accent6 5 4 2 2 2 2" xfId="23184" xr:uid="{2D575804-1FE0-4B05-87CF-967DA349721C}"/>
    <cellStyle name="40% - Accent6 5 4 2 2 3" xfId="12309" xr:uid="{C57199A6-BC63-4FB4-A06B-66B35BFCB157}"/>
    <cellStyle name="40% - Accent6 5 4 2 2 3 2" xfId="1265" xr:uid="{E9A81597-2398-4DD3-8659-DA746E77FD1E}"/>
    <cellStyle name="40% - Accent6 5 4 2 2 4" xfId="6166" xr:uid="{D4AA8F47-BB4A-475C-8561-AB1271FB7269}"/>
    <cellStyle name="40% - Accent6 5 4 2 3" xfId="18382" xr:uid="{C9790B97-4459-4AAC-A7CA-3ABEB9E15D12}"/>
    <cellStyle name="40% - Accent6 5 4 2 3 2" xfId="22068" xr:uid="{570F022F-C01D-4610-965F-18317F836233}"/>
    <cellStyle name="40% - Accent6 5 4 2 4" xfId="20654" xr:uid="{CC44453A-CE42-4FBE-BA02-CA196A820650}"/>
    <cellStyle name="40% - Accent6 5 4 2 4 2" xfId="22237" xr:uid="{2F0B2940-DE0A-4F57-BB66-7944F4EE6249}"/>
    <cellStyle name="40% - Accent6 5 4 2 5" xfId="23999" xr:uid="{8A1641AD-6611-4609-9897-45702EC95823}"/>
    <cellStyle name="40% - Accent6 5 4 3" xfId="22418" xr:uid="{E6455233-E6E0-410E-8DCD-1E34E31D5474}"/>
    <cellStyle name="40% - Accent6 5 4 3 2" xfId="407" xr:uid="{5A868A91-DB86-4C14-8ADD-F6B153D57BE5}"/>
    <cellStyle name="40% - Accent6 5 4 3 2 2" xfId="23743" xr:uid="{D7BBA06F-7849-4AA5-AAA5-49AAA8A0C9FB}"/>
    <cellStyle name="40% - Accent6 5 4 3 2 2 2" xfId="16871" xr:uid="{E5E18405-0B49-4762-A961-F90F065A9E9F}"/>
    <cellStyle name="40% - Accent6 5 4 3 2 3" xfId="24946" xr:uid="{5618CDD6-61FD-47EE-9823-A59F61C93A4B}"/>
    <cellStyle name="40% - Accent6 5 4 3 2 3 2" xfId="2298" xr:uid="{28DC513D-E196-4813-B651-B664CEF40A13}"/>
    <cellStyle name="40% - Accent6 5 4 3 2 4" xfId="12480" xr:uid="{6D82D890-776D-45A5-BBFE-84E54EC40C82}"/>
    <cellStyle name="40% - Accent6 5 4 3 3" xfId="7849" xr:uid="{C800CD78-2534-471D-87BE-13DAA85C8CB9}"/>
    <cellStyle name="40% - Accent6 5 4 3 3 2" xfId="15756" xr:uid="{817CB070-D6BB-455D-BABE-92042F865BD8}"/>
    <cellStyle name="40% - Accent6 5 4 3 4" xfId="14342" xr:uid="{C22FE42F-F900-47CE-821F-AF1113AD1840}"/>
    <cellStyle name="40% - Accent6 5 4 3 4 2" xfId="15925" xr:uid="{299F4499-80E9-439C-B567-6A1DB188D20E}"/>
    <cellStyle name="40% - Accent6 5 4 3 5" xfId="17687" xr:uid="{7AB4A6C2-14D5-4C33-A28C-29E942431D41}"/>
    <cellStyle name="40% - Accent6 5 4 4" xfId="6719" xr:uid="{B6369832-6D18-4CDE-9E3A-37A4F7F0A4E1}"/>
    <cellStyle name="40% - Accent6 5 4 4 2" xfId="4793" xr:uid="{20BB9BF5-DF42-46AA-BCD2-1F77E4B4476A}"/>
    <cellStyle name="40% - Accent6 5 4 4 2 2" xfId="10547" xr:uid="{76D12773-1CCD-406A-9FC1-15E7FCDE9105}"/>
    <cellStyle name="40% - Accent6 5 4 4 3" xfId="5995" xr:uid="{EDA5F21C-BB93-4D9E-9EA5-418ABD17A181}"/>
    <cellStyle name="40% - Accent6 5 4 4 3 2" xfId="13900" xr:uid="{C152144D-2DC9-41B3-BB4B-0048D20B0D9B}"/>
    <cellStyle name="40% - Accent6 5 4 4 4" xfId="16700" xr:uid="{CF6588F2-9249-4D5E-A540-E1C9384FC2FE}"/>
    <cellStyle name="40% - Accent6 5 4 5" xfId="24695" xr:uid="{2D1AD9FA-B9F3-4BB0-A20D-E4DAFCD536BB}"/>
    <cellStyle name="40% - Accent6 5 4 5 2" xfId="9432" xr:uid="{B0B91944-315D-40B6-B2C3-E3E6450367BA}"/>
    <cellStyle name="40% - Accent6 5 4 6" xfId="8019" xr:uid="{8F310603-1B19-4E63-B0A1-666DCC13BE68}"/>
    <cellStyle name="40% - Accent6 5 4 6 2" xfId="9601" xr:uid="{5FAFD2E3-0330-43A7-9AB3-3D84CCB828AE}"/>
    <cellStyle name="40% - Accent6 5 4 7" xfId="11362" xr:uid="{3CC8D77C-B73B-4F61-8E4E-CF96CACB0619}"/>
    <cellStyle name="40% - Accent6 5 5" xfId="16105" xr:uid="{A1DC78D0-AF04-4AC4-949D-1D2B77A5CF79}"/>
    <cellStyle name="40% - Accent6 5 5 2" xfId="5571" xr:uid="{23715AFD-8CE7-40ED-AB77-0AC3C05D7582}"/>
    <cellStyle name="40% - Accent6 5 5 2 2" xfId="1448" xr:uid="{25FB54BF-AF51-4B94-836F-F75E02F15B4E}"/>
    <cellStyle name="40% - Accent6 5 5 2 2 2" xfId="6898" xr:uid="{52FC4549-BB23-4707-B502-8C2EDDDA2863}"/>
    <cellStyle name="40% - Accent6 5 5 2 2 2 2" xfId="12651" xr:uid="{91680BC2-A6B6-4FAC-AA03-054080EAB77B}"/>
    <cellStyle name="40% - Accent6 5 5 2 2 3" xfId="8100" xr:uid="{ED187413-7778-48CC-8AF6-1709F71BBB04}"/>
    <cellStyle name="40% - Accent6 5 5 2 2 3 2" xfId="10716" xr:uid="{7E670102-77D1-4BB2-9D92-551D71B4D262}"/>
    <cellStyle name="40% - Accent6 5 5 2 2 4" xfId="18804" xr:uid="{4856AC77-9EEB-4DCE-AF5F-ACCE41B3CDFA}"/>
    <cellStyle name="40% - Accent6 5 5 2 3" xfId="14172" xr:uid="{03D08565-5CB7-48BE-B1CF-DAA6D08E8B17}"/>
    <cellStyle name="40% - Accent6 5 5 2 3 2" xfId="11536" xr:uid="{EB09A9DB-6C5D-455B-B797-302A15325F56}"/>
    <cellStyle name="40% - Accent6 5 5 2 4" xfId="9091" xr:uid="{B8EF99FA-B9B9-4E38-BBB2-6069CD90EAC3}"/>
    <cellStyle name="40% - Accent6 5 5 2 4 2" xfId="11705" xr:uid="{4FC1C17D-953D-470C-8C71-C597E91BC650}"/>
    <cellStyle name="40% - Accent6 5 5 2 5" xfId="19790" xr:uid="{D3380F98-D25D-4BC4-AECE-934FCC5CEBD4}"/>
    <cellStyle name="40% - Accent6 5 5 3" xfId="11885" xr:uid="{5960CA0E-9A29-486A-A848-5DEDB7190DB1}"/>
    <cellStyle name="40% - Accent6 5 5 3 2" xfId="3552" xr:uid="{84AD457B-1B16-47DB-A53B-800A53858592}"/>
    <cellStyle name="40% - Accent6 5 5 3 2 2" xfId="19534" xr:uid="{B91A06BD-B7BE-4FE7-B23C-9EAF97716A38}"/>
    <cellStyle name="40% - Accent6 5 5 3 2 2 2" xfId="25288" xr:uid="{7459D9A3-4A21-4A5C-BD56-8117AAAAFDBB}"/>
    <cellStyle name="40% - Accent6 5 5 3 2 3" xfId="20735" xr:uid="{A0C5113F-CF98-4F44-BB98-B8A59524758D}"/>
    <cellStyle name="40% - Accent6 5 5 3 2 3 2" xfId="23353" xr:uid="{F084D841-101C-4E12-A9C1-9F77B969AE60}"/>
    <cellStyle name="40% - Accent6 5 5 3 2 4" xfId="8271" xr:uid="{6E57A79E-0E86-481B-A2C6-3760CED47559}"/>
    <cellStyle name="40% - Accent6 5 5 3 3" xfId="2608" xr:uid="{02C32504-DE7F-4E97-818E-2BC99AB8B8FA}"/>
    <cellStyle name="40% - Accent6 5 5 3 3 2" xfId="24173" xr:uid="{4B1CDD95-6800-4FAA-A883-1D86BF34E99D}"/>
    <cellStyle name="40% - Accent6 5 5 3 4" xfId="21727" xr:uid="{EB7BC63D-03DA-42CE-8C57-77D70B782CF4}"/>
    <cellStyle name="40% - Accent6 5 5 3 4 2" xfId="24342" xr:uid="{91F8A0BE-9F72-4FB3-9C50-8C57EA34A824}"/>
    <cellStyle name="40% - Accent6 5 5 3 5" xfId="13476" xr:uid="{F965222F-C494-4FF7-93AC-4A41C91DC276}"/>
    <cellStyle name="40% - Accent6 5 5 4" xfId="408" xr:uid="{E43B8C95-339D-498C-B413-9C1DD78FBD7E}"/>
    <cellStyle name="40% - Accent6 5 5 4 2" xfId="17431" xr:uid="{16915177-FC4C-4769-8287-DB37880878C0}"/>
    <cellStyle name="40% - Accent6 5 5 4 2 2" xfId="6337" xr:uid="{15E6EB84-ACEB-498C-8019-B72FE4CA7E26}"/>
    <cellStyle name="40% - Accent6 5 5 4 3" xfId="18633" xr:uid="{6793CF27-0F74-4DA0-BE57-6118DE74008B}"/>
    <cellStyle name="40% - Accent6 5 5 4 3 2" xfId="4402" xr:uid="{0B8EF14B-2F0D-4FB1-90C2-8EF49E3F2BCF}"/>
    <cellStyle name="40% - Accent6 5 5 4 4" xfId="25117" xr:uid="{31E3E3CE-AC23-4EAD-BBA7-F1AF9F42D573}"/>
    <cellStyle name="40% - Accent6 5 5 5" xfId="20484" xr:uid="{2E13DA30-70E2-4EC2-B74D-42610822A7B3}"/>
    <cellStyle name="40% - Accent6 5 5 5 2" xfId="5223" xr:uid="{2794D43C-1AE9-4CBA-B9F9-66C1132BA0A8}"/>
    <cellStyle name="40% - Accent6 5 5 6" xfId="2778" xr:uid="{1A14E0E2-7AC4-40B7-96B6-5CD450515F4A}"/>
    <cellStyle name="40% - Accent6 5 5 6 2" xfId="5392" xr:uid="{1453D3EA-519D-41D4-84C7-F7E0252C1423}"/>
    <cellStyle name="40% - Accent6 5 5 7" xfId="7154" xr:uid="{8816DF26-BC2E-40AA-929E-45BB02225D92}"/>
    <cellStyle name="40% - Accent6 5 6" xfId="24522" xr:uid="{8932CC3A-7569-498F-A8DC-D5ECB1988B93}"/>
    <cellStyle name="40% - Accent6 5 6 2" xfId="9866" xr:uid="{2827EB82-68B1-42A6-8261-0A287A32BEA1}"/>
    <cellStyle name="40% - Accent6 5 6 2 2" xfId="13220" xr:uid="{822108A6-F784-4B37-8CDB-6CB2F549E319}"/>
    <cellStyle name="40% - Accent6 5 6 2 2 2" xfId="18975" xr:uid="{0BFC3C11-9C2A-4F43-AF77-DF9537A4D7A0}"/>
    <cellStyle name="40% - Accent6 5 6 2 3" xfId="14423" xr:uid="{20F69DD9-1299-4265-BC6C-4F0EACFF2926}"/>
    <cellStyle name="40% - Accent6 5 6 2 3 2" xfId="17040" xr:uid="{5956C88B-A081-4E48-AB8B-97465E46749F}"/>
    <cellStyle name="40% - Accent6 5 6 2 4" xfId="20906" xr:uid="{7A2F885F-C1E6-44D0-AD13-17843767F2B5}"/>
    <cellStyle name="40% - Accent6 5 6 3" xfId="8921" xr:uid="{FE36F159-6A57-44C2-9A86-0DDCF3569BA0}"/>
    <cellStyle name="40% - Accent6 5 6 3 2" xfId="17861" xr:uid="{489430AA-81EE-486F-80BA-9F8FE1511C6A}"/>
    <cellStyle name="40% - Accent6 5 6 4" xfId="15415" xr:uid="{CDBE6E79-434B-4B11-B070-3BAE0EBE97D4}"/>
    <cellStyle name="40% - Accent6 5 6 4 2" xfId="18030" xr:uid="{A3E54904-1AEE-4ABA-8D6E-705BCCCE61CB}"/>
    <cellStyle name="40% - Accent6 5 6 5" xfId="840" xr:uid="{B603F3A0-A057-488F-9FC2-1BF9F1A33CDF}"/>
    <cellStyle name="40% - Accent6 5 7" xfId="18209" xr:uid="{7DEA64A1-DD2D-4CA8-9598-06DDE3529B61}"/>
    <cellStyle name="40% - Accent6 5 7 2" xfId="22503" xr:uid="{4D7C7C79-28B3-4ED4-98F2-0F3D81D96F04}"/>
    <cellStyle name="40% - Accent6 5 7 2 2" xfId="580" xr:uid="{B4BCB276-481B-45A2-AAFD-80EE4838D30C}"/>
    <cellStyle name="40% - Accent6 5 7 2 2 2" xfId="8442" xr:uid="{0D5B10E6-779A-4DC5-AFE7-1F2D0809289B}"/>
    <cellStyle name="40% - Accent6 5 7 2 3" xfId="2859" xr:uid="{1A1F9D7F-1063-4893-ABCA-3CAFD53A6763}"/>
    <cellStyle name="40% - Accent6 5 7 2 3 2" xfId="6506" xr:uid="{59F684AC-0214-4738-A79B-1F2713794AEF}"/>
    <cellStyle name="40% - Accent6 5 7 2 4" xfId="14594" xr:uid="{B0ED8F19-A820-425C-A301-C5D809517086}"/>
    <cellStyle name="40% - Accent6 5 7 3" xfId="21557" xr:uid="{3AB7E9FE-7DC2-403C-9A1D-830DD6F7CD53}"/>
    <cellStyle name="40% - Accent6 5 7 3 2" xfId="7328" xr:uid="{270CA151-1C49-405E-B55B-80A71BABA761}"/>
    <cellStyle name="40% - Accent6 5 7 4" xfId="4882" xr:uid="{13F1186D-722E-4EED-98DB-94FADF49BDD6}"/>
    <cellStyle name="40% - Accent6 5 7 4 2" xfId="7497" xr:uid="{B9FB4BB3-9B87-4A2A-8F63-11434B2D937D}"/>
    <cellStyle name="40% - Accent6 5 7 5" xfId="841" xr:uid="{7F2A47E2-DAEB-4690-993D-422595E9307B}"/>
    <cellStyle name="40% - Accent6 5 8" xfId="2432" xr:uid="{B8AFE6A0-A248-488C-814A-C191EEEBC7EE}"/>
    <cellStyle name="40% - Accent6 5 8 2" xfId="23661" xr:uid="{7BE85488-E561-43B2-9B2B-24FC5711F530}"/>
    <cellStyle name="40% - Accent6 5 8 2 2" xfId="2047" xr:uid="{15723E61-1E42-4161-8079-D5422B1A9C75}"/>
    <cellStyle name="40% - Accent6 5 8 3" xfId="6986" xr:uid="{54518771-4DEC-40FA-9BF2-7C2E0714ED0B}"/>
    <cellStyle name="40% - Accent6 5 8 3 2" xfId="2216" xr:uid="{F926B7BC-6F14-43E9-8FB9-27E84B6935EF}"/>
    <cellStyle name="40% - Accent6 5 8 4" xfId="16615" xr:uid="{29FEF85E-874D-46BC-B637-D164D78AB2D2}"/>
    <cellStyle name="40% - Accent6 5 9" xfId="24597" xr:uid="{A1E1CEF4-DAC0-43E1-A1AF-B358CB537645}"/>
    <cellStyle name="40% - Accent6 5 9 2" xfId="22672" xr:uid="{932581F4-92B4-48C6-836F-2B998F1BE5A7}"/>
    <cellStyle name="40% - Accent6 5 9 2 2" xfId="22146" xr:uid="{806FF082-4717-4D67-9588-E4BC404A3253}"/>
    <cellStyle name="40% - Accent6 5 9 3" xfId="11272" xr:uid="{C44FFA28-7F94-4B51-B780-90B637FE6175}"/>
    <cellStyle name="40% - Accent6 5 9 3 2" xfId="8610" xr:uid="{5B15AA68-0564-4E66-99F5-9385F943D3ED}"/>
    <cellStyle name="40% - Accent6 5 9 4" xfId="5130" xr:uid="{4E8BD2C8-C963-456C-AEAD-2479991FF75A}"/>
    <cellStyle name="40% - Accent6 6" xfId="7676" xr:uid="{AB430C81-3299-4A8D-9A8D-4A092A797A3E}"/>
    <cellStyle name="40% - Accent6 6 10" xfId="1877" xr:uid="{30148F5C-A079-4FE1-922D-715597696ECB}"/>
    <cellStyle name="40% - Accent6 6 2" xfId="20311" xr:uid="{E6BABCF0-2769-4A2F-BF50-0DF538212D6F}"/>
    <cellStyle name="40% - Accent6 6 2 2" xfId="13999" xr:uid="{95B9D70D-0C38-41AC-B205-2B6AD134E7D6}"/>
    <cellStyle name="40% - Accent6 6 2 2 2" xfId="11970" xr:uid="{89DADAA0-2224-43A5-940F-995094BADD04}"/>
    <cellStyle name="40% - Accent6 6 2 2 2 2" xfId="10036" xr:uid="{736BF2F5-F736-4260-99C8-DCFB3AD17E3C}"/>
    <cellStyle name="40% - Accent6 6 2 2 2 2 2" xfId="3201" xr:uid="{6BFA782D-05CC-4FED-BE25-FA27BED92A8B}"/>
    <cellStyle name="40% - Accent6 6 2 2 2 3" xfId="15496" xr:uid="{855FFCB0-669D-44D0-BDE4-A90782617ED4}"/>
    <cellStyle name="40% - Accent6 6 2 2 2 3 2" xfId="19144" xr:uid="{7FB82246-BED7-4FCB-8A65-142647BB344D}"/>
    <cellStyle name="40% - Accent6 6 2 2 2 4" xfId="21979" xr:uid="{3CB86D66-D732-43FB-9BFC-8C13C5A06565}"/>
    <cellStyle name="40% - Accent6 6 2 2 3" xfId="11025" xr:uid="{F94CB2F2-0CB9-4CDB-9298-68C0B7B7585B}"/>
    <cellStyle name="40% - Accent6 6 2 2 3 2" xfId="2045" xr:uid="{3FAFF693-AEC7-4304-BA9F-882A218C1C14}"/>
    <cellStyle name="40% - Accent6 6 2 2 4" xfId="17520" xr:uid="{71E36215-4FB4-4360-96D5-A49094A5968C}"/>
    <cellStyle name="40% - Accent6 6 2 2 4 2" xfId="2208" xr:uid="{27657256-CAD8-4B43-B3C8-9E1EF5E9DCA4}"/>
    <cellStyle name="40% - Accent6 6 2 2 5" xfId="10295" xr:uid="{C615CAC1-B25B-494A-B618-76BF9AAAC27B}"/>
    <cellStyle name="40% - Accent6 6 2 3" xfId="2435" xr:uid="{6A890D9E-801B-4553-9D16-B7467FD31EA5}"/>
    <cellStyle name="40% - Accent6 6 2 3 2" xfId="24607" xr:uid="{8696922B-F2D1-4919-9DCE-9D12680A483B}"/>
    <cellStyle name="40% - Accent6 6 2 3 2 2" xfId="22673" xr:uid="{130A5EA0-9E59-4E00-8DF5-CEE28C43AAE0}"/>
    <cellStyle name="40% - Accent6 6 2 3 2 2 2" xfId="9514" xr:uid="{AFC0BE9B-985A-4E99-A8B9-1F5725C43E7C}"/>
    <cellStyle name="40% - Accent6 6 2 3 2 3" xfId="4963" xr:uid="{5313832A-F7BA-4CF5-AA9C-5A7B02D3E3E7}"/>
    <cellStyle name="40% - Accent6 6 2 3 2 3 2" xfId="8611" xr:uid="{A9ECE535-B4A6-4DBE-BBAF-BE65367CA2A1}"/>
    <cellStyle name="40% - Accent6 6 2 3 2 4" xfId="15667" xr:uid="{CD506CF0-AC7E-4EF2-8F60-57EEFCE20DE1}"/>
    <cellStyle name="40% - Accent6 6 2 3 3" xfId="23662" xr:uid="{C7E69542-8E25-4495-B232-009C4D995169}"/>
    <cellStyle name="40% - Accent6 6 2 3 3 2" xfId="4149" xr:uid="{EC6B14F8-925C-464C-B878-878D50F3EA77}"/>
    <cellStyle name="40% - Accent6 6 2 3 4" xfId="6987" xr:uid="{D7F48D0F-77EF-455E-8FAA-29DC4707CD2A}"/>
    <cellStyle name="40% - Accent6 6 2 3 4 2" xfId="4312" xr:uid="{DCB1BAA5-6B19-4BBF-AC56-C8CAFA7F2D30}"/>
    <cellStyle name="40% - Accent6 6 2 3 5" xfId="22932" xr:uid="{AB517BED-405C-43E1-9AB2-FF7A4D5C71F8}"/>
    <cellStyle name="40% - Accent6 6 2 4" xfId="5656" xr:uid="{68611C9C-6399-4DF1-AFD5-D41C98AE5446}"/>
    <cellStyle name="40% - Accent6 6 2 4 2" xfId="3722" xr:uid="{5D419E38-D140-4041-9F75-2F543BB6FFAC}"/>
    <cellStyle name="40% - Accent6 6 2 4 2 2" xfId="14765" xr:uid="{353151F4-6070-4169-B502-8C65E24F51E2}"/>
    <cellStyle name="40% - Accent6 6 2 4 3" xfId="21808" xr:uid="{4DDF208F-D37B-4ED4-81CF-4CA44C4A9F66}"/>
    <cellStyle name="40% - Accent6 6 2 4 3 2" xfId="25457" xr:uid="{D5688215-8553-42ED-8181-F90329668EAD}"/>
    <cellStyle name="40% - Accent6 6 2 4 4" xfId="9343" xr:uid="{E2940D3E-D333-4B12-8677-75A5E880A8BA}"/>
    <cellStyle name="40% - Accent6 6 2 5" xfId="4712" xr:uid="{F4696EC0-F7D5-49B7-869E-8ECB5BDEEE0A}"/>
    <cellStyle name="40% - Accent6 6 2 5 2" xfId="13650" xr:uid="{AA7F3F4A-6DCC-42A1-9688-AA5BF00BAB42}"/>
    <cellStyle name="40% - Accent6 6 2 6" xfId="23832" xr:uid="{51600716-E9D8-4C1F-A068-11F381D50EC3}"/>
    <cellStyle name="40% - Accent6 6 2 6 2" xfId="13819" xr:uid="{1C0589A8-F0E7-437F-A860-17121311F72E}"/>
    <cellStyle name="40% - Accent6 6 2 7" xfId="3981" xr:uid="{C7D57D7D-E461-4A02-B70D-4EA9604ADE92}"/>
    <cellStyle name="40% - Accent6 6 3" xfId="8748" xr:uid="{86E368D4-4644-4704-9D0A-72A5A4A50331}"/>
    <cellStyle name="40% - Accent6 6 3 2" xfId="21384" xr:uid="{4EFDD03B-E5E2-460C-94DC-FA89761FA1CE}"/>
    <cellStyle name="40% - Accent6 6 3 2 2" xfId="7761" xr:uid="{876C8C8F-64FF-4742-B1CA-653BF6A4A9B8}"/>
    <cellStyle name="40% - Accent6 6 3 2 2 2" xfId="5826" xr:uid="{06E4A1DF-071C-4D86-AB15-935911DD6BFD}"/>
    <cellStyle name="40% - Accent6 6 3 2 2 2 2" xfId="15838" xr:uid="{AC4465EC-2370-41AE-9DE6-FFCD45521D99}"/>
    <cellStyle name="40% - Accent6 6 3 2 2 3" xfId="23913" xr:uid="{209F4DB5-BBE9-455C-9759-06160A50400B}"/>
    <cellStyle name="40% - Accent6 6 3 2 2 3 2" xfId="14934" xr:uid="{65267486-339C-4AE5-B0AF-05AF7E0C018B}"/>
    <cellStyle name="40% - Accent6 6 3 2 2 4" xfId="11447" xr:uid="{EBC619A5-B105-4FAD-A8EE-2B872F728C81}"/>
    <cellStyle name="40% - Accent6 6 3 2 3" xfId="6817" xr:uid="{1C570FE3-416D-4A84-AD93-BFDFA870E14C}"/>
    <cellStyle name="40% - Accent6 6 3 2 3 2" xfId="23100" xr:uid="{946E3F69-B92B-4E36-AC42-21331715532D}"/>
    <cellStyle name="40% - Accent6 6 3 2 4" xfId="13309" xr:uid="{8B1BE414-1951-4E67-B1AB-8E6CF0FCF06B}"/>
    <cellStyle name="40% - Accent6 6 3 2 4 2" xfId="23263" xr:uid="{5E2BCD52-E326-4558-8A53-B5FA668ABF43}"/>
    <cellStyle name="40% - Accent6 6 3 2 5" xfId="6085" xr:uid="{9E6F534B-02A9-45B6-B8EF-1286C298F8AC}"/>
    <cellStyle name="40% - Accent6 6 3 3" xfId="15072" xr:uid="{CB5CAB1B-06D2-48F6-A674-A0B52B0CCE2C}"/>
    <cellStyle name="40% - Accent6 6 3 3 2" xfId="20396" xr:uid="{F3AE88A3-BD2D-4392-9924-38A6BEF7BA58}"/>
    <cellStyle name="40% - Accent6 6 3 3 2 2" xfId="12140" xr:uid="{F126D74E-C3D2-45F8-AD02-361BD11CC48D}"/>
    <cellStyle name="40% - Accent6 6 3 3 2 2 2" xfId="5305" xr:uid="{AB89D854-F352-445C-85E4-F54504BCF0A7}"/>
    <cellStyle name="40% - Accent6 6 3 3 2 3" xfId="17601" xr:uid="{D96445B9-1524-42D3-8FCD-5E62142B582A}"/>
    <cellStyle name="40% - Accent6 6 3 3 2 3 2" xfId="3370" xr:uid="{58249940-79CE-45FE-98BF-9E96E53BE8A9}"/>
    <cellStyle name="40% - Accent6 6 3 3 2 4" xfId="24084" xr:uid="{FB8B7BD3-F606-412D-9984-B65826454701}"/>
    <cellStyle name="40% - Accent6 6 3 3 3" xfId="19453" xr:uid="{4059234E-8F4A-4A8B-8DE9-632085FF7F6D}"/>
    <cellStyle name="40% - Accent6 6 3 3 3 2" xfId="16787" xr:uid="{1B78EF06-4CB9-4CF3-82A4-5DB26BFEA13B}"/>
    <cellStyle name="40% - Accent6 6 3 3 4" xfId="645" xr:uid="{65E65C81-45DA-43E5-98C3-D0A039B71C52}"/>
    <cellStyle name="40% - Accent6 6 3 3 4 2" xfId="16950" xr:uid="{C90F27D7-C4E9-4D0E-A493-9920B5EFE1B4}"/>
    <cellStyle name="40% - Accent6 6 3 3 5" xfId="12399" xr:uid="{A5A80AE2-CEF2-4651-860E-98717E4545C8}"/>
    <cellStyle name="40% - Accent6 6 3 4" xfId="18294" xr:uid="{E90D6D5A-7582-4183-A689-C6293B5F0803}"/>
    <cellStyle name="40% - Accent6 6 3 4 2" xfId="16360" xr:uid="{AA9131F7-CB9D-4291-82B5-7D5FB89BD3DE}"/>
    <cellStyle name="40% - Accent6 6 3 4 2 2" xfId="22150" xr:uid="{37BA50E6-AB51-4828-BD93-972F5D40CA09}"/>
    <cellStyle name="40% - Accent6 6 3 4 3" xfId="11276" xr:uid="{55271E54-FF06-40FD-BB62-D54B636299DF}"/>
    <cellStyle name="40% - Accent6 6 3 4 3 2" xfId="21246" xr:uid="{C700B051-FA57-4CCF-B7F5-4B675299541C}"/>
    <cellStyle name="40% - Accent6 6 3 4 4" xfId="5134" xr:uid="{DAD508B3-388E-48D4-8BBE-690C03D497A6}"/>
    <cellStyle name="40% - Accent6 6 3 5" xfId="17350" xr:uid="{620C9569-6B76-48F1-9861-C50F5D42D631}"/>
    <cellStyle name="40% - Accent6 6 3 5 2" xfId="10463" xr:uid="{D6D837AE-33ED-4BE2-84B4-BA7029840F3F}"/>
    <cellStyle name="40% - Accent6 6 3 6" xfId="19623" xr:uid="{39E28152-E756-4ACD-955B-D9ACC6212A62}"/>
    <cellStyle name="40% - Accent6 6 3 6 2" xfId="10626" xr:uid="{028A8130-64D4-4D4B-8AC4-0845DB3D13A7}"/>
    <cellStyle name="40% - Accent6 6 3 7" xfId="16619" xr:uid="{D641E419-3DB1-4EA0-8226-53B141E27B95}"/>
    <cellStyle name="40% - Accent6 6 4" xfId="4539" xr:uid="{57EB26D3-203F-4423-9F2E-836B5EF3C494}"/>
    <cellStyle name="40% - Accent6 6 4 2" xfId="10852" xr:uid="{128BCB2A-DAC5-4B10-88A4-1CCCEB7EFB7F}"/>
    <cellStyle name="40% - Accent6 6 4 2 2" xfId="2520" xr:uid="{18A452E4-26E8-4180-8242-885DAAD837FB}"/>
    <cellStyle name="40% - Accent6 6 4 2 2 2" xfId="18464" xr:uid="{4603E7EF-31D5-43A5-9B75-A15FEED22C7F}"/>
    <cellStyle name="40% - Accent6 6 4 2 2 2 2" xfId="24255" xr:uid="{0F600304-4C5A-40F8-94DA-F631FD52E908}"/>
    <cellStyle name="40% - Accent6 6 4 2 2 3" xfId="19704" xr:uid="{3C31D2ED-8AB4-4196-AB68-C79EC4B5BAA6}"/>
    <cellStyle name="40% - Accent6 6 4 2 2 3 2" xfId="22319" xr:uid="{3C37FAD3-2F7A-4189-BCC4-7B4FC248EC36}"/>
    <cellStyle name="40% - Accent6 6 4 2 2 4" xfId="7239" xr:uid="{FA841B40-542D-4CD0-89BB-6F3136D2EB26}"/>
    <cellStyle name="40% - Accent6 6 4 2 3" xfId="1534" xr:uid="{CDEB62E1-AFEA-4E27-99C4-F848C5CFC4A5}"/>
    <cellStyle name="40% - Accent6 6 4 2 3 2" xfId="12567" xr:uid="{B4D06A8E-69B3-4359-AF93-603F85F4B1E8}"/>
    <cellStyle name="40% - Accent6 6 4 2 4" xfId="9068" xr:uid="{AF25680B-EDE6-4BD8-AF12-830664B43A03}"/>
    <cellStyle name="40% - Accent6 6 4 2 4 2" xfId="12730" xr:uid="{79E2C38D-09A8-4BEF-86D4-E2DFDC6910B6}"/>
    <cellStyle name="40% - Accent6 6 4 2 5" xfId="18723" xr:uid="{3841F57F-2CDD-4FB2-A647-4EE1FDE002A4}"/>
    <cellStyle name="40% - Accent6 6 4 3" xfId="23489" xr:uid="{42B01F7F-3EB5-4393-8BC8-DBA4C4263501}"/>
    <cellStyle name="40% - Accent6 6 4 3 2" xfId="8833" xr:uid="{DB67412D-2E13-4099-A7FA-175F9ECCB6C4}"/>
    <cellStyle name="40% - Accent6 6 4 3 2 2" xfId="7931" xr:uid="{AA70F894-99B8-42B1-A728-DE63B18D3BB6}"/>
    <cellStyle name="40% - Accent6 6 4 3 2 2 2" xfId="17943" xr:uid="{179A0665-1BDA-4AD5-A1E6-AFB11A4BB630}"/>
    <cellStyle name="40% - Accent6 6 4 3 2 3" xfId="13390" xr:uid="{30B41C93-59F6-4862-BC61-0FA16316AAA1}"/>
    <cellStyle name="40% - Accent6 6 4 3 2 3 2" xfId="16007" xr:uid="{2E7CF39D-7167-411F-A95A-5B29407EAE5D}"/>
    <cellStyle name="40% - Accent6 6 4 3 2 4" xfId="19875" xr:uid="{6DB71A68-6AE5-4920-94D8-3E9E44A443D8}"/>
    <cellStyle name="40% - Accent6 6 4 3 3" xfId="3638" xr:uid="{31C09382-8238-44B1-BF59-8BAE05BE27EE}"/>
    <cellStyle name="40% - Accent6 6 4 3 3 2" xfId="25204" xr:uid="{E06DF276-7DEB-499C-A3BF-EB2F807DA9F4}"/>
    <cellStyle name="40% - Accent6 6 4 3 4" xfId="21704" xr:uid="{6DFB86EE-F23F-4969-8B48-B00B38CF6963}"/>
    <cellStyle name="40% - Accent6 6 4 3 4 2" xfId="25367" xr:uid="{60F234AF-3235-4829-848F-B57381028311}"/>
    <cellStyle name="40% - Accent6 6 4 3 5" xfId="8190" xr:uid="{CCDE3F3F-1116-4964-81A9-AB76F5BC4BDC}"/>
    <cellStyle name="40% - Accent6 6 4 4" xfId="14084" xr:uid="{FC266171-62D9-47B6-A455-39F86E2502D8}"/>
    <cellStyle name="40% - Accent6 6 4 4 2" xfId="24777" xr:uid="{CE07B825-8D27-4836-BA52-C63E45CC2BD6}"/>
    <cellStyle name="40% - Accent6 6 4 4 2 2" xfId="11618" xr:uid="{82AFC106-D98C-46F9-8B1B-8933E013EBFB}"/>
    <cellStyle name="40% - Accent6 6 4 4 3" xfId="7068" xr:uid="{85AAE5C3-AC84-4FFA-8E33-52CC2311C46C}"/>
    <cellStyle name="40% - Accent6 6 4 4 3 2" xfId="9683" xr:uid="{D9BE996B-985F-4B1A-A988-CC34C7361BEB}"/>
    <cellStyle name="40% - Accent6 6 4 4 4" xfId="17772" xr:uid="{571AD786-2EB5-4135-9594-AA0F78E2E1C6}"/>
    <cellStyle name="40% - Accent6 6 4 5" xfId="13139" xr:uid="{97AA722B-591D-4B4F-A824-7C09AEDBB7B2}"/>
    <cellStyle name="40% - Accent6 6 4 5 2" xfId="6253" xr:uid="{9A62D943-5C0C-4849-B00E-3A94121DC3E0}"/>
    <cellStyle name="40% - Accent6 6 4 6" xfId="2755" xr:uid="{B5377574-5CF8-4B8C-8C2F-2A030E5A4FAA}"/>
    <cellStyle name="40% - Accent6 6 4 6 2" xfId="6416" xr:uid="{944F9438-29B3-4446-B723-7F3ABFAC1E02}"/>
    <cellStyle name="40% - Accent6 6 4 7" xfId="25036" xr:uid="{D656A2D2-68AD-4F0C-91BF-138826264890}"/>
    <cellStyle name="40% - Accent6 6 5" xfId="17177" xr:uid="{17CE4BAB-C3C3-4454-94B2-0D8C4B734704}"/>
    <cellStyle name="40% - Accent6 6 5 2" xfId="21469" xr:uid="{AF20AECD-6813-453A-B82E-6F6689B1F6C9}"/>
    <cellStyle name="40% - Accent6 6 5 2 2" xfId="20566" xr:uid="{A106C6B9-8A0B-4234-A27E-FB1E63B253E3}"/>
    <cellStyle name="40% - Accent6 6 5 2 2 2" xfId="7410" xr:uid="{E1A725DF-B813-49D6-8F50-6F53720E8B55}"/>
    <cellStyle name="40% - Accent6 6 5 2 3" xfId="751" xr:uid="{FFD5164A-A8A9-468A-9FB9-AC036C916594}"/>
    <cellStyle name="40% - Accent6 6 5 2 3 2" xfId="5474" xr:uid="{38D883C4-25FF-403D-8AFC-44F923B614F5}"/>
    <cellStyle name="40% - Accent6 6 5 2 4" xfId="13561" xr:uid="{693191C9-6C07-4B79-8671-40FA5837EBE4}"/>
    <cellStyle name="40% - Accent6 6 5 3" xfId="9952" xr:uid="{E0580694-B7B1-4549-A7EB-365E521A3BFE}"/>
    <cellStyle name="40% - Accent6 6 5 3 2" xfId="18891" xr:uid="{3D141E31-F73D-4E90-ABBE-29B22ED5EF5C}"/>
    <cellStyle name="40% - Accent6 6 5 4" xfId="15392" xr:uid="{35B7146A-55C8-4679-AC4B-212DB338FE9C}"/>
    <cellStyle name="40% - Accent6 6 5 4 2" xfId="19054" xr:uid="{FB5B2EB2-CC9A-43AC-82CF-F7F8087C4A86}"/>
    <cellStyle name="40% - Accent6 6 5 5" xfId="20825" xr:uid="{7919D56C-A412-4853-85D8-6BFD7D698F47}"/>
    <cellStyle name="40% - Accent6 6 6" xfId="6644" xr:uid="{B7A0A818-9B25-4722-B091-93277AB583B7}"/>
    <cellStyle name="40% - Accent6 6 6 2" xfId="15157" xr:uid="{AD081D4F-D876-4DA4-B564-45C78B29D6C1}"/>
    <cellStyle name="40% - Accent6 6 6 2 2" xfId="14254" xr:uid="{7BF6E082-0D6C-495A-9564-AB98C9C1A5D0}"/>
    <cellStyle name="40% - Accent6 6 6 2 2 2" xfId="20046" xr:uid="{4FFC6237-082C-4723-B330-BC371E21AC39}"/>
    <cellStyle name="40% - Accent6 6 6 2 3" xfId="1788" xr:uid="{09CAD0AC-B65D-42BE-B558-04856039A565}"/>
    <cellStyle name="40% - Accent6 6 6 2 3 2" xfId="11787" xr:uid="{A7F0DF6E-220D-4A3F-8D26-23FD4AE6AA0E}"/>
    <cellStyle name="40% - Accent6 6 6 2 4" xfId="923" xr:uid="{08E40D62-93FB-4C04-9EAE-ECCC99C23E91}"/>
    <cellStyle name="40% - Accent6 6 6 3" xfId="22589" xr:uid="{40C9B078-79B3-475C-8358-B0DF864DC275}"/>
    <cellStyle name="40% - Accent6 6 6 3 2" xfId="8358" xr:uid="{AF901755-A3E5-4104-8FA4-B5B60AC88D73}"/>
    <cellStyle name="40% - Accent6 6 6 4" xfId="4859" xr:uid="{94E07424-33DD-4C99-9D5A-58907E96BEBD}"/>
    <cellStyle name="40% - Accent6 6 6 4 2" xfId="8521" xr:uid="{8A5EC0A7-AC3C-4F38-B3AE-8B8933208F03}"/>
    <cellStyle name="40% - Accent6 6 6 5" xfId="14513" xr:uid="{29A15DE1-6226-413D-8B45-4B73656EA4FC}"/>
    <cellStyle name="40% - Accent6 6 7" xfId="16190" xr:uid="{320A2F7E-2178-460A-9A79-3776CDD47926}"/>
    <cellStyle name="40% - Accent6 6 7 2" xfId="1618" xr:uid="{BDD26E5B-9C61-4210-830F-47C156101344}"/>
    <cellStyle name="40% - Accent6 6 7 2 2" xfId="21077" xr:uid="{C6E4FAD7-A9F9-49EE-B149-8F7C93556B75}"/>
    <cellStyle name="40% - Accent6 6 7 3" xfId="9172" xr:uid="{F20755AC-B1A4-4A6A-95D8-F70D48E3AC16}"/>
    <cellStyle name="40% - Accent6 6 7 3 2" xfId="12820" xr:uid="{B2E1BD44-FAB4-40EE-926C-DB3FE286F10E}"/>
    <cellStyle name="40% - Accent6 6 7 4" xfId="3030" xr:uid="{1A7667AA-E294-4653-A349-6C7DC750DE9A}"/>
    <cellStyle name="40% - Accent6 6 8" xfId="15245" xr:uid="{58354B1D-C3F3-4363-A733-46DB659DE560}"/>
    <cellStyle name="40% - Accent6 6 8 2" xfId="19964" xr:uid="{B6D70151-F435-4CE6-8FD1-95337821D8A7}"/>
    <cellStyle name="40% - Accent6 6 9" xfId="11195" xr:uid="{9210399E-325F-4DBD-8E82-F55F8A3C121E}"/>
    <cellStyle name="40% - Accent6 6 9 2" xfId="20133" xr:uid="{6C1665C7-8DC7-4B86-9FCF-C8BF267E3DAB}"/>
    <cellStyle name="40% - Accent6 7" xfId="19280" xr:uid="{A1916072-5AD7-4D7D-93C5-70357AE909FD}"/>
    <cellStyle name="40% - Accent6 7 2" xfId="12966" xr:uid="{2ECA99E0-C7B9-4A0F-BC32-2E5C9E8D0575}"/>
    <cellStyle name="40% - Accent6 7 2 2" xfId="324" xr:uid="{380AA540-AE63-49EF-B1FF-1D90A6CF0983}"/>
    <cellStyle name="40% - Accent6 7 2 2 2" xfId="23574" xr:uid="{B421EA1F-CE04-453C-ABDD-D885EFC24659}"/>
    <cellStyle name="40% - Accent6 7 2 2 2 2" xfId="21639" xr:uid="{9A084F6F-9E8C-4BD4-82FC-F13801AC8DD3}"/>
    <cellStyle name="40% - Accent6 7 2 2 2 2 2" xfId="2130" xr:uid="{2E3246C2-A539-4C7A-A965-C9D2556109DA}"/>
    <cellStyle name="40% - Accent6 7 2 2 2 3" xfId="22843" xr:uid="{4289B341-0EE1-4772-9418-00AEE0845422}"/>
    <cellStyle name="40% - Accent6 7 2 2 2 3 2" xfId="7579" xr:uid="{67EF6337-1799-4211-8ED4-49A8ED7E85B7}"/>
    <cellStyle name="40% - Accent6 7 2 2 2 4" xfId="10377" xr:uid="{28D23734-45F3-4D48-A08F-1A303B336269}"/>
    <cellStyle name="40% - Accent6 7 2 2 3" xfId="12056" xr:uid="{47E9317C-7346-4FB3-8352-59EE8254A800}"/>
    <cellStyle name="40% - Accent6 7 2 2 3 2" xfId="3117" xr:uid="{9DBCDDDA-F333-4E30-BAC3-6F5A0DFCFE4E}"/>
    <cellStyle name="40% - Accent6 7 2 2 4" xfId="17497" xr:uid="{14CA56A3-4734-4119-BD6D-9BDA16C60C93}"/>
    <cellStyle name="40% - Accent6 7 2 2 4 2" xfId="3280" xr:uid="{F64A7CFA-CE4C-45A2-BF12-14B3BDDFBF5B}"/>
    <cellStyle name="40% - Accent6 7 2 2 5" xfId="21898" xr:uid="{E55FA9EB-B4F4-49ED-8F94-87844C96C03D}"/>
    <cellStyle name="40% - Accent6 7 2 3" xfId="1364" xr:uid="{FE0B3247-C23F-47DA-8CFE-5C84727746EF}"/>
    <cellStyle name="40% - Accent6 7 2 3 2" xfId="17262" xr:uid="{B53B40D1-D740-4734-AF53-4D9405C814BF}"/>
    <cellStyle name="40% - Accent6 7 2 3 2 2" xfId="15327" xr:uid="{4A6E7E65-F3B8-4EAD-8755-755A7C5C6757}"/>
    <cellStyle name="40% - Accent6 7 2 3 2 2 2" xfId="4234" xr:uid="{1D7BAB21-F4ED-46E5-9CA2-99BA49791C30}"/>
    <cellStyle name="40% - Accent6 7 2 3 2 3" xfId="16530" xr:uid="{08032753-CF96-42C9-B8BB-38A0A6368381}"/>
    <cellStyle name="40% - Accent6 7 2 3 2 3 2" xfId="20215" xr:uid="{5E9FFE29-7F4C-463F-8EBD-71C8D6480FA1}"/>
    <cellStyle name="40% - Accent6 7 2 3 2 4" xfId="23014" xr:uid="{F5001FAF-46EA-4309-A42C-AC380487598E}"/>
    <cellStyle name="40% - Accent6 7 2 3 3" xfId="24693" xr:uid="{DBA72FA8-CDE2-4BF9-874C-2190883250A4}"/>
    <cellStyle name="40% - Accent6 7 2 3 3 2" xfId="9430" xr:uid="{10FDB8CC-D131-49D3-AF29-3FBA44A0571E}"/>
    <cellStyle name="40% - Accent6 7 2 3 4" xfId="6964" xr:uid="{1DA60AC7-2D18-4DCB-8BD4-57811477F201}"/>
    <cellStyle name="40% - Accent6 7 2 3 4 2" xfId="9593" xr:uid="{95624B10-7935-4800-B99C-F28EEC97CE64}"/>
    <cellStyle name="40% - Accent6 7 2 3 5" xfId="15586" xr:uid="{07286CAF-BA8E-4F47-8144-0F0B198A2F51}"/>
    <cellStyle name="40% - Accent6 7 2 4" xfId="10937" xr:uid="{3512E53A-A509-4035-BB81-D6082DC06896}"/>
    <cellStyle name="40% - Accent6 7 2 4 2" xfId="9003" xr:uid="{8F4D7E6A-BF1F-4EB8-B6BD-B041F68B6290}"/>
    <cellStyle name="40% - Accent6 7 2 4 2 2" xfId="1095" xr:uid="{BC349877-AC60-440D-B35E-166C3C30CD62}"/>
    <cellStyle name="40% - Accent6 7 2 4 3" xfId="10206" xr:uid="{CC61D7E5-ED72-465D-9EA4-D8B785147745}"/>
    <cellStyle name="40% - Accent6 7 2 4 3 2" xfId="18112" xr:uid="{DDBF71D8-2BEA-451F-924F-C7AF0A5B2B9F}"/>
    <cellStyle name="40% - Accent6 7 2 4 4" xfId="4063" xr:uid="{9B769B68-14DD-4B75-AC81-F61C80C53EEE}"/>
    <cellStyle name="40% - Accent6 7 2 5" xfId="5742" xr:uid="{5EB232CA-BAAC-4210-9C5C-34683FDB3462}"/>
    <cellStyle name="40% - Accent6 7 2 5 2" xfId="14681" xr:uid="{CB4C443F-82B1-4FE3-A5AC-D4B52EDF21A7}"/>
    <cellStyle name="40% - Accent6 7 2 6" xfId="23809" xr:uid="{72A680FE-7F99-4E74-8DB9-38D721418521}"/>
    <cellStyle name="40% - Accent6 7 2 6 2" xfId="14844" xr:uid="{9EE34DF0-9548-4ABB-B47A-8C7044FAD605}"/>
    <cellStyle name="40% - Accent6 7 2 7" xfId="9262" xr:uid="{A816E15A-675E-44ED-9813-4D1A4544D0CA}"/>
    <cellStyle name="40% - Accent6 7 3" xfId="3468" xr:uid="{E6D42F46-F4B8-4874-BAE2-09461AF6064E}"/>
    <cellStyle name="40% - Accent6 7 3 2" xfId="9782" xr:uid="{7974AD10-E861-4853-834C-EDB8A198C0E4}"/>
    <cellStyle name="40% - Accent6 7 3 2 2" xfId="19365" xr:uid="{34078AF6-B245-4489-8D9F-D93F373B0741}"/>
    <cellStyle name="40% - Accent6 7 3 2 2 2" xfId="11107" xr:uid="{77D23AF7-8907-4BAA-A2F8-3F2AE1E6FA7A}"/>
    <cellStyle name="40% - Accent6 7 3 2 2 2 2" xfId="23185" xr:uid="{06CE09B5-5F40-439E-9417-E3249D14083A}"/>
    <cellStyle name="40% - Accent6 7 3 2 2 3" xfId="12310" xr:uid="{9527C1DF-CF15-4420-BB2D-F628FF4834C4}"/>
    <cellStyle name="40% - Accent6 7 3 2 2 3 2" xfId="2290" xr:uid="{4B42B2ED-027A-43D3-9A15-E8A072E91D9D}"/>
    <cellStyle name="40% - Accent6 7 3 2 2 4" xfId="6167" xr:uid="{19689245-AB25-49AB-B3C2-B31688429709}"/>
    <cellStyle name="40% - Accent6 7 3 2 3" xfId="7847" xr:uid="{D766932E-8BB5-4C5E-9468-DF6DE8E24D16}"/>
    <cellStyle name="40% - Accent6 7 3 2 3 2" xfId="15754" xr:uid="{252172BF-6919-45AB-9A48-E7C82A753D0A}"/>
    <cellStyle name="40% - Accent6 7 3 2 4" xfId="13286" xr:uid="{7FABB115-AA2B-4EA5-9A82-ED0236AF9629}"/>
    <cellStyle name="40% - Accent6 7 3 2 4 2" xfId="15917" xr:uid="{3C4C65CC-5FFC-492E-A4EF-D28672693FF3}"/>
    <cellStyle name="40% - Accent6 7 3 2 5" xfId="11366" xr:uid="{C97A3F43-D30F-49E7-B037-CFD0B39CB512}"/>
    <cellStyle name="40% - Accent6 7 3 3" xfId="22419" xr:uid="{37574C71-FFE6-4FD6-B6FA-A30D7E1D5A69}"/>
    <cellStyle name="40% - Accent6 7 3 3 2" xfId="13051" xr:uid="{9E9FF40C-948A-4081-80B7-FCB20122AD18}"/>
    <cellStyle name="40% - Accent6 7 3 3 2 2" xfId="23744" xr:uid="{BB5A42AB-C64C-4D60-B5C0-8EE2CDA983D8}"/>
    <cellStyle name="40% - Accent6 7 3 3 2 2 2" xfId="16872" xr:uid="{4BAF2FD6-1270-4D35-B6F6-B5B837F25963}"/>
    <cellStyle name="40% - Accent6 7 3 3 2 3" xfId="24947" xr:uid="{028A46D4-DD9D-489D-A83A-2BBC658608EE}"/>
    <cellStyle name="40% - Accent6 7 3 3 2 3 2" xfId="4394" xr:uid="{D87E320E-C09D-49FB-8F7A-AFFC18D832C2}"/>
    <cellStyle name="40% - Accent6 7 3 3 2 4" xfId="12481" xr:uid="{CA160BD1-A6C1-421B-9C2F-E0119184665F}"/>
    <cellStyle name="40% - Accent6 7 3 3 3" xfId="20482" xr:uid="{54AAA835-E153-4071-B09A-305DD400E173}"/>
    <cellStyle name="40% - Accent6 7 3 3 3 2" xfId="5221" xr:uid="{26014977-96DF-4253-B941-B8419683B597}"/>
    <cellStyle name="40% - Accent6 7 3 3 4" xfId="206" xr:uid="{4972B8BD-F982-404A-B83E-965A6612C378}"/>
    <cellStyle name="40% - Accent6 7 3 3 4 2" xfId="5384" xr:uid="{C8197B39-BA8D-4619-8229-99BF9B884E9F}"/>
    <cellStyle name="40% - Accent6 7 3 3 5" xfId="24003" xr:uid="{B0CF40C2-9D79-46D7-A0EC-FEBBFD241F89}"/>
    <cellStyle name="40% - Accent6 7 3 4" xfId="6729" xr:uid="{09395E13-5F59-4798-BA53-A254666B06D1}"/>
    <cellStyle name="40% - Accent6 7 3 4 2" xfId="4794" xr:uid="{91EBECE3-EA33-46E2-92A4-523522D8F208}"/>
    <cellStyle name="40% - Accent6 7 3 4 2 2" xfId="10548" xr:uid="{E52E62A5-F1E9-49EB-8BAE-431AF82494D5}"/>
    <cellStyle name="40% - Accent6 7 3 4 3" xfId="5996" xr:uid="{AF2D79E6-9AE5-4199-B705-9D2154DA893E}"/>
    <cellStyle name="40% - Accent6 7 3 4 3 2" xfId="13901" xr:uid="{066DF5D3-C8E1-40E2-91A1-CE4D8C4BFFD6}"/>
    <cellStyle name="40% - Accent6 7 3 4 4" xfId="16701" xr:uid="{BDAE56FE-4181-490D-845D-D31B581CEEC2}"/>
    <cellStyle name="40% - Accent6 7 3 5" xfId="18380" xr:uid="{D1DD0310-A5E9-4E48-BB9C-AC69C6F0FCED}"/>
    <cellStyle name="40% - Accent6 7 3 5 2" xfId="22066" xr:uid="{274D8E82-C876-433F-8749-19F591C81C89}"/>
    <cellStyle name="40% - Accent6 7 3 6" xfId="19600" xr:uid="{F696BD8D-6534-4124-BC41-91C87D596FC3}"/>
    <cellStyle name="40% - Accent6 7 3 6 2" xfId="22229" xr:uid="{8AE2D8EE-E2C5-4E1E-A93F-40DFD1CC26B7}"/>
    <cellStyle name="40% - Accent6 7 3 7" xfId="5053" xr:uid="{12723DAD-0B52-47C0-877E-704B7CB5CDDE}"/>
    <cellStyle name="40% - Accent6 7 4" xfId="16106" xr:uid="{190BB11F-51DF-41BD-9457-A9BB47B352CE}"/>
    <cellStyle name="40% - Accent6 7 4 2" xfId="409" xr:uid="{A9BB223D-7A46-4403-8CE7-52521221529F}"/>
    <cellStyle name="40% - Accent6 7 4 2 2" xfId="17432" xr:uid="{32DB831E-833F-41E4-B65C-A89DB723F1A0}"/>
    <cellStyle name="40% - Accent6 7 4 2 2 2" xfId="6338" xr:uid="{91A1508E-4131-46C2-98C5-132715A4F420}"/>
    <cellStyle name="40% - Accent6 7 4 2 3" xfId="18634" xr:uid="{4C513EAE-4BCE-47CE-9AAB-194FF93262BD}"/>
    <cellStyle name="40% - Accent6 7 4 2 3 2" xfId="10708" xr:uid="{52A9DA92-3979-4CBD-A6B0-000E2377BF39}"/>
    <cellStyle name="40% - Accent6 7 4 2 4" xfId="25118" xr:uid="{9FD37AE2-8E2B-4B4F-A779-0595B2972EC5}"/>
    <cellStyle name="40% - Accent6 7 4 3" xfId="14170" xr:uid="{934080D2-789B-4A20-AF80-F789B57E6BA5}"/>
    <cellStyle name="40% - Accent6 7 4 3 2" xfId="11534" xr:uid="{60C055A6-095F-4A4C-B70A-B8BDD22AA454}"/>
    <cellStyle name="40% - Accent6 7 4 4" xfId="1707" xr:uid="{A219D1BA-6BEB-4EF7-817B-71962DB95F88}"/>
    <cellStyle name="40% - Accent6 7 4 4 2" xfId="11697" xr:uid="{8A5CC5A3-30D2-4932-BDFB-A24C2784241E}"/>
    <cellStyle name="40% - Accent6 7 4 5" xfId="17691" xr:uid="{C9B44430-1526-4F27-84DF-6649CF8ED734}"/>
    <cellStyle name="40% - Accent6 7 5" xfId="5572" xr:uid="{ECD54697-81A8-498A-BC87-7193F6A2304C}"/>
    <cellStyle name="40% - Accent6 7 5 2" xfId="1449" xr:uid="{84358A6C-58F5-456A-A531-B9CFDFBB6607}"/>
    <cellStyle name="40% - Accent6 7 5 2 2" xfId="6899" xr:uid="{454FC46E-4755-46C3-A82F-8866209FD19B}"/>
    <cellStyle name="40% - Accent6 7 5 2 2 2" xfId="12652" xr:uid="{60FA9651-771D-4935-AC35-E1E3601700EE}"/>
    <cellStyle name="40% - Accent6 7 5 2 3" xfId="8101" xr:uid="{78CDD2B7-6B8F-4594-9CEA-34751B4BC658}"/>
    <cellStyle name="40% - Accent6 7 5 2 3 2" xfId="23345" xr:uid="{B2FD3F4A-5D60-4592-925B-A37CF6CACD8F}"/>
    <cellStyle name="40% - Accent6 7 5 2 4" xfId="18805" xr:uid="{E09EF3B0-ACA8-4C1C-8439-E9B9DFE603B1}"/>
    <cellStyle name="40% - Accent6 7 5 3" xfId="2606" xr:uid="{65079191-36F3-4E37-83B8-5EF6B3DF57C4}"/>
    <cellStyle name="40% - Accent6 7 5 3 2" xfId="24171" xr:uid="{F8BF3A13-EAB7-4194-96CF-72810C0DE54E}"/>
    <cellStyle name="40% - Accent6 7 5 4" xfId="3811" xr:uid="{E591BB2E-FC33-4E1C-B3D9-FF566CA3CF8C}"/>
    <cellStyle name="40% - Accent6 7 5 4 2" xfId="24334" xr:uid="{535119EA-9B66-4B13-BFA8-5BB0439F2E92}"/>
    <cellStyle name="40% - Accent6 7 5 5" xfId="7158" xr:uid="{8E6D10FF-046F-45D0-A892-572E489E02F9}"/>
    <cellStyle name="40% - Accent6 7 6" xfId="4624" xr:uid="{0D4AA6F2-D3D4-44D4-B774-56B3FB99F679}"/>
    <cellStyle name="40% - Accent6 7 6 2" xfId="2690" xr:uid="{666E53A8-C6C9-41F7-86AA-5E64C547812C}"/>
    <cellStyle name="40% - Accent6 7 6 2 2" xfId="13732" xr:uid="{79FC9B7E-F752-43D5-84F1-3483D96FEB0B}"/>
    <cellStyle name="40% - Accent6 7 6 3" xfId="3892" xr:uid="{4DA3EBC0-8B28-4B37-AF39-4F429379FD86}"/>
    <cellStyle name="40% - Accent6 7 6 3 2" xfId="24424" xr:uid="{57ADE8E5-16E0-4B66-A438-2A4402F841ED}"/>
    <cellStyle name="40% - Accent6 7 6 4" xfId="1959" xr:uid="{80AE81AC-FE34-4D41-8C56-8B491FA25C51}"/>
    <cellStyle name="40% - Accent6 7 7" xfId="16276" xr:uid="{71437E3C-8730-45C2-A747-B5725A0E5183}"/>
    <cellStyle name="40% - Accent6 7 7 2" xfId="20993" xr:uid="{CA75EAAB-1F2E-4417-B3D9-1699688E31B4}"/>
    <cellStyle name="40% - Accent6 7 8" xfId="11172" xr:uid="{39D4BD65-D812-4531-8B3E-3309AB62759F}"/>
    <cellStyle name="40% - Accent6 7 8 2" xfId="21156" xr:uid="{08D782C7-B984-4736-A252-4EA0DA844C59}"/>
    <cellStyle name="40% - Accent6 7 9" xfId="2949" xr:uid="{F4DFFA2D-DECD-4CFE-B3CA-4B9344671503}"/>
    <cellStyle name="40% - Accent6 8" xfId="11886" xr:uid="{CF386AD4-9E7B-47F0-822D-6C37D0ED5BCD}"/>
    <cellStyle name="40% - Accent6 8 2" xfId="24523" xr:uid="{9DED3119-A0AE-4E3F-8CB4-633163DD025B}"/>
    <cellStyle name="40% - Accent6 8 2 2" xfId="9867" xr:uid="{A0842386-C065-47FD-B4E8-6960349D5F3D}"/>
    <cellStyle name="40% - Accent6 8 2 2 2" xfId="13221" xr:uid="{72727CD9-B80F-4DC4-9A6C-89D1E1379EB2}"/>
    <cellStyle name="40% - Accent6 8 2 2 2 2" xfId="18976" xr:uid="{1D1FD033-88BB-4C96-81C7-FE90326223F8}"/>
    <cellStyle name="40% - Accent6 8 2 2 3" xfId="14424" xr:uid="{9857C686-EE46-46B9-9D1A-596668BA36E1}"/>
    <cellStyle name="40% - Accent6 8 2 2 3 2" xfId="6498" xr:uid="{BFA69D34-E58A-45B1-BCB8-681A534F193D}"/>
    <cellStyle name="40% - Accent6 8 2 2 4" xfId="20907" xr:uid="{3EE92EBF-C2B3-47C2-ADCA-ECED5C69FCA4}"/>
    <cellStyle name="40% - Accent6 8 2 3" xfId="21555" xr:uid="{FFF35A4B-56D7-457C-8D93-2E40D1EA7662}"/>
    <cellStyle name="40% - Accent6 8 2 3 2" xfId="7326" xr:uid="{0913053D-DA6B-4F8B-BB24-9C791F4796C1}"/>
    <cellStyle name="40% - Accent6 8 2 4" xfId="22762" xr:uid="{1D8F05B1-9618-4C91-B2D7-05329592942F}"/>
    <cellStyle name="40% - Accent6 8 2 4 2" xfId="7489" xr:uid="{74E67597-EB88-4E36-AD11-E64E9502EB2E}"/>
    <cellStyle name="40% - Accent6 8 2 5" xfId="13480" xr:uid="{4676768C-B63E-40ED-B2E1-E73ECCBEA723}"/>
    <cellStyle name="40% - Accent6 8 3" xfId="18210" xr:uid="{E2E3FFFE-D300-41C0-A330-39ADCBEC87B7}"/>
    <cellStyle name="40% - Accent6 8 3 2" xfId="22504" xr:uid="{4B88AB85-35AE-4EDA-9296-43EEA869F35B}"/>
    <cellStyle name="40% - Accent6 8 3 2 2" xfId="1616" xr:uid="{978B752F-B12D-4B1F-9FCE-71CCC857A73C}"/>
    <cellStyle name="40% - Accent6 8 3 2 2 2" xfId="8443" xr:uid="{4233D0C2-A18C-4A22-8870-95E3EE8AFFAA}"/>
    <cellStyle name="40% - Accent6 8 3 2 3" xfId="2860" xr:uid="{99B906C0-9EA7-4E93-A64E-2DAC34DA4B4D}"/>
    <cellStyle name="40% - Accent6 8 3 2 3 2" xfId="12812" xr:uid="{A8CA7EE0-A350-4439-A60A-A67309F96B87}"/>
    <cellStyle name="40% - Accent6 8 3 2 4" xfId="14595" xr:uid="{6E382014-BCD8-4D31-A9FB-F45EC3A7098A}"/>
    <cellStyle name="40% - Accent6 8 3 3" xfId="15243" xr:uid="{B2D67329-5CF9-4754-B839-964049ACD9C3}"/>
    <cellStyle name="40% - Accent6 8 3 3 2" xfId="19962" xr:uid="{016EF68F-B392-4498-968C-B1438F5432B3}"/>
    <cellStyle name="40% - Accent6 8 3 4" xfId="16449" xr:uid="{7CFFD708-5844-4F02-AF13-C7368EE9DD7B}"/>
    <cellStyle name="40% - Accent6 8 3 4 2" xfId="20125" xr:uid="{66D3F710-53D9-4BF9-96AE-416E533F3ABF}"/>
    <cellStyle name="40% - Accent6 8 3 5" xfId="842" xr:uid="{46B62C26-01E7-4F4C-BC9A-68946F7904BC}"/>
    <cellStyle name="40% - Accent6 8 4" xfId="3553" xr:uid="{93AEA350-26A0-4950-85AF-E55C68903242}"/>
    <cellStyle name="40% - Accent6 8 4 2" xfId="19535" xr:uid="{6484B99C-AB4D-4601-A5B3-D290FFF4D670}"/>
    <cellStyle name="40% - Accent6 8 4 2 2" xfId="25289" xr:uid="{16DBE6CF-41D3-4F8F-93AF-82A95CF4FEA2}"/>
    <cellStyle name="40% - Accent6 8 4 3" xfId="20736" xr:uid="{80682C59-B91B-4217-9ED4-B8EF9A69EE45}"/>
    <cellStyle name="40% - Accent6 8 4 3 2" xfId="17032" xr:uid="{6D306F6C-7318-4174-AC0E-3E0B5CAAB5C9}"/>
    <cellStyle name="40% - Accent6 8 4 4" xfId="8272" xr:uid="{7C7AE00E-2536-4C1E-B073-B0664DEBD893}"/>
    <cellStyle name="40% - Accent6 8 5" xfId="8919" xr:uid="{1A0087F9-A42F-423C-BDF3-7031ED8B4E58}"/>
    <cellStyle name="40% - Accent6 8 5 2" xfId="17859" xr:uid="{8041CE1B-AC98-4F11-87C5-C004575DFC85}"/>
    <cellStyle name="40% - Accent6 8 6" xfId="10125" xr:uid="{285B16B3-2379-4F0D-90C0-B9CA3CBE825B}"/>
    <cellStyle name="40% - Accent6 8 6 2" xfId="18022" xr:uid="{E33D517C-247D-4307-AA38-510F09116D70}"/>
    <cellStyle name="40% - Accent6 8 7" xfId="19794" xr:uid="{73611D1E-C181-426D-BD01-25FA1AA68E0D}"/>
    <cellStyle name="40% - Accent6 9" xfId="7677" xr:uid="{0188B76E-A0E8-4E67-ACB7-3FA68BFB1F00}"/>
    <cellStyle name="40% - Accent6 9 2" xfId="20312" xr:uid="{9A74358B-F8D2-493E-9B29-2354FD827AB4}"/>
    <cellStyle name="40% - Accent6 9 2 2" xfId="5657" xr:uid="{F29553BC-1434-4F64-A234-4DE2C412B138}"/>
    <cellStyle name="40% - Accent6 9 2 2 2" xfId="10034" xr:uid="{8647531D-75E9-456B-BE3A-6156A1F28671}"/>
    <cellStyle name="40% - Accent6 9 2 2 2 2" xfId="14766" xr:uid="{2E6A5D1F-4538-4453-A0CB-CC3752F9F5E9}"/>
    <cellStyle name="40% - Accent6 9 2 2 3" xfId="21809" xr:uid="{BB442040-04D0-4405-8E53-D1551E589D80}"/>
    <cellStyle name="40% - Accent6 9 2 2 3 2" xfId="19136" xr:uid="{9A4FF2CA-A60F-48B4-9AFF-660C85422945}"/>
    <cellStyle name="40% - Accent6 9 2 2 4" xfId="9344" xr:uid="{E6D992AF-6232-4F96-8F19-9AC3AE3B93C9}"/>
    <cellStyle name="40% - Accent6 9 2 3" xfId="11023" xr:uid="{6AED18DD-F343-46B2-918C-4D4BAC857831}"/>
    <cellStyle name="40% - Accent6 9 2 3 2" xfId="1013" xr:uid="{6C40A90A-AD72-4573-8A69-ECC39B42F913}"/>
    <cellStyle name="40% - Accent6 9 2 4" xfId="12229" xr:uid="{602B116F-D964-4E96-AF91-D0CD0B66C8CB}"/>
    <cellStyle name="40% - Accent6 9 2 4 2" xfId="1184" xr:uid="{217EC126-1C79-43D1-B464-C65704A3FEA0}"/>
    <cellStyle name="40% - Accent6 9 2 5" xfId="3982" xr:uid="{F73AB5C1-930E-4E44-B1DE-7E94D6B6C95B}"/>
    <cellStyle name="40% - Accent6 9 3" xfId="14000" xr:uid="{30C42C4B-8BE7-4AE0-AB64-04DF069B4030}"/>
    <cellStyle name="40% - Accent6 9 3 2" xfId="11971" xr:uid="{1EFBED52-09D2-4972-90D4-CE91F776FBED}"/>
    <cellStyle name="40% - Accent6 9 3 2 2" xfId="22671" xr:uid="{4C04007A-266F-4F8B-8DAE-1A4394047763}"/>
    <cellStyle name="40% - Accent6 9 3 2 2 2" xfId="3202" xr:uid="{8A661AB8-7C4D-4913-85F5-A05E924726F3}"/>
    <cellStyle name="40% - Accent6 9 3 2 3" xfId="15497" xr:uid="{7EF08B67-1E96-4BF1-AE33-1B0F7AB5978A}"/>
    <cellStyle name="40% - Accent6 9 3 2 3 2" xfId="8603" xr:uid="{3EB31FFA-3852-43E9-84C8-9402D5D0AB01}"/>
    <cellStyle name="40% - Accent6 9 3 2 4" xfId="21980" xr:uid="{8358D9A9-5382-433D-9E4F-05C266F54CC0}"/>
    <cellStyle name="40% - Accent6 9 3 3" xfId="23660" xr:uid="{268E9EDC-8199-4583-8BB2-CB610AAEADF0}"/>
    <cellStyle name="40% - Accent6 9 3 3 2" xfId="2048" xr:uid="{2EF130C3-62A1-47AF-8899-B7F67E44B4C4}"/>
    <cellStyle name="40% - Accent6 9 3 4" xfId="24866" xr:uid="{545E2C6B-03A3-4FA8-83EF-E99FE62A1E32}"/>
    <cellStyle name="40% - Accent6 9 3 4 2" xfId="2218" xr:uid="{2E270137-323F-43E0-B12C-82AA0053E941}"/>
    <cellStyle name="40% - Accent6 9 3 5" xfId="10296" xr:uid="{EECFBFE7-7D42-410F-8CA8-D5BE70CF89AE}"/>
    <cellStyle name="40% - Accent6 9 4" xfId="16191" xr:uid="{ACD60E1D-212A-4FAC-986E-CD18470B3862}"/>
    <cellStyle name="40% - Accent6 9 4 2" xfId="3720" xr:uid="{584BBD2E-B9CE-4069-9DF1-7AF2EC1662A9}"/>
    <cellStyle name="40% - Accent6 9 4 2 2" xfId="21078" xr:uid="{7F510528-103F-4794-908C-140CA2A7343B}"/>
    <cellStyle name="40% - Accent6 9 4 3" xfId="9173" xr:uid="{2C293D9F-8228-4D37-83BB-E2BA6EDDE521}"/>
    <cellStyle name="40% - Accent6 9 4 3 2" xfId="25449" xr:uid="{895C17DC-B46B-464F-9069-1257648FE60A}"/>
    <cellStyle name="40% - Accent6 9 4 4" xfId="3031" xr:uid="{9E53762D-C821-4949-871E-0A98B3322C65}"/>
    <cellStyle name="40% - Accent6 9 5" xfId="4710" xr:uid="{CBE73751-9272-4759-B286-202E5DF45D14}"/>
    <cellStyle name="40% - Accent6 9 5 2" xfId="13648" xr:uid="{DCC40404-F153-4EF3-B145-D70E2CE9F129}"/>
    <cellStyle name="40% - Accent6 9 6" xfId="5915" xr:uid="{4223FD67-D27D-4042-B582-16310E490DD7}"/>
    <cellStyle name="40% - Accent6 9 6 2" xfId="1183" xr:uid="{2BBAE202-4E83-4563-8B68-CD20625AB8A1}"/>
    <cellStyle name="40% - Accent6 9 7" xfId="1878" xr:uid="{80927BB4-79AB-4CB6-A0D4-9BAC027AA015}"/>
    <cellStyle name="60% - Accent1 2" xfId="7596" xr:uid="{7402137D-682E-4282-90AB-7D9D173E5158}"/>
    <cellStyle name="60% - Accent1 2 2" xfId="25507" xr:uid="{8686484B-DB30-4F0E-8995-8C9D0109543D}"/>
    <cellStyle name="60% - Accent1 3" xfId="25489" xr:uid="{AE539D78-BAE8-47ED-8B18-2709141A2762}"/>
    <cellStyle name="60% - Accent1 4" xfId="40" xr:uid="{1DA5FEDF-7F62-47F5-9675-5F648E335052}"/>
    <cellStyle name="60% - Accent2 2" xfId="8668" xr:uid="{5F7F61BF-FA49-426E-96F9-F7639A0482C8}"/>
    <cellStyle name="60% - Accent2 2 2" xfId="25508" xr:uid="{7C16609E-59AF-4F4A-BF3D-DADEB51BF3FF}"/>
    <cellStyle name="60% - Accent2 3" xfId="25492" xr:uid="{BA061181-85C8-42BF-9D88-8C37D4E3AAB9}"/>
    <cellStyle name="60% - Accent2 4" xfId="41" xr:uid="{FD9FB40F-6EF8-4968-A31E-716C660454D2}"/>
    <cellStyle name="60% - Accent3 2" xfId="10773" xr:uid="{ABFA07D5-6762-4114-A204-587D73508BA7}"/>
    <cellStyle name="60% - Accent3 2 2" xfId="25509" xr:uid="{01E6E80F-7395-477C-B85E-B50A1A10BEA8}"/>
    <cellStyle name="60% - Accent3 3" xfId="25495" xr:uid="{E1F9E4C1-F788-4714-9472-4BCCF3B95BC6}"/>
    <cellStyle name="60% - Accent3 4" xfId="42" xr:uid="{5F1C3351-73AC-4A57-8DC5-78BF2FD409D5}"/>
    <cellStyle name="60% - Accent4 2" xfId="19201" xr:uid="{806F7256-C38A-4632-8D4B-9AD96DD9C32B}"/>
    <cellStyle name="60% - Accent4 2 2" xfId="25510" xr:uid="{00D2B40B-4751-4E8F-949E-75A76952BBC5}"/>
    <cellStyle name="60% - Accent4 3" xfId="25498" xr:uid="{AD18FF7B-FEE7-4945-A3BA-A3EF6EB7E624}"/>
    <cellStyle name="60% - Accent4 4" xfId="43" xr:uid="{0578C0E0-EDD8-4A51-91A2-49B42450317B}"/>
    <cellStyle name="60% - Accent5 2" xfId="1286" xr:uid="{A636C4B1-5B98-41D5-9D79-73C731247ED5}"/>
    <cellStyle name="60% - Accent5 2 2" xfId="25511" xr:uid="{5B171A45-F788-4B73-9FF1-D28B31180001}"/>
    <cellStyle name="60% - Accent5 3" xfId="25501" xr:uid="{5FF0A9EE-41A9-475A-B368-7D499C675DB0}"/>
    <cellStyle name="60% - Accent5 4" xfId="44" xr:uid="{6FFE94B2-E3FF-4AEB-999D-2767BB5BD864}"/>
    <cellStyle name="60% - Accent6 2" xfId="16028" xr:uid="{2590100A-C29D-4355-BDD5-5BBC2800B23D}"/>
    <cellStyle name="60% - Accent6 2 2" xfId="25512" xr:uid="{587DB266-BFBA-4431-B385-6A842FC0DE59}"/>
    <cellStyle name="60% - Accent6 3" xfId="25504" xr:uid="{DA8A9C80-B269-49B4-826F-7FD5EC088C4C}"/>
    <cellStyle name="60% - Accent6 4" xfId="45" xr:uid="{EA71FBE4-9338-4437-917F-C42C5FA5AEF9}"/>
    <cellStyle name="Accent1" xfId="19" builtinId="29" customBuiltin="1"/>
    <cellStyle name="Accent1 2" xfId="11804" xr:uid="{4189E297-50C7-4327-9153-92D6D97BDFF5}"/>
    <cellStyle name="Accent2" xfId="22" builtinId="33" customBuiltin="1"/>
    <cellStyle name="Accent2 2" xfId="20230" xr:uid="{F4A438B4-4504-4E97-AA56-B8E052B82781}"/>
    <cellStyle name="Accent3" xfId="25" builtinId="37" customBuiltin="1"/>
    <cellStyle name="Accent3 2" xfId="21303" xr:uid="{6391536A-4650-4BD1-8723-417C3571BD31}"/>
    <cellStyle name="Accent4" xfId="28" builtinId="41" customBuiltin="1"/>
    <cellStyle name="Accent4 2" xfId="23409" xr:uid="{7911C821-D433-4594-A7DB-E226BFE889CD}"/>
    <cellStyle name="Accent5" xfId="31" builtinId="45" customBuiltin="1"/>
    <cellStyle name="Accent5 2" xfId="12885" xr:uid="{1446E088-8C7E-475D-88E4-6746A1BDBF85}"/>
    <cellStyle name="Accent6" xfId="34" builtinId="49" customBuiltin="1"/>
    <cellStyle name="Accent6 2" xfId="3390" xr:uid="{F1DFABEE-C5ED-4D3F-B359-4C66A779426E}"/>
    <cellStyle name="Bad" xfId="10" builtinId="27" customBuiltin="1"/>
    <cellStyle name="Bad 2" xfId="23411" xr:uid="{55CBE785-40AF-4DF5-8395-17B8132A6971}"/>
    <cellStyle name="Calculation" xfId="13" builtinId="22" customBuiltin="1"/>
    <cellStyle name="Calculation 2" xfId="12887" xr:uid="{B2395169-C51D-4888-A5FB-DA7B13F5F093}"/>
    <cellStyle name="Check Cell" xfId="15" builtinId="23" customBuiltin="1"/>
    <cellStyle name="Check Cell 2" xfId="3387" xr:uid="{27D3F3CD-2CA8-48A3-BC99-EEE25CFC9FD7}"/>
    <cellStyle name="Column Headings - size 10" xfId="46" xr:uid="{9386D7BE-EB36-4B94-9010-C09000974358}"/>
    <cellStyle name="Column Headings - size 11" xfId="47" xr:uid="{D867C52F-CC4F-4932-A167-30FC1D736DE5}"/>
    <cellStyle name="Column Headings - size 8" xfId="48" xr:uid="{4BDDC8E6-214E-4C4B-9142-13843C0A1A2E}"/>
    <cellStyle name="Column Headings - size 9" xfId="49" xr:uid="{7CFDCA0F-79C5-413E-84E4-40236BB326CA}"/>
    <cellStyle name="Comma" xfId="1" builtinId="3"/>
    <cellStyle name="Comma [0] 2" xfId="128" xr:uid="{1FC961B0-0DCA-4CCF-A87B-E42D5D977510}"/>
    <cellStyle name="Comma [0] 3" xfId="122" xr:uid="{13F4F97D-2EC9-4F04-B4D7-74C663D9C17B}"/>
    <cellStyle name="Comma 10" xfId="155" xr:uid="{7CE46962-8AC8-40F7-8E42-7FC27E5918A9}"/>
    <cellStyle name="Comma 10 10" xfId="25614" xr:uid="{78DA4AA2-76AE-4D75-8C78-33650E377E1B}"/>
    <cellStyle name="Comma 10 2" xfId="25555" xr:uid="{FC9B47A4-2C13-40D8-847F-6D3BD13FBE6F}"/>
    <cellStyle name="Comma 11" xfId="156" xr:uid="{34643FCE-31EF-4F87-9907-15E7BC69E322}"/>
    <cellStyle name="Comma 11 2" xfId="25556" xr:uid="{EEC7A5CB-584C-44CD-964D-1CED84B44A98}"/>
    <cellStyle name="Comma 12" xfId="178" xr:uid="{D42BFB9A-FF46-439B-B06C-82E310C40584}"/>
    <cellStyle name="Comma 12 2" xfId="25578" xr:uid="{312E68F5-762F-467C-8B56-F9BF107B21A8}"/>
    <cellStyle name="Comma 13" xfId="180" xr:uid="{1CDA1F5C-F059-4C04-8A1C-5039C1595A87}"/>
    <cellStyle name="Comma 13 2" xfId="25580" xr:uid="{438B347B-09B1-48ED-A70F-CC6B18E32D54}"/>
    <cellStyle name="Comma 14" xfId="181" xr:uid="{7D1911E0-E129-4BAA-BE0E-900D58CD537E}"/>
    <cellStyle name="Comma 14 2" xfId="25581" xr:uid="{2D41D924-7B05-46B7-96C1-E728B9B91B38}"/>
    <cellStyle name="Comma 15" xfId="182" xr:uid="{2380F95A-3531-4E1D-91F2-982994787FB1}"/>
    <cellStyle name="Comma 15 2" xfId="25582" xr:uid="{A73598FD-9C2B-437F-A280-CA8D487F89FD}"/>
    <cellStyle name="Comma 16" xfId="183" xr:uid="{1E064C9D-80D6-476B-850D-87FE724A9EC2}"/>
    <cellStyle name="Comma 16 2" xfId="25583" xr:uid="{E98746BB-FAAA-42BE-B502-1E46F5920243}"/>
    <cellStyle name="Comma 17" xfId="184" xr:uid="{036120C7-1832-4540-9D74-1671DABC6A8E}"/>
    <cellStyle name="Comma 17 2" xfId="25584" xr:uid="{52165994-4650-494A-B1AE-316925E3C433}"/>
    <cellStyle name="Comma 18" xfId="185" xr:uid="{F3D25841-C86B-40AF-A1A1-8FA6A83DF28A}"/>
    <cellStyle name="Comma 18 2" xfId="25585" xr:uid="{7BFF3555-AC5B-40DC-9F03-32979967720F}"/>
    <cellStyle name="Comma 19" xfId="186" xr:uid="{E187DB7E-9528-4E37-B8A5-023B5A70B852}"/>
    <cellStyle name="Comma 19 2" xfId="25586" xr:uid="{8F8BA677-0389-4895-BB96-E589BD1B6041}"/>
    <cellStyle name="Comma 2" xfId="50" xr:uid="{35C99230-68BC-42EF-A313-545DC86B4A00}"/>
    <cellStyle name="Comma 2 2" xfId="51" xr:uid="{5079C585-5DA9-42B8-9F48-DD38E8457962}"/>
    <cellStyle name="Comma 2 2 10" xfId="8671" xr:uid="{BB20DD75-CBBB-4DE5-9887-945047D2AEE0}"/>
    <cellStyle name="Comma 2 2 11" xfId="25526" xr:uid="{D240B4D2-0C3F-47DD-A61B-70CF4ED0EBAC}"/>
    <cellStyle name="Comma 2 2 2" xfId="7608" xr:uid="{9AD768CC-7EF5-4884-9F88-C841A37BD99B}"/>
    <cellStyle name="Comma 2 2 2 10" xfId="25601" xr:uid="{2194DBA2-C96F-47B2-B4AC-C260E162A5B3}"/>
    <cellStyle name="Comma 2 2 2 2" xfId="20243" xr:uid="{F5A3F08B-6A27-402C-8D5B-21208E2D7ED1}"/>
    <cellStyle name="Comma 2 2 2 3" xfId="13931" xr:uid="{2F03AB34-EE17-42E1-89F9-7EB95AEA5D44}"/>
    <cellStyle name="Comma 2 2 2 4" xfId="2367" xr:uid="{AADBC738-8E44-48F5-BEB8-3BA75DE7B3E1}"/>
    <cellStyle name="Comma 2 2 2 5" xfId="8680" xr:uid="{56A65EC8-0D3B-4DE3-AAA4-CAFB2280B211}"/>
    <cellStyle name="Comma 2 2 2 5 2" xfId="425" xr:uid="{6D30F101-E52B-458B-B1B0-A388C90D91BF}"/>
    <cellStyle name="Comma 2 2 2 5 2 2" xfId="22685" xr:uid="{CA942DAA-D188-48CA-8D61-DD56006B4909}"/>
    <cellStyle name="Comma 2 2 2 5 2 2 2" xfId="23398" xr:uid="{161F1057-D92E-44C5-AA9C-0863247B1DE2}"/>
    <cellStyle name="Comma 2 2 2 5 2 3" xfId="20750" xr:uid="{8B2A7F14-A0E8-4229-B7B3-C3B2F44ADA87}"/>
    <cellStyle name="Comma 2 2 2 5 2 3 2" xfId="11801" xr:uid="{371BE711-D371-4A42-8034-4D441174AA90}"/>
    <cellStyle name="Comma 2 2 2 5 2 4" xfId="3046" xr:uid="{AA23DC70-5B48-4D2C-B5BF-2E702597D4F9}"/>
    <cellStyle name="Comma 2 2 2 5 3" xfId="14105" xr:uid="{388DFD3C-4720-4183-B86D-165964E56998}"/>
    <cellStyle name="Comma 2 2 2 5 3 2" xfId="12501" xr:uid="{B3BE0B92-6578-4F2E-9758-A2B4E92029B3}"/>
    <cellStyle name="Comma 2 2 2 5 4" xfId="7950" xr:uid="{C0BB7659-FE79-4A9F-835A-795DFF9B8833}"/>
    <cellStyle name="Comma 2 2 2 5 4 2" xfId="5326" xr:uid="{041A141B-9929-4EE4-BF3C-E30E77BC940F}"/>
    <cellStyle name="Comma 2 2 2 5 5" xfId="18653" xr:uid="{7626E7BB-598B-49F0-88C9-727959FC0AAB}"/>
    <cellStyle name="Comma 2 2 2 6" xfId="1464" xr:uid="{5C46FB3A-1267-4FAE-A883-FDCACE49B9A4}"/>
    <cellStyle name="Comma 2 2 2 6 2" xfId="16372" xr:uid="{C4CFE14A-0411-4D90-A132-5DEC7E6BDD4C}"/>
    <cellStyle name="Comma 2 2 2 6 2 2" xfId="17086" xr:uid="{A0EE3D6B-37E4-4F5E-93D6-3EE15F2F8093}"/>
    <cellStyle name="Comma 2 2 2 6 3" xfId="14438" xr:uid="{66557BB0-699E-4018-9C2E-CC7185EC8E44}"/>
    <cellStyle name="Comma 2 2 2 6 3 2" xfId="24438" xr:uid="{3256DC4C-483B-42E6-B2ED-6E3E9AC57466}"/>
    <cellStyle name="Comma 2 2 2 6 4" xfId="9359" xr:uid="{714D0F00-93B0-4D17-A3E7-B8681A756464}"/>
    <cellStyle name="Comma 2 2 2 7" xfId="20417" xr:uid="{78F6854A-F7D7-46F3-81F5-991FBE112E33}"/>
    <cellStyle name="Comma 2 2 2 7 2" xfId="6187" xr:uid="{C22C4604-DF79-47F0-A6F5-C5F746415998}"/>
    <cellStyle name="Comma 2 2 2 8" xfId="18483" xr:uid="{759536B4-82C4-49CD-A56A-EEAA6876D942}"/>
    <cellStyle name="Comma 2 2 2 8 2" xfId="15859" xr:uid="{0E428942-8421-4995-AB23-8D72E71E1CF9}"/>
    <cellStyle name="Comma 2 2 2 9" xfId="24966" xr:uid="{6509903E-8B95-41B4-A4E6-6FAF2E8D7C25}"/>
    <cellStyle name="Comma 2 2 3" xfId="21316" xr:uid="{8EF49CDE-5DF5-48DB-A6DE-939F78E66C58}"/>
    <cellStyle name="Comma 2 2 4" xfId="15004" xr:uid="{DA6CF5C6-E2F3-43AF-AA35-AD583B9456DD}"/>
    <cellStyle name="Comma 2 2 5" xfId="4471" xr:uid="{4BD0B232-4084-4748-B9E5-C767A8FEFA6D}"/>
    <cellStyle name="Comma 2 2 6" xfId="10784" xr:uid="{E4FCE03A-25DB-46C8-BB51-D33C8375E30D}"/>
    <cellStyle name="Comma 2 2 7" xfId="23421" xr:uid="{B284428B-4815-494F-A784-5F05754FCCE9}"/>
    <cellStyle name="Comma 2 2 7 2" xfId="17109" xr:uid="{69AF60EF-F4E8-4A58-A7BE-265836DE2627}"/>
    <cellStyle name="Comma 2 2 7 2 2" xfId="13063" xr:uid="{2CC1EDD8-6015-480A-9533-A320966175E1}"/>
    <cellStyle name="Comma 2 2 7 2 2 2" xfId="3734" xr:uid="{91EEF2FD-DD79-4F2A-AB3C-DC4083D3E808}"/>
    <cellStyle name="Comma 2 2 7 2 2 2 2" xfId="4448" xr:uid="{06DFBFB4-5A16-4D7F-93FF-6F1FCA8DA3B8}"/>
    <cellStyle name="Comma 2 2 7 2 2 3" xfId="18648" xr:uid="{3AC31C92-3B5E-4C34-9844-3218D7B1516F}"/>
    <cellStyle name="Comma 2 2 7 2 2 3 2" xfId="16021" xr:uid="{355BB474-96A8-472A-871B-379575AE2ED3}"/>
    <cellStyle name="Comma 2 2 7 2 2 4" xfId="20922" xr:uid="{7E999AC1-C5E1-41A3-BD53-111B5236386E}"/>
    <cellStyle name="Comma 2 2 7 2 3" xfId="8854" xr:uid="{13F23D13-0BBE-42E1-B4CF-5FB9B257F4C2}"/>
    <cellStyle name="Comma 2 2 7 2 3 2" xfId="18825" xr:uid="{CF40877A-8251-4985-B22C-412ABA2652A2}"/>
    <cellStyle name="Comma 2 2 7 2 4" xfId="14273" xr:uid="{7EEF51BF-4B93-4646-BF30-D77111379632}"/>
    <cellStyle name="Comma 2 2 7 2 4 2" xfId="24276" xr:uid="{D6D7524C-8ED1-419E-8B62-6134F3A8EDA6}"/>
    <cellStyle name="Comma 2 2 7 2 5" xfId="20755" xr:uid="{7413C660-7669-4883-9A60-51113C19CB5D}"/>
    <cellStyle name="Comma 2 2 7 3" xfId="424" xr:uid="{F07D6E30-9978-49ED-93B1-24C19700C50F}"/>
    <cellStyle name="Comma 2 2 7 3 2" xfId="10048" xr:uid="{BAFAA12C-4EA4-4BED-9F89-296903964A11}"/>
    <cellStyle name="Comma 2 2 7 3 2 2" xfId="10762" xr:uid="{F6E0BB02-90FF-4470-AF5A-38C8026A6E48}"/>
    <cellStyle name="Comma 2 2 7 3 3" xfId="8115" xr:uid="{E1CC8EEE-FA8B-43D1-967E-1D29689005B2}"/>
    <cellStyle name="Comma 2 2 7 3 3 2" xfId="5488" xr:uid="{AC7565C1-91C0-4705-BD0D-B7881B455810}"/>
    <cellStyle name="Comma 2 2 7 3 4" xfId="14610" xr:uid="{018A0B70-0B99-4D7D-92FF-8E3E407A71B6}"/>
    <cellStyle name="Comma 2 2 7 4" xfId="2541" xr:uid="{C0F2EF26-DA12-420B-9341-9175843BBC11}"/>
    <cellStyle name="Comma 2 2 7 4 2" xfId="25138" xr:uid="{89229195-32E1-4A09-A854-9733C5B75E94}"/>
    <cellStyle name="Comma 2 2 7 5" xfId="20585" xr:uid="{356F27BE-5717-4C8A-B180-A310AD836A5E}"/>
    <cellStyle name="Comma 2 2 7 5 2" xfId="11639" xr:uid="{B43FD564-E2C9-4F9F-AD12-18EDA02FCE47}"/>
    <cellStyle name="Comma 2 2 7 6" xfId="8120" xr:uid="{EF289479-D750-4C3D-8C2E-78F87DDF7EFE}"/>
    <cellStyle name="Comma 2 2 8" xfId="6576" xr:uid="{4C391257-DAD0-4733-9FCF-6A5166B5C310}"/>
    <cellStyle name="Comma 2 2 8 2" xfId="19213" xr:uid="{1FA26DA8-CE71-4A32-BA99-3A4F0D703FBA}"/>
    <cellStyle name="Comma 2 2 8 2 2" xfId="6741" xr:uid="{75527AB4-4109-45F1-8AA1-BA85FBAAC743}"/>
    <cellStyle name="Comma 2 2 8 2 2 2" xfId="13235" xr:uid="{DAD94E1D-52CD-410C-8D41-9C77BCE89880}"/>
    <cellStyle name="Comma 2 2 8 2 2 2 2" xfId="21292" xr:uid="{06F9CC47-EF34-4742-A3A4-86AC8E013CE8}"/>
    <cellStyle name="Comma 2 2 8 2 2 3" xfId="12324" xr:uid="{F0D286D2-3553-4903-B98C-DAF46B5669CF}"/>
    <cellStyle name="Comma 2 2 8 2 2 3 2" xfId="9697" xr:uid="{ADF8C7D8-DDB7-42BA-9FF8-961EFCEC61A4}"/>
    <cellStyle name="Comma 2 2 8 2 2 4" xfId="18820" xr:uid="{74BDB5E6-07EC-44A8-8A05-93FB4036D158}"/>
    <cellStyle name="Comma 2 2 8 2 3" xfId="15178" xr:uid="{00B679F0-CA5F-4C3F-952E-56265A013BA8}"/>
    <cellStyle name="Comma 2 2 8 2 3 2" xfId="20927" xr:uid="{C6A465D9-50BC-4307-936A-F8D5E51CB1EE}"/>
    <cellStyle name="Comma 2 2 8 2 4" xfId="9022" xr:uid="{3FA905F1-0165-40DA-8490-E25DC7578CF7}"/>
    <cellStyle name="Comma 2 2 8 2 4 2" xfId="7431" xr:uid="{98D13DBA-F42A-4430-8FB6-E406FF6D7FD5}"/>
    <cellStyle name="Comma 2 2 8 2 5" xfId="2879" xr:uid="{82E3C036-96F1-41A0-B378-D94217D5BF75}"/>
    <cellStyle name="Comma 2 2 8 3" xfId="19377" xr:uid="{3FF283F9-33FB-4D4E-B93B-B56B309E0E12}"/>
    <cellStyle name="Comma 2 2 8 3 2" xfId="1630" xr:uid="{BE69ABC3-6D36-40D8-BCE5-B5AB2FBA7C44}"/>
    <cellStyle name="Comma 2 2 8 3 2 2" xfId="14980" xr:uid="{EB3F3D6E-50C1-4629-814C-EE0A43FE72DB}"/>
    <cellStyle name="Comma 2 2 8 3 3" xfId="24961" xr:uid="{7772F545-778F-4FA4-AA54-B651B8491C98}"/>
    <cellStyle name="Comma 2 2 8 3 3 2" xfId="22333" xr:uid="{8C23FC1D-C8A6-4883-A493-28DC934F736C}"/>
    <cellStyle name="Comma 2 2 8 3 4" xfId="8287" xr:uid="{70AC7BF2-8C88-44BB-B2CE-37FACC98F11C}"/>
    <cellStyle name="Comma 2 2 8 4" xfId="21490" xr:uid="{83FCCADF-60C9-41CF-86F9-A08C4BA2A1F7}"/>
    <cellStyle name="Comma 2 2 8 4 2" xfId="8292" xr:uid="{000F5B0C-1080-4F62-8B11-0F7EAE5D03C5}"/>
    <cellStyle name="Comma 2 2 8 5" xfId="2709" xr:uid="{95964603-94B3-48B6-ACE3-9876DD7A9C75}"/>
    <cellStyle name="Comma 2 2 8 5 2" xfId="17964" xr:uid="{983445B5-9102-4790-A980-8B796D0785F9}"/>
    <cellStyle name="Comma 2 2 8 6" xfId="14443" xr:uid="{4DC1FDB2-1069-4B64-AB8A-404FF87636CC}"/>
    <cellStyle name="Comma 2 2 9" xfId="16019" xr:uid="{56BFCE39-017F-4C88-9030-882048960C94}"/>
    <cellStyle name="Comma 2 3" xfId="12898" xr:uid="{563F541C-FDB6-48CC-97A5-4E4A5CEC2809}"/>
    <cellStyle name="Comma 2 3 2" xfId="255" xr:uid="{419C74A2-EAE2-4B78-9544-85BF6451C1AE}"/>
    <cellStyle name="Comma 2 3 2 2" xfId="23586" xr:uid="{A773153B-DB35-4D3E-A783-1012A34ACDA5}"/>
    <cellStyle name="Comma 2 3 2 2 2" xfId="6913" xr:uid="{7A0AF42E-D503-4B7C-9B37-F4450931AB06}"/>
    <cellStyle name="Comma 2 3 2 2 2 2" xfId="2344" xr:uid="{1ED0A778-CF32-44A8-88C0-FD7747BA90E7}"/>
    <cellStyle name="Comma 2 3 2 2 3" xfId="16544" xr:uid="{A623F72F-F453-480D-BD5A-ED0F782D9FBB}"/>
    <cellStyle name="Comma 2 3 2 2 3 2" xfId="14948" xr:uid="{5C6BD29F-A00F-408D-8DD2-9C1CF162700B}"/>
    <cellStyle name="Comma 2 3 2 2 4" xfId="12496" xr:uid="{67577C20-46FC-42FD-B650-D10E14CFA9A3}"/>
    <cellStyle name="Comma 2 3 2 3" xfId="10958" xr:uid="{5770C108-E8CD-42C9-BB1B-111EC8AFC491}"/>
    <cellStyle name="Comma 2 3 2 3 2" xfId="3051" xr:uid="{264C95D8-4136-4B74-9722-C6FEB8958BA5}"/>
    <cellStyle name="Comma 2 3 2 4" xfId="15346" xr:uid="{FD8165D6-1F99-459A-BBC0-6BE2E4912921}"/>
    <cellStyle name="Comma 2 3 2 4 2" xfId="13753" xr:uid="{3B5421B8-E43A-48D8-B025-EBD56F4B4F8E}"/>
    <cellStyle name="Comma 2 3 2 5" xfId="21828" xr:uid="{38884047-67B2-432A-90D3-41F4BF56FE1B}"/>
    <cellStyle name="Comma 2 3 3" xfId="17274" xr:uid="{699DCBAF-430F-41F0-96A1-13864CB97565}"/>
    <cellStyle name="Comma 2 3 3 2" xfId="19549" xr:uid="{1451923D-6846-427F-AD1F-CA566F3834CA}"/>
    <cellStyle name="Comma 2 3 3 2 2" xfId="8657" xr:uid="{9D85BA02-5770-4F05-B383-8E8AD917C5BB}"/>
    <cellStyle name="Comma 2 3 3 3" xfId="6010" xr:uid="{A2CA5394-B48F-45BF-B259-19DE51959D9C}"/>
    <cellStyle name="Comma 2 3 3 3 2" xfId="3384" xr:uid="{DB7BA6DE-2AE3-4A8E-8119-89E3F8EF4ED1}"/>
    <cellStyle name="Comma 2 3 3 4" xfId="25133" xr:uid="{2BDD8A87-0596-440B-994F-D3886EE216E4}"/>
    <cellStyle name="Comma 2 3 4" xfId="4645" xr:uid="{BC513A6A-1301-4F56-A928-1C244A547C29}"/>
    <cellStyle name="Comma 2 3 4 2" xfId="14615" xr:uid="{C6A99F7A-ED11-4A45-88B2-8D6C8D782728}"/>
    <cellStyle name="Comma 2 3 5" xfId="21658" xr:uid="{65E4C21C-05E4-4C62-B104-59FC9D116E0F}"/>
    <cellStyle name="Comma 2 3 5 2" xfId="20067" xr:uid="{02044527-EC8B-4BE9-AD95-70CF6058B4B5}"/>
    <cellStyle name="Comma 2 3 6" xfId="9192" xr:uid="{2073E341-A018-4DB9-B872-97B289640498}"/>
    <cellStyle name="Comma 2 4" xfId="1296" xr:uid="{DAD3D6AD-C103-4451-BFD5-3D0BB9739D48}"/>
    <cellStyle name="Comma 2 4 2" xfId="3400" xr:uid="{2FFB80EE-AD6B-4DEA-B945-192BE6DE2251}"/>
    <cellStyle name="Comma 2 4 2 2" xfId="9714" xr:uid="{679B6E1F-581B-49F2-8233-EA85E0674C25}"/>
    <cellStyle name="Comma 2 4 2 2 2" xfId="4636" xr:uid="{0143071B-8133-4975-A393-B1623DA7C70D}"/>
    <cellStyle name="Comma 2 4 2 2 2 2" xfId="23758" xr:uid="{09B43F9C-7E2B-4ED3-845D-EAAEC3AEEC6D}"/>
    <cellStyle name="Comma 2 4 2 2 2 2 2" xfId="21082" xr:uid="{3C25B257-18BA-49B3-9CBC-56BBF01DC2C0}"/>
    <cellStyle name="Comma 2 4 2 2 2 3" xfId="10220" xr:uid="{87D570E5-8C81-477D-BBAD-0D448C7626ED}"/>
    <cellStyle name="Comma 2 4 2 2 2 3 2" xfId="8625" xr:uid="{440F803B-F366-4C1B-A50D-2FBB37194B1A}"/>
    <cellStyle name="Comma 2 4 2 2 2 4" xfId="16716" xr:uid="{BDA9554C-12FC-49AE-881E-B2CD84440DE5}"/>
    <cellStyle name="Comma 2 4 2 2 3" xfId="17283" xr:uid="{9F2FC7FD-540C-48F6-A0C7-B15F40AA1134}"/>
    <cellStyle name="Comma 2 4 2 2 3 2" xfId="22000" xr:uid="{6769D518-B6C1-4649-A298-C547E42EA848}"/>
    <cellStyle name="Comma 2 4 2 2 4" xfId="11126" xr:uid="{A9AE1898-F439-48BE-9237-BF577AC445D8}"/>
    <cellStyle name="Comma 2 4 2 2 4 2" xfId="2151" xr:uid="{7EFE7E06-65AE-4A94-BFD1-AD1901127D3F}"/>
    <cellStyle name="Comma 2 4 2 2 5" xfId="4983" xr:uid="{CC362F2B-8A6E-4523-91CE-7FB58E2A643B}"/>
    <cellStyle name="Comma 2 4 2 3" xfId="10949" xr:uid="{DBDD1CE8-37CD-4B6F-81A8-791FB0B8CCA3}"/>
    <cellStyle name="Comma 2 4 2 3 2" xfId="17446" xr:uid="{27D1E2D6-E8FA-486C-9797-7AD65CA346E3}"/>
    <cellStyle name="Comma 2 4 2 3 2 2" xfId="14770" xr:uid="{5A6445BC-182B-4E55-9BCD-EAF1FE242221}"/>
    <cellStyle name="Comma 2 4 2 3 3" xfId="22857" xr:uid="{E4096E25-66AD-4134-836C-F63FFFAD439A}"/>
    <cellStyle name="Comma 2 4 2 3 3 2" xfId="21260" xr:uid="{9F51594A-A465-4277-A20E-070C3B2704C3}"/>
    <cellStyle name="Comma 2 4 2 3 4" xfId="6182" xr:uid="{CB1B401F-142F-4CFA-83E9-9E7E06F5ECEB}"/>
    <cellStyle name="Comma 2 4 2 4" xfId="23595" xr:uid="{C097F60A-83C0-4E36-9AA5-8B615E2EBF78}"/>
    <cellStyle name="Comma 2 4 2 4 2" xfId="9364" xr:uid="{1ED56245-FB3D-4221-86A2-C876A166CDFA}"/>
    <cellStyle name="Comma 2 4 2 5" xfId="4813" xr:uid="{2466367D-37C2-40F8-A08A-EF56D4B3EB28}"/>
    <cellStyle name="Comma 2 4 2 5 2" xfId="1117" xr:uid="{9031927C-F7CF-4352-BD0A-904AC7A3F737}"/>
    <cellStyle name="Comma 2 4 2 6" xfId="15516" xr:uid="{1D85F75F-ADF4-40C5-B4DC-7F8E1BF03748}"/>
    <cellStyle name="Comma 2 4 3" xfId="22351" xr:uid="{E37DBE0C-3AC5-4BD8-BCE3-EEB3F23F0620}"/>
    <cellStyle name="Comma 2 4 3 2" xfId="16038" xr:uid="{7C8B0CE1-7312-40CE-B046-352A053AD5F8}"/>
    <cellStyle name="Comma 2 4 3 2 2" xfId="21481" xr:uid="{C497F1A9-00BF-48EF-93ED-395A2F2084B2}"/>
    <cellStyle name="Comma 2 4 3 2 2 2" xfId="4808" xr:uid="{89B671CE-AA70-4AAA-94CC-4ABBF3227A64}"/>
    <cellStyle name="Comma 2 4 3 2 2 2 2" xfId="18980" xr:uid="{2A018DEB-D83C-440F-81FB-FD719D920E63}"/>
    <cellStyle name="Comma 2 4 3 2 2 3" xfId="1802" xr:uid="{063B1F53-E4D7-49CF-B2B2-B7CD94D49F0D}"/>
    <cellStyle name="Comma 2 4 3 2 2 3 2" xfId="25471" xr:uid="{951D5BB6-E896-4664-BF87-A14F4A19853D}"/>
    <cellStyle name="Comma 2 4 3 2 2 4" xfId="10392" xr:uid="{697700E5-BA7C-4028-B589-7BD52F930676}"/>
    <cellStyle name="Comma 2 4 3 2 3" xfId="19386" xr:uid="{F1F90E1F-B935-498F-BC21-EFDC82A7F897}"/>
    <cellStyle name="Comma 2 4 3 2 3 2" xfId="5155" xr:uid="{1588B915-2E9D-4DE7-B04E-7E20BFD44F3A}"/>
    <cellStyle name="Comma 2 4 3 2 4" xfId="17451" xr:uid="{3B9C0EBF-F2E9-4FAF-8636-19CD0648661A}"/>
    <cellStyle name="Comma 2 4 3 2 4 2" xfId="10569" xr:uid="{9DA9707D-9D7E-44BB-8E87-299A265EC85A}"/>
    <cellStyle name="Comma 2 4 3 2 5" xfId="23933" xr:uid="{8C2F1B92-1C89-49C4-941C-D1D3E6E02077}"/>
    <cellStyle name="Comma 2 4 3 3" xfId="15169" xr:uid="{0388ACEB-A605-45A1-AD8F-801C1FA4EA52}"/>
    <cellStyle name="Comma 2 4 3 3 2" xfId="11121" xr:uid="{E5E33119-F562-4E0E-8070-3722D5419DCD}"/>
    <cellStyle name="Comma 2 4 3 3 2 2" xfId="8447" xr:uid="{62388662-DF13-4153-9239-0F2B191AACE9}"/>
    <cellStyle name="Comma 2 4 3 3 3" xfId="3906" xr:uid="{F8FAC4B9-F303-4BFF-A7DE-5A776D438BCF}"/>
    <cellStyle name="Comma 2 4 3 3 3 2" xfId="19158" xr:uid="{A898B10A-D8DA-48B4-9278-FF8DEE59CE8F}"/>
    <cellStyle name="Comma 2 4 3 3 4" xfId="23029" xr:uid="{C2A5F404-8849-4B7D-821F-A21F1468D8F3}"/>
    <cellStyle name="Comma 2 4 3 4" xfId="6750" xr:uid="{0B77A2C6-3237-4A70-B5AC-F6681DE4E7DD}"/>
    <cellStyle name="Comma 2 4 3 4 2" xfId="15688" xr:uid="{E7D9BAEF-86C7-4B30-B730-58EBB0FB9196}"/>
    <cellStyle name="Comma 2 4 3 5" xfId="23763" xr:uid="{A04141BB-7016-40C2-BADC-174A6278B66F}"/>
    <cellStyle name="Comma 2 4 3 5 2" xfId="4255" xr:uid="{421E8F14-967D-471D-9D0B-8D0C42C92A93}"/>
    <cellStyle name="Comma 2 4 3 6" xfId="11296" xr:uid="{33ECA9F4-148D-4C24-8155-909605F2248D}"/>
    <cellStyle name="Comma 2 4 4" xfId="5504" xr:uid="{EE865572-7282-46E2-A83D-78B3211694DB}"/>
    <cellStyle name="Comma 2 4 4 2" xfId="11818" xr:uid="{5D864224-7249-4DF7-99B4-DA153176EDA4}"/>
    <cellStyle name="Comma 2 4 4 2 2" xfId="2532" xr:uid="{EF97071A-022A-467F-BDD6-7A7F963E89DA}"/>
    <cellStyle name="Comma 2 4 4 2 2 2" xfId="21653" xr:uid="{45710175-D004-4A82-A370-936FD0964BD9}"/>
    <cellStyle name="Comma 2 4 4 2 2 2 2" xfId="12656" xr:uid="{21DCF6B1-3658-4599-9CDD-E61EDC881AFA}"/>
    <cellStyle name="Comma 2 4 4 2 2 3" xfId="13404" xr:uid="{C6581C6E-7DA6-4303-96F8-190A51805F01}"/>
    <cellStyle name="Comma 2 4 4 2 2 3 2" xfId="6520" xr:uid="{C97BB0E1-22B4-4E5A-92E5-F5E2BB7E3918}"/>
    <cellStyle name="Comma 2 4 4 2 2 4" xfId="1974" xr:uid="{210A74B1-B898-4397-94E3-D75CA359C246}"/>
    <cellStyle name="Comma 2 4 4 2 3" xfId="431" xr:uid="{36BADEA5-1D5D-4B3E-A526-0D1546C07184}"/>
    <cellStyle name="Comma 2 4 4 2 3 2" xfId="24105" xr:uid="{269F2AB5-EAF6-440F-A863-6FED54811D5F}"/>
    <cellStyle name="Comma 2 4 4 2 4" xfId="19554" xr:uid="{44AD5C3F-632A-4097-BEC7-8A0A03B20354}"/>
    <cellStyle name="Comma 2 4 4 2 4 2" xfId="16893" xr:uid="{78E14FE9-99CF-41B5-ABE2-77E84A7A95CE}"/>
    <cellStyle name="Comma 2 4 4 2 5" xfId="7088" xr:uid="{C2EFB3B4-83DD-4ECB-A398-C377D5F167F2}"/>
    <cellStyle name="Comma 2 4 4 3" xfId="8845" xr:uid="{34D61574-309D-4E2B-953D-CE0535EE110E}"/>
    <cellStyle name="Comma 2 4 4 3 2" xfId="15341" xr:uid="{A0185994-84E1-4EFF-B3A6-96EF621C5FC4}"/>
    <cellStyle name="Comma 2 4 4 3 2 2" xfId="25293" xr:uid="{F1579566-D995-4323-A5F0-AE1D19EA3065}"/>
    <cellStyle name="Comma 2 4 4 3 3" xfId="765" xr:uid="{7922FB60-82AC-494C-91AC-12A5299BC508}"/>
    <cellStyle name="Comma 2 4 4 3 3 2" xfId="12834" xr:uid="{1C56936D-4F68-42DC-A164-8037E4700B97}"/>
    <cellStyle name="Comma 2 4 4 3 4" xfId="4078" xr:uid="{8BFABE68-2D04-4011-BE4C-68341DE3ABC7}"/>
    <cellStyle name="Comma 2 4 4 4" xfId="13072" xr:uid="{A9C2DE8B-BB04-4590-915A-39E5A6368833}"/>
    <cellStyle name="Comma 2 4 4 4 2" xfId="11468" xr:uid="{8B8A3B36-13B8-494B-9755-7FA95FEFBD84}"/>
    <cellStyle name="Comma 2 4 4 5" xfId="6918" xr:uid="{86DD2ED1-2108-415B-A029-5B7F8FBA735A}"/>
    <cellStyle name="Comma 2 4 4 5 2" xfId="23206" xr:uid="{AA793AE7-FD35-4224-8A77-A333F180E404}"/>
    <cellStyle name="Comma 2 4 4 6" xfId="17621" xr:uid="{52BAACBC-4AF0-4603-AB0D-B0059148FD86}"/>
    <cellStyle name="Comma 2 5" xfId="24455" xr:uid="{B22B08E4-01CE-455C-AA91-9E5FA96323B2}"/>
    <cellStyle name="Comma 2 6" xfId="18142" xr:uid="{622338CE-66D4-4EBB-8AE6-B92EEF057881}"/>
    <cellStyle name="Comma 2 7" xfId="2436" xr:uid="{77F50CD5-54DC-4C50-957A-1FFD5CB0F2CF}"/>
    <cellStyle name="Comma 20" xfId="187" xr:uid="{D8AA0925-E74D-463D-8213-DA17E6F57FE8}"/>
    <cellStyle name="Comma 20 2" xfId="25587" xr:uid="{6C7F59AB-C05A-45AD-B529-0A12817627DE}"/>
    <cellStyle name="Comma 21" xfId="25505" xr:uid="{0EAB8296-6ED0-4A45-9085-A3AE1680AF7C}"/>
    <cellStyle name="Comma 21 2" xfId="25600" xr:uid="{3601D4ED-611D-45FF-A870-98EC06A58AA9}"/>
    <cellStyle name="Comma 22" xfId="25513" xr:uid="{ACF5199A-C349-4256-824A-349F0E0539BF}"/>
    <cellStyle name="Comma 22 2" xfId="25606" xr:uid="{E0E6DFE3-B1CB-4A73-A1AB-6B95362CD947}"/>
    <cellStyle name="Comma 23" xfId="38" xr:uid="{6D531044-2E93-4D64-B979-C6F3BEDC226E}"/>
    <cellStyle name="Comma 3" xfId="52" xr:uid="{93F4CB79-82BE-4673-A8A1-D7A5AB1FAF04}"/>
    <cellStyle name="Comma 3 10" xfId="22519" xr:uid="{04395455-698D-447A-B309-E75A7684836E}"/>
    <cellStyle name="Comma 3 10 2" xfId="5150" xr:uid="{A2B3500F-3442-4DD0-A8E0-10A3E4F2BBCB}"/>
    <cellStyle name="Comma 3 11" xfId="24789" xr:uid="{116594ED-D3A4-4CF7-BFCD-3DE0EF0FACEB}"/>
    <cellStyle name="Comma 3 11 2" xfId="2144" xr:uid="{39A4B87F-0F2F-40A9-A7F0-50FDB776299F}"/>
    <cellStyle name="Comma 3 12" xfId="21823" xr:uid="{0127FEF0-D50D-43FF-82F5-A33692F93E36}"/>
    <cellStyle name="Comma 3 13" xfId="5486" xr:uid="{77A4C30A-0093-49D3-AAE3-68CCFD79C82D}"/>
    <cellStyle name="Comma 3 14" xfId="7595" xr:uid="{A6DE8770-6120-44FB-AF54-EA3798EAE71A}"/>
    <cellStyle name="Comma 3 15" xfId="25527" xr:uid="{665721AF-5264-4597-B201-29333580C1AC}"/>
    <cellStyle name="Comma 3 2" xfId="127" xr:uid="{6C155D83-DA27-4499-A4E0-E86E192879CE}"/>
    <cellStyle name="Comma 3 2 2" xfId="3396" xr:uid="{687FB32C-6C81-4BEC-9FD5-2592AB3893F9}"/>
    <cellStyle name="Comma 3 2 2 2" xfId="14016" xr:uid="{3DDFBBAE-1DD1-4308-B641-4E906FF6581B}"/>
    <cellStyle name="Comma 3 2 2 2 2" xfId="14187" xr:uid="{BF3C1CB2-C103-44F0-B41E-4765ECF62823}"/>
    <cellStyle name="Comma 3 2 2 2 2 2" xfId="24186" xr:uid="{6F5D90C5-B264-4DF8-B0EE-1ECCC187ABB1}"/>
    <cellStyle name="Comma 3 2 2 2 3" xfId="8035" xr:uid="{ADF7B6E4-AE57-442F-8DF2-60852DA2520B}"/>
    <cellStyle name="Comma 3 2 2 2 3 2" xfId="5408" xr:uid="{0009432B-469D-46F7-85AD-A6D9CCBB2C81}"/>
    <cellStyle name="Comma 3 2 2 2 4" xfId="6097" xr:uid="{36D3FAF9-C710-4FAE-8464-AEC463A7A568}"/>
    <cellStyle name="Comma 3 2 2 3" xfId="17280" xr:uid="{193FB00F-8E01-43F7-AAC5-4B82BBBAC76A}"/>
    <cellStyle name="Comma 3 2 2 3 2" xfId="7234" xr:uid="{670B9BCD-4F5D-4C1D-862E-A5A027E6F078}"/>
    <cellStyle name="Comma 3 2 2 4" xfId="14250" xr:uid="{3742CF38-C64F-4E2D-B68F-E12C6D1D1F08}"/>
    <cellStyle name="Comma 3 2 2 4 2" xfId="15856" xr:uid="{786DA77D-FE5F-4DD8-B394-104730F1DDA1}"/>
    <cellStyle name="Comma 3 2 2 5" xfId="24963" xr:uid="{A558D0F3-2D55-42D4-8766-FC0AE7B037DA}"/>
    <cellStyle name="Comma 3 2 3" xfId="20244" xr:uid="{612DF154-9D16-483B-BC5D-C603A75A54D7}"/>
    <cellStyle name="Comma 3 2 4" xfId="21385" xr:uid="{0C63C957-0841-468D-8047-6630D9802F34}"/>
    <cellStyle name="Comma 3 2 4 2" xfId="17348" xr:uid="{AAD8BDB6-F349-4BE1-A95B-90B094B614A6}"/>
    <cellStyle name="Comma 3 2 4 2 2" xfId="4152" xr:uid="{3001DDC0-D12B-4214-BC59-28C2CC11F222}"/>
    <cellStyle name="Comma 3 2 4 3" xfId="18553" xr:uid="{349BB2CB-4AC2-4F0B-A680-7DE331AF3E9A}"/>
    <cellStyle name="Comma 3 2 4 3 2" xfId="4322" xr:uid="{A3E544EE-2FB4-4E4F-BE5F-C3300CF7B1FF}"/>
    <cellStyle name="Comma 3 2 4 4" xfId="22933" xr:uid="{755D24DA-F808-4BE4-84FE-50A9A6C424DD}"/>
    <cellStyle name="Comma 3 2 5" xfId="24608" xr:uid="{B00B60C2-C15C-46F9-8474-5B99F83B4452}"/>
    <cellStyle name="Comma 3 2 5 2" xfId="16358" xr:uid="{FAE52685-807F-4D16-BDDA-54348EE6058A}"/>
    <cellStyle name="Comma 3 2 5 2 2" xfId="9515" xr:uid="{9EFFCFE0-60A1-44CA-B4CF-3A799B490927}"/>
    <cellStyle name="Comma 3 2 5 3" xfId="4964" xr:uid="{D3A2B8D3-0E30-4EBA-86BC-42346CE137D8}"/>
    <cellStyle name="Comma 3 2 5 3 2" xfId="21238" xr:uid="{8FDCA605-C6D9-4F65-AC02-CA680825671E}"/>
    <cellStyle name="Comma 3 2 5 4" xfId="15668" xr:uid="{8E63B184-6224-4AAC-83E6-DD39B9D4E332}"/>
    <cellStyle name="Comma 3 2 6" xfId="19381" xr:uid="{F77A95E9-BC2A-4BC9-B872-28B042BBB484}"/>
    <cellStyle name="Comma 3 2 6 2" xfId="14608" xr:uid="{97AD9F07-B276-4712-9306-0B351F180650}"/>
    <cellStyle name="Comma 3 2 7" xfId="3737" xr:uid="{4C3C0284-7274-4153-9662-2F6861B95C01}"/>
    <cellStyle name="Comma 3 2 7 2" xfId="24270" xr:uid="{86043848-3CFE-42A6-9374-D7D6D2B4D2B2}"/>
    <cellStyle name="Comma 3 2 8" xfId="8104" xr:uid="{7A100CC3-052D-4EA3-AF99-A961185C6F09}"/>
    <cellStyle name="Comma 3 2 9" xfId="20234" xr:uid="{EE82F739-EF65-404E-9A9A-668FDE2000DC}"/>
    <cellStyle name="Comma 3 3" xfId="20232" xr:uid="{D9C80F05-8881-4C41-8FAF-098F1A906C24}"/>
    <cellStyle name="Comma 3 3 2" xfId="13932" xr:uid="{C7654A8D-8806-463A-843A-A89CCF1DC524}"/>
    <cellStyle name="Comma 3 3 3" xfId="15073" xr:uid="{EA16A486-6CFA-4A1F-BFD8-629D1CACCA84}"/>
    <cellStyle name="Comma 3 3 3 2" xfId="6815" xr:uid="{718E5055-C86A-4634-8956-C8FF4113A127}"/>
    <cellStyle name="Comma 3 3 3 2 2" xfId="10466" xr:uid="{4AAB2D64-7B7C-45FB-9694-F02A942641F6}"/>
    <cellStyle name="Comma 3 3 3 3" xfId="8020" xr:uid="{C89FCC9B-0FBF-441F-A013-E5E926AAACFE}"/>
    <cellStyle name="Comma 3 3 3 3 2" xfId="10636" xr:uid="{16B55470-D051-4BB7-8C97-3C61F59D4CDF}"/>
    <cellStyle name="Comma 3 3 3 4" xfId="16620" xr:uid="{9C50D973-A4B6-4BEB-89BB-A8723DEEAACA}"/>
    <cellStyle name="Comma 3 3 4" xfId="18295" xr:uid="{D5810056-FFAC-4EB0-A17E-E211AE5A5062}"/>
    <cellStyle name="Comma 3 3 4 2" xfId="5824" xr:uid="{9AE19140-B9DE-460F-A8F0-F267EA8E4B88}"/>
    <cellStyle name="Comma 3 3 4 2 2" xfId="22151" xr:uid="{94CB7206-4310-4856-B757-96CD32B9CADB}"/>
    <cellStyle name="Comma 3 3 4 3" xfId="11277" xr:uid="{26B53FCB-BD3A-4C57-A1D0-BAB67D15C7C1}"/>
    <cellStyle name="Comma 3 3 4 3 2" xfId="14926" xr:uid="{22C7752E-B923-4B80-A036-74767A2F31CF}"/>
    <cellStyle name="Comma 3 3 4 4" xfId="5135" xr:uid="{BCEE5241-1426-4363-8427-BE1C8C24EFE0}"/>
    <cellStyle name="Comma 3 3 5" xfId="6745" xr:uid="{72972390-9638-44DA-AD26-250A8903C8D9}"/>
    <cellStyle name="Comma 3 3 5 2" xfId="20920" xr:uid="{EB83AADC-74BD-4AAB-8AF3-8DEC4C39607A}"/>
    <cellStyle name="Comma 3 3 6" xfId="1633" xr:uid="{0BAF9BE4-B8A0-4707-87D8-8A8C8E16FA20}"/>
    <cellStyle name="Comma 3 3 6 2" xfId="11633" xr:uid="{B5A029C0-19BA-47EE-B993-AEFD2A0D896A}"/>
    <cellStyle name="Comma 3 3 7" xfId="18637" xr:uid="{4174E6AE-058D-4869-8FA2-C830BD3863EA}"/>
    <cellStyle name="Comma 3 3 8" xfId="25602" xr:uid="{118003C6-DD5A-4417-BF7A-D3D69A570C2D}"/>
    <cellStyle name="Comma 3 4" xfId="1292" xr:uid="{783FF6B5-AD76-446F-8B04-043491AEF6D0}"/>
    <cellStyle name="Comma 3 4 2" xfId="2368" xr:uid="{2D79CD36-CCB9-4D66-8FEF-3C1E0584B0D5}"/>
    <cellStyle name="Comma 3 4 3" xfId="4540" xr:uid="{13BCD4D9-7114-4F48-A34C-CA33398347EF}"/>
    <cellStyle name="Comma 3 4 3 2" xfId="19451" xr:uid="{B7D50144-C0CE-4BCA-9EF5-B5F61B70B010}"/>
    <cellStyle name="Comma 3 4 3 2 2" xfId="23103" xr:uid="{211642C0-00E7-4B9B-A7EB-85EDA1483B1B}"/>
    <cellStyle name="Comma 3 4 3 3" xfId="20655" xr:uid="{DAF660E4-0B07-49E1-990F-DFD77D69AA9E}"/>
    <cellStyle name="Comma 3 4 3 3 2" xfId="23273" xr:uid="{D7B964E4-04C6-4493-A1CC-4529A907B64D}"/>
    <cellStyle name="Comma 3 4 3 4" xfId="6086" xr:uid="{4D1E1EB8-44D4-4D58-B79D-70F1DCC00F1D}"/>
    <cellStyle name="Comma 3 4 4" xfId="7762" xr:uid="{7BA467CE-6BCD-417A-81E3-D858F5640A57}"/>
    <cellStyle name="Comma 3 4 4 2" xfId="12138" xr:uid="{607E89E6-FEEF-45A7-81D1-CC83A95E604E}"/>
    <cellStyle name="Comma 3 4 4 2 2" xfId="15839" xr:uid="{A1313ECD-0C78-4270-AE42-13D6F9257D38}"/>
    <cellStyle name="Comma 3 4 4 3" xfId="23914" xr:uid="{4CA2F267-2C53-419F-9939-BD8BA66746FA}"/>
    <cellStyle name="Comma 3 4 4 3 2" xfId="3362" xr:uid="{B7E362A8-F571-4AEF-8B8D-A734356DF8B9}"/>
    <cellStyle name="Comma 3 4 4 4" xfId="11448" xr:uid="{3F19085B-DB5B-43FE-9C74-2690E1E131B7}"/>
    <cellStyle name="Comma 3 4 5" xfId="23592" xr:uid="{55403394-9207-49EE-B87C-476CAAFE709D}"/>
    <cellStyle name="Comma 3 4 5 2" xfId="17767" xr:uid="{BF943C4D-EC36-49F9-B5CB-4BD4B47F5C66}"/>
    <cellStyle name="Comma 3 4 6" xfId="20562" xr:uid="{D4903FCC-0E75-4A02-B7E6-54F79BFE6051}"/>
    <cellStyle name="Comma 3 4 6 2" xfId="22168" xr:uid="{5ADA16B6-8BBE-45CE-9827-3C3465BD2728}"/>
    <cellStyle name="Comma 3 4 7" xfId="12326" xr:uid="{7546BDBA-231B-4165-B677-F5FBEFCAE822}"/>
    <cellStyle name="Comma 3 5" xfId="18137" xr:uid="{2DE225C3-9444-4113-AC1C-4D27782B3653}"/>
    <cellStyle name="Comma 3 5 2" xfId="21290" xr:uid="{65D1C09E-E660-4A77-8E90-826B63B51681}"/>
    <cellStyle name="Comma 3 5 2 2" xfId="20929" xr:uid="{9145CBEB-8D32-4DC9-B705-99A2AABEB8E6}"/>
    <cellStyle name="Comma 3 5 3" xfId="9024" xr:uid="{AF10073A-EFAE-40B6-84B8-A98ECF1698B1}"/>
    <cellStyle name="Comma 3 5 3 2" xfId="13749" xr:uid="{571B04A7-9E1D-4A67-8E24-E2F0CD2B740F}"/>
    <cellStyle name="Comma 3 5 4" xfId="2881" xr:uid="{C99A1067-DF84-4159-BAF6-E82B15E19055}"/>
    <cellStyle name="Comma 3 6" xfId="23417" xr:uid="{F8838952-A608-4C59-BA13-1BB71A1AF6CA}"/>
    <cellStyle name="Comma 3 6 2" xfId="10760" xr:uid="{B809D999-DB56-4657-91C8-308FA4A0EC7C}"/>
    <cellStyle name="Comma 3 6 2 2" xfId="9366" xr:uid="{68D9FD6F-EF16-4D15-B61B-6CEEE933C2C3}"/>
    <cellStyle name="Comma 3 6 3" xfId="4815" xr:uid="{C2320BA2-410E-4432-86F9-301F473F8584}"/>
    <cellStyle name="Comma 3 6 3 2" xfId="2150" xr:uid="{683FB191-0222-4BED-BD76-F2A4311437A1}"/>
    <cellStyle name="Comma 3 6 4" xfId="15518" xr:uid="{D9F5A1F0-23C3-4644-A7CC-07F9232AD0FC}"/>
    <cellStyle name="Comma 3 7" xfId="7609" xr:uid="{A8D561C8-0EB1-4B8C-B775-066F837CDD51}"/>
    <cellStyle name="Comma 3 8" xfId="8749" xr:uid="{4CD305B6-FA86-493C-806F-E7049CBF2016}"/>
    <cellStyle name="Comma 3 9" xfId="23504" xr:uid="{428D7B62-1EEA-4EF3-B2E8-7656A34BB572}"/>
    <cellStyle name="Comma 3 9 2" xfId="23675" xr:uid="{BA89B2EA-DFAC-4F50-B966-D87452C3FBBD}"/>
    <cellStyle name="Comma 3 9 2 2" xfId="7342" xr:uid="{9FE828BD-678B-4C5B-B64A-5C72364C2D6B}"/>
    <cellStyle name="Comma 3 9 3" xfId="4896" xr:uid="{25FF069E-9B51-4A6F-AC61-E87BC596D9C0}"/>
    <cellStyle name="Comma 3 9 3 2" xfId="1199" xr:uid="{A8EE7941-4AE7-4127-8613-3870D85DAFEE}"/>
    <cellStyle name="Comma 3 9 4" xfId="14528" xr:uid="{9767CC32-7B9D-427F-818D-0E43E838CC84}"/>
    <cellStyle name="Comma 4" xfId="53" xr:uid="{1011F187-7CF2-44BE-8B2C-F7EE2A0E8CCE}"/>
    <cellStyle name="Comma 4 2" xfId="14999" xr:uid="{6A2A5EEE-E44A-4FD7-9E50-2527ADEF6966}"/>
    <cellStyle name="Comma 4 2 2" xfId="15005" xr:uid="{2518BEB4-4DF9-4119-8EE5-BE6792894272}"/>
    <cellStyle name="Comma 4 2 2 2" xfId="7773" xr:uid="{8ADA41E7-05CA-4703-BDA8-56E1E3008EF5}"/>
    <cellStyle name="Comma 4 2 2 2 2" xfId="14268" xr:uid="{54418036-7C8E-4DC5-AFCE-693649EEDD08}"/>
    <cellStyle name="Comma 4 2 2 2 2 2" xfId="23189" xr:uid="{ADD59508-948E-4501-ADC3-08AC4FB9F1DF}"/>
    <cellStyle name="Comma 4 2 2 2 3" xfId="17615" xr:uid="{F4AB93F4-9C5C-4CD9-BA9A-A7FE16D4E732}"/>
    <cellStyle name="Comma 4 2 2 2 3 2" xfId="10730" xr:uid="{F27EB2DA-08A5-471E-A283-1CAECC2DD1A1}"/>
    <cellStyle name="Comma 4 2 2 2 4" xfId="19890" xr:uid="{2EA6F603-2B2C-48C5-8714-A4BF57AF5FAE}"/>
    <cellStyle name="Comma 4 2 2 3" xfId="9888" xr:uid="{BC5E5385-4A3A-4081-AC41-3AD8A3CCAC3C}"/>
    <cellStyle name="Comma 4 2 2 3 2" xfId="19896" xr:uid="{7E22CE19-3B87-43D0-8B9A-D492EF15153A}"/>
    <cellStyle name="Comma 4 2 2 4" xfId="603" xr:uid="{18E8E0DB-CF91-4454-A63C-2505DECB71A7}"/>
    <cellStyle name="Comma 4 2 2 4 2" xfId="25310" xr:uid="{F9BFB63F-43DE-45E8-8581-9073C1271A54}"/>
    <cellStyle name="Comma 4 2 2 5" xfId="773" xr:uid="{D01D8B70-4FC9-4E20-B37F-75D7E2D2D0F9}"/>
    <cellStyle name="Comma 4 2 3" xfId="21317" xr:uid="{3ACBA939-F5EE-4EAD-A204-CF1DD1E51DC5}"/>
    <cellStyle name="Comma 4 2 3 2" xfId="3574" xr:uid="{E403B04E-622D-4663-AE10-02EF0E51F355}"/>
    <cellStyle name="Comma 4 2 3 2 2" xfId="7260" xr:uid="{C081DC25-2D0C-4C48-81D4-5CA87617CAEC}"/>
    <cellStyle name="Comma 4 2 3 3" xfId="602" xr:uid="{217010DC-162B-4C8A-9110-21BFEAF2F6C6}"/>
    <cellStyle name="Comma 4 2 3 3 2" xfId="12673" xr:uid="{234BA194-78FB-4034-9D03-30F5E93BC184}"/>
    <cellStyle name="Comma 4 2 3 4" xfId="13410" xr:uid="{0AEE840B-3306-4E87-B972-F8A313703B77}"/>
    <cellStyle name="Comma 4 2 4" xfId="23490" xr:uid="{99F4F4E3-0BC9-4301-A209-75A4506AB06C}"/>
    <cellStyle name="Comma 4 2 5" xfId="20408" xr:uid="{84D34EDE-673E-41C0-A444-03A2D8466CDA}"/>
    <cellStyle name="Comma 4 2 5 2" xfId="2704" xr:uid="{EF1764E6-2AF0-41DC-8EE7-31CD11827DF8}"/>
    <cellStyle name="Comma 4 2 5 2 2" xfId="16876" xr:uid="{77156B06-B80E-4AAA-9845-02636C635182}"/>
    <cellStyle name="Comma 4 2 5 3" xfId="7082" xr:uid="{46BD0F83-4FB8-4C12-8B8F-80B332B0C187}"/>
    <cellStyle name="Comma 4 2 5 3 2" xfId="23367" xr:uid="{DA1BC9C5-2198-40D1-87A2-80D49F22D7C1}"/>
    <cellStyle name="Comma 4 2 5 4" xfId="13576" xr:uid="{ADC14421-DA79-49D2-8F33-42AE60106BC6}"/>
    <cellStyle name="Comma 4 3" xfId="4472" xr:uid="{CAA49442-D0F4-48AF-93C5-4E313EE912BA}"/>
    <cellStyle name="Comma 4 3 2" xfId="10785" xr:uid="{260FEC91-8CBA-4EEE-ABB9-CB749FC82CAA}"/>
    <cellStyle name="Comma 4 3 2 2" xfId="24619" xr:uid="{9B3B7E31-35A2-4C85-848D-6DA72E092869}"/>
    <cellStyle name="Comma 4 3 2 2 2" xfId="7945" xr:uid="{3E84286C-B0FE-4837-B929-B9772EC55684}"/>
    <cellStyle name="Comma 4 3 2 2 2 2" xfId="4238" xr:uid="{60DDE17B-2B75-4F68-9E63-CF124C12C749}"/>
    <cellStyle name="Comma 4 3 2 2 3" xfId="11290" xr:uid="{5800DDFD-12E0-44F8-88DC-37DD53E8B8E8}"/>
    <cellStyle name="Comma 4 3 2 2 3 2" xfId="2312" xr:uid="{DBA7658F-994A-4D24-BA86-8417A1E775F8}"/>
    <cellStyle name="Comma 4 3 2 2 4" xfId="17787" xr:uid="{43366EE8-D07E-4924-B04D-4967EE702F70}"/>
    <cellStyle name="Comma 4 3 2 3" xfId="16212" xr:uid="{AF00777B-0A76-434B-9801-63B38358CF84}"/>
    <cellStyle name="Comma 4 3 2 3 2" xfId="946" xr:uid="{C0FE628A-B5EC-46A5-BCE6-444652CF9C1B}"/>
    <cellStyle name="Comma 4 3 2 4" xfId="3745" xr:uid="{6F0C68EA-DF08-48F4-A238-DC05A22DA423}"/>
    <cellStyle name="Comma 4 3 2 4 2" xfId="8464" xr:uid="{95500482-7C1F-43D6-AF10-DE7C1241C973}"/>
    <cellStyle name="Comma 4 3 2 5" xfId="3914" xr:uid="{FD3695B8-9507-466A-B8CC-8FC8A0A742E8}"/>
    <cellStyle name="Comma 4 3 3" xfId="18306" xr:uid="{BCC75D2A-7A3B-4C7E-8085-A757B0300341}"/>
    <cellStyle name="Comma 4 3 3 2" xfId="20580" xr:uid="{C5097091-D218-463F-A13A-180829A3F497}"/>
    <cellStyle name="Comma 4 3 3 2 2" xfId="10552" xr:uid="{02F534A5-3229-4617-81B0-2E5B4068061C}"/>
    <cellStyle name="Comma 4 3 3 3" xfId="23927" xr:uid="{BC465581-8C35-4B21-9CD2-DE4F6679025A}"/>
    <cellStyle name="Comma 4 3 3 3 2" xfId="4416" xr:uid="{4EC3D75A-0703-4D4B-9501-1D190B3880CD}"/>
    <cellStyle name="Comma 4 3 3 4" xfId="7254" xr:uid="{8E42586B-B884-4BB9-B9EB-AC5303768C4C}"/>
    <cellStyle name="Comma 4 3 4" xfId="22525" xr:uid="{5857B49C-ED75-4B89-AA95-819DF0162B11}"/>
    <cellStyle name="Comma 4 3 4 2" xfId="13582" xr:uid="{625030D9-AE85-4663-8C87-B178CD2AC087}"/>
    <cellStyle name="Comma 4 3 5" xfId="1641" xr:uid="{CEA23018-C15E-46EE-8448-00DF92FD1761}"/>
    <cellStyle name="Comma 4 3 5 2" xfId="18997" xr:uid="{B8D6CF7D-D8C3-448C-8671-27E9A9AAE73D}"/>
    <cellStyle name="Comma 4 3 6" xfId="1810" xr:uid="{66920812-D66E-43F2-BAC0-07B6CA1482D0}"/>
    <cellStyle name="Comma 4 4" xfId="23422" xr:uid="{36D35BEA-C7EE-4C05-8115-95FDBC924A84}"/>
    <cellStyle name="Comma 4 4 2" xfId="17110" xr:uid="{B803901D-6DEB-4C67-A064-4FEAB452F22B}"/>
    <cellStyle name="Comma 4 4 2 2" xfId="5668" xr:uid="{A77AEA66-0456-4A1C-A4C3-F1F16C5BDBC7}"/>
    <cellStyle name="Comma 4 4 2 2 2" xfId="24791" xr:uid="{4D91AA18-1AB1-4EA7-90BD-760BE9732125}"/>
    <cellStyle name="Comma 4 4 2 2 2 2" xfId="13737" xr:uid="{86DEF721-5986-4C97-80D6-D74DAE023308}"/>
    <cellStyle name="Comma 4 4 2 2 3" xfId="15510" xr:uid="{6069F046-9B8C-4533-88C7-BCDF50DA9163}"/>
    <cellStyle name="Comma 4 4 2 2 3 2" xfId="13915" xr:uid="{8AA43EB7-D8C9-420E-AF18-1E2CADCA8A62}"/>
    <cellStyle name="Comma 4 4 2 2 4" xfId="11462" xr:uid="{2E099275-09C4-4129-B8C2-3B62C2B2A1A1}"/>
    <cellStyle name="Comma 4 4 2 3" xfId="11992" xr:uid="{3A5241AF-A0B7-4CE7-AC21-508EAE733572}"/>
    <cellStyle name="Comma 4 4 2 3 2" xfId="1983" xr:uid="{3E6668E9-903E-4BD6-B2C2-3319BCCD5B22}"/>
    <cellStyle name="Comma 4 4 2 4" xfId="22696" xr:uid="{6CC7769F-D3C7-44CA-ACD2-B190A05C5BBC}"/>
    <cellStyle name="Comma 4 4 2 4 2" xfId="14787" xr:uid="{F23FE2AB-A07A-4989-95C7-348AC967AFCF}"/>
    <cellStyle name="Comma 4 4 2 5" xfId="22865" xr:uid="{FD1BB69F-F6DF-4E06-B575-3D96F6443A55}"/>
    <cellStyle name="Comma 4 4 3" xfId="11982" xr:uid="{0831E0E8-659D-4BBB-A10D-99B07625F772}"/>
    <cellStyle name="Comma 4 4 3 2" xfId="18478" xr:uid="{465B712E-44A2-4410-BEAB-BC9CD85BE52C}"/>
    <cellStyle name="Comma 4 4 3 2 2" xfId="2134" xr:uid="{2B26CABC-B662-48E9-BB54-E0DDDEFE55EE}"/>
    <cellStyle name="Comma 4 4 3 3" xfId="4977" xr:uid="{FAD1E03E-85C1-46AF-A47B-B4C6124F97CC}"/>
    <cellStyle name="Comma 4 4 3 3 2" xfId="1280" xr:uid="{1192B38B-25B9-469B-8F6E-52A2BE707940}"/>
    <cellStyle name="Comma 4 4 3 4" xfId="24099" xr:uid="{E0BF9B56-723C-4931-92D7-D0D3F63848EE}"/>
    <cellStyle name="Comma 4 4 4" xfId="5678" xr:uid="{AC994D82-9E37-455E-A44B-935FEBA823DA}"/>
    <cellStyle name="Comma 4 4 4 2" xfId="947" xr:uid="{36D40F2F-701A-4357-B322-661C2F4D2918}"/>
    <cellStyle name="Comma 4 4 5" xfId="10059" xr:uid="{48BFE300-7615-4F11-A5F4-3EBE4FE89916}"/>
    <cellStyle name="Comma 4 4 5 2" xfId="21099" xr:uid="{4B6293D2-7AAD-41E6-92DC-81EAD73DA7CC}"/>
    <cellStyle name="Comma 4 4 6" xfId="10228" xr:uid="{84FCA1F9-5D83-409E-9C2B-DF3AD1C9FF65}"/>
    <cellStyle name="Comma 4 5" xfId="6577" xr:uid="{2FA83FAB-89FE-45CB-A0E2-791A2FB878C7}"/>
    <cellStyle name="Comma 4 5 2" xfId="16202" xr:uid="{4F981B98-6C57-459F-B5C2-2A2517928F0D}"/>
    <cellStyle name="Comma 4 5 2 2" xfId="12154" xr:uid="{37083B6D-3438-43BB-92D9-37F072BD3DE1}"/>
    <cellStyle name="Comma 4 5 2 2 2" xfId="20051" xr:uid="{808ABE61-1A3E-4236-87C8-D0C96F68319E}"/>
    <cellStyle name="Comma 4 5 2 3" xfId="21822" xr:uid="{3D8F4828-B7C7-4A2F-9865-0647539CB7AD}"/>
    <cellStyle name="Comma 4 5 2 3 2" xfId="20228" xr:uid="{AED2A1F3-F6A3-4B06-995F-B6196F94FA40}"/>
    <cellStyle name="Comma 4 5 2 4" xfId="5149" xr:uid="{069D29CA-AB73-408A-8469-17BF41E65F8C}"/>
    <cellStyle name="Comma 4 5 3" xfId="24629" xr:uid="{DE66357C-A9E3-4964-AA40-5362798CE1BF}"/>
    <cellStyle name="Comma 4 5 3 2" xfId="4087" xr:uid="{53D7D258-C52E-4B75-A6A3-AEB143EDA887}"/>
    <cellStyle name="Comma 4 5 4" xfId="16383" xr:uid="{8E958FE1-C8B7-4D59-B308-D2704B4F11E5}"/>
    <cellStyle name="Comma 4 5 4 2" xfId="3223" xr:uid="{9ACD058A-09F6-4006-B73E-1E25D3985511}"/>
    <cellStyle name="Comma 4 5 5" xfId="16552" xr:uid="{69D30A7E-636D-4031-BCF0-34ED96A65F09}"/>
    <cellStyle name="Comma 4 6" xfId="8681" xr:uid="{5B6AA29D-74D5-467D-90B1-6707305F3627}"/>
    <cellStyle name="Comma 4 6 2" xfId="1470" xr:uid="{EC3D1980-48E7-40F1-9CC6-6E9A416AE8B3}"/>
    <cellStyle name="Comma 4 6 2 2" xfId="17793" xr:uid="{21FE119D-14E9-4EA7-98FA-8DDB2AFF1878}"/>
    <cellStyle name="Comma 4 6 3" xfId="13240" xr:uid="{DFC8345D-D31E-41E0-92E2-E5CD0ED2566C}"/>
    <cellStyle name="Comma 4 6 3 2" xfId="6359" xr:uid="{B945BAC8-C20A-44D7-AACC-6501D7421D57}"/>
    <cellStyle name="Comma 4 6 4" xfId="19724" xr:uid="{724724D6-0EDC-4D47-8B3F-A8AA4E71C684}"/>
    <cellStyle name="Comma 4 7" xfId="10853" xr:uid="{F6B48DC0-1199-49A4-9250-C1833D32D7EA}"/>
    <cellStyle name="Comma 4 8" xfId="14096" xr:uid="{F34EF54F-686B-46C7-B22C-EBF6EF670E42}"/>
    <cellStyle name="Comma 4 8 2" xfId="9017" xr:uid="{3135399D-64D2-45E3-B2FF-DA7F6EF82F93}"/>
    <cellStyle name="Comma 4 8 2 2" xfId="6342" xr:uid="{5E5B44A6-70E5-4765-A592-2729AFC35D3E}"/>
    <cellStyle name="Comma 4 8 3" xfId="19718" xr:uid="{4FC68C38-4A83-4ACC-96EF-022ED8C8F4B9}"/>
    <cellStyle name="Comma 4 8 3 2" xfId="17054" xr:uid="{EF12C458-D042-4EA6-B1B0-AEF33D8CFE39}"/>
    <cellStyle name="Comma 4 8 4" xfId="938" xr:uid="{2F955E17-582E-44D6-B0F0-BEB9591DA6B3}"/>
    <cellStyle name="Comma 4 9" xfId="7599" xr:uid="{B45F5056-4992-4A96-A8B1-96BCD0389B75}"/>
    <cellStyle name="Comma 5" xfId="131" xr:uid="{245EA9FE-09E7-4A9B-AD92-2497EE479E02}"/>
    <cellStyle name="Comma 6" xfId="150" xr:uid="{63C260DE-C624-4AD6-9E99-622B60F7EF8B}"/>
    <cellStyle name="Comma 6 2" xfId="22515" xr:uid="{982F305A-9493-4E41-B986-E26BA510BB01}"/>
    <cellStyle name="Comma 6 3" xfId="12899" xr:uid="{50D1DB35-439A-45CF-ACB1-C148674740B8}"/>
    <cellStyle name="Comma 6 4" xfId="25550" xr:uid="{6A7A90DA-8452-4A52-B7FD-DF1D6253C600}"/>
    <cellStyle name="Comma 7" xfId="152" xr:uid="{D6F9E39A-37CC-478F-9EF5-4BF5F492763D}"/>
    <cellStyle name="Comma 7 2" xfId="7593" xr:uid="{2ADF878B-52F1-42BE-BCFD-92C8335099CA}"/>
    <cellStyle name="Comma 7 3" xfId="25552" xr:uid="{C0E99479-19D9-45DB-9919-0DFD6AB9AD35}"/>
    <cellStyle name="Comma 8" xfId="153" xr:uid="{F46EC684-0D2A-4306-A70F-71DE2ADDBDBE}"/>
    <cellStyle name="Comma 8 2" xfId="22336" xr:uid="{94F2EC18-50F7-4E89-BFF3-452B06FD80F4}"/>
    <cellStyle name="Comma 8 3" xfId="25553" xr:uid="{1E9D7213-736C-4880-A238-4030673D0822}"/>
    <cellStyle name="Comma 9" xfId="154" xr:uid="{7D1996E1-A241-4EF6-AF8D-2ED1FA232282}"/>
    <cellStyle name="Comma 9 2" xfId="25554" xr:uid="{E8DF4EC4-57B9-406A-BA5C-8AF89DEFF727}"/>
    <cellStyle name="Currency [0] 2" xfId="126" xr:uid="{994C98E5-27E0-4FF5-9790-DEE25709A1A0}"/>
    <cellStyle name="Currency [0] 3" xfId="121" xr:uid="{22424BFB-6465-4DCF-920F-9CB2B28B81E6}"/>
    <cellStyle name="Currency 2" xfId="54" xr:uid="{CD64230B-0761-414D-90DF-0DDE6362AA9C}"/>
    <cellStyle name="Currency 2 2" xfId="18132" xr:uid="{700BA49A-AE93-4A6F-B915-B26F98E0FC44}"/>
    <cellStyle name="Currency 2 2 2" xfId="21311" xr:uid="{463A2530-48B1-4CF7-94B1-261844B0E2AF}"/>
    <cellStyle name="Currency 2 3" xfId="1294" xr:uid="{6082C052-211B-470C-B60B-BE8F955A39F9}"/>
    <cellStyle name="Currency 3" xfId="55" xr:uid="{BBB08FF4-DD59-4FB1-9727-1C68169E3BD4}"/>
    <cellStyle name="Currency 3 10" xfId="9882" xr:uid="{4DDAF815-E6F2-4CDB-9687-B67A8E7E6DBB}"/>
    <cellStyle name="Currency 3 10 2" xfId="15683" xr:uid="{C43BAFF4-5378-4319-A109-63E2146DFDBA}"/>
    <cellStyle name="Currency 3 11" xfId="12152" xr:uid="{A10AFC70-0396-4DBC-97CA-DD1EB76771F0}"/>
    <cellStyle name="Currency 3 11 2" xfId="1110" xr:uid="{E67DF46F-DFFA-4659-B216-4B921EAE2F0D}"/>
    <cellStyle name="Currency 3 12" xfId="9187" xr:uid="{23DDA1E2-0DE7-4602-8C9F-CA666DD4252D}"/>
    <cellStyle name="Currency 3 13" xfId="11799" xr:uid="{72C4D761-C6FF-4A08-8D44-B57473CB162C}"/>
    <cellStyle name="Currency 3 14" xfId="18128" xr:uid="{94987EB8-2750-48CE-A1D7-BEC4225FD394}"/>
    <cellStyle name="Currency 3 15" xfId="25528" xr:uid="{0CB59DFC-251E-4B0A-B436-F6627AA9708A}"/>
    <cellStyle name="Currency 3 2" xfId="24445" xr:uid="{4E9D9CB2-709C-41CC-BA38-0235D47F4F12}"/>
    <cellStyle name="Currency 3 2 2" xfId="25603" xr:uid="{D522CCB3-E3C8-4083-8CC8-EEBDB6C5C45F}"/>
    <cellStyle name="Currency 3 3" xfId="7597" xr:uid="{D4432748-3F95-4E6A-9F63-7587ED50C5B1}"/>
    <cellStyle name="Currency 3 3 2" xfId="6645" xr:uid="{37E5FCBD-A087-4398-8E23-38599C340DC1}"/>
    <cellStyle name="Currency 3 3 2 2" xfId="498" xr:uid="{C91BB5D6-9688-4699-8A49-40BAF1B0015A}"/>
    <cellStyle name="Currency 3 3 2 2 2" xfId="6256" xr:uid="{143C0731-BE4C-4F19-93AF-263A223A0457}"/>
    <cellStyle name="Currency 3 3 2 3" xfId="670" xr:uid="{06911F05-51B9-4481-84ED-0BB81AA6A141}"/>
    <cellStyle name="Currency 3 3 2 3 2" xfId="6426" xr:uid="{6FCF99F7-7A04-4530-AD41-EBD6A7B14608}"/>
    <cellStyle name="Currency 3 3 2 4" xfId="25037" xr:uid="{1CB57E56-8CE0-4C8C-ADD4-F3B80E811BD8}"/>
    <cellStyle name="Currency 3 3 3" xfId="14085" xr:uid="{3AA26560-8FE7-4492-9E41-A0062E2904F8}"/>
    <cellStyle name="Currency 3 3 3 2" xfId="18462" xr:uid="{CB11CD81-EB1D-44A9-A5DF-835629C394A4}"/>
    <cellStyle name="Currency 3 3 3 2 2" xfId="11619" xr:uid="{841E87A2-BA49-4621-A7DC-8017D0A2BDAB}"/>
    <cellStyle name="Currency 3 3 3 3" xfId="7069" xr:uid="{9E6C5132-3869-453A-AF82-4DED85AE52BD}"/>
    <cellStyle name="Currency 3 3 3 3 2" xfId="22311" xr:uid="{45E8BB59-D29D-4EBB-971D-FA275E674E68}"/>
    <cellStyle name="Currency 3 3 3 4" xfId="17773" xr:uid="{EBCD57C5-9C45-4D1E-9E9A-36CF09085113}"/>
    <cellStyle name="Currency 3 3 4" xfId="17278" xr:uid="{1EBC0315-172E-4A28-8E15-A568B540140C}"/>
    <cellStyle name="Currency 3 3 4 2" xfId="8285" xr:uid="{A903E3F3-38CC-42EF-B253-A3C127954189}"/>
    <cellStyle name="Currency 3 3 5" xfId="595" xr:uid="{F348B052-BE93-44C9-A4C6-8C76FF858479}"/>
    <cellStyle name="Currency 3 3 5 2" xfId="5320" xr:uid="{C13F69B9-42A7-430A-9E1A-15850013E617}"/>
    <cellStyle name="Currency 3 3 6" xfId="24950" xr:uid="{6620A8FA-3787-4A2F-8F31-7D8E0859D070}"/>
    <cellStyle name="Currency 3 4" xfId="251" xr:uid="{94EE39B7-6B71-4CD7-8AD2-E613AEA20FA7}"/>
    <cellStyle name="Currency 3 4 2" xfId="20328" xr:uid="{2E658304-1251-4081-949A-52A8A5ED1BE3}"/>
    <cellStyle name="Currency 3 4 2 2" xfId="20499" xr:uid="{3DB22A4E-CE77-4ABD-91F7-FC7A28F5F219}"/>
    <cellStyle name="Currency 3 4 2 2 2" xfId="11549" xr:uid="{DCB61D55-0DF4-4A8B-A3E3-77C2413DB4CB}"/>
    <cellStyle name="Currency 3 4 2 3" xfId="18568" xr:uid="{B23A64DB-BCB7-4595-9598-CEFE83A4689F}"/>
    <cellStyle name="Currency 3 4 2 3 2" xfId="15941" xr:uid="{F14CB365-6389-4DDC-94D6-C36F2111458A}"/>
    <cellStyle name="Currency 3 4 2 4" xfId="16631" xr:uid="{AE6549E5-09D2-4A60-B3F2-24038D219925}"/>
    <cellStyle name="Currency 3 4 3" xfId="10955" xr:uid="{0B46376B-06DE-42BA-9E85-B95A314885CF}"/>
    <cellStyle name="Currency 3 4 3 2" xfId="24079" xr:uid="{8367485A-9832-44C7-9B0E-BCAF07A4390E}"/>
    <cellStyle name="Currency 3 4 4" xfId="7927" xr:uid="{ABCD31A5-8093-4241-9C94-48268884BEFA}"/>
    <cellStyle name="Currency 3 4 4 2" xfId="9532" xr:uid="{8ADC0E7C-8BE1-4FCF-A048-F5E9122F7A84}"/>
    <cellStyle name="Currency 3 4 5" xfId="6012" xr:uid="{2711A62F-C4B5-44B3-A527-590F6DD6CD14}"/>
    <cellStyle name="Currency 3 5" xfId="7604" xr:uid="{3681D36D-1636-4C26-8782-946265FDE4F2}"/>
    <cellStyle name="Currency 3 5 2" xfId="14978" xr:uid="{E65ED1F0-9476-4AD5-9FEC-076298781E32}"/>
    <cellStyle name="Currency 3 5 2 2" xfId="14617" xr:uid="{4D1C5184-DB7B-43EF-A425-1A71FB80F6F0}"/>
    <cellStyle name="Currency 3 5 3" xfId="21660" xr:uid="{06DB0076-FB19-4683-9BFD-29F23A961173}"/>
    <cellStyle name="Currency 3 5 3 2" xfId="1115" xr:uid="{F90F9855-7F0F-425A-8A7A-4D4F57CCA6D9}"/>
    <cellStyle name="Currency 3 5 4" xfId="9194" xr:uid="{59772D34-1A7B-4A80-A3AE-812149F041E2}"/>
    <cellStyle name="Currency 3 6" xfId="17105" xr:uid="{90766D72-6702-442C-9194-59B3AF5324BD}"/>
    <cellStyle name="Currency 3 6 2" xfId="23396" xr:uid="{309C58EB-3C7C-47F9-869C-F94995A8FAA7}"/>
    <cellStyle name="Currency 3 6 2 2" xfId="22002" xr:uid="{F2EA2F1B-59B0-47D7-B7FA-DAFF78D1482F}"/>
    <cellStyle name="Currency 3 6 3" xfId="11128" xr:uid="{22E1356F-C89A-4CA8-A78A-8DBEB6FC26FA}"/>
    <cellStyle name="Currency 3 6 3 2" xfId="4254" xr:uid="{43A1F20C-8108-4F86-8ECB-6BAE1F5E7025}"/>
    <cellStyle name="Currency 3 6 4" xfId="4985" xr:uid="{732CB835-4FCB-460C-A09B-FBCE9F76BB72}"/>
    <cellStyle name="Currency 3 7" xfId="17178" xr:uid="{BFE8BADF-BAD4-401B-BB67-0CBB5786A58F}"/>
    <cellStyle name="Currency 3 7 2" xfId="13137" xr:uid="{5E2B0CF8-B743-457E-B427-2AA60C7FF743}"/>
    <cellStyle name="Currency 3 7 2 2" xfId="16790" xr:uid="{5992554B-82DA-4D94-9083-EF1941E58A3F}"/>
    <cellStyle name="Currency 3 7 3" xfId="14343" xr:uid="{DCA79F54-C0BD-45BF-8AF1-2D4830A967E6}"/>
    <cellStyle name="Currency 3 7 3 2" xfId="16960" xr:uid="{C2379829-C3B9-49ED-BCFC-5EDBCF77530D}"/>
    <cellStyle name="Currency 3 7 4" xfId="12400" xr:uid="{C0863006-AA04-4BC3-B0EC-A8C5FCCC128E}"/>
    <cellStyle name="Currency 3 8" xfId="17192" xr:uid="{3F3A7883-BD51-4F1E-8106-112F554776B0}"/>
    <cellStyle name="Currency 3 8 2" xfId="17363" xr:uid="{9E752B0E-07B4-44E2-BBE8-7609D742D397}"/>
    <cellStyle name="Currency 3 8 2 2" xfId="19978" xr:uid="{90EFADD2-BAAE-45D5-AAB4-BCCB7066FDF6}"/>
    <cellStyle name="Currency 3 8 3" xfId="11209" xr:uid="{C07DBE3F-51D9-40FF-BD8B-7EC030D1E33B}"/>
    <cellStyle name="Currency 3 8 3 2" xfId="1200" xr:uid="{AAC121C6-9AE2-4AA7-A463-04A78F4815F7}"/>
    <cellStyle name="Currency 3 8 4" xfId="2964" xr:uid="{E2932410-25A2-4820-9B3D-4151EAEE309F}"/>
    <cellStyle name="Currency 3 9" xfId="20397" xr:uid="{7A7ACE9F-D873-493C-81C5-6682FBA81A68}"/>
    <cellStyle name="Currency 3 9 2" xfId="24775" xr:uid="{F34253F3-E859-4B96-92BE-68B6BF988A6C}"/>
    <cellStyle name="Currency 3 9 2 2" xfId="5306" xr:uid="{0DCAA947-D892-4DC2-8759-7F00D768F66D}"/>
    <cellStyle name="Currency 3 9 3" xfId="17602" xr:uid="{E6CE4D2C-B8C0-4AE5-A854-43C3B931445A}"/>
    <cellStyle name="Currency 3 9 3 2" xfId="9675" xr:uid="{80893AF1-9894-4270-A227-2814E50BFBEE}"/>
    <cellStyle name="Currency 3 9 4" xfId="24085" xr:uid="{FBCA411A-EDED-400C-BA81-5B1489C77C8E}"/>
    <cellStyle name="Currency 4" xfId="56" xr:uid="{B79E874E-F9C5-40E9-9EB8-764F93DFF86E}"/>
    <cellStyle name="Currency 4 2" xfId="24436" xr:uid="{7F0BABB2-DE0C-4452-9E00-584C5F727755}"/>
    <cellStyle name="Currency 4 3" xfId="20239" xr:uid="{0EA1DE87-9E50-4B26-A09C-BEFB04409AD9}"/>
    <cellStyle name="Currency 5" xfId="125" xr:uid="{CEB30375-C7D4-47B9-B1CA-0DB9C03F8D94}"/>
    <cellStyle name="Currency 5 2" xfId="9695" xr:uid="{C4849D21-8F24-4D28-8C3E-F932757B5B1F}"/>
    <cellStyle name="Currency 6" xfId="16024" xr:uid="{EF01CEFB-2138-40A4-85E4-1B89119ED9C0}"/>
    <cellStyle name="Currency 7" xfId="39" xr:uid="{88A01F8B-1649-4232-AB68-20035A9A0359}"/>
    <cellStyle name="Explanatory Text" xfId="17" builtinId="53" customBuiltin="1"/>
    <cellStyle name="Explanatory Text 2" xfId="16025" xr:uid="{6D95B767-94BD-42D0-B64C-F16F99E3F49F}"/>
    <cellStyle name="Formula - size 10" xfId="57" xr:uid="{2BA08073-97B6-4C15-9285-B06FAFE8FD77}"/>
    <cellStyle name="Formula - size 11" xfId="58" xr:uid="{74F478E2-FAAC-46A4-BA20-3C1402767732}"/>
    <cellStyle name="Formula - size 8" xfId="59" xr:uid="{17D4B617-EC57-44D9-A171-892CF4F39637}"/>
    <cellStyle name="Formula - size 9" xfId="60" xr:uid="{A3FC4C14-DFC6-4A3A-963E-057B69E3060E}"/>
    <cellStyle name="Good" xfId="9" builtinId="26" customBuiltin="1"/>
    <cellStyle name="Good 2" xfId="10774" xr:uid="{A881635C-73CD-41BC-AE64-9CA7774014C0}"/>
    <cellStyle name="Heading 1" xfId="5" builtinId="16" customBuiltin="1"/>
    <cellStyle name="Heading 1 2" xfId="8669" xr:uid="{E0B77F0F-DD63-43D2-8523-DCB8D71532C1}"/>
    <cellStyle name="Heading 2" xfId="6" builtinId="17" customBuiltin="1"/>
    <cellStyle name="Heading 2 2" xfId="21305" xr:uid="{09BE5F55-DB11-4D3E-83BD-DCA4B54E3418}"/>
    <cellStyle name="Heading 3" xfId="7" builtinId="18" customBuiltin="1"/>
    <cellStyle name="Heading 3 2" xfId="14993" xr:uid="{8CDCC29A-B7E8-4294-96D4-81BD161C56AE}"/>
    <cellStyle name="Heading 4" xfId="8" builtinId="19" customBuiltin="1"/>
    <cellStyle name="Heading 4 2" xfId="4460" xr:uid="{3854AED2-A1CE-4E81-9625-ECEF200410F0}"/>
    <cellStyle name="Hyperlink" xfId="2" builtinId="8"/>
    <cellStyle name="Hyperlink 2" xfId="61" xr:uid="{BF2A4B59-9DCC-496C-948B-44126F80E3FE}"/>
    <cellStyle name="Hyperlink 2 2" xfId="129" xr:uid="{A355640E-8CE8-4D9E-8D4D-2DFB6AB639F0}"/>
    <cellStyle name="Hyperlink 2 2 2" xfId="12967" xr:uid="{722567D0-B341-44F2-BE13-9F0F4D47BB22}"/>
    <cellStyle name="Hyperlink 2 3" xfId="304" xr:uid="{3BBACE0F-65FF-433D-8400-DC028201201B}"/>
    <cellStyle name="Hyperlink 2 4" xfId="19281" xr:uid="{745E0616-29BB-4002-AA46-820C40209387}"/>
    <cellStyle name="Hyperlink 3" xfId="3398" xr:uid="{ED61C395-7F37-4732-AF8D-BF33306EC9A4}"/>
    <cellStyle name="Hyperlink 3 2" xfId="9712" xr:uid="{D6678DE3-0162-4461-88FB-0BE5C17D013D}"/>
    <cellStyle name="Hyperlink 3 3" xfId="22349" xr:uid="{B281A794-FC75-4763-B380-D1CF7992E4C4}"/>
    <cellStyle name="Hyperlink 3 4" xfId="16036" xr:uid="{6C1F1F5D-B9E3-469F-BEF4-17E9BE64ADC4}"/>
    <cellStyle name="Hyperlink 4" xfId="123" xr:uid="{A5FA25C8-7303-4F7C-87C3-D0969CA51984}"/>
    <cellStyle name="Hyperlink 6" xfId="5502" xr:uid="{0DE5F4B4-1611-47F0-8CA0-DB9E4B132015}"/>
    <cellStyle name="Hyperlink 6 2" xfId="11816" xr:uid="{C541889E-6FAC-46E5-A99A-FE859270FF1B}"/>
    <cellStyle name="Hyperlink 6 3" xfId="24453" xr:uid="{A7DDC9A7-B960-4ED2-95BF-0795FA0C596E}"/>
    <cellStyle name="Hyperlink 6 4" xfId="18140" xr:uid="{8B827DD5-EE5B-4514-845B-D0CFDB9298D1}"/>
    <cellStyle name="Hyperlink 8" xfId="7607" xr:uid="{3ABD25F5-6CE1-4BC9-AA7A-57FDAC197C7D}"/>
    <cellStyle name="Hyperlink 8 2" xfId="20242" xr:uid="{E436DC03-E37A-4A6E-A6A8-823BF493A790}"/>
    <cellStyle name="Hyperlink 8 3" xfId="13930" xr:uid="{AB7B5D00-0AF8-4E60-8EC1-A0C55EDE855B}"/>
    <cellStyle name="Hyperlink 8 4" xfId="2366" xr:uid="{20465340-D5E1-4025-8231-C6C5BB722256}"/>
    <cellStyle name="Input" xfId="11" builtinId="20" customBuiltin="1"/>
    <cellStyle name="Input 2" xfId="6565" xr:uid="{413817D4-53A7-422B-9DE8-FEA03206495C}"/>
    <cellStyle name="Linked Cell" xfId="14" builtinId="24" customBuiltin="1"/>
    <cellStyle name="Linked Cell 2" xfId="1284" xr:uid="{0146E89B-CAFC-4AC3-B4E7-7D5612F9FC2F}"/>
    <cellStyle name="Neutral 2" xfId="17099" xr:uid="{FA6740F5-7230-4C9B-8CD5-E5F0422F4D60}"/>
    <cellStyle name="Neutral 2 2" xfId="25506" xr:uid="{C1103761-F4DF-426B-BE0E-93BB39266AC3}"/>
    <cellStyle name="Neutral 3" xfId="25484" xr:uid="{89893EC5-AFD6-457A-813A-5AC3D20EE52A}"/>
    <cellStyle name="Neutral 4" xfId="62" xr:uid="{4D7C3923-E165-41EB-9070-203C35C3C79C}"/>
    <cellStyle name="Normal" xfId="0" builtinId="0"/>
    <cellStyle name="Normal - size 10" xfId="63" xr:uid="{A3C729EB-4586-42AD-AAC0-07CA18574794}"/>
    <cellStyle name="Normal - size 11" xfId="64" xr:uid="{8AE42AC1-79FA-4EA7-9690-43985D82D326}"/>
    <cellStyle name="Normal - size 11 2" xfId="65" xr:uid="{EDF0A894-4110-4207-855F-DF1BEB8AE2E6}"/>
    <cellStyle name="Normal - size 8" xfId="66" xr:uid="{2831044B-D073-4477-9BA2-2E2A2DF78216}"/>
    <cellStyle name="Normal - size 9" xfId="67" xr:uid="{C58FF5F8-C4F7-4318-9ADE-2A82B9E688CC}"/>
    <cellStyle name="Normal 10" xfId="68" xr:uid="{E57E054E-DAA2-4E75-9AD9-74D4550FC74C}"/>
    <cellStyle name="Normal 10 2" xfId="1287" xr:uid="{30A62452-E99E-4E62-A91B-1A7CA02F37F5}"/>
    <cellStyle name="Normal 10 2 2" xfId="21313" xr:uid="{42C0D8F6-5E0B-4700-8E14-E76D82499A50}"/>
    <cellStyle name="Normal 10 2 2 2" xfId="21365" xr:uid="{605F2369-A5F6-4078-A061-BF0133815F78}"/>
    <cellStyle name="Normal 10 2 2 2 2" xfId="499" xr:uid="{253769AB-12CC-4A5C-8B23-803D9949BC59}"/>
    <cellStyle name="Normal 10 2 2 2 2 2" xfId="12570" xr:uid="{7F798C22-4850-4598-BA63-9083EB48CF80}"/>
    <cellStyle name="Normal 10 2 2 2 3" xfId="13311" xr:uid="{09F4CE3E-8B73-4F27-A8C5-CCB72B530137}"/>
    <cellStyle name="Normal 10 2 2 2 3 2" xfId="12740" xr:uid="{193D915B-BA14-4CC0-91E8-00807F6A4431}"/>
    <cellStyle name="Normal 10 2 2 2 4" xfId="18724" xr:uid="{14CD2B7E-90EF-4E37-A7D5-3BC233008C4C}"/>
    <cellStyle name="Normal 10 2 2 3" xfId="2521" xr:uid="{970649EE-FD22-4B7C-86AB-2CAC32D32D00}"/>
    <cellStyle name="Normal 10 2 2 3 2" xfId="7929" xr:uid="{D029962C-358A-476D-BD8B-69FBA6AEE8A2}"/>
    <cellStyle name="Normal 10 2 2 3 2 2" xfId="24256" xr:uid="{E835AD62-B705-4FCB-BD50-B7FDB21AC389}"/>
    <cellStyle name="Normal 10 2 2 3 3" xfId="19705" xr:uid="{FA2B7EE9-6019-4449-A684-8F0F102DAC4D}"/>
    <cellStyle name="Normal 10 2 2 3 3 2" xfId="15999" xr:uid="{9FDFD96F-601A-4742-884B-082FAB00C20E}"/>
    <cellStyle name="Normal 10 2 2 3 4" xfId="7240" xr:uid="{285BA7B8-7292-49E7-8BB1-B2266150EF14}"/>
    <cellStyle name="Normal 10 2 2 4" xfId="18313" xr:uid="{28520D31-0C3C-43D2-9F68-B16565655DDD}"/>
    <cellStyle name="Normal 10 2 2 4 2" xfId="8290" xr:uid="{F1ABA668-E5C7-4E48-A24C-AC8C81006ED8}"/>
    <cellStyle name="Normal 10 2 2 5" xfId="598" xr:uid="{374CDDCB-CCD9-4FFD-AD46-E1A29162F2D0}"/>
    <cellStyle name="Normal 10 2 2 5 2" xfId="16890" xr:uid="{F2774A28-CB25-4498-91BF-D6554F2479D1}"/>
    <cellStyle name="Normal 10 2 2 6" xfId="7085" xr:uid="{E53398B7-3A6D-47C3-8002-C6DDF8C9E558}"/>
    <cellStyle name="Normal 10 2 3" xfId="8729" xr:uid="{FC65AB8F-0D7E-43F0-88F8-FBF84DC4D1D1}"/>
    <cellStyle name="Normal 10 2 3 2" xfId="25616" xr:uid="{DD35152E-51B3-419E-AC0F-996219F80944}"/>
    <cellStyle name="Normal 10 2 4" xfId="20413" xr:uid="{27BB86C6-CC80-437A-85FB-1B912CBB5F07}"/>
    <cellStyle name="Normal 10 2 4 2" xfId="1975" xr:uid="{C564B722-9598-4B76-819D-61DC09B14658}"/>
    <cellStyle name="Normal 10 2 5" xfId="21654" xr:uid="{92C7A984-90CD-4206-BA80-2E15F9F847C0}"/>
    <cellStyle name="Normal 10 2 5 2" xfId="25304" xr:uid="{28DCF136-337F-4D53-87FC-B0161FD8560F}"/>
    <cellStyle name="Normal 10 2 6" xfId="767" xr:uid="{2BFA0C12-1EB4-4249-BE7B-11AB4C665D6D}"/>
    <cellStyle name="Normal 10 3" xfId="15053" xr:uid="{90553373-7143-4621-9D71-CB88CEA0C9E5}"/>
    <cellStyle name="Normal 10 4" xfId="2416" xr:uid="{45A1AE9A-1C3F-48B1-BE74-8DDBDE1016D6}"/>
    <cellStyle name="Normal 11" xfId="69" xr:uid="{D1DC35CC-E292-430A-9C40-5F1765DB2737}"/>
    <cellStyle name="Normal 11 2" xfId="3391" xr:uid="{7E0E4F75-A9A6-477C-A081-68A69D9B3E4A}"/>
    <cellStyle name="Normal 11 2 2" xfId="15001" xr:uid="{189BF0B4-DACC-4EBA-980E-D832C4A948F1}"/>
    <cellStyle name="Normal 11 2 2 2" xfId="23470" xr:uid="{D9C8445D-8D3A-44F3-9A4F-80E97377297F}"/>
    <cellStyle name="Normal 11 2 2 2 2" xfId="1538" xr:uid="{F99CD1BB-7CCE-4C55-AE70-46F0DB8881FB}"/>
    <cellStyle name="Normal 11 2 2 2 2 2" xfId="25207" xr:uid="{10528ADC-68CC-4AC1-A943-A59B7DAECADD}"/>
    <cellStyle name="Normal 11 2 2 2 3" xfId="671" xr:uid="{50476BE5-4E91-487C-9170-AE78B2A97A76}"/>
    <cellStyle name="Normal 11 2 2 2 3 2" xfId="25377" xr:uid="{279CA713-600C-46D5-BD50-A98B70C8ACBB}"/>
    <cellStyle name="Normal 11 2 2 2 4" xfId="8191" xr:uid="{ABA5A488-0D3E-44E0-90FC-23209EB1DF17}"/>
    <cellStyle name="Normal 11 2 2 3" xfId="8834" xr:uid="{2BA380EB-0D43-40E6-A0AA-FD974DB62CC0}"/>
    <cellStyle name="Normal 11 2 2 3 2" xfId="20564" xr:uid="{D719A70A-765C-43C0-9B68-765366DF4511}"/>
    <cellStyle name="Normal 11 2 2 3 2 2" xfId="17944" xr:uid="{C57C63DB-9257-4D97-9D36-57F2007E3C22}"/>
    <cellStyle name="Normal 11 2 2 3 3" xfId="13391" xr:uid="{5F6CE259-7B62-42B1-A0E9-12F09A0A4101}"/>
    <cellStyle name="Normal 11 2 2 3 3 2" xfId="5466" xr:uid="{8B70B93E-E429-4421-BD33-F0D496A9960A}"/>
    <cellStyle name="Normal 11 2 2 3 4" xfId="19876" xr:uid="{24D40AB0-A372-41D3-BE9E-EBD32689600E}"/>
    <cellStyle name="Normal 11 2 2 4" xfId="7780" xr:uid="{262758A3-68E6-4EE2-BB84-103CF32A0988}"/>
    <cellStyle name="Normal 11 2 2 4 2" xfId="20925" xr:uid="{732D2CA7-75C9-422B-A7D4-73AAE5AA211E}"/>
    <cellStyle name="Normal 11 2 2 5" xfId="13239" xr:uid="{16A86D1D-F4A1-48C1-A40B-0C16E4078755}"/>
    <cellStyle name="Normal 11 2 2 5 2" xfId="6356" xr:uid="{42F744C3-C308-4D56-B2EB-F37FA647C3C1}"/>
    <cellStyle name="Normal 11 2 2 6" xfId="19721" xr:uid="{8B3A820B-CACF-4B95-B838-EBAF2EBF2A43}"/>
    <cellStyle name="Normal 11 2 3" xfId="10833" xr:uid="{0F67BE73-4D62-4E7B-A706-C0D3686643DA}"/>
    <cellStyle name="Normal 11 2 4" xfId="14101" xr:uid="{2822F4B6-2730-4D23-B7BC-36F0573E779D}"/>
    <cellStyle name="Normal 11 2 4 2" xfId="4079" xr:uid="{4D804450-F179-49D9-8EAD-3FE644B2A603}"/>
    <cellStyle name="Normal 11 2 5" xfId="15342" xr:uid="{752042DD-38FE-4128-8D6E-D59F44E5D29E}"/>
    <cellStyle name="Normal 11 2 5 2" xfId="18991" xr:uid="{D8E713A1-28D5-4A3E-ADCE-ECB238922A15}"/>
    <cellStyle name="Normal 11 2 6" xfId="768" xr:uid="{CE49D454-F032-4500-8CF9-2D4D05FFC3D7}"/>
    <cellStyle name="Normal 11 3" xfId="17158" xr:uid="{9DBA9ECB-EB13-4D40-8C34-A0FBC39B836A}"/>
    <cellStyle name="Normal 11 4" xfId="4520" xr:uid="{A75F49FC-5EBD-415A-AF86-E5717556980D}"/>
    <cellStyle name="Normal 11 5" xfId="25609" xr:uid="{70FB0A17-9144-479F-B8B0-FEE7B2DF12C8}"/>
    <cellStyle name="Normal 12" xfId="70" xr:uid="{A02C8695-0B96-49FE-8B44-F9D5CDB68662}"/>
    <cellStyle name="Normal 12 2" xfId="9705" xr:uid="{811FF506-3454-47E7-AB49-4422F91A2BD8}"/>
    <cellStyle name="Normal 12 2 2" xfId="4468" xr:uid="{4DCBB15D-9E49-44C9-91BE-14AA04857367}"/>
    <cellStyle name="Normal 12 2 2 2" xfId="12947" xr:uid="{AAC64F7B-7886-4AB8-9110-2290C8DEE4B4}"/>
    <cellStyle name="Normal 12 2 2 2 2" xfId="22593" xr:uid="{8E0AC3D6-5ACA-4901-B813-F50FCFF25191}"/>
    <cellStyle name="Normal 12 2 2 2 2 2" xfId="20996" xr:uid="{7310B44B-3633-416B-8D83-A6DB07516DB0}"/>
    <cellStyle name="Normal 12 2 2 2 3" xfId="3814" xr:uid="{73F80530-0D1A-4C91-9743-FC3B7B5675BD}"/>
    <cellStyle name="Normal 12 2 2 2 3 2" xfId="21166" xr:uid="{063A7A7B-F96D-4552-9238-1FEF040250A9}"/>
    <cellStyle name="Normal 12 2 2 2 4" xfId="2950" xr:uid="{52796BBB-37AB-4E7C-A0BE-D5CE3E87F842}"/>
    <cellStyle name="Normal 12 2 2 3" xfId="4625" xr:uid="{BB0353F5-B304-4FE6-8A87-EFF03836A482}"/>
    <cellStyle name="Normal 12 2 2 3 2" xfId="9001" xr:uid="{F9B6B873-07C4-4D2A-825E-01F977F8DA03}"/>
    <cellStyle name="Normal 12 2 2 3 2 2" xfId="13733" xr:uid="{B8B116E1-B274-4E30-93E8-D4A7F1A397A5}"/>
    <cellStyle name="Normal 12 2 2 3 3" xfId="10204" xr:uid="{2A9675E8-DC75-4B93-B0BF-E9BD07A77E8E}"/>
    <cellStyle name="Normal 12 2 2 3 3 2" xfId="18104" xr:uid="{28B0162F-BA38-47FC-9027-3843383C7F91}"/>
    <cellStyle name="Normal 12 2 2 3 4" xfId="4061" xr:uid="{C92FFDE5-DDE7-41F8-A51A-C668262D05D9}"/>
    <cellStyle name="Normal 12 2 2 4" xfId="20415" xr:uid="{43697D93-5538-4746-A812-5F25D457269D}"/>
    <cellStyle name="Normal 12 2 2 4 2" xfId="14613" xr:uid="{B424ED69-7CA4-4804-B92B-2A2BF57499F6}"/>
    <cellStyle name="Normal 12 2 2 5" xfId="599" xr:uid="{2AE70AF2-5BB7-4A4A-8132-9E04225BBEE4}"/>
    <cellStyle name="Normal 12 2 2 5 2" xfId="12670" xr:uid="{30360537-6F97-47E6-9564-E47E2A63571A}"/>
    <cellStyle name="Normal 12 2 2 6" xfId="13407" xr:uid="{5CDB87FD-FDEE-4F74-A5FE-9A1C50C09104}"/>
    <cellStyle name="Normal 12 2 3" xfId="1344" xr:uid="{BCFF0EB7-6AA0-4326-BB0A-5EAB4A8203D2}"/>
    <cellStyle name="Normal 12 2 3 2" xfId="10938" xr:uid="{A1FC6DF1-3A0D-4A9F-941D-12B37E57716A}"/>
    <cellStyle name="Normal 12 2 3 2 2" xfId="21637" xr:uid="{12C88106-835F-46CE-A97E-FB7F5987D13F}"/>
    <cellStyle name="Normal 12 2 3 2 2 2" xfId="2128" xr:uid="{6A7A7196-6DD4-4048-8DC2-C231EB7C3951}"/>
    <cellStyle name="Normal 12 2 3 2 3" xfId="22841" xr:uid="{DB8385DE-0AE4-486E-B6B9-DA5DE49F7073}"/>
    <cellStyle name="Normal 12 2 3 2 3 2" xfId="7571" xr:uid="{E6D66844-0F7B-4A42-A627-3A0390F5E19E}"/>
    <cellStyle name="Normal 12 2 3 2 4" xfId="10375" xr:uid="{E988BE05-982B-470D-91DD-5D4972F09496}"/>
    <cellStyle name="Normal 12 2 3 3" xfId="16280" xr:uid="{582393E7-4E8F-4630-950A-A086BEBE6B05}"/>
    <cellStyle name="Normal 12 2 3 3 2" xfId="14684" xr:uid="{08BA43A2-1F3A-453A-B9AA-C1D3326A7200}"/>
    <cellStyle name="Normal 12 2 3 4" xfId="10128" xr:uid="{915E0333-5F44-47C3-B8AC-DA1848C64A3E}"/>
    <cellStyle name="Normal 12 2 3 4 2" xfId="14854" xr:uid="{C2F3EC47-B4DA-4C50-835A-86F3B193D683}"/>
    <cellStyle name="Normal 12 2 3 5" xfId="9263" xr:uid="{3950DA89-3F79-442F-9A63-8F588F9B64B0}"/>
    <cellStyle name="Normal 12 2 4" xfId="19261" xr:uid="{B015BCB0-29D6-420C-AC6A-A5E7F4B023FF}"/>
    <cellStyle name="Normal 12 2 4 2" xfId="9956" xr:uid="{C8CF9DA8-9D09-4BAB-A4CF-7EE47C4CD6A0}"/>
    <cellStyle name="Normal 12 2 4 2 2" xfId="8361" xr:uid="{1FDBD000-B3E9-4F2B-9E3F-B6542C8B0E9F}"/>
    <cellStyle name="Normal 12 2 4 3" xfId="1710" xr:uid="{2FD62827-9635-419D-80AE-AA2DFB8485D2}"/>
    <cellStyle name="Normal 12 2 4 3 2" xfId="8531" xr:uid="{C636CFE3-7632-4742-AF84-3993D6FAE17D}"/>
    <cellStyle name="Normal 12 2 4 4" xfId="14514" xr:uid="{6C06392C-FD27-43AE-890E-4F28C7120760}"/>
    <cellStyle name="Normal 12 2 5" xfId="15158" xr:uid="{75F384F2-837D-47CD-88B5-2D2E23957CC4}"/>
    <cellStyle name="Normal 12 2 5 2" xfId="2688" xr:uid="{8BD34559-D05A-4A26-877C-72BEF2C4BE42}"/>
    <cellStyle name="Normal 12 2 5 2 2" xfId="20047" xr:uid="{D53DDD3B-5F64-4657-8BD1-194EE253BBF4}"/>
    <cellStyle name="Normal 12 2 5 3" xfId="3890" xr:uid="{ED08A0B0-024D-4433-A24B-E41B81FEBFD8}"/>
    <cellStyle name="Normal 12 2 5 3 2" xfId="24416" xr:uid="{03BC720C-C60E-4616-ABB5-5B0AE8C1A9F3}"/>
    <cellStyle name="Normal 12 2 5 4" xfId="1957" xr:uid="{B23B8235-E3E4-45A6-953A-ADB311186F51}"/>
    <cellStyle name="Normal 12 2 6" xfId="2537" xr:uid="{081C4045-A002-47CC-8D15-47525AB80823}"/>
    <cellStyle name="Normal 12 2 6 2" xfId="10393" xr:uid="{60B02C0D-69A3-43A6-8C2F-AAC1EA36DAB2}"/>
    <cellStyle name="Normal 12 2 7" xfId="4809" xr:uid="{8448C57F-0DBE-4768-81C0-BD0CA59F8A38}"/>
    <cellStyle name="Normal 12 2 7 2" xfId="8458" xr:uid="{4123D8A6-E1A0-45A6-A2BD-DE6DF6206C56}"/>
    <cellStyle name="Normal 12 2 8" xfId="1805" xr:uid="{D7A24AB1-0E19-4677-A632-EFE2B85E1F47}"/>
    <cellStyle name="Normal 12 3" xfId="3448" xr:uid="{CDC72004-AD43-48B9-ADCA-5BDA27D2AD2C}"/>
    <cellStyle name="Normal 12 3 2" xfId="9762" xr:uid="{1BBE28E4-F41E-4E11-B7CB-1A0F8C6BC583}"/>
    <cellStyle name="Normal 12 3 2 2" xfId="17263" xr:uid="{A00AB42F-F5B0-4161-B34E-2D189DD9915A}"/>
    <cellStyle name="Normal 12 3 2 2 2" xfId="4792" xr:uid="{1CF0F6DE-187C-4807-BB02-9168D5807209}"/>
    <cellStyle name="Normal 12 3 2 2 2 2" xfId="10546" xr:uid="{F8AAA0F0-C265-4CBF-9FB1-71D903B8AC97}"/>
    <cellStyle name="Normal 12 3 2 2 3" xfId="5994" xr:uid="{F79BB5B3-6F68-42E8-88A1-81563C779C62}"/>
    <cellStyle name="Normal 12 3 2 2 3 2" xfId="1266" xr:uid="{DE60F954-6F0A-42BE-AC97-C02ECDC484FD}"/>
    <cellStyle name="Normal 12 3 2 2 4" xfId="16699" xr:uid="{67A6FA60-0BC4-4953-BFBC-0C7A67F5A7BC}"/>
    <cellStyle name="Normal 12 3 2 3" xfId="12060" xr:uid="{9999B24F-E556-45C3-A61E-82E9DEEF9644}"/>
    <cellStyle name="Normal 12 3 2 3 2" xfId="9433" xr:uid="{C94B9E15-C438-497A-B5FB-5A2E24CCD7DA}"/>
    <cellStyle name="Normal 12 3 2 4" xfId="16452" xr:uid="{D19DF3F1-417A-453A-B185-A51174A2AD5B}"/>
    <cellStyle name="Normal 12 3 2 4 2" xfId="9603" xr:uid="{392EE1B2-DB22-41DC-A08B-A415350CCF3F}"/>
    <cellStyle name="Normal 12 3 2 5" xfId="15587" xr:uid="{478DD431-7200-4106-817F-09A34593E720}"/>
    <cellStyle name="Normal 12 3 3" xfId="22399" xr:uid="{7B26534A-CB3C-47DD-8581-5D6BD7F37C1A}"/>
    <cellStyle name="Normal 12 3 3 2" xfId="6730" xr:uid="{2B2E8037-BD4B-47C2-811B-461F285D8AA7}"/>
    <cellStyle name="Normal 12 3 3 2 2" xfId="11105" xr:uid="{7C391551-8066-4CB4-A9CC-6686B447A5EE}"/>
    <cellStyle name="Normal 12 3 3 2 2 2" xfId="23183" xr:uid="{7CD13A8F-8C48-46FC-88C6-4958DB1A22A2}"/>
    <cellStyle name="Normal 12 3 3 2 3" xfId="12308" xr:uid="{C95715BC-656F-46DF-B570-DA1CDF5A8DA9}"/>
    <cellStyle name="Normal 12 3 3 2 3 2" xfId="1267" xr:uid="{FFBD7A01-21B0-440B-8CA6-9B92B0F444F6}"/>
    <cellStyle name="Normal 12 3 3 2 4" xfId="6165" xr:uid="{1B76C288-74C9-4FD6-A655-FCC46FE791C4}"/>
    <cellStyle name="Normal 12 3 3 3" xfId="24697" xr:uid="{B86BD857-8A0C-4058-8BE2-C504F9144C86}"/>
    <cellStyle name="Normal 12 3 3 3 2" xfId="22069" xr:uid="{C47FE1DD-049F-494E-81F0-5EF40CD413B4}"/>
    <cellStyle name="Normal 12 3 3 4" xfId="5918" xr:uid="{BD7B0715-441C-4B13-A923-4E4EDF0AC9FC}"/>
    <cellStyle name="Normal 12 3 3 4 2" xfId="22239" xr:uid="{E3EDFE6D-7D44-40E4-9E43-24FF2AE847A9}"/>
    <cellStyle name="Normal 12 3 3 5" xfId="5054" xr:uid="{2EE6D46A-F5BF-4E34-A721-3F317B63514A}"/>
    <cellStyle name="Normal 12 3 4" xfId="23575" xr:uid="{4012F76A-F5E5-4620-9E77-D6845E68298F}"/>
    <cellStyle name="Normal 12 3 4 2" xfId="15325" xr:uid="{6049B9FF-986A-4202-A842-9B34DE18A711}"/>
    <cellStyle name="Normal 12 3 4 2 2" xfId="4232" xr:uid="{B1F2AC34-F8F4-4F8C-92D1-2A6955A63CCA}"/>
    <cellStyle name="Normal 12 3 4 3" xfId="16528" xr:uid="{16BD0631-60D1-41E5-AAFD-BF3B8A03BBC3}"/>
    <cellStyle name="Normal 12 3 4 3 2" xfId="20207" xr:uid="{527DA06B-1843-47F3-AD4A-F33D184CD402}"/>
    <cellStyle name="Normal 12 3 4 4" xfId="23012" xr:uid="{04393A46-F85B-4D82-9FB4-C57A6F60D499}"/>
    <cellStyle name="Normal 12 3 5" xfId="5746" xr:uid="{20FF1C4D-5FAC-4764-AAD1-4FD879C1DC2E}"/>
    <cellStyle name="Normal 12 3 5 2" xfId="3120" xr:uid="{F7292DB9-DAA0-4007-8A1B-0F759CFA134D}"/>
    <cellStyle name="Normal 12 3 6" xfId="22765" xr:uid="{BB7FD13F-6629-4C3E-B51E-6B03A700FD63}"/>
    <cellStyle name="Normal 12 3 6 2" xfId="3290" xr:uid="{D2859C16-6CD0-4AFD-89A8-EFAA03DBE222}"/>
    <cellStyle name="Normal 12 3 7" xfId="21899" xr:uid="{7792D149-5C6D-4528-BA4B-ADDE63D3B3AF}"/>
    <cellStyle name="Normal 12 4" xfId="16086" xr:uid="{89F2E67B-4D1C-4BFE-B9DF-62873DEE7C02}"/>
    <cellStyle name="Normal 12 4 2" xfId="5552" xr:uid="{7A6381FC-37B2-4B5D-9FBD-840028B1BBF2}"/>
    <cellStyle name="Normal 12 4 2 2" xfId="13052" xr:uid="{196AC848-3EF9-4724-BD9C-0D0E5A084B3A}"/>
    <cellStyle name="Normal 12 4 2 2 2" xfId="17430" xr:uid="{77E434B7-293E-4CBB-ACFC-21335BE1C882}"/>
    <cellStyle name="Normal 12 4 2 2 2 2" xfId="6336" xr:uid="{C4DC1669-BB35-4B6A-81D1-4FE90A7EE1E1}"/>
    <cellStyle name="Normal 12 4 2 2 3" xfId="18632" xr:uid="{0809BB67-4A19-4ED7-813E-F0110C687BD9}"/>
    <cellStyle name="Normal 12 4 2 2 3 2" xfId="4404" xr:uid="{F114FCC7-54F9-4165-82F7-B0EC2C85A286}"/>
    <cellStyle name="Normal 12 4 2 2 4" xfId="25116" xr:uid="{C4A96817-0046-4A5D-8C2D-586BCCC37455}"/>
    <cellStyle name="Normal 12 4 2 3" xfId="7851" xr:uid="{1927D034-7637-483F-AD10-575B9108633A}"/>
    <cellStyle name="Normal 12 4 2 3 2" xfId="5224" xr:uid="{50F04A2F-2152-4D60-9D48-F7182C4902D0}"/>
    <cellStyle name="Normal 12 4 2 4" xfId="24869" xr:uid="{7B934376-333B-4FE3-853B-19330169D7DB}"/>
    <cellStyle name="Normal 12 4 2 4 2" xfId="5394" xr:uid="{1FDFBC3B-992F-4BDE-AD86-44D8BF75951F}"/>
    <cellStyle name="Normal 12 4 2 5" xfId="24004" xr:uid="{BBD5462E-F44D-46FF-908D-9FBF7350A95E}"/>
    <cellStyle name="Normal 12 4 3" xfId="11866" xr:uid="{E42D7F97-A41A-4287-AE42-2FB82378EF29}"/>
    <cellStyle name="Normal 12 4 3 2" xfId="1447" xr:uid="{B779C9E1-D792-4DA8-BDB8-3B6FC45E5420}"/>
    <cellStyle name="Normal 12 4 3 2 2" xfId="6897" xr:uid="{52A37F69-456F-4510-8466-3973474BBD2D}"/>
    <cellStyle name="Normal 12 4 3 2 2 2" xfId="12650" xr:uid="{5C34E41C-65FF-47A4-B72C-A80C2ED36BEC}"/>
    <cellStyle name="Normal 12 4 3 2 3" xfId="8099" xr:uid="{0471984F-1979-4E67-A0AE-DC33D27CE673}"/>
    <cellStyle name="Normal 12 4 3 2 3 2" xfId="10718" xr:uid="{00DDC0EC-F198-497B-B49D-838F0DD8A2D9}"/>
    <cellStyle name="Normal 12 4 3 2 4" xfId="18803" xr:uid="{BD61FFB7-BE4D-41D5-81BC-BE9BD6B1BBB9}"/>
    <cellStyle name="Normal 12 4 3 3" xfId="20486" xr:uid="{D106CCE6-4F18-4D1F-BD69-972EE5F55F1E}"/>
    <cellStyle name="Normal 12 4 3 3 2" xfId="11537" xr:uid="{6F22F8EB-A4FB-4DBC-8511-65A99825EAA1}"/>
    <cellStyle name="Normal 12 4 3 4" xfId="18556" xr:uid="{A64B0070-4918-4CAC-82DF-A66B27B0027C}"/>
    <cellStyle name="Normal 12 4 3 4 2" xfId="11707" xr:uid="{4729B329-61D1-44C6-8AC7-6D0613B700F6}"/>
    <cellStyle name="Normal 12 4 3 5" xfId="17692" xr:uid="{1DA85F9A-243B-4A90-A17D-BC8EB7C9F8E8}"/>
    <cellStyle name="Normal 12 4 4" xfId="19366" xr:uid="{72BC6823-5DDD-475D-BD2D-6A4DF284064E}"/>
    <cellStyle name="Normal 12 4 4 2" xfId="23742" xr:uid="{F82EA140-1817-45C9-8B21-FCDCD08F26B7}"/>
    <cellStyle name="Normal 12 4 4 2 2" xfId="16870" xr:uid="{6352A5D3-2448-4DD0-A0CC-375F96D87CEB}"/>
    <cellStyle name="Normal 12 4 4 3" xfId="24945" xr:uid="{C91548EA-3854-43A6-937A-B955C0FBFAAE}"/>
    <cellStyle name="Normal 12 4 4 3 2" xfId="2300" xr:uid="{55EE65AB-FA7F-41B9-9130-73C2115564EB}"/>
    <cellStyle name="Normal 12 4 4 4" xfId="12479" xr:uid="{784BA685-A193-496F-B82E-60A6221F8DAC}"/>
    <cellStyle name="Normal 12 4 5" xfId="18384" xr:uid="{CE2536CA-9C48-4001-9211-DA1D837011BB}"/>
    <cellStyle name="Normal 12 4 5 2" xfId="15757" xr:uid="{E851A816-752D-4B3E-89DD-8EC4040617CE}"/>
    <cellStyle name="Normal 12 4 6" xfId="12232" xr:uid="{A4BDF548-E0D7-49DF-B0A1-E4E454BF5C39}"/>
    <cellStyle name="Normal 12 4 6 2" xfId="15927" xr:uid="{6491950C-9B01-4BB5-AD96-5238B5D4DE72}"/>
    <cellStyle name="Normal 12 4 7" xfId="11367" xr:uid="{B4136752-DA08-45A5-9678-7CFBD4E0B08A}"/>
    <cellStyle name="Normal 12 5" xfId="24503" xr:uid="{955FA0E1-60C7-4171-9BF3-A6D5942DED45}"/>
    <cellStyle name="Normal 12 5 2" xfId="3551" xr:uid="{06B1C651-A143-4EC0-BBE9-A33B443C6097}"/>
    <cellStyle name="Normal 12 5 2 2" xfId="19533" xr:uid="{3FC6CAA9-BA53-42B2-899E-C42602C489E2}"/>
    <cellStyle name="Normal 12 5 2 2 2" xfId="25287" xr:uid="{7FB2095B-600C-4866-BB9A-EE56F04E0748}"/>
    <cellStyle name="Normal 12 5 2 3" xfId="20734" xr:uid="{84E7A698-2DE2-4E2A-9A0A-E5B2903A76D3}"/>
    <cellStyle name="Normal 12 5 2 3 2" xfId="23355" xr:uid="{30462815-9F0D-471A-B3A4-F4EFA76FE354}"/>
    <cellStyle name="Normal 12 5 2 4" xfId="8270" xr:uid="{BBD342E4-824D-49CC-9701-081B2D19F674}"/>
    <cellStyle name="Normal 12 5 3" xfId="14174" xr:uid="{D1468953-61EC-43C3-8A13-45D17938A068}"/>
    <cellStyle name="Normal 12 5 3 2" xfId="24174" xr:uid="{2417B16A-BA69-46CE-9DCE-B4192F85364E}"/>
    <cellStyle name="Normal 12 5 4" xfId="8023" xr:uid="{F6596E4C-2BCD-4F09-A46C-6F3273FAB134}"/>
    <cellStyle name="Normal 12 5 4 2" xfId="24344" xr:uid="{0A43D445-E017-41C7-A191-A2D028BBC435}"/>
    <cellStyle name="Normal 12 5 5" xfId="7159" xr:uid="{D4081AFE-822A-40AA-94E7-79F1F49804FC}"/>
    <cellStyle name="Normal 12 6" xfId="18190" xr:uid="{BFE10CB2-5244-4830-8D89-DC39B5A249DC}"/>
    <cellStyle name="Normal 12 6 2" xfId="9865" xr:uid="{40F048AB-BBE7-4657-81EB-45BD20D7179A}"/>
    <cellStyle name="Normal 12 6 2 2" xfId="13219" xr:uid="{8BCCA829-68AD-4181-8054-8AF2808C7746}"/>
    <cellStyle name="Normal 12 6 2 2 2" xfId="18974" xr:uid="{487C651F-2302-48CC-A415-D357017718DC}"/>
    <cellStyle name="Normal 12 6 2 3" xfId="14422" xr:uid="{BBFF727E-1EFD-4F75-A7CE-CEE742A2D1E8}"/>
    <cellStyle name="Normal 12 6 2 3 2" xfId="17042" xr:uid="{E642E48A-B049-4822-8EBE-301BBAB1BF2D}"/>
    <cellStyle name="Normal 12 6 2 4" xfId="20905" xr:uid="{B8B1CA6B-C010-42AC-A700-9D68B2632541}"/>
    <cellStyle name="Normal 12 6 3" xfId="2610" xr:uid="{B8546F78-759A-4189-ABE9-AEA052BC54CF}"/>
    <cellStyle name="Normal 12 6 3 2" xfId="17862" xr:uid="{E3C198F4-935B-41AE-8565-3087E81A5BE9}"/>
    <cellStyle name="Normal 12 6 4" xfId="20658" xr:uid="{5EB900AB-672A-4199-9E3C-EA768CEE7FD8}"/>
    <cellStyle name="Normal 12 6 4 2" xfId="18032" xr:uid="{BB498AA3-690E-4CBE-8AF8-FC237AF9AFA7}"/>
    <cellStyle name="Normal 12 6 5" xfId="19795" xr:uid="{ECBF3DDF-EE22-4512-8263-30192FC660BA}"/>
    <cellStyle name="Normal 12 7" xfId="7657" xr:uid="{DA48B2B9-E42E-4CAB-A136-44F48DB2DBA0}"/>
    <cellStyle name="Normal 12 8" xfId="6625" xr:uid="{2CE2BABB-35AE-47E8-AEB3-5E8F4844EE24}"/>
    <cellStyle name="Normal 12 8 2" xfId="3642" xr:uid="{2C69AB93-4A43-4993-90D3-B3F63A7D4141}"/>
    <cellStyle name="Normal 12 8 2 2" xfId="18894" xr:uid="{0EB99E45-9838-4630-BDDC-0BFA434FB38A}"/>
    <cellStyle name="Normal 12 8 3" xfId="672" xr:uid="{1BFB77B8-AE63-4B74-8910-9F3E26EE7731}"/>
    <cellStyle name="Normal 12 8 3 2" xfId="19064" xr:uid="{B5EC125C-741D-412B-A125-D59A532EB70C}"/>
    <cellStyle name="Normal 12 8 4" xfId="20826" xr:uid="{E95D8591-B312-4768-9AC9-EBCA8324D969}"/>
    <cellStyle name="Normal 12 9" xfId="21470" xr:uid="{4094E535-1AAA-43CB-A534-3C08F7E63052}"/>
    <cellStyle name="Normal 12 9 2" xfId="14252" xr:uid="{7FF4E520-F40B-415B-BD1F-F81D79C4CFA8}"/>
    <cellStyle name="Normal 12 9 2 2" xfId="7411" xr:uid="{A08FD507-AEF8-4D4B-B35E-78664C370F54}"/>
    <cellStyle name="Normal 12 9 3" xfId="1786" xr:uid="{BD1F943A-92A8-4486-A570-72BDD8B8DDAB}"/>
    <cellStyle name="Normal 12 9 3 2" xfId="11779" xr:uid="{EF5C1A59-F54F-442C-9EE5-AF141D0223B4}"/>
    <cellStyle name="Normal 12 9 4" xfId="13562" xr:uid="{69723EE4-F1CE-4AFB-8244-18B637ACACF3}"/>
    <cellStyle name="Normal 13" xfId="71" xr:uid="{3231D28A-B6F2-4611-AE2E-8554B5BE66A3}"/>
    <cellStyle name="Normal 13 2" xfId="22342" xr:uid="{F7E48AC5-F775-446B-B9CE-3D12656B7B9C}"/>
    <cellStyle name="Normal 13 2 2" xfId="10781" xr:uid="{35B94B56-DD3B-4524-B2B7-76577D7F8FA5}"/>
    <cellStyle name="Normal 13 2 2 2" xfId="2452" xr:uid="{2A508420-E67C-4994-B77A-7D6DA6EF30A3}"/>
    <cellStyle name="Normal 13 2 2 2 2" xfId="2623" xr:uid="{74DA1EA8-DB00-4AB5-8A76-A76010488B38}"/>
    <cellStyle name="Normal 13 2 2 2 2 2" xfId="17874" xr:uid="{C35903F8-62BB-441D-972F-50CD8970D01D}"/>
    <cellStyle name="Normal 13 2 2 2 3" xfId="20670" xr:uid="{EA5D8AA9-AEC3-4584-AB32-E249310956F6}"/>
    <cellStyle name="Normal 13 2 2 2 3 2" xfId="11721" xr:uid="{CB282525-3298-40F3-9FEC-6B413673FF9E}"/>
    <cellStyle name="Normal 13 2 2 2 4" xfId="12411" xr:uid="{40B101EA-7C16-46A0-B7BA-51228ABD6BFB}"/>
    <cellStyle name="Normal 13 2 2 3" xfId="14103" xr:uid="{F29306F4-99A3-4B87-8122-F61EDCB8A226}"/>
    <cellStyle name="Normal 13 2 2 3 2" xfId="942" xr:uid="{D876F8BB-7189-431F-ADF0-5B7B27131ADD}"/>
    <cellStyle name="Normal 13 2 2 4" xfId="600" xr:uid="{F6F77DFC-C45A-44A3-9EB9-A6F54C7D8F1F}"/>
    <cellStyle name="Normal 13 2 2 4 2" xfId="25307" xr:uid="{315EC64D-9AA7-43B4-BFF4-F49FC4B79754}"/>
    <cellStyle name="Normal 13 2 2 5" xfId="770" xr:uid="{F7F77620-37BF-42C7-A2B1-47118091D5EE}"/>
    <cellStyle name="Normal 13 2 3" xfId="13980" xr:uid="{32273CAA-CC49-4A11-BC03-F1376C2E0759}"/>
    <cellStyle name="Normal 13 2 3 2" xfId="21559" xr:uid="{664C5A08-531F-44F1-82CC-722BA83CFBE4}"/>
    <cellStyle name="Normal 13 2 3 2 2" xfId="19965" xr:uid="{1AF7296C-C03D-4170-8FEF-66E680683A3B}"/>
    <cellStyle name="Normal 13 2 3 3" xfId="2782" xr:uid="{D8E6887B-31F4-4AB5-8DE4-259DB9FC72CD}"/>
    <cellStyle name="Normal 13 2 3 3 2" xfId="20135" xr:uid="{967F052A-BF2E-4432-B285-DDF753DFC491}"/>
    <cellStyle name="Normal 13 2 3 4" xfId="1876" xr:uid="{73BBC4FF-339F-41B7-A6B7-BBEF03518F0F}"/>
    <cellStyle name="Normal 13 2 4" xfId="16189" xr:uid="{4BE5F840-2080-4E19-8737-98D073CDD204}"/>
    <cellStyle name="Normal 13 2 4 2" xfId="582" xr:uid="{E074CD53-328A-45B1-B408-F2FF67240BF4}"/>
    <cellStyle name="Normal 13 2 4 2 2" xfId="21076" xr:uid="{DA0E8F8F-8166-44EA-A0DA-70EC3766740D}"/>
    <cellStyle name="Normal 13 2 4 3" xfId="9171" xr:uid="{51EA2ED7-2CFC-4A1F-A800-24F2E9AC8720}"/>
    <cellStyle name="Normal 13 2 4 3 2" xfId="12822" xr:uid="{5F57B789-8EEC-4CAD-B607-42141BC14440}"/>
    <cellStyle name="Normal 13 2 4 4" xfId="3029" xr:uid="{B8D846C1-0B6B-4EA8-8807-0CC8543C4A5E}"/>
    <cellStyle name="Normal 13 2 5" xfId="8850" xr:uid="{C3BFB5B1-3370-4536-A219-53F66FA142E1}"/>
    <cellStyle name="Normal 13 2 5 2" xfId="23030" xr:uid="{846BC76B-8843-4E63-B5F3-24292E8B3C0C}"/>
    <cellStyle name="Normal 13 2 6" xfId="11122" xr:uid="{29A2B451-10E2-4D69-B77C-BA9755B86F6A}"/>
    <cellStyle name="Normal 13 2 6 2" xfId="21093" xr:uid="{E3E4DB15-4534-4236-8DE1-2CDE10B927A0}"/>
    <cellStyle name="Normal 13 2 7" xfId="3909" xr:uid="{D26198F7-0370-4D8E-896B-CF658EADF7F6}"/>
    <cellStyle name="Normal 13 3" xfId="233" xr:uid="{56567C1C-1EFB-47D2-93DF-27A6C2EA7810}"/>
    <cellStyle name="Normal 13 3 2" xfId="5655" xr:uid="{1A300D6E-4C13-45D5-92EA-3957DFA8DF0C}"/>
    <cellStyle name="Normal 13 3 2 2" xfId="1620" xr:uid="{C5704101-6D26-4FAC-97AF-82EBAA8825D6}"/>
    <cellStyle name="Normal 13 3 2 2 2" xfId="14764" xr:uid="{A5EEED5D-C479-4F8E-8EED-B31DDCFF4DF9}"/>
    <cellStyle name="Normal 13 3 2 3" xfId="21807" xr:uid="{C8247DD6-5685-4470-AF4D-076BCFC1A119}"/>
    <cellStyle name="Normal 13 3 2 3 2" xfId="25459" xr:uid="{EFDDC1D3-E2DF-469A-934B-901A5D75AE4B}"/>
    <cellStyle name="Normal 13 3 2 4" xfId="9342" xr:uid="{D25A232F-2CD7-4793-99ED-331B6EF54581}"/>
    <cellStyle name="Normal 13 3 3" xfId="15247" xr:uid="{F407C803-5EF0-4339-AC65-BB10E4D19581}"/>
    <cellStyle name="Normal 13 3 3 2" xfId="13651" xr:uid="{CC0179E0-D108-4460-8023-F858B3CD4752}"/>
    <cellStyle name="Normal 13 3 4" xfId="9095" xr:uid="{FE2E2F4B-5499-4A02-A9D6-4BA1A71CE6C3}"/>
    <cellStyle name="Normal 13 3 4 2" xfId="13821" xr:uid="{6F96EC52-3F3D-406F-B9B5-FDCB924FF1A4}"/>
    <cellStyle name="Normal 13 3 5" xfId="3980" xr:uid="{33DCBE8B-B77B-4886-BFDC-B04292790ADF}"/>
    <cellStyle name="Normal 13 4" xfId="2346" xr:uid="{1AB9C711-96A8-478E-8114-8DD65E1E8E30}"/>
    <cellStyle name="Normal 13 5" xfId="20292" xr:uid="{2F092B35-3BF4-4CD5-8201-25B5A04232CF}"/>
    <cellStyle name="Normal 13 5 2" xfId="8923" xr:uid="{6E4CBBC9-3237-4A59-985D-E1BB66678D9E}"/>
    <cellStyle name="Normal 13 5 2 2" xfId="7329" xr:uid="{D0DE48E3-B2D9-472E-A433-D6DBFB2EDB8D}"/>
    <cellStyle name="Normal 13 5 3" xfId="14346" xr:uid="{B824EDF0-8C79-4820-9475-A21E2166B1D2}"/>
    <cellStyle name="Normal 13 5 3 2" xfId="7499" xr:uid="{3D11A7EB-E927-479C-AD26-1927FF30405B}"/>
    <cellStyle name="Normal 13 5 4" xfId="13481" xr:uid="{C6903875-99F7-4254-B62E-B045BEBA88C2}"/>
    <cellStyle name="Normal 13 6" xfId="22502" xr:uid="{FAF54A47-D8BA-42DE-8534-C4D694F376DF}"/>
    <cellStyle name="Normal 13 6 2" xfId="581" xr:uid="{A417C770-8972-4C79-90ED-2103ECCFB1B5}"/>
    <cellStyle name="Normal 13 6 2 2" xfId="8441" xr:uid="{DFF53466-2BDB-42E6-91A0-656D8D700695}"/>
    <cellStyle name="Normal 13 6 3" xfId="2858" xr:uid="{985F7BA0-4557-4FD0-BD91-6E21D17C911D}"/>
    <cellStyle name="Normal 13 6 3 2" xfId="6508" xr:uid="{B46D1BA3-BC92-4779-829C-1F5B35E62EDC}"/>
    <cellStyle name="Normal 13 6 4" xfId="14593" xr:uid="{12DA030F-E46B-4134-8C83-91BCBA631211}"/>
    <cellStyle name="Normal 14" xfId="72" xr:uid="{95012135-4CED-4988-938B-828292A15B24}"/>
    <cellStyle name="Normal 14 2" xfId="16029" xr:uid="{711B095F-E85E-42F8-B416-EFBC1687482E}"/>
    <cellStyle name="Normal 14 2 2" xfId="23418" xr:uid="{8F653D02-D77E-4FA0-AB7F-86F7E226CFA9}"/>
    <cellStyle name="Normal 14 2 2 2" xfId="8765" xr:uid="{DA2A8B4F-6B43-4CC6-A47E-74E6FB091D11}"/>
    <cellStyle name="Normal 14 2 2 2 2" xfId="8936" xr:uid="{86B94EF1-A2C1-4BDA-9D58-EA43184B2EBD}"/>
    <cellStyle name="Normal 14 2 2 2 2 2" xfId="7341" xr:uid="{B4D0256F-847C-43A0-B97F-2B46EC6F7FF3}"/>
    <cellStyle name="Normal 14 2 2 2 3" xfId="14358" xr:uid="{445C3327-F9E8-40B9-8B2F-D7E89C03EBB7}"/>
    <cellStyle name="Normal 14 2 2 2 3 2" xfId="24358" xr:uid="{B300CDF5-82F6-4D27-839D-DC7B85DC95B7}"/>
    <cellStyle name="Normal 14 2 2 2 4" xfId="25048" xr:uid="{105456EB-E82F-4863-9C1D-1441DA27776B}"/>
    <cellStyle name="Normal 14 2 2 3" xfId="2539" xr:uid="{2462EFF6-7412-4010-8058-C86037C1DAD0}"/>
    <cellStyle name="Normal 14 2 2 3 2" xfId="13581" xr:uid="{E6B9A089-DB73-471E-BC54-80D540DB86D3}"/>
    <cellStyle name="Normal 14 2 2 4" xfId="1638" xr:uid="{D770CD51-A195-4FF4-B9EC-86983551505F}"/>
    <cellStyle name="Normal 14 2 2 4 2" xfId="18994" xr:uid="{E365DE22-61FE-477A-9161-E64CBA23B0F8}"/>
    <cellStyle name="Normal 14 2 2 5" xfId="771" xr:uid="{9FA4E37C-9523-4DB6-AAB9-01E4962B0A9C}"/>
    <cellStyle name="Normal 14 2 3" xfId="21294" xr:uid="{39EF946A-D008-444F-B041-2F10BFF7CCD7}"/>
    <cellStyle name="Normal 14 2 3 2" xfId="11027" xr:uid="{BAFD7F91-2D2D-4E05-A440-1DA394F0B630}"/>
    <cellStyle name="Normal 14 2 3 2 2" xfId="2049" xr:uid="{2EC2023B-502F-4A93-B2EE-6F4CF4C77AA9}"/>
    <cellStyle name="Normal 14 2 3 3" xfId="15419" xr:uid="{6D66E02D-3C56-46BB-9AE4-B4CE09245861}"/>
    <cellStyle name="Normal 14 2 3 3 2" xfId="2219" xr:uid="{9C4BC94E-59E4-49F6-B120-2F10548F8FAF}"/>
    <cellStyle name="Normal 14 2 3 4" xfId="22931" xr:uid="{3AA981BE-6C70-4CE2-B166-A5D43B979B15}"/>
    <cellStyle name="Normal 14 2 4" xfId="24606" xr:uid="{460D6915-E954-46D0-AABD-6C6A0319362E}"/>
    <cellStyle name="Normal 14 2 4 2" xfId="10038" xr:uid="{AFF824F5-67E4-4692-B460-CD35B56C2A44}"/>
    <cellStyle name="Normal 14 2 4 2 2" xfId="9513" xr:uid="{7487A86A-3AA0-4B72-A61A-417CE9316B82}"/>
    <cellStyle name="Normal 14 2 4 3" xfId="4962" xr:uid="{E8E2FB7A-3381-4273-9973-0769A3C5EC85}"/>
    <cellStyle name="Normal 14 2 4 3 2" xfId="8613" xr:uid="{C620B18A-A52B-4C82-8206-DF575210F725}"/>
    <cellStyle name="Normal 14 2 4 4" xfId="15666" xr:uid="{065869EE-A06E-48E6-A7ED-424D8ADFF429}"/>
    <cellStyle name="Normal 14 2 5" xfId="21486" xr:uid="{22D80C67-452F-4590-B044-476A79C08C44}"/>
    <cellStyle name="Normal 14 2 5 2" xfId="16717" xr:uid="{F358983E-000F-4BC2-8961-EEAB29249A16}"/>
    <cellStyle name="Normal 14 2 6" xfId="23759" xr:uid="{15CD9335-5585-4CB6-8504-605A9E92AD18}"/>
    <cellStyle name="Normal 14 2 6 2" xfId="14781" xr:uid="{65EBF606-6025-416F-9781-20DF0B030ACF}"/>
    <cellStyle name="Normal 14 2 7" xfId="10223" xr:uid="{A0B11092-591F-4923-B722-0304898DDE36}"/>
    <cellStyle name="Normal 14 3" xfId="14982" xr:uid="{6871BC48-05D0-4256-B3DC-78933474ED3F}"/>
    <cellStyle name="Normal 14 3 2" xfId="18293" xr:uid="{27B5F2BD-C893-4C8E-98F4-D3C7CE7E8672}"/>
    <cellStyle name="Normal 14 3 2 2" xfId="22675" xr:uid="{FA43B6C2-4804-4E59-877C-0E4E44139A71}"/>
    <cellStyle name="Normal 14 3 2 2 2" xfId="22149" xr:uid="{EFA8EC18-C24B-43E0-A8B1-2283B43FFE86}"/>
    <cellStyle name="Normal 14 3 2 3" xfId="11275" xr:uid="{E09A91B6-4178-460C-BA0F-7E402C40325A}"/>
    <cellStyle name="Normal 14 3 2 3 2" xfId="21248" xr:uid="{5478A929-8FD0-4EA5-A17D-D0E3FA5ED29F}"/>
    <cellStyle name="Normal 14 3 2 4" xfId="5133" xr:uid="{C6EF6B6F-CD34-4434-8FEA-25F37EE60926}"/>
    <cellStyle name="Normal 14 3 3" xfId="23664" xr:uid="{AAAC7AFF-C4B5-4DD0-88A7-833920852C06}"/>
    <cellStyle name="Normal 14 3 3 2" xfId="4153" xr:uid="{39011F05-8154-4B8B-A23B-558964D91F35}"/>
    <cellStyle name="Normal 14 3 4" xfId="4886" xr:uid="{A97DC82C-6F89-4C6D-8179-AB9E07B11BD8}"/>
    <cellStyle name="Normal 14 3 4 2" xfId="4323" xr:uid="{26DD50E5-727C-4619-B8AA-F26E6A2829A6}"/>
    <cellStyle name="Normal 14 3 5" xfId="16618" xr:uid="{554BA25F-5C89-4519-8A9C-C1F11259EEFD}"/>
    <cellStyle name="Normal 14 4" xfId="4450" xr:uid="{B47EC6E4-E2DB-4C6F-A083-DFBCF3836B78}"/>
    <cellStyle name="Normal 14 5" xfId="8659" xr:uid="{BE9E2584-F842-4731-9C9E-820FE623D296}"/>
    <cellStyle name="Normal 14 5 2" xfId="4714" xr:uid="{D0F088B3-A85F-4BC2-89E4-E8D1274F4D96}"/>
    <cellStyle name="Normal 14 5 2 2" xfId="1014" xr:uid="{49BE1BBE-873D-4927-ABB5-350A05D12062}"/>
    <cellStyle name="Normal 14 5 3" xfId="21731" xr:uid="{1F107F6A-3BD8-4517-98B5-D5223FA9A6A9}"/>
    <cellStyle name="Normal 14 5 3 2" xfId="1185" xr:uid="{A468A43E-72CC-462F-841A-94127C61243D}"/>
    <cellStyle name="Normal 14 5 4" xfId="10294" xr:uid="{AABA3BD6-CE90-42C1-9D9A-8E4C7ECE7DF9}"/>
    <cellStyle name="Normal 14 6" xfId="11969" xr:uid="{DC6B6D35-7F2C-473D-937F-9210C5816AE1}"/>
    <cellStyle name="Normal 14 6 2" xfId="3724" xr:uid="{21134943-3F78-495F-9454-2D676A5F5114}"/>
    <cellStyle name="Normal 14 6 2 2" xfId="3200" xr:uid="{32256F2B-A800-4F22-9820-F4E13D4E082C}"/>
    <cellStyle name="Normal 14 6 3" xfId="15495" xr:uid="{FC5E77EE-09EF-456D-8657-CF0C5253FC01}"/>
    <cellStyle name="Normal 14 6 3 2" xfId="19146" xr:uid="{69541644-17CA-474B-B903-E66F7474080D}"/>
    <cellStyle name="Normal 14 6 4" xfId="21978" xr:uid="{41E5FDC2-E971-467A-BC50-F9BA52C8A6E8}"/>
    <cellStyle name="Normal 15" xfId="73" xr:uid="{8F83C2CE-63C1-498C-80F3-30B9EBFCF747}"/>
    <cellStyle name="Normal 15 2" xfId="5495" xr:uid="{8ED3F3EB-1CAB-4A5F-9FA0-C04E2C30E155}"/>
    <cellStyle name="Normal 15 2 2" xfId="17106" xr:uid="{B43CE573-0775-4C13-9AAE-412DE725BA85}"/>
    <cellStyle name="Normal 15 2 2 2" xfId="21401" xr:uid="{691EDB07-497B-4784-9FE3-0D85B15E0F3C}"/>
    <cellStyle name="Normal 15 2 2 2 2" xfId="21572" xr:uid="{DFD23303-EF07-467E-95E7-1FF94F3632BA}"/>
    <cellStyle name="Normal 15 2 2 2 2 2" xfId="19977" xr:uid="{4F0DF7BE-7640-4A6F-8400-95E18B32E1D4}"/>
    <cellStyle name="Normal 15 2 2 2 3" xfId="2794" xr:uid="{FABE9A59-A7EE-49D7-B388-0454ADB29109}"/>
    <cellStyle name="Normal 15 2 2 2 3 2" xfId="18046" xr:uid="{6891D911-2278-44AD-88AB-2C8218FE2E05}"/>
    <cellStyle name="Normal 15 2 2 2 4" xfId="18735" xr:uid="{A0BFD717-50A9-4944-BA1E-F544640D9BD8}"/>
    <cellStyle name="Normal 15 2 2 3" xfId="8852" xr:uid="{CB7B5CC4-85D0-4E93-A36B-E0B0B0516EF3}"/>
    <cellStyle name="Normal 15 2 2 3 2" xfId="943" xr:uid="{2995D78A-C3A0-494F-BE13-8CBFAFDF5BC4}"/>
    <cellStyle name="Normal 15 2 2 4" xfId="3742" xr:uid="{079EF9C2-43BF-483E-B110-A5932E65F6EC}"/>
    <cellStyle name="Normal 15 2 2 4 2" xfId="8461" xr:uid="{1521876F-583C-472D-84CE-948B76CEC265}"/>
    <cellStyle name="Normal 15 2 2 5" xfId="1808" xr:uid="{33CE3410-CD66-4E1F-B403-13EE7674EABA}"/>
    <cellStyle name="Normal 15 2 3" xfId="23400" xr:uid="{029EED4B-91B5-43BE-926E-DF24F0C8AD37}"/>
    <cellStyle name="Normal 15 2 3 2" xfId="6819" xr:uid="{211EC412-9E1E-4A48-A5AD-B49FD8B4E7EF}"/>
    <cellStyle name="Normal 15 2 3 2 2" xfId="23104" xr:uid="{24701F6D-50C4-45A0-AF99-F5F9C44BD95F}"/>
    <cellStyle name="Normal 15 2 3 3" xfId="23836" xr:uid="{98D29A9F-FA61-427B-B613-B4D1C4FAE6F9}"/>
    <cellStyle name="Normal 15 2 3 3 2" xfId="23274" xr:uid="{77D58349-C40C-4851-A5B3-ED3A376484CB}"/>
    <cellStyle name="Normal 15 2 3 4" xfId="12398" xr:uid="{CF9E938B-CE98-4E37-8473-B4D6BC2AA8D5}"/>
    <cellStyle name="Normal 15 2 4" xfId="20395" xr:uid="{65B5ED7C-F3A2-4E9E-A866-4856597C05EA}"/>
    <cellStyle name="Normal 15 2 4 2" xfId="5828" xr:uid="{4A1F29C2-B019-4F5D-8704-3C65A836FC5F}"/>
    <cellStyle name="Normal 15 2 4 2 2" xfId="5304" xr:uid="{FBBA84BE-79C5-49F8-99B6-B5362DC513A7}"/>
    <cellStyle name="Normal 15 2 4 3" xfId="17600" xr:uid="{741A8F9C-86E1-4751-A739-E914E3CE62AD}"/>
    <cellStyle name="Normal 15 2 4 3 2" xfId="3372" xr:uid="{76B0996F-1119-420A-B634-30ED95337103}"/>
    <cellStyle name="Normal 15 2 4 4" xfId="24083" xr:uid="{DF162BDF-E250-41F0-B077-059BA2F10411}"/>
    <cellStyle name="Normal 15 2 5" xfId="15174" xr:uid="{FF42EC4C-2831-4492-956B-7161D48AA426}"/>
    <cellStyle name="Normal 15 2 5 2" xfId="6183" xr:uid="{E1C35031-B743-40E5-A7EB-FA7783AC601C}"/>
    <cellStyle name="Normal 15 2 6" xfId="17447" xr:uid="{182D8B92-3C98-404D-A0D3-1F4B8440754A}"/>
    <cellStyle name="Normal 15 2 6 2" xfId="3217" xr:uid="{1DF2F8DF-6D78-496F-8CC2-296D502AFE86}"/>
    <cellStyle name="Normal 15 2 7" xfId="22860" xr:uid="{01E48AB5-54AA-4B8B-BBBA-BDE53FA1B0CA}"/>
    <cellStyle name="Normal 15 3" xfId="17088" xr:uid="{8AA35EE7-448B-4593-B361-360F3D05029C}"/>
    <cellStyle name="Normal 15 3 2" xfId="14083" xr:uid="{5B7D883D-CB60-4B34-AD43-E602CBF0BCFB}"/>
    <cellStyle name="Normal 15 3 2 2" xfId="12142" xr:uid="{C748F454-B255-408E-B1D7-3D17792990E1}"/>
    <cellStyle name="Normal 15 3 2 2 2" xfId="11617" xr:uid="{C4413078-414C-47F5-8FBF-5771C5B0E4E3}"/>
    <cellStyle name="Normal 15 3 2 3" xfId="7067" xr:uid="{0E92E912-334C-499B-BDCB-16C4B1BEB122}"/>
    <cellStyle name="Normal 15 3 2 3 2" xfId="9685" xr:uid="{2E0C44B4-AC4F-44E4-BC13-1C37C2D8A5BA}"/>
    <cellStyle name="Normal 15 3 2 4" xfId="17771" xr:uid="{D140AEC5-14FC-4191-85E5-5095AC57F944}"/>
    <cellStyle name="Normal 15 3 3" xfId="19455" xr:uid="{960E1FEC-8C8D-4860-8CA1-B080D8280598}"/>
    <cellStyle name="Normal 15 3 3 2" xfId="16791" xr:uid="{8A340F42-3FFB-46FF-88F0-D7837BAD7A8A}"/>
    <cellStyle name="Normal 15 3 4" xfId="17524" xr:uid="{993FF9B3-6794-4723-97AC-941D923E164A}"/>
    <cellStyle name="Normal 15 3 4 2" xfId="16961" xr:uid="{53535D04-2E79-49CD-82AF-763A7AE9217C}"/>
    <cellStyle name="Normal 15 3 5" xfId="25035" xr:uid="{841E4D1F-5CC1-4F99-999B-B0B4D07BF010}"/>
    <cellStyle name="Normal 15 4" xfId="6554" xr:uid="{E2FFD13B-9AC0-4170-8271-7A40B6D2607A}"/>
    <cellStyle name="Normal 15 5" xfId="10764" xr:uid="{AA1EC51E-413C-446B-B1A2-7D1798F9B081}"/>
    <cellStyle name="Normal 15 5 2" xfId="17352" xr:uid="{3E66B734-DDE1-46FB-A842-A267B9907671}"/>
    <cellStyle name="Normal 15 5 2 2" xfId="10467" xr:uid="{E3B89383-91C2-468F-9271-D047A77D0507}"/>
    <cellStyle name="Normal 15 5 3" xfId="11199" xr:uid="{CD44E140-0714-4480-BA18-83A1A4FBF992}"/>
    <cellStyle name="Normal 15 5 3 2" xfId="10637" xr:uid="{5A1E7131-E116-4AED-9310-4649FAFCD962}"/>
    <cellStyle name="Normal 15 5 4" xfId="6084" xr:uid="{45AC37B9-4348-41CE-A4DE-F1E1F664EFD0}"/>
    <cellStyle name="Normal 15 6" xfId="7760" xr:uid="{0FD4A44F-4456-4277-8FD1-9777915EDD9E}"/>
    <cellStyle name="Normal 15 6 2" xfId="16362" xr:uid="{566CE7CB-F4AF-4954-A8FD-E63B09BFE5EF}"/>
    <cellStyle name="Normal 15 6 2 2" xfId="15837" xr:uid="{30FB7284-03E3-42EC-9CC9-4744CB0203AA}"/>
    <cellStyle name="Normal 15 6 3" xfId="23912" xr:uid="{6FE1C591-C428-473F-BF7C-5FC968F376A2}"/>
    <cellStyle name="Normal 15 6 3 2" xfId="14936" xr:uid="{AEAE0E0F-FA64-40B3-A8D4-1097CDAFFADA}"/>
    <cellStyle name="Normal 15 6 4" xfId="11446" xr:uid="{7D63FF77-5BD9-4136-A0FA-D16220ED988D}"/>
    <cellStyle name="Normal 16" xfId="74" xr:uid="{D5E74E24-0073-4DA7-974D-88470D65EA99}"/>
    <cellStyle name="Normal 16 2" xfId="11809" xr:uid="{E325A4E1-EB12-429E-B94C-19EFC70A2BB3}"/>
    <cellStyle name="Normal 16 2 2" xfId="6573" xr:uid="{0CF224B4-0BBD-40AC-A69E-C7E7D7ECD132}"/>
    <cellStyle name="Normal 16 2 2 2" xfId="326" xr:uid="{FB4DD90B-689B-44BE-9BE6-BD3639076472}"/>
    <cellStyle name="Normal 16 2 2 2 2" xfId="13141" xr:uid="{B4BFB614-26A3-44D2-A102-5DF4BF314313}"/>
    <cellStyle name="Normal 16 2 2 2 2 2" xfId="6257" xr:uid="{C65B3CB3-50B1-46E7-94C0-99745D98C0D7}"/>
    <cellStyle name="Normal 16 2 2 2 3" xfId="6991" xr:uid="{84F6A456-E0A0-4CC9-BFA6-897A66D2E76E}"/>
    <cellStyle name="Normal 16 2 2 2 3 2" xfId="6427" xr:uid="{CA4E8C55-CEF4-43B6-9F10-60A977C1E6A4}"/>
    <cellStyle name="Normal 16 2 2 2 4" xfId="18722" xr:uid="{9CC7DD98-2321-4C32-A32B-A0D490801E91}"/>
    <cellStyle name="Normal 16 2 2 3" xfId="2519" xr:uid="{5B89F09E-6FF2-4D18-B9C3-D86B10B9DC66}"/>
    <cellStyle name="Normal 16 2 2 3 2" xfId="24779" xr:uid="{6ECD7CBA-36B9-4FC2-8E5E-30C0B7E1DF68}"/>
    <cellStyle name="Normal 16 2 2 3 2 2" xfId="24254" xr:uid="{3737F3E6-2DD8-4415-9FAF-AD504734226F}"/>
    <cellStyle name="Normal 16 2 2 3 3" xfId="19703" xr:uid="{7397C787-C8E8-4A9A-AC55-672DCD756FA7}"/>
    <cellStyle name="Normal 16 2 2 3 3 2" xfId="22321" xr:uid="{73B948E7-10EE-46C5-9BF2-CD3B57B34D1D}"/>
    <cellStyle name="Normal 16 2 2 3 4" xfId="7238" xr:uid="{79C8AE3E-3485-4E79-9B86-5F9A0E749592}"/>
    <cellStyle name="Normal 16 2 2 4" xfId="21488" xr:uid="{D12EC66C-B3EC-4892-94A5-CA140EF3ADA6}"/>
    <cellStyle name="Normal 16 2 2 4 2" xfId="944" xr:uid="{29C5DB95-19A4-4E5E-BEF5-8B14F931FC47}"/>
    <cellStyle name="Normal 16 2 2 5" xfId="10056" xr:uid="{18D207E5-E589-4D19-97F8-31056E66A207}"/>
    <cellStyle name="Normal 16 2 2 5 2" xfId="21096" xr:uid="{A5A9B768-92F6-495F-B336-372431C06251}"/>
    <cellStyle name="Normal 16 2 2 6" xfId="3912" xr:uid="{38C3411B-4D7A-43D9-A225-AA81FDCA2A99}"/>
    <cellStyle name="Normal 16 2 3" xfId="12876" xr:uid="{7FF3614A-F0E9-4C05-8E31-927DA918B235}"/>
    <cellStyle name="Normal 16 2 4" xfId="4641" xr:uid="{32E564F2-16D9-4C0D-AC65-8A2171F020E2}"/>
    <cellStyle name="Normal 16 2 4 2" xfId="12497" xr:uid="{CE2942A9-4DF5-46E0-B71A-FFC41CF4DF75}"/>
    <cellStyle name="Normal 16 2 5" xfId="6914" xr:uid="{31EFBC8B-4F40-4540-BCFE-B33BDB34B63D}"/>
    <cellStyle name="Normal 16 2 5 2" xfId="9530" xr:uid="{2220BB35-8935-45DF-9552-B6380ADCD4B3}"/>
    <cellStyle name="Normal 16 2 6" xfId="16547" xr:uid="{282B8DF3-DB36-4E45-8ABA-C87E7DB6EC00}"/>
    <cellStyle name="Normal 16 3" xfId="12969" xr:uid="{AFAE52DC-4871-44C0-B95C-DAC622F73539}"/>
    <cellStyle name="Normal 16 4" xfId="19192" xr:uid="{90215CD8-6065-43EC-9342-F69745557C6F}"/>
    <cellStyle name="Normal 17" xfId="75" xr:uid="{BCF76AC4-459E-4164-8CF4-234655CD91F9}"/>
    <cellStyle name="Normal 17 2" xfId="24446" xr:uid="{FD826FFD-1CD0-4F11-A040-F2AC3DEF2B0C}"/>
    <cellStyle name="Normal 17 2 2" xfId="19210" xr:uid="{334ABF3F-A20A-49FC-AC47-4256C4608E2E}"/>
    <cellStyle name="Normal 17 2 2 2" xfId="328" xr:uid="{1D26E792-4D55-4B9A-8AD5-1E333E0B2C26}"/>
    <cellStyle name="Normal 17 2 2 2 2" xfId="500" xr:uid="{E38A6A73-47DE-4D6B-86EE-8D57DA339991}"/>
    <cellStyle name="Normal 17 2 2 2 2 2" xfId="12571" xr:uid="{A3E74C28-9208-43D2-8C2F-A94C60CA7CC2}"/>
    <cellStyle name="Normal 17 2 2 2 3" xfId="19627" xr:uid="{B9F94D81-D4B3-406F-80C7-79F89657C935}"/>
    <cellStyle name="Normal 17 2 2 2 3 2" xfId="12741" xr:uid="{3CA12CB7-DBEA-4829-988D-5AA5BC68B1B0}"/>
    <cellStyle name="Normal 17 2 2 2 4" xfId="8189" xr:uid="{92E71ED8-E3CA-466C-BA40-EEB4032A39A7}"/>
    <cellStyle name="Normal 17 2 2 3" xfId="8832" xr:uid="{8552CDA3-BC43-4D86-BCE4-7CB25786F103}"/>
    <cellStyle name="Normal 17 2 2 3 2" xfId="18466" xr:uid="{BE7F7FC1-894A-4373-B059-769075D0695E}"/>
    <cellStyle name="Normal 17 2 2 3 2 2" xfId="17942" xr:uid="{BBDB71BC-7A6F-4E0A-A142-4F5FB7A94FF1}"/>
    <cellStyle name="Normal 17 2 2 3 3" xfId="13389" xr:uid="{403A4604-00D3-483F-BA89-7680B84CA0F2}"/>
    <cellStyle name="Normal 17 2 2 3 3 2" xfId="16009" xr:uid="{A843BB17-191D-4A4C-BEF6-C738E02A2900}"/>
    <cellStyle name="Normal 17 2 2 3 4" xfId="19874" xr:uid="{EEBD5B3A-3D10-498E-A6F3-92351C04F912}"/>
    <cellStyle name="Normal 17 2 2 4" xfId="15176" xr:uid="{516CDE7B-9373-4D35-A1AA-0A6C54EA0C76}"/>
    <cellStyle name="Normal 17 2 2 4 2" xfId="1980" xr:uid="{32DF1096-0D03-4C63-B1B7-3242A5FE9FC5}"/>
    <cellStyle name="Normal 17 2 2 5" xfId="22693" xr:uid="{45AD502A-F97C-41B8-A9A8-9B828FB2CAD5}"/>
    <cellStyle name="Normal 17 2 2 5 2" xfId="14784" xr:uid="{56D7C1A7-0B85-4CD0-9890-E553AA3868BC}"/>
    <cellStyle name="Normal 17 2 2 6" xfId="10226" xr:uid="{B3D9D974-57DF-48BB-BCB6-78D8CEA1DF1A}"/>
    <cellStyle name="Normal 17 2 3" xfId="327" xr:uid="{850EAFD1-BCE4-481B-AA8D-9EA548D62275}"/>
    <cellStyle name="Normal 17 2 4" xfId="10954" xr:uid="{4CE1D810-D5E8-4E01-9E69-4AD73F174868}"/>
    <cellStyle name="Normal 17 2 4 2" xfId="25134" xr:uid="{62666A07-FE49-46F5-B2A0-E3DD892D0046}"/>
    <cellStyle name="Normal 17 2 5" xfId="19550" xr:uid="{3D94F6C3-22C4-438C-9B42-F9D883D30940}"/>
    <cellStyle name="Normal 17 2 5 2" xfId="22166" xr:uid="{C747922E-774A-42F8-BF6C-31BA00038B88}"/>
    <cellStyle name="Normal 17 2 6" xfId="6013" xr:uid="{798961DE-3F7E-4A56-9A0A-3EEC0AF12D8D}"/>
    <cellStyle name="Normal 18" xfId="76" xr:uid="{A1D2E209-11ED-4FAA-BDF4-E806FEDEE665}"/>
    <cellStyle name="Normal 18 10" xfId="5838" xr:uid="{55F6DB46-5D54-439A-BF63-CFCBE2539970}"/>
    <cellStyle name="Normal 18 10 2" xfId="1109" xr:uid="{E01DDF1D-B827-49BD-A63D-B7333DEA7A29}"/>
    <cellStyle name="Normal 18 11" xfId="2874" xr:uid="{47956D1D-E247-42A2-A3FA-CBE6AFCB3858}"/>
    <cellStyle name="Normal 18 12" xfId="18124" xr:uid="{79DC0BF3-F5BA-4ADD-8735-981CB9D9B51F}"/>
    <cellStyle name="Normal 18 13" xfId="24441" xr:uid="{E21BE4B3-A281-46DC-BD9C-1D5EDF735366}"/>
    <cellStyle name="Normal 18 14" xfId="25529" xr:uid="{92004674-BDF9-4E85-A13E-A95BD6585599}"/>
    <cellStyle name="Normal 18 2" xfId="18133" xr:uid="{9751F1B1-8AFC-433C-8776-F5E8B8E3394B}"/>
    <cellStyle name="Normal 18 2 2" xfId="12895" xr:uid="{16693E76-E168-4D80-B229-839C40284C51}"/>
    <cellStyle name="Normal 18 2 2 2" xfId="15089" xr:uid="{B0280622-5ED3-412D-9A1E-6F9B2E9CDB43}"/>
    <cellStyle name="Normal 18 2 2 2 2" xfId="15260" xr:uid="{8E62195F-7B1F-49E5-AF05-6AF7541F2417}"/>
    <cellStyle name="Normal 18 2 2 2 2 2" xfId="13663" xr:uid="{07E1170D-F2C0-4A00-930D-AB7A500CABDE}"/>
    <cellStyle name="Normal 18 2 2 2 3" xfId="9107" xr:uid="{59644D67-550C-4EC9-93F0-5586294A72CC}"/>
    <cellStyle name="Normal 18 2 2 2 3 2" xfId="7513" xr:uid="{0672B44D-E802-4B20-8FFC-121EA43F82CA}"/>
    <cellStyle name="Normal 18 2 2 2 4" xfId="8202" xr:uid="{A2AA7290-C651-49FF-A510-7B9F8B0CB069}"/>
    <cellStyle name="Normal 18 2 2 3" xfId="4643" xr:uid="{A1E9346A-E585-4EE4-9A34-CF4F5E09F67F}"/>
    <cellStyle name="Normal 18 2 2 3 2" xfId="4084" xr:uid="{C6640D89-D85A-405A-902B-3AD2B5CD2428}"/>
    <cellStyle name="Normal 18 2 2 4" xfId="16380" xr:uid="{6C578B5A-20D6-480C-8B03-81B9E45AC7A7}"/>
    <cellStyle name="Normal 18 2 2 4 2" xfId="3220" xr:uid="{3E0646E5-70C6-40FF-A4DC-4AE4A2986E24}"/>
    <cellStyle name="Normal 18 2 2 5" xfId="22863" xr:uid="{BC5E7CCC-55B9-47B5-918C-CCF2B554BD3F}"/>
    <cellStyle name="Normal 18 2 3" xfId="3472" xr:uid="{093DE9E9-9D25-43BA-8289-D23824FCE872}"/>
    <cellStyle name="Normal 18 2 3 2" xfId="3643" xr:uid="{6E72F1FE-4ACC-458D-A396-C693DFC77270}"/>
    <cellStyle name="Normal 18 2 3 2 2" xfId="18895" xr:uid="{870B0ACA-1ED4-4744-962A-1E605487B109}"/>
    <cellStyle name="Normal 18 2 3 3" xfId="673" xr:uid="{F43E45F4-312C-42E2-9D2E-DC8C19FD74D6}"/>
    <cellStyle name="Normal 18 2 3 3 2" xfId="19065" xr:uid="{09C18FAC-B2F5-416A-A79E-3D1DFB750B55}"/>
    <cellStyle name="Normal 18 2 3 4" xfId="14512" xr:uid="{3A55BC84-A0D0-47A9-B231-F15D7555F64A}"/>
    <cellStyle name="Normal 18 2 4" xfId="15156" xr:uid="{170C337B-67E4-40FD-9707-1ED62C512B02}"/>
    <cellStyle name="Normal 18 2 4 2" xfId="20568" xr:uid="{C2374AC7-1EA1-423B-8D31-965613CDB52F}"/>
    <cellStyle name="Normal 18 2 4 2 2" xfId="20045" xr:uid="{3386EEB5-5B4B-40A8-A53D-3743AE1C4E31}"/>
    <cellStyle name="Normal 18 2 4 3" xfId="1789" xr:uid="{F1327B4E-89E6-4471-96EA-07FEC7F7ECAC}"/>
    <cellStyle name="Normal 18 2 4 3 2" xfId="11789" xr:uid="{D8599A6A-6B4C-4778-9E79-5B6E78C94932}"/>
    <cellStyle name="Normal 18 2 4 4" xfId="924" xr:uid="{53A5A398-D344-4A31-B42D-F8220EE0ECBD}"/>
    <cellStyle name="Normal 18 2 5" xfId="23591" xr:uid="{31A96D79-BFA5-4FBF-8CB1-BC8ADFA88693}"/>
    <cellStyle name="Normal 18 2 5 2" xfId="18821" xr:uid="{11EBDB9C-BB8B-445D-90B7-38856EAB9C95}"/>
    <cellStyle name="Normal 18 2 6" xfId="13236" xr:uid="{CB2283D6-5F62-472F-A41C-90DC3B01EBF9}"/>
    <cellStyle name="Normal 18 2 6 2" xfId="15854" xr:uid="{5F446288-DB98-41D5-8A36-CA0545F23F0B}"/>
    <cellStyle name="Normal 18 2 7" xfId="12327" xr:uid="{6FB4FA2C-E5D4-4DC4-B850-CC5DF37ED606}"/>
    <cellStyle name="Normal 18 2 8" xfId="25604" xr:uid="{661768D6-7D74-449E-8AED-DA94955C18DA}"/>
    <cellStyle name="Normal 18 3" xfId="16026" xr:uid="{6AE6EC3E-6B3D-4C5E-BE22-852A33F34176}"/>
    <cellStyle name="Normal 18 3 2" xfId="22423" xr:uid="{C8E72A1C-5C64-4732-B96B-7CA68C7B8884}"/>
    <cellStyle name="Normal 18 3 3" xfId="9786" xr:uid="{AA6D1A84-B128-4194-9B81-7C00A0CC94D3}"/>
    <cellStyle name="Normal 18 3 3 2" xfId="9957" xr:uid="{52E3B821-7AF2-4CA1-9C91-85C755FE596D}"/>
    <cellStyle name="Normal 18 3 3 2 2" xfId="8362" xr:uid="{70CEC679-1CE2-4669-98B9-F9D838D0EF0D}"/>
    <cellStyle name="Normal 18 3 3 3" xfId="1711" xr:uid="{9EC5D864-D7E7-4800-B9B9-0BECA5D81AA7}"/>
    <cellStyle name="Normal 18 3 3 3 2" xfId="8532" xr:uid="{29AFEF56-52BE-4BA1-9E68-D0EA072C473A}"/>
    <cellStyle name="Normal 18 3 3 4" xfId="2948" xr:uid="{2D277364-F53B-4C2C-92EE-B9E26EE512BD}"/>
    <cellStyle name="Normal 18 3 4" xfId="4623" xr:uid="{8DE3F79B-99CE-47E6-83C7-2331BBEE6617}"/>
    <cellStyle name="Normal 18 3 4 2" xfId="14256" xr:uid="{53C2C90A-C70E-4702-9DE4-3D58B40E347E}"/>
    <cellStyle name="Normal 18 3 4 2 2" xfId="13731" xr:uid="{19E58697-5D29-4B18-AA53-6C5AAF28F075}"/>
    <cellStyle name="Normal 18 3 4 3" xfId="3893" xr:uid="{5111171D-B791-49DB-A6B2-D3240DD9706D}"/>
    <cellStyle name="Normal 18 3 4 3 2" xfId="24426" xr:uid="{B5D01AE8-413C-490B-BB58-6286CB30C694}"/>
    <cellStyle name="Normal 18 3 4 4" xfId="925" xr:uid="{9795E773-5128-4A81-B326-C5A0E869C613}"/>
    <cellStyle name="Normal 18 4" xfId="13927" xr:uid="{289D9101-9EEF-4B77-B04C-FD431AEF4860}"/>
    <cellStyle name="Normal 18 4 2" xfId="4446" xr:uid="{9233A1E5-4DBE-496F-9FD2-3BEE848871AE}"/>
    <cellStyle name="Normal 18 4 2 2" xfId="3053" xr:uid="{0FA80C51-21EF-4B91-8C95-50DCCA3A5AF6}"/>
    <cellStyle name="Normal 18 4 3" xfId="15348" xr:uid="{E088A56C-EA14-4BCE-A399-CB566158F559}"/>
    <cellStyle name="Normal 18 4 3 2" xfId="1116" xr:uid="{A6061083-9C02-49F4-86C9-2FB1FE9DDCB9}"/>
    <cellStyle name="Normal 18 4 4" xfId="21830" xr:uid="{87325DDF-D34E-4907-A445-B3E12B5A53AE}"/>
    <cellStyle name="Normal 18 5" xfId="6572" xr:uid="{C1318CD7-49D9-4A82-A88A-B59ABBB858D2}"/>
    <cellStyle name="Normal 18 5 2" xfId="17084" xr:uid="{FFECDB27-650C-4BEF-92D9-B9F547B46928}"/>
    <cellStyle name="Normal 18 5 2 2" xfId="15690" xr:uid="{45ED1D1F-C8D2-411B-96D3-ACD12F5DB2A5}"/>
    <cellStyle name="Normal 18 5 3" xfId="23765" xr:uid="{13D3F41C-2C35-4F67-8F55-68969C14BAAC}"/>
    <cellStyle name="Normal 18 5 3 2" xfId="10568" xr:uid="{B6A6C758-EEC5-42A0-86A0-9E15C775FCDC}"/>
    <cellStyle name="Normal 18 5 4" xfId="11298" xr:uid="{F3D91EDE-C301-483A-A849-77BF1E822D41}"/>
    <cellStyle name="Normal 18 6" xfId="1368" xr:uid="{6632F6D0-F77F-4743-8584-99A5B4B1F7D0}"/>
    <cellStyle name="Normal 18 6 2" xfId="1539" xr:uid="{234EF688-EE1B-4FA6-A644-23EA73873412}"/>
    <cellStyle name="Normal 18 6 2 2" xfId="25208" xr:uid="{C34C8AB8-5A99-4109-B4FD-77EB70AE0C0C}"/>
    <cellStyle name="Normal 18 6 3" xfId="13313" xr:uid="{E57A6196-EDBA-48C1-B22E-46998C6FA5CB}"/>
    <cellStyle name="Normal 18 6 3 2" xfId="25378" xr:uid="{A1E9777B-5CBA-47DF-B27A-2DF36C8C51EB}"/>
    <cellStyle name="Normal 18 6 4" xfId="20824" xr:uid="{9A40ECAA-F414-4403-BD0B-731351A0D4E7}"/>
    <cellStyle name="Normal 18 7" xfId="6659" xr:uid="{010277B2-00D4-4EC1-B9B1-C43A89812195}"/>
    <cellStyle name="Normal 18 7 2" xfId="6830" xr:uid="{92AD74FD-AA4D-4D5A-AA70-9879D34EB3A0}"/>
    <cellStyle name="Normal 18 7 2 2" xfId="13664" xr:uid="{6F4C41F1-4E8F-4F41-B970-A082E407BD09}"/>
    <cellStyle name="Normal 18 7 3" xfId="23846" xr:uid="{88F9401D-26FD-4E52-9D61-770F910F45D1}"/>
    <cellStyle name="Normal 18 7 3 2" xfId="2234" xr:uid="{9BBEE409-7D6F-45BA-928C-CECFCE83A3EE}"/>
    <cellStyle name="Normal 18 7 4" xfId="9277" xr:uid="{3B355973-A129-47B1-B202-1F7260E01A71}"/>
    <cellStyle name="Normal 18 8" xfId="21468" xr:uid="{5FFCA9C4-6FE3-4B1D-83DE-A366923FC77A}"/>
    <cellStyle name="Normal 18 8 2" xfId="7933" xr:uid="{A8FC3BC9-6AEC-4886-816F-C2E902583A32}"/>
    <cellStyle name="Normal 18 8 2 2" xfId="7409" xr:uid="{8F4514B8-66B0-457F-B320-1AA1AEE971FD}"/>
    <cellStyle name="Normal 18 8 3" xfId="752" xr:uid="{4EA1E679-22E6-4C0D-AD92-A7BCAFB07D6B}"/>
    <cellStyle name="Normal 18 8 3 2" xfId="5476" xr:uid="{15D4EEF8-1920-4A0E-A55B-B165A4B68599}"/>
    <cellStyle name="Normal 18 8 4" xfId="13560" xr:uid="{A44B4B09-F5C4-4615-8F01-299265864DB9}"/>
    <cellStyle name="Normal 18 9" xfId="3568" xr:uid="{ED260240-0405-4BBE-BADF-E2457F09B391}"/>
    <cellStyle name="Normal 18 9 2" xfId="21995" xr:uid="{B031FF34-583B-47AA-A06A-2A51CAB11061}"/>
    <cellStyle name="Normal 19" xfId="77" xr:uid="{EB23780D-9912-44E0-A670-FF597EAA5DB3}"/>
    <cellStyle name="Normal 19 2" xfId="7600" xr:uid="{C6BDBD0A-E891-4B14-B54A-00444394A344}"/>
    <cellStyle name="Normal 19 2 2" xfId="252" xr:uid="{E1DB74E7-B63A-4515-B06C-3D3129F33A3A}"/>
    <cellStyle name="Normal 19 2 2 2" xfId="4556" xr:uid="{C01D4D0D-B647-49D4-95AF-AF60B0E6FDD8}"/>
    <cellStyle name="Normal 19 2 2 2 2" xfId="4727" xr:uid="{184F58E5-D985-44EA-B633-3157E9827869}"/>
    <cellStyle name="Normal 19 2 2 2 2 2" xfId="1005" xr:uid="{C9870AFF-344B-4767-8C55-F501A710F10C}"/>
    <cellStyle name="Normal 19 2 2 2 3" xfId="21743" xr:uid="{DA20B46F-0EC7-4C00-A70F-4960AB1000CC}"/>
    <cellStyle name="Normal 19 2 2 2 3 2" xfId="20149" xr:uid="{152AD4AE-40A4-4768-8CCD-F777DAD45056}"/>
    <cellStyle name="Normal 19 2 2 2 4" xfId="20837" xr:uid="{63B6A110-AF5D-40E5-88F6-B2399711AEAA}"/>
    <cellStyle name="Normal 19 2 2 3" xfId="10956" xr:uid="{270AFCAB-900B-4F43-9304-4882FE37ED7C}"/>
    <cellStyle name="Normal 19 2 2 3 2" xfId="10398" xr:uid="{33CCA5F2-5233-4FC5-94D3-4D13AB1C867F}"/>
    <cellStyle name="Normal 19 2 2 4" xfId="5846" xr:uid="{E3E0D456-C3CC-41BF-A811-463755BB3143}"/>
    <cellStyle name="Normal 19 2 2 4 2" xfId="9533" xr:uid="{7D4EEBA8-C48F-47CF-B339-BF045FD044F5}"/>
    <cellStyle name="Normal 19 2 2 5" xfId="16550" xr:uid="{E2F85C46-3419-49EB-B72B-1B3DE6A366AE}"/>
    <cellStyle name="Normal 19 2 3" xfId="5576" xr:uid="{A79F154A-4C2B-4FC4-A43B-73552772811D}"/>
    <cellStyle name="Normal 19 2 3 2" xfId="16281" xr:uid="{2755B2D5-EE8D-4AD6-A2C4-423C18957B58}"/>
    <cellStyle name="Normal 19 2 3 2 2" xfId="14685" xr:uid="{DF06259E-DDA4-499D-A50A-0D4AB8C9646A}"/>
    <cellStyle name="Normal 19 2 3 3" xfId="10129" xr:uid="{86CE147C-F3C8-4A22-B068-986121FA47E3}"/>
    <cellStyle name="Normal 19 2 3 3 2" xfId="14855" xr:uid="{3733C2AF-FE91-43FC-8A9D-5FEF5D79DB7B}"/>
    <cellStyle name="Normal 19 2 3 4" xfId="21897" xr:uid="{FFC1CECD-8C15-4793-B555-DC596CD62F1C}"/>
    <cellStyle name="Normal 19 2 4" xfId="23573" xr:uid="{8B063CD9-74E3-4AE6-8116-5AE112234DE9}"/>
    <cellStyle name="Normal 19 2 4 2" xfId="9005" xr:uid="{6E9169F3-91B4-411C-86A0-A08F2869A2A5}"/>
    <cellStyle name="Normal 19 2 4 2 2" xfId="2131" xr:uid="{2DF48602-30CA-40B9-BD55-B801148302BC}"/>
    <cellStyle name="Normal 19 2 4 3" xfId="22844" xr:uid="{65A8E939-BECA-47F0-9868-9BDDABC555DB}"/>
    <cellStyle name="Normal 19 2 4 3 2" xfId="7581" xr:uid="{823B59E6-C380-4C14-B4B3-9796B5F70548}"/>
    <cellStyle name="Normal 19 2 4 4" xfId="4065" xr:uid="{D6A84F03-0617-4FC8-AC06-B0B3B05887DD}"/>
    <cellStyle name="Normal 19 2 5" xfId="17279" xr:uid="{B0857582-2515-43A8-9D95-16B4220CAEB2}"/>
    <cellStyle name="Normal 19 2 5 2" xfId="8288" xr:uid="{2371A221-B48D-4BB7-A09D-9958ABE6F4BD}"/>
    <cellStyle name="Normal 19 2 6" xfId="596" xr:uid="{C145DE25-C426-4065-973D-3B93A461171F}"/>
    <cellStyle name="Normal 19 2 6 2" xfId="5321" xr:uid="{CDF7B807-F6E8-4B80-AA52-6CC61939BA4A}"/>
    <cellStyle name="Normal 19 2 7" xfId="24964" xr:uid="{0BB2A326-4FF7-4235-B1F6-B61F4D17C1F3}"/>
    <cellStyle name="Normal 19 3" xfId="11890" xr:uid="{BD9BC6EA-94D4-4B9E-BA52-F7524FAEC464}"/>
    <cellStyle name="Normal 19 3 2" xfId="17261" xr:uid="{C47F9C36-35D8-4623-8C27-BC9E8094441D}"/>
    <cellStyle name="Normal 19 3 2 2" xfId="21641" xr:uid="{A75EA4A6-ECA7-444F-841B-46770C5BA6EE}"/>
    <cellStyle name="Normal 19 3 2 2 2" xfId="4235" xr:uid="{524E40B7-4AF9-464D-A251-D2D6539E78A9}"/>
    <cellStyle name="Normal 19 3 2 3" xfId="16531" xr:uid="{331299AE-0D1A-4BAE-B38A-0DA6AAFE223E}"/>
    <cellStyle name="Normal 19 3 2 3 2" xfId="20217" xr:uid="{CE3F4E06-C083-44A9-9569-3DC1D60766FB}"/>
    <cellStyle name="Normal 19 3 2 4" xfId="10379" xr:uid="{76B2026B-9C4E-4D84-BE4C-29D0937058B8}"/>
    <cellStyle name="Normal 19 3 3" xfId="5747" xr:uid="{10592ED4-845D-471F-A323-DE73EF63E78B}"/>
    <cellStyle name="Normal 19 3 3 2" xfId="3121" xr:uid="{2041C306-CE3C-4E2B-81AF-CF9C1AAF9EE3}"/>
    <cellStyle name="Normal 19 3 4" xfId="22766" xr:uid="{01690A88-BD9C-4B2D-A712-537AB45FAF82}"/>
    <cellStyle name="Normal 19 3 4 2" xfId="3291" xr:uid="{60F652EA-20EA-47F4-997A-033ECEE2F132}"/>
    <cellStyle name="Normal 19 3 5" xfId="15585" xr:uid="{D03C06CE-B4AC-4339-9B3D-935BF6A5ACE9}"/>
    <cellStyle name="Normal 19 4" xfId="24527" xr:uid="{70FBBCD6-C6D7-4B79-8310-8007ABCE4B54}"/>
    <cellStyle name="Normal 19 5" xfId="16110" xr:uid="{48F5F169-FE6F-478F-8EC2-046C0582069D}"/>
    <cellStyle name="Normal 19 5 2" xfId="22594" xr:uid="{0A9AE33D-AAAC-487D-B89D-CCC514A2172A}"/>
    <cellStyle name="Normal 19 5 2 2" xfId="20997" xr:uid="{BD9E0A55-137B-4FBD-981C-0F2657608156}"/>
    <cellStyle name="Normal 19 5 3" xfId="3815" xr:uid="{41272942-0F93-43E6-B533-5758444C2A86}"/>
    <cellStyle name="Normal 19 5 3 2" xfId="21167" xr:uid="{38E0CB88-45D7-4B75-B1B5-C4873B004FC2}"/>
    <cellStyle name="Normal 19 5 4" xfId="9261" xr:uid="{2D5B8220-4977-47DF-9129-5AB76CBAA822}"/>
    <cellStyle name="Normal 19 6" xfId="10936" xr:uid="{E7F7E4FA-C314-4B33-ABE4-9E78668B20E9}"/>
    <cellStyle name="Normal 19 6 2" xfId="2692" xr:uid="{386AB176-3E82-42EC-8F4F-EDD770477AB5}"/>
    <cellStyle name="Normal 19 6 2 2" xfId="1096" xr:uid="{8F9AF704-A76C-4E54-991D-99086A9EBECD}"/>
    <cellStyle name="Normal 19 6 3" xfId="10207" xr:uid="{076EF978-0A72-4B3E-A522-49566A2F3BF7}"/>
    <cellStyle name="Normal 19 6 3 2" xfId="18114" xr:uid="{B91F7B64-CE9F-45C1-B18C-F41BDF2D34C1}"/>
    <cellStyle name="Normal 19 6 4" xfId="1961" xr:uid="{2D110008-204F-4C09-A831-FBA79B3D9397}"/>
    <cellStyle name="Normal 2" xfId="78" xr:uid="{480ED27E-A452-459B-97AC-254DE4CE60FD}"/>
    <cellStyle name="Normal 2 10" xfId="21315" xr:uid="{599921C6-9517-40CD-8021-30BE26EB6490}"/>
    <cellStyle name="Normal 2 11" xfId="15003" xr:uid="{7DF6770C-0C82-4E09-93ED-98DB2979B772}"/>
    <cellStyle name="Normal 2 12" xfId="8679" xr:uid="{349F8BF4-83C0-416D-84C5-A323D555BBB8}"/>
    <cellStyle name="Normal 2 12 2" xfId="18316" xr:uid="{0C525CE7-864C-4A4C-A9C9-0C6105D878EE}"/>
    <cellStyle name="Normal 2 12 2 2" xfId="10401" xr:uid="{1328C2FD-FC70-49CD-89DA-F6DDA29E67BC}"/>
    <cellStyle name="Normal 2 12 3" xfId="5849" xr:uid="{6DB3D5EB-FAA9-4419-B810-E3BDD313217C}"/>
    <cellStyle name="Normal 2 12 3 2" xfId="9536" xr:uid="{F66584AC-D7E5-4C0C-9BB7-3A02BE7710E7}"/>
    <cellStyle name="Normal 2 12 4" xfId="6018" xr:uid="{7B226A5F-FA4B-4F6B-A813-87B34D29D8C1}"/>
    <cellStyle name="Normal 2 13" xfId="18214" xr:uid="{B2BAA70B-AEB1-466D-9E51-A99585B2615F}"/>
    <cellStyle name="Normal 2 13 2" xfId="12061" xr:uid="{23062300-30A6-47BE-AAF9-2D0E280A40FC}"/>
    <cellStyle name="Normal 2 13 2 2" xfId="9434" xr:uid="{487FC12D-517A-4F17-9D40-FCB24E260149}"/>
    <cellStyle name="Normal 2 13 3" xfId="16453" xr:uid="{C8363080-1B17-471C-89A3-36ACA9B9BA69}"/>
    <cellStyle name="Normal 2 13 3 2" xfId="9604" xr:uid="{EC7EC383-D396-42DE-9E90-0D9ACF2F9E8D}"/>
    <cellStyle name="Normal 2 13 4" xfId="5052" xr:uid="{E893956E-AEB7-486A-B57F-0EF9F62C404D}"/>
    <cellStyle name="Normal 2 14" xfId="6728" xr:uid="{4558765A-75B3-4B09-AC2D-FD8E9AF7AA76}"/>
    <cellStyle name="Normal 2 14 2" xfId="15329" xr:uid="{6C6B7B81-33C9-4BF6-A181-B94659B09704}"/>
    <cellStyle name="Normal 2 14 2 2" xfId="10549" xr:uid="{B10AF1AE-4297-436B-AB96-DC2E87F1C069}"/>
    <cellStyle name="Normal 2 14 3" xfId="5997" xr:uid="{2CD63DE8-CE76-4B79-8F43-910388BA0196}"/>
    <cellStyle name="Normal 2 14 3 2" xfId="13903" xr:uid="{2C1F6A10-E85A-4556-81BE-218988237D87}"/>
    <cellStyle name="Normal 2 14 4" xfId="23016" xr:uid="{2F4502F7-DC4A-48DA-8B70-CD8AD38D3390}"/>
    <cellStyle name="Normal 2 2" xfId="79" xr:uid="{34E178D5-5EAC-4B8D-8157-668FBFA5EA8D}"/>
    <cellStyle name="Normal 2 2 10" xfId="16533" xr:uid="{C8648D23-3F71-42C4-97FD-E0BF2279E463}"/>
    <cellStyle name="Normal 2 2 11" xfId="7591" xr:uid="{B30C7CF6-8016-4D5D-8B3B-87AADC5DDC08}"/>
    <cellStyle name="Normal 2 2 12" xfId="5492" xr:uid="{D045D24C-3615-4AD4-9D9A-C66952FA3303}"/>
    <cellStyle name="Normal 2 2 13" xfId="25530" xr:uid="{28D6BE6C-FA34-43D2-86EC-BCB98E86A7C9}"/>
    <cellStyle name="Normal 2 2 2" xfId="20235" xr:uid="{B5DB2123-7FB1-4FD5-971F-4138CBDCA9AD}"/>
    <cellStyle name="Normal 2 2 2 2" xfId="4470" xr:uid="{7AC0183A-8A4B-4EE9-8339-D8C111C35DB4}"/>
    <cellStyle name="Normal 2 2 2 2 2" xfId="14004" xr:uid="{0FBA1D92-1A3E-4BE8-910F-CF34363DE137}"/>
    <cellStyle name="Normal 2 2 2 2 2 2" xfId="7852" xr:uid="{421FC5A6-DF2D-48CB-A703-98F1663D5AD3}"/>
    <cellStyle name="Normal 2 2 2 2 2 2 2" xfId="5225" xr:uid="{4017481E-A3C3-4557-9503-245B30EF9418}"/>
    <cellStyle name="Normal 2 2 2 2 2 3" xfId="24870" xr:uid="{2A337500-ABA8-4915-AF41-48F0C5E86BDF}"/>
    <cellStyle name="Normal 2 2 2 2 2 3 2" xfId="5395" xr:uid="{202CB209-4EB7-4856-ABAB-D467F38B5CCC}"/>
    <cellStyle name="Normal 2 2 2 2 2 4" xfId="17690" xr:uid="{C0AE6941-1568-4BE1-944A-6734A040FF9A}"/>
    <cellStyle name="Normal 2 2 2 2 3" xfId="410" xr:uid="{63EFA67F-47F2-4B3D-8D3D-0F65AE0FF605}"/>
    <cellStyle name="Normal 2 2 2 2 3 2" xfId="23746" xr:uid="{5AA74105-CA49-4439-83EB-C81E31F0CAE2}"/>
    <cellStyle name="Normal 2 2 2 2 3 2 2" xfId="6339" xr:uid="{8F346918-819C-44CA-A034-469BE4A5180E}"/>
    <cellStyle name="Normal 2 2 2 2 3 3" xfId="18635" xr:uid="{907DDAA6-298A-4CA3-95E0-B36CFC5B197F}"/>
    <cellStyle name="Normal 2 2 2 2 3 3 2" xfId="4405" xr:uid="{F43F7A18-52AB-4125-90AE-F060A690458A}"/>
    <cellStyle name="Normal 2 2 2 2 3 4" xfId="12483" xr:uid="{C0AF86D1-ACC2-4A10-A03C-5FC55C3FB689}"/>
    <cellStyle name="Normal 2 2 2 3" xfId="2440" xr:uid="{144193A0-9F64-4094-ACF8-746C3A53C431}"/>
    <cellStyle name="Normal 2 2 2 3 2" xfId="411" xr:uid="{60151867-6902-421E-959F-78C9E301C120}"/>
    <cellStyle name="Normal 2 2 2 3 2 2" xfId="17434" xr:uid="{D0BB93E6-4C75-492D-98BC-4323119FF51D}"/>
    <cellStyle name="Normal 2 2 2 3 2 2 2" xfId="12653" xr:uid="{9BC20AA5-4E6A-4EAA-8258-BD1855A46298}"/>
    <cellStyle name="Normal 2 2 2 3 2 3" xfId="8102" xr:uid="{ED4B2408-0F9B-453F-8DF5-2C2D739E13B7}"/>
    <cellStyle name="Normal 2 2 2 3 2 3 2" xfId="10719" xr:uid="{356D0A92-1348-4086-9FDC-C6BAB7474A20}"/>
    <cellStyle name="Normal 2 2 2 3 2 4" xfId="25120" xr:uid="{7EB37BA8-C9DF-47D0-A44D-3C4910CD4E1A}"/>
    <cellStyle name="Normal 2 2 2 3 3" xfId="20487" xr:uid="{29EF51F5-46CC-4A2C-AEF4-9A93A447C185}"/>
    <cellStyle name="Normal 2 2 2 3 3 2" xfId="11538" xr:uid="{1299E1C6-1FD8-4D47-A51C-DAB7BB578997}"/>
    <cellStyle name="Normal 2 2 2 3 4" xfId="18557" xr:uid="{29FF24FD-A0D4-4074-8B52-9AC961CD1FDE}"/>
    <cellStyle name="Normal 2 2 2 3 4 2" xfId="11708" xr:uid="{361DBD1D-6437-4918-8C11-D6CC5C11F1D0}"/>
    <cellStyle name="Normal 2 2 2 3 5" xfId="7157" xr:uid="{BB851C21-4110-48AA-BE05-E4A866550FDF}"/>
    <cellStyle name="Normal 2 2 2 4" xfId="8753" xr:uid="{669CF7F7-4C42-428A-836F-53960E3E6997}"/>
    <cellStyle name="Normal 2 2 2 5" xfId="20316" xr:uid="{01151F8D-AB60-43E9-8DDE-640A52D50207}"/>
    <cellStyle name="Normal 2 2 2 5 2" xfId="18385" xr:uid="{184FA745-F984-498F-8A8B-08E804F21FD9}"/>
    <cellStyle name="Normal 2 2 2 5 2 2" xfId="15758" xr:uid="{2936D3DC-9493-4918-846D-0258CD2B4F1E}"/>
    <cellStyle name="Normal 2 2 2 5 3" xfId="12233" xr:uid="{6B62DE1F-98FC-4106-AE77-DA531E978A00}"/>
    <cellStyle name="Normal 2 2 2 5 3 2" xfId="15928" xr:uid="{8EF7FF8A-E83F-40E4-94DF-EFCDE22B3FD9}"/>
    <cellStyle name="Normal 2 2 2 5 4" xfId="24002" xr:uid="{ED99B514-A86E-4865-9CA6-17EA6D4708FF}"/>
    <cellStyle name="Normal 2 2 2 6" xfId="13050" xr:uid="{352649C5-353C-468D-857C-E9A33CA0E512}"/>
    <cellStyle name="Normal 2 2 2 6 2" xfId="11109" xr:uid="{54E28A1C-7D5B-450B-81B7-45DF3C8DE037}"/>
    <cellStyle name="Normal 2 2 2 6 2 2" xfId="16873" xr:uid="{F61FBFDD-BE5C-4EC4-BB6A-E0F3AD460711}"/>
    <cellStyle name="Normal 2 2 2 6 3" xfId="24948" xr:uid="{A93E3742-65EC-470E-B4A6-891D9756CD6F}"/>
    <cellStyle name="Normal 2 2 2 6 3 2" xfId="2301" xr:uid="{5FCAF9E5-DFC5-41C6-8EEC-E1BFC7FE2AAF}"/>
    <cellStyle name="Normal 2 2 2 6 4" xfId="6169" xr:uid="{4865C810-389E-42FD-B836-49E81108E70C}"/>
    <cellStyle name="Normal 2 2 2 7" xfId="25605" xr:uid="{70DFCE97-3184-4EA4-A50F-CFB25D987B35}"/>
    <cellStyle name="Normal 2 2 3" xfId="19206" xr:uid="{365BA070-D187-4F87-8F9C-A442F8FE1944}"/>
    <cellStyle name="Normal 2 2 3 2" xfId="10783" xr:uid="{9834D5F1-35A6-4242-9BA3-0BEDE3C5DF74}"/>
    <cellStyle name="Normal 2 2 3 2 2" xfId="15077" xr:uid="{C9D6AA99-1CCF-49F3-AE5F-319C3A4D591B}"/>
    <cellStyle name="Normal 2 2 3 2 2 2" xfId="2611" xr:uid="{6383302C-C7B0-4113-A3CA-FEF8AE6B3295}"/>
    <cellStyle name="Normal 2 2 3 2 2 2 2" xfId="17863" xr:uid="{29447D26-83A3-4A93-9548-2503F8C531E5}"/>
    <cellStyle name="Normal 2 2 3 2 2 3" xfId="20659" xr:uid="{D26E085D-0BC3-4899-AE9F-DCE858EA9316}"/>
    <cellStyle name="Normal 2 2 3 2 2 3 2" xfId="18033" xr:uid="{61A500BE-6EA9-4420-B88D-6318A2F72E8B}"/>
    <cellStyle name="Normal 2 2 3 2 2 4" xfId="13479" xr:uid="{0D823D08-9122-472C-B34C-F3CFF4DFF986}"/>
    <cellStyle name="Normal 2 2 3 2 3" xfId="3555" xr:uid="{60FADF93-AF14-400A-9CD6-3C6EEF5DECFB}"/>
    <cellStyle name="Normal 2 2 3 2 3 2" xfId="19537" xr:uid="{B7A97464-11B3-44CD-940B-51E4B0897657}"/>
    <cellStyle name="Normal 2 2 3 2 3 2 2" xfId="18977" xr:uid="{1AD6DF23-17E1-434B-AFE0-8C3FC4400754}"/>
    <cellStyle name="Normal 2 2 3 2 3 3" xfId="14425" xr:uid="{F910F214-BE95-4DB8-9BF4-16BDE5016EAA}"/>
    <cellStyle name="Normal 2 2 3 2 3 3 2" xfId="17043" xr:uid="{0E55979C-0E30-4FF9-A610-C90914B6E35B}"/>
    <cellStyle name="Normal 2 2 3 2 3 4" xfId="8274" xr:uid="{56F02518-2F62-4C13-8CA8-739CC9D94055}"/>
    <cellStyle name="Normal 2 2 3 3" xfId="4544" xr:uid="{4F39F5F5-55A5-4AA5-BDF1-DC99B52C3B0D}"/>
    <cellStyle name="Normal 2 2 3 3 2" xfId="9869" xr:uid="{E84F16AA-2BFD-45BF-8788-C28907DA11EA}"/>
    <cellStyle name="Normal 2 2 3 3 2 2" xfId="13223" xr:uid="{A258B344-FEC8-4E02-8A2B-B27C4518E1CD}"/>
    <cellStyle name="Normal 2 2 3 3 2 2 2" xfId="8444" xr:uid="{DE9DCD58-A5C7-422C-BB32-5A8A90DC3F9E}"/>
    <cellStyle name="Normal 2 2 3 3 2 3" xfId="2861" xr:uid="{E5E4041B-7414-461D-B9A3-874D0BC63D75}"/>
    <cellStyle name="Normal 2 2 3 3 2 3 2" xfId="6509" xr:uid="{597616EE-DAD6-4CE7-89BE-CDD0743E340F}"/>
    <cellStyle name="Normal 2 2 3 3 2 4" xfId="20909" xr:uid="{AC172BC5-2455-4E5C-8740-ABC25C706636}"/>
    <cellStyle name="Normal 2 2 3 3 3" xfId="8924" xr:uid="{8D7BE805-7AC5-4458-A2C1-24DEB01BFC90}"/>
    <cellStyle name="Normal 2 2 3 3 3 2" xfId="7330" xr:uid="{31BD1802-803E-40F8-B9CE-A9F1379585D1}"/>
    <cellStyle name="Normal 2 2 3 3 4" xfId="14347" xr:uid="{BDDBE7AB-55EE-44C2-B3DD-8E6D175DC731}"/>
    <cellStyle name="Normal 2 2 3 3 4 2" xfId="7500" xr:uid="{321961D4-1D08-44E0-9E6A-8494B0BBB5B5}"/>
    <cellStyle name="Normal 2 2 3 3 5" xfId="843" xr:uid="{030A75B1-87D7-46D2-8CFD-EC864503E00F}"/>
    <cellStyle name="Normal 2 2 3 4" xfId="21389" xr:uid="{1BF795D6-0372-4915-874A-2A4B708EDDF3}"/>
    <cellStyle name="Normal 2 2 3 4 2" xfId="14175" xr:uid="{207FE772-F5AB-468D-9C13-18F3DFAD2311}"/>
    <cellStyle name="Normal 2 2 3 4 2 2" xfId="24175" xr:uid="{82DCD4B8-E915-4FF0-91CF-A9C091EAAB3C}"/>
    <cellStyle name="Normal 2 2 3 4 3" xfId="8024" xr:uid="{57926FD0-EE90-4C6D-B056-0A57A8B7B5EC}"/>
    <cellStyle name="Normal 2 2 3 4 3 2" xfId="24345" xr:uid="{A6E08522-5132-4E33-8B5B-C1AAA6DD31EC}"/>
    <cellStyle name="Normal 2 2 3 4 4" xfId="19793" xr:uid="{6D8DB927-F140-47B7-B1CC-8CCAD5FDF6B3}"/>
    <cellStyle name="Normal 2 2 3 5" xfId="1451" xr:uid="{12AA8333-3EA5-4B88-941B-8775084B5EE8}"/>
    <cellStyle name="Normal 2 2 3 5 2" xfId="6901" xr:uid="{BF513EFA-7CF1-40C0-BDAB-98674E104788}"/>
    <cellStyle name="Normal 2 2 3 5 2 2" xfId="25290" xr:uid="{36DD550E-408B-46B6-9FD2-43181DF28F83}"/>
    <cellStyle name="Normal 2 2 3 5 3" xfId="20737" xr:uid="{929C4FBF-7766-495F-A939-9C2D062721EC}"/>
    <cellStyle name="Normal 2 2 3 5 3 2" xfId="23356" xr:uid="{5BBC1529-8982-44CB-A657-7B3FFAE6A2FA}"/>
    <cellStyle name="Normal 2 2 3 5 4" xfId="18807" xr:uid="{D1EF0B14-E167-4312-8025-0E948359F469}"/>
    <cellStyle name="Normal 2 2 3 6" xfId="21487" xr:uid="{378B380B-9979-4C09-8806-B17E322BD885}"/>
    <cellStyle name="Normal 2 2 3 6 2" xfId="15662" xr:uid="{BE34D659-ECBC-46A2-9B65-1EC7EF5485C0}"/>
    <cellStyle name="Normal 2 2 3 7" xfId="12136" xr:uid="{036ADB07-BE4F-493C-9FFC-F80320BAACA6}"/>
    <cellStyle name="Normal 2 2 3 7 2" xfId="21095" xr:uid="{337344B6-A9EF-4653-BF67-156AB2B05DA4}"/>
    <cellStyle name="Normal 2 2 3 8" xfId="10222" xr:uid="{86EEED98-E718-491E-8820-880497547BCE}"/>
    <cellStyle name="Normal 2 2 4" xfId="23420" xr:uid="{B0052E63-0BE0-4FD3-88B9-D9EA12F22991}"/>
    <cellStyle name="Normal 2 2 4 2" xfId="10857" xr:uid="{B42B77A7-0E17-4E52-9FE0-D15703BE0E59}"/>
    <cellStyle name="Normal 2 2 4 2 2" xfId="21560" xr:uid="{D4AB7F75-1ECA-4EE7-87A4-D393162CBC22}"/>
    <cellStyle name="Normal 2 2 4 2 2 2" xfId="19966" xr:uid="{C96130E2-B3DB-452C-ADDC-C5A0F630642F}"/>
    <cellStyle name="Normal 2 2 4 2 3" xfId="2783" xr:uid="{CFD8977A-CE00-4AB5-9D28-BBA0335915AD}"/>
    <cellStyle name="Normal 2 2 4 2 3 2" xfId="20136" xr:uid="{DB2CD5FB-D0E2-4423-967A-050202EA901F}"/>
    <cellStyle name="Normal 2 2 4 2 4" xfId="844" xr:uid="{A6E12A44-DBC4-4EEC-B1C4-5E91EB316A14}"/>
    <cellStyle name="Normal 2 2 4 3" xfId="22506" xr:uid="{F21FC858-0517-46C6-999C-17EDD134AFEA}"/>
    <cellStyle name="Normal 2 2 4 3 2" xfId="583" xr:uid="{1EBE8715-9913-47F1-AF45-5B96B7BCF6F5}"/>
    <cellStyle name="Normal 2 2 4 3 2 2" xfId="21079" xr:uid="{3B63F2E4-4C32-4D6B-9B54-D8F4763256DA}"/>
    <cellStyle name="Normal 2 2 4 3 3" xfId="9174" xr:uid="{21E1495E-BE36-45A5-A189-11E7416BDCDC}"/>
    <cellStyle name="Normal 2 2 4 3 3 2" xfId="12823" xr:uid="{572D82B8-509D-462C-9B81-203795843F5E}"/>
    <cellStyle name="Normal 2 2 4 3 4" xfId="14597" xr:uid="{1FF9763B-0370-4FD3-8369-336044E6D322}"/>
    <cellStyle name="Normal 2 2 5" xfId="23494" xr:uid="{D982F8CA-44D6-483F-80A9-EA7E9C318294}"/>
    <cellStyle name="Normal 2 2 5 2" xfId="16193" xr:uid="{FAA572EA-13A2-42B7-9191-0533C9ABCF4A}"/>
    <cellStyle name="Normal 2 2 5 2 2" xfId="1621" xr:uid="{86EB8F3E-F2AA-4F91-B7DC-6C73037DF317}"/>
    <cellStyle name="Normal 2 2 5 2 2 2" xfId="14767" xr:uid="{D59C892D-A9B6-4020-BC77-36EB4C78781D}"/>
    <cellStyle name="Normal 2 2 5 2 3" xfId="21810" xr:uid="{861AC0DF-688F-4199-B1AC-EFCB3D422D7B}"/>
    <cellStyle name="Normal 2 2 5 2 3 2" xfId="25460" xr:uid="{EDC45457-A19D-402A-A309-26C06ADA4FD1}"/>
    <cellStyle name="Normal 2 2 5 2 4" xfId="3033" xr:uid="{54D4FE84-9A13-4388-A045-042367CE5469}"/>
    <cellStyle name="Normal 2 2 5 3" xfId="15248" xr:uid="{55572339-A3B0-463F-9E39-BD7274153D61}"/>
    <cellStyle name="Normal 2 2 5 3 2" xfId="13652" xr:uid="{C31827EA-3BE3-4997-84F2-293580B9C2C1}"/>
    <cellStyle name="Normal 2 2 5 4" xfId="9096" xr:uid="{0B7758EA-484D-4CEF-89D9-C78CBCE0EBCA}"/>
    <cellStyle name="Normal 2 2 5 4 2" xfId="13822" xr:uid="{C1B28278-8AF2-4923-8394-A394CDAF4927}"/>
    <cellStyle name="Normal 2 2 5 5" xfId="1880" xr:uid="{B5781EC1-222E-40AB-A48B-55958CCA474A}"/>
    <cellStyle name="Normal 2 2 6" xfId="7681" xr:uid="{6BA22E14-0504-4BBF-90B7-8969BEF13A85}"/>
    <cellStyle name="Normal 2 2 6 2" xfId="24698" xr:uid="{A773DEB1-CF55-4A11-84D8-599A87C6F9A0}"/>
    <cellStyle name="Normal 2 2 6 2 2" xfId="22070" xr:uid="{2E44FA83-CE61-4C80-8178-4308CF6A84FE}"/>
    <cellStyle name="Normal 2 2 6 3" xfId="5919" xr:uid="{49F0F999-8C5D-4B71-9E20-DB9E877CA21E}"/>
    <cellStyle name="Normal 2 2 6 3 2" xfId="22240" xr:uid="{798C38B0-1BF9-41A7-88FE-6922D5CC2DA2}"/>
    <cellStyle name="Normal 2 2 6 4" xfId="11365" xr:uid="{3C434DF9-555F-41AD-A642-3FC2CB5A896E}"/>
    <cellStyle name="Normal 2 2 7" xfId="19364" xr:uid="{C5C4406B-A9A6-4906-863A-929302E2C97B}"/>
    <cellStyle name="Normal 2 2 7 2" xfId="4796" xr:uid="{09F17663-8A20-4491-A471-7A21251BC5EF}"/>
    <cellStyle name="Normal 2 2 7 2 2" xfId="23186" xr:uid="{4ABEBEAB-258E-4179-809A-E26BAB580681}"/>
    <cellStyle name="Normal 2 2 7 3" xfId="12311" xr:uid="{B5D2ADE0-D27F-442D-88B9-C9EABF030974}"/>
    <cellStyle name="Normal 2 2 7 3 2" xfId="1268" xr:uid="{0ED77F5A-11D6-4F6B-A3B0-402B90756120}"/>
    <cellStyle name="Normal 2 2 7 4" xfId="16703" xr:uid="{749FAEB1-A2B8-486C-B7A7-AA7EB97CD673}"/>
    <cellStyle name="Normal 2 2 8" xfId="4640" xr:uid="{361DFA83-DC21-4986-8DC6-B74CEEF2B7CE}"/>
    <cellStyle name="Normal 2 2 8 2" xfId="12494" xr:uid="{D4343FD7-A32A-4CC6-82B4-1F920C200900}"/>
    <cellStyle name="Normal 2 2 9" xfId="6911" xr:uid="{AC7F024B-41D2-4A5E-87FC-989ACAC2ED46}"/>
    <cellStyle name="Normal 2 2 9 2" xfId="9529" xr:uid="{2CEE6F1D-0034-4BDE-9FEF-6D174A404774}"/>
    <cellStyle name="Normal 2 3" xfId="13923" xr:uid="{5235A98A-CCFA-4B8B-9560-7BF23D308887}"/>
    <cellStyle name="Normal 2 3 2" xfId="6575" xr:uid="{B1A8E7AD-8C92-4B35-A8BD-EBCA89D07063}"/>
    <cellStyle name="Normal 2 3 2 2" xfId="6649" xr:uid="{858127BC-24B3-4958-BD28-3C3268736668}"/>
    <cellStyle name="Normal 2 3 2 2 2" xfId="11028" xr:uid="{C3BF2628-8AC4-44B7-9D32-9FA7AF347937}"/>
    <cellStyle name="Normal 2 3 2 2 2 2" xfId="4145" xr:uid="{B61EFF41-250F-4226-AB71-DAACA626305A}"/>
    <cellStyle name="Normal 2 3 2 2 3" xfId="15420" xr:uid="{54F420DA-6AA3-4D2A-9E5B-67F289D8AE99}"/>
    <cellStyle name="Normal 2 3 2 2 3 2" xfId="4321" xr:uid="{3133E2EB-FDB1-4C32-82D4-6AA26262FD73}"/>
    <cellStyle name="Normal 2 3 2 2 4" xfId="10298" xr:uid="{E4703F44-B6B6-4884-B9A6-4037ABC1AA9B}"/>
    <cellStyle name="Normal 2 3 2 3" xfId="11973" xr:uid="{FC4596B1-104A-460E-A293-1C537FD25EBD}"/>
    <cellStyle name="Normal 2 3 2 3 2" xfId="10039" xr:uid="{B2E3F3EE-F42A-4B78-A6AE-94AEBB6B925F}"/>
    <cellStyle name="Normal 2 3 2 3 2 2" xfId="9516" xr:uid="{91DEFB5C-9ED7-4EC1-BD38-5382F2DF57F2}"/>
    <cellStyle name="Normal 2 3 2 3 3" xfId="4965" xr:uid="{ED00A5B9-55E6-491D-80E9-55D680DB408C}"/>
    <cellStyle name="Normal 2 3 2 3 3 2" xfId="8614" xr:uid="{14F20DF3-FCC7-47A6-B0C6-6F78BF2B2041}"/>
    <cellStyle name="Normal 2 3 2 3 4" xfId="21982" xr:uid="{B79DA592-7738-410A-9913-0B265FD3BE73}"/>
    <cellStyle name="Normal 2 3 2 4" xfId="20418" xr:uid="{E1E6CE31-86A3-4282-99F3-DE72B4398CEA}"/>
    <cellStyle name="Normal 2 3 2 4 2" xfId="16725" xr:uid="{0EE50A31-0EEF-4C1F-AF2B-F2E0135160EC}"/>
    <cellStyle name="Normal 2 3 2 5" xfId="24800" xr:uid="{198F54EB-EAF4-4710-972B-C444BB96869F}"/>
    <cellStyle name="Normal 2 3 2 5 2" xfId="15860" xr:uid="{E7889526-B64F-4184-A402-E3DFDD91EB13}"/>
    <cellStyle name="Normal 2 3 2 6" xfId="24969" xr:uid="{05744912-ADDD-47FA-B3EA-70C1A87FC37B}"/>
    <cellStyle name="Normal 2 3 3" xfId="17108" xr:uid="{6C203179-85A6-409A-8B22-0CC67E8A8112}"/>
    <cellStyle name="Normal 2 3 3 2" xfId="19285" xr:uid="{772646CB-12B4-4B9B-B559-9CDD7405230D}"/>
    <cellStyle name="Normal 2 3 3 2 2" xfId="23665" xr:uid="{247495FC-7913-4D97-8D40-2EF8B36A7659}"/>
    <cellStyle name="Normal 2 3 3 2 2 2" xfId="10459" xr:uid="{20EEF9D8-EF9B-49BF-8AA5-437EA9B15ACE}"/>
    <cellStyle name="Normal 2 3 3 2 3" xfId="4887" xr:uid="{80C00361-B0EB-4FC4-9E92-631B11F32EEF}"/>
    <cellStyle name="Normal 2 3 3 2 3 2" xfId="10635" xr:uid="{FF29C1FD-D5E8-4559-B189-3641CE56DB03}"/>
    <cellStyle name="Normal 2 3 3 2 4" xfId="22935" xr:uid="{DF6D86EB-FA2F-4E73-B5C4-E6B7C61C7E42}"/>
    <cellStyle name="Normal 2 3 3 3" xfId="24610" xr:uid="{E55C8B59-5116-46CD-AB25-34FBC9F9085D}"/>
    <cellStyle name="Normal 2 3 3 3 2" xfId="22676" xr:uid="{752B9703-6345-4FEB-B15F-AD5041002FC5}"/>
    <cellStyle name="Normal 2 3 3 3 2 2" xfId="22152" xr:uid="{DD46546B-F009-44C6-8AFF-C3B4483AF3EB}"/>
    <cellStyle name="Normal 2 3 3 3 3" xfId="11278" xr:uid="{C32E15F8-03CE-4167-BB09-E7D0EC3139DA}"/>
    <cellStyle name="Normal 2 3 3 3 3 2" xfId="21249" xr:uid="{C1AA0CF2-AA44-4623-8AAE-A3DA2656E951}"/>
    <cellStyle name="Normal 2 3 3 3 4" xfId="15670" xr:uid="{D2CBEAEE-731C-45BC-AE8F-C6924FD1F5F7}"/>
    <cellStyle name="Normal 2 3 3 4" xfId="7783" xr:uid="{BEF8E08B-B820-4C5A-9BF4-B876EB5C2583}"/>
    <cellStyle name="Normal 2 3 3 4 2" xfId="23038" xr:uid="{8A60AB6A-9C33-4299-A100-5E2C8AA37B9D}"/>
    <cellStyle name="Normal 2 3 3 5" xfId="12163" xr:uid="{F47BB8EA-A528-4E20-9592-2C49210E3F51}"/>
    <cellStyle name="Normal 2 3 3 5 2" xfId="22172" xr:uid="{43B32260-C81D-4B5C-8685-794CBDA23D66}"/>
    <cellStyle name="Normal 2 3 3 6" xfId="12332" xr:uid="{886BB7F7-241E-43E3-BA7B-9EBA9FC2DBBC}"/>
    <cellStyle name="Normal 2 3 4" xfId="12971" xr:uid="{AE82BF7E-2FA9-4618-942E-05648748202F}"/>
    <cellStyle name="Normal 2 3 5" xfId="17182" xr:uid="{F2B16D84-B103-47AD-A6B8-D286F11F87C9}"/>
    <cellStyle name="Normal 2 3 5 2" xfId="4715" xr:uid="{91BD07E7-C594-427B-BF07-E9CFAA792AA8}"/>
    <cellStyle name="Normal 2 3 5 2 2" xfId="2041" xr:uid="{BBFD5DFC-CF99-4129-B5E4-7BACF3197269}"/>
    <cellStyle name="Normal 2 3 5 3" xfId="21732" xr:uid="{65A05100-E3FE-417E-9733-D981B80853F3}"/>
    <cellStyle name="Normal 2 3 5 3 2" xfId="2217" xr:uid="{2D54FF2B-C0FB-4968-86AA-6BE90AB70ACF}"/>
    <cellStyle name="Normal 2 3 5 4" xfId="3984" xr:uid="{3DBA6C87-B935-4D98-A188-E463DFDC83CB}"/>
    <cellStyle name="Normal 2 3 6" xfId="5659" xr:uid="{CF7BE2D8-B129-40CC-9489-460F78CB53AD}"/>
    <cellStyle name="Normal 2 3 6 2" xfId="3725" xr:uid="{3553ACDB-770D-4D0D-A810-9748FF65EA22}"/>
    <cellStyle name="Normal 2 3 6 2 2" xfId="3203" xr:uid="{3C5E1B4D-8FA8-4E57-9B0C-817BB8CDB601}"/>
    <cellStyle name="Normal 2 3 6 3" xfId="15498" xr:uid="{B544BC66-B7D1-4462-95FD-7D36E43014E3}"/>
    <cellStyle name="Normal 2 3 6 3 2" xfId="19147" xr:uid="{1858C8A4-90C3-4CC8-AF2B-94CF70478AC2}"/>
    <cellStyle name="Normal 2 3 6 4" xfId="9346" xr:uid="{75436EC0-18E6-4635-9403-5324D99DE18B}"/>
    <cellStyle name="Normal 2 4" xfId="19212" xr:uid="{4F868EE8-070B-4B00-AF78-442854B44F77}"/>
    <cellStyle name="Normal 2 4 2" xfId="1369" xr:uid="{439BB6FB-A9AE-4D62-A65E-AA6DD8DC7C59}"/>
    <cellStyle name="Normal 2 4 2 2" xfId="7764" xr:uid="{F57C14C5-3997-4638-98FC-36D11433644B}"/>
    <cellStyle name="Normal 2 4 2 2 2" xfId="5829" xr:uid="{CD570D1D-B2BD-4BAB-BFA5-1104FBB3EB64}"/>
    <cellStyle name="Normal 2 4 2 2 2 2" xfId="5307" xr:uid="{B32FBA36-6E45-4D6F-883D-C8019C6AF720}"/>
    <cellStyle name="Normal 2 4 2 2 3" xfId="17603" xr:uid="{9DE3A4B0-90DA-4D26-93BB-A69BAC72926A}"/>
    <cellStyle name="Normal 2 4 2 2 3 2" xfId="3373" xr:uid="{3617CA92-2460-4AC2-B876-2588514524AF}"/>
    <cellStyle name="Normal 2 4 2 2 4" xfId="11450" xr:uid="{B91CE4D0-EDFC-4553-9B06-B1E07F1DE38C}"/>
    <cellStyle name="Normal 2 4 2 3" xfId="6820" xr:uid="{2084F915-850F-4482-8DE6-92F331F2E094}"/>
    <cellStyle name="Normal 2 4 2 3 2" xfId="16783" xr:uid="{D4CD7B07-7741-423D-A974-E4CAF76FBA3C}"/>
    <cellStyle name="Normal 2 4 2 4" xfId="23837" xr:uid="{F8EF7093-A17A-435C-9A60-85F8877C5E06}"/>
    <cellStyle name="Normal 2 4 2 4 2" xfId="16959" xr:uid="{AB697CDE-9311-4B69-91BE-CAE26046CAB7}"/>
    <cellStyle name="Normal 2 4 2 5" xfId="6088" xr:uid="{61F53640-B343-4A7D-B840-A4451E5806FE}"/>
    <cellStyle name="Normal 2 4 3" xfId="3473" xr:uid="{46AED680-D255-440D-947D-7D0E6CA72096}"/>
    <cellStyle name="Normal 2 4 3 2" xfId="20399" xr:uid="{1485B09A-D8AD-4850-94E3-F92ADFA1D128}"/>
    <cellStyle name="Normal 2 4 3 2 2" xfId="12143" xr:uid="{2CB7FB9E-A57C-4ABC-9887-8E80B41FE13B}"/>
    <cellStyle name="Normal 2 4 3 2 2 2" xfId="11620" xr:uid="{D372B79D-5B7C-4551-9E1C-A2EC4DCBF77A}"/>
    <cellStyle name="Normal 2 4 3 2 3" xfId="7070" xr:uid="{88ACFD26-0286-4A4F-BDB9-F60E4BDE3B43}"/>
    <cellStyle name="Normal 2 4 3 2 3 2" xfId="9686" xr:uid="{1726D793-7795-4739-9D81-86C1C72796CE}"/>
    <cellStyle name="Normal 2 4 3 2 4" xfId="24087" xr:uid="{1B9DCEB3-5889-4458-B408-0ABC76A9F101}"/>
    <cellStyle name="Normal 2 4 3 3" xfId="19456" xr:uid="{E657237F-214A-4DC6-B27C-A9144F16F317}"/>
    <cellStyle name="Normal 2 4 3 3 2" xfId="6249" xr:uid="{A6BDD33D-59C0-4C86-9449-050657B04699}"/>
    <cellStyle name="Normal 2 4 3 4" xfId="17525" xr:uid="{3C35F797-E7B3-4D7B-ABD9-567CE36CB870}"/>
    <cellStyle name="Normal 2 4 3 4 2" xfId="6425" xr:uid="{5BA5E494-7BA7-4CBB-959E-2FD15D1A772E}"/>
    <cellStyle name="Normal 2 4 3 5" xfId="12402" xr:uid="{FAAA91F1-0656-48DD-8051-0164BD5EE1F7}"/>
    <cellStyle name="Normal 2 4 4" xfId="329" xr:uid="{0214F535-59FD-4D24-9361-50F457286337}"/>
    <cellStyle name="Normal 2 4 4 2" xfId="17353" xr:uid="{B0B3A5E9-BA1A-44C4-BE35-CCCB037B8C90}"/>
    <cellStyle name="Normal 2 4 4 2 2" xfId="23096" xr:uid="{01F99A4E-4B91-4961-9013-A0185F6BB04C}"/>
    <cellStyle name="Normal 2 4 4 3" xfId="11200" xr:uid="{7B561AAB-EDAD-4EB1-BD59-A6BEF2C8E908}"/>
    <cellStyle name="Normal 2 4 4 3 2" xfId="23272" xr:uid="{B94D9C08-79BC-47E0-BB65-F6170A7B9A72}"/>
    <cellStyle name="Normal 2 4 4 4" xfId="16622" xr:uid="{3125EBAE-FA72-4646-B53A-32A8C063FEF3}"/>
    <cellStyle name="Normal 2 4 5" xfId="18297" xr:uid="{2E5F4DFD-AF4C-464C-A76C-75B9302B2A28}"/>
    <cellStyle name="Normal 2 4 5 2" xfId="16363" xr:uid="{17AE5328-B48D-49FC-8F89-C89A0F76ECB6}"/>
    <cellStyle name="Normal 2 4 5 2 2" xfId="15840" xr:uid="{078B1913-262A-4C18-999A-48B7A7A5C6A8}"/>
    <cellStyle name="Normal 2 4 5 3" xfId="23915" xr:uid="{3A5C7FDD-0E75-474B-84A8-10F50B356F58}"/>
    <cellStyle name="Normal 2 4 5 3 2" xfId="14937" xr:uid="{A62464AD-D7BD-426F-AB52-7E786794214E}"/>
    <cellStyle name="Normal 2 4 5 4" xfId="5137" xr:uid="{1A9492BE-F1BF-4A54-B0D1-DC52F805ED32}"/>
    <cellStyle name="Normal 2 5" xfId="12897" xr:uid="{928C4231-249C-4134-83E9-3C5502D1A27E}"/>
    <cellStyle name="Normal 2 5 2" xfId="22424" xr:uid="{6165CDE1-6163-4995-9BBB-2BB8B2E582A7}"/>
    <cellStyle name="Normal 2 5 2 2" xfId="2523" xr:uid="{1971E923-1AD1-4391-9DBB-6324138411E1}"/>
    <cellStyle name="Normal 2 5 2 2 2" xfId="18467" xr:uid="{6855B736-7205-42C2-AE69-FE3901E7421D}"/>
    <cellStyle name="Normal 2 5 2 2 2 2" xfId="17945" xr:uid="{64FBC960-274D-4AAF-8C95-6DE747AA9754}"/>
    <cellStyle name="Normal 2 5 2 2 3" xfId="13392" xr:uid="{B59D3129-2E2E-4EAD-9B5A-279A27A38A2B}"/>
    <cellStyle name="Normal 2 5 2 2 3 2" xfId="16010" xr:uid="{CF601B5E-D2C8-475E-87D2-F0BD440438E9}"/>
    <cellStyle name="Normal 2 5 2 2 4" xfId="7242" xr:uid="{7AE4FF8C-83C7-4951-89F9-6FC28B38C753}"/>
    <cellStyle name="Normal 2 5 2 3" xfId="1537" xr:uid="{ABBD3870-4A91-41C6-92B0-B1BE2DA7BC70}"/>
    <cellStyle name="Normal 2 5 2 3 2" xfId="25200" xr:uid="{F1691173-0613-49D7-8C67-62A4C90F36FE}"/>
    <cellStyle name="Normal 2 5 2 4" xfId="19628" xr:uid="{F2DF7464-6B7C-4C39-A030-B4E4324B080E}"/>
    <cellStyle name="Normal 2 5 2 4 2" xfId="25376" xr:uid="{476EA9B7-37A7-4D96-BDDA-DE6D1374F58B}"/>
    <cellStyle name="Normal 2 5 2 5" xfId="18726" xr:uid="{409083F4-6741-4FDB-B66D-2759290009DE}"/>
    <cellStyle name="Normal 2 5 3" xfId="16111" xr:uid="{860D8830-1297-40FB-AF01-6BFFA92184E3}"/>
    <cellStyle name="Normal 2 5 3 2" xfId="8836" xr:uid="{80F64C66-4FB3-47E9-BE16-A092B2B68120}"/>
    <cellStyle name="Normal 2 5 3 2 2" xfId="7934" xr:uid="{0E25C12F-3A06-4D97-9A53-F1BFF37FAD88}"/>
    <cellStyle name="Normal 2 5 3 2 2 2" xfId="7412" xr:uid="{65A9BD12-7523-4E64-ACFC-1BB41C71821F}"/>
    <cellStyle name="Normal 2 5 3 2 3" xfId="753" xr:uid="{75DA7303-F99A-467A-926B-281B69321424}"/>
    <cellStyle name="Normal 2 5 3 2 3 2" xfId="5477" xr:uid="{99B1E0EE-29F2-4587-AED2-7376D71E404F}"/>
    <cellStyle name="Normal 2 5 3 2 4" xfId="19878" xr:uid="{1249A80E-CDBE-4B45-8FA3-EE8FD20984B9}"/>
    <cellStyle name="Normal 2 5 3 3" xfId="3641" xr:uid="{6347F2FC-81A9-41A4-96ED-43C55ED22013}"/>
    <cellStyle name="Normal 2 5 3 3 2" xfId="18887" xr:uid="{F9F13281-5156-459C-A0F9-12BDE6738D9F}"/>
    <cellStyle name="Normal 2 5 3 4" xfId="13314" xr:uid="{4EC5FC65-9F93-4C4F-B196-B007C4D5F5B8}"/>
    <cellStyle name="Normal 2 5 3 4 2" xfId="19063" xr:uid="{3D689921-7D19-43BB-B14A-9A8D51388D40}"/>
    <cellStyle name="Normal 2 5 3 5" xfId="8193" xr:uid="{61FAD00F-8A3A-48C9-851F-97B7BE554824}"/>
    <cellStyle name="Normal 2 5 4" xfId="9787" xr:uid="{860BF980-2AF2-418C-AE93-010674DE37D9}"/>
    <cellStyle name="Normal 2 5 4 2" xfId="13142" xr:uid="{E592092E-4A1D-4DB9-820D-172721ED6249}"/>
    <cellStyle name="Normal 2 5 4 2 2" xfId="12563" xr:uid="{17ABACC9-FF76-416D-B082-15E07C4CF4B1}"/>
    <cellStyle name="Normal 2 5 4 3" xfId="6992" xr:uid="{34349901-2969-47D4-B71F-71560FD9C7A3}"/>
    <cellStyle name="Normal 2 5 4 3 2" xfId="12739" xr:uid="{E6E1980A-0749-4E46-8DA9-5C7349D486D6}"/>
    <cellStyle name="Normal 2 5 4 4" xfId="25039" xr:uid="{989B439D-3CE8-4EFA-BA3B-40571903AA8E}"/>
    <cellStyle name="Normal 2 5 5" xfId="14087" xr:uid="{23895220-09FF-49DB-853D-D6511DE536CC}"/>
    <cellStyle name="Normal 2 5 5 2" xfId="24780" xr:uid="{32352040-7BDE-4C75-89CD-6CDFDBA00A10}"/>
    <cellStyle name="Normal 2 5 5 2 2" xfId="24257" xr:uid="{56EBDDBA-6455-4575-B0AC-F3C429700746}"/>
    <cellStyle name="Normal 2 5 5 3" xfId="19706" xr:uid="{8E763490-C539-4396-8918-8DAF785E256C}"/>
    <cellStyle name="Normal 2 5 5 3 2" xfId="22322" xr:uid="{C8A92CEF-8225-4F86-BC72-EA70F0236C36}"/>
    <cellStyle name="Normal 2 5 5 4" xfId="17775" xr:uid="{6F0475B1-0A19-4457-AB02-F4E42E1919D4}"/>
    <cellStyle name="Normal 2 6" xfId="256" xr:uid="{6D6D10F0-DA7C-43A8-9134-4F7B089DA85E}"/>
    <cellStyle name="Normal 2 6 2" xfId="5577" xr:uid="{19119D48-241E-416B-BDAC-E76202714F6B}"/>
    <cellStyle name="Normal 2 6 2 2" xfId="9955" xr:uid="{A92E3704-9029-4DD8-8B27-5147809B8031}"/>
    <cellStyle name="Normal 2 6 2 2 2" xfId="8354" xr:uid="{E0125E9F-263B-4F3A-8243-92A8DDF1BB30}"/>
    <cellStyle name="Normal 2 6 2 3" xfId="1709" xr:uid="{CD651047-5A7E-4F9D-8013-D28CEBDBEB41}"/>
    <cellStyle name="Normal 2 6 2 3 2" xfId="8530" xr:uid="{559EEBFD-622E-472E-9BA3-201F0F3ECF71}"/>
    <cellStyle name="Normal 2 6 2 4" xfId="20828" xr:uid="{9328D7BA-F3AE-48A8-8035-B6E8A54267AB}"/>
    <cellStyle name="Normal 2 6 3" xfId="21472" xr:uid="{46ED4CBA-5981-47AB-BD45-434151945DD8}"/>
    <cellStyle name="Normal 2 6 3 2" xfId="20569" xr:uid="{76C78E3C-D7EB-4B7F-9031-8C8064D36F49}"/>
    <cellStyle name="Normal 2 6 3 2 2" xfId="20048" xr:uid="{92CB3D27-040E-403D-A774-35C584846ED9}"/>
    <cellStyle name="Normal 2 6 3 3" xfId="1790" xr:uid="{E3A59F77-5F73-4405-B1DD-7C9A8BDA5677}"/>
    <cellStyle name="Normal 2 6 3 3 2" xfId="11790" xr:uid="{A1E09D4F-AE95-4E64-ADA4-F2F1E162A230}"/>
    <cellStyle name="Normal 2 6 3 4" xfId="13564" xr:uid="{AC46F2C4-A592-45E8-968A-0C8DCCEA0A60}"/>
    <cellStyle name="Normal 2 7" xfId="257" xr:uid="{62FE96E1-B534-4C0E-BCA9-48BC235CD45F}"/>
    <cellStyle name="Normal 2 7 2" xfId="11891" xr:uid="{3BB2DA7B-D840-4D7B-B2F6-618544756A4E}"/>
    <cellStyle name="Normal 2 7 2 2" xfId="22592" xr:uid="{AD680E74-80B4-4843-9225-3DD29E1F3528}"/>
    <cellStyle name="Normal 2 7 2 2 2" xfId="20989" xr:uid="{27E31742-C906-40CF-A56B-2030DD6FC546}"/>
    <cellStyle name="Normal 2 7 2 3" xfId="3813" xr:uid="{163228B3-5ED9-4B45-8821-BF22EDC299E1}"/>
    <cellStyle name="Normal 2 7 2 3 2" xfId="21165" xr:uid="{56F33B65-3CEB-47BE-9989-19DACB914F91}"/>
    <cellStyle name="Normal 2 7 2 4" xfId="14516" xr:uid="{BC824D33-950D-419F-A9FF-1AABF6EB2B1A}"/>
    <cellStyle name="Normal 2 7 3" xfId="15160" xr:uid="{489BD00C-2EB8-4E99-9223-F6406DA9675B}"/>
    <cellStyle name="Normal 2 7 3 2" xfId="14257" xr:uid="{D11D6A68-A5F0-4076-A639-A6325478ECB8}"/>
    <cellStyle name="Normal 2 7 3 2 2" xfId="13734" xr:uid="{28561C93-36F7-4793-B877-131A5DD85F31}"/>
    <cellStyle name="Normal 2 7 3 3" xfId="3894" xr:uid="{972168E2-CCE8-4AE5-AFDF-5033A6FDD62D}"/>
    <cellStyle name="Normal 2 7 3 3 2" xfId="24427" xr:uid="{F0856EEF-A36C-4C3E-8BD9-E193AD2AA4E9}"/>
    <cellStyle name="Normal 2 7 3 4" xfId="926" xr:uid="{03D9CE63-BF3D-4235-83B4-37A953ACD14D}"/>
    <cellStyle name="Normal 2 8" xfId="1298" xr:uid="{639B3758-C7BF-4F69-B7E4-C6CE54C32EDE}"/>
    <cellStyle name="Normal 2 8 2" xfId="24528" xr:uid="{51FA2D06-50B0-4551-88D9-1BA590D733E9}"/>
    <cellStyle name="Normal 2 9" xfId="3402" xr:uid="{CD010F82-8402-447B-971A-CA5C7A0B2BA9}"/>
    <cellStyle name="Normal 20" xfId="80" xr:uid="{3AE36F56-9808-45B2-835B-D0B078A5FFD9}"/>
    <cellStyle name="Normal 20 10" xfId="18130" xr:uid="{A83C06E1-B3ED-4432-9376-3B7D9E17D5AF}"/>
    <cellStyle name="Normal 20 2" xfId="2359" xr:uid="{2867F1AC-7B0A-4235-BDFC-F788760ADF67}"/>
    <cellStyle name="Normal 20 2 2" xfId="1293" xr:uid="{3995B5FB-73FE-4BA7-8CC3-6F4497EBE0EC}"/>
    <cellStyle name="Normal 20 2 2 2" xfId="10869" xr:uid="{7DDF3DE1-573E-4E8F-8698-D93FBAC65DD1}"/>
    <cellStyle name="Normal 20 2 2 2 2" xfId="11040" xr:uid="{82280946-F870-4881-B382-A98C5D12657E}"/>
    <cellStyle name="Normal 20 2 2 2 2 2" xfId="3112" xr:uid="{5B3CAB25-231E-4FA4-AF45-437778E6F20D}"/>
    <cellStyle name="Normal 20 2 2 2 3" xfId="15431" xr:uid="{495653A4-A042-4E62-98AC-D65470AE3249}"/>
    <cellStyle name="Normal 20 2 2 2 3 2" xfId="13835" xr:uid="{3407198B-1D35-4838-8E66-B04538DBA488}"/>
    <cellStyle name="Normal 20 2 2 2 4" xfId="14525" xr:uid="{1E32B915-A396-41A5-87F6-726F7665E1EE}"/>
    <cellStyle name="Normal 20 2 2 3" xfId="23593" xr:uid="{AD83CAB4-3513-4CA3-B3B8-63103D8F97FC}"/>
    <cellStyle name="Normal 20 2 2 3 2" xfId="23035" xr:uid="{2205B903-D3B4-4569-8A76-4886092ACC3E}"/>
    <cellStyle name="Normal 20 2 2 4" xfId="12160" xr:uid="{3F12D04A-17E9-481F-AFC5-D0868FACC9A0}"/>
    <cellStyle name="Normal 20 2 2 4 2" xfId="22169" xr:uid="{4B9E099F-E100-4C2B-9F12-CD9FFC71126B}"/>
    <cellStyle name="Normal 20 2 2 5" xfId="6016" xr:uid="{7D27CD7C-7591-4BEA-9C14-07403D1E3748}"/>
    <cellStyle name="Normal 20 2 3" xfId="7682" xr:uid="{0B67450E-7640-4A5E-93A7-02BADCA2533D}"/>
    <cellStyle name="Normal 20 2 3 2" xfId="5745" xr:uid="{D406C806-B2F5-4CF6-BC0D-8097EE9FB5FB}"/>
    <cellStyle name="Normal 20 2 3 2 2" xfId="3113" xr:uid="{14FCD0D2-F537-4BB0-9EF7-0300C5DAAA99}"/>
    <cellStyle name="Normal 20 2 3 3" xfId="22764" xr:uid="{B326DE23-7B27-49F4-9C34-13F7DECA47A7}"/>
    <cellStyle name="Normal 20 2 3 3 2" xfId="3289" xr:uid="{9BB301DC-B57C-43E6-A8BE-8CFA1ADFF62A}"/>
    <cellStyle name="Normal 20 2 3 4" xfId="9265" xr:uid="{497C8A7D-D476-47E9-A716-26A0990E9382}"/>
    <cellStyle name="Normal 20 2 4" xfId="10940" xr:uid="{A126AB4B-AD05-46E1-B622-F96D979763D0}"/>
    <cellStyle name="Normal 20 2 4 2" xfId="9006" xr:uid="{D59F1BA1-41C3-4AED-8A20-96CACE18FD98}"/>
    <cellStyle name="Normal 20 2 4 2 2" xfId="2132" xr:uid="{AD6B647A-C20E-498C-A5A9-EF8261EFE616}"/>
    <cellStyle name="Normal 20 2 4 3" xfId="22845" xr:uid="{288751F0-2233-4692-B7BD-A463F3176F5C}"/>
    <cellStyle name="Normal 20 2 4 3 2" xfId="7582" xr:uid="{4500B68E-BDB3-45AF-9A95-0C5B38109E40}"/>
    <cellStyle name="Normal 20 2 4 4" xfId="4066" xr:uid="{B77DE4E4-1952-4717-895E-EE6B2DC49D9A}"/>
    <cellStyle name="Normal 20 2 5" xfId="6746" xr:uid="{2C3A465F-6972-455E-8781-A39B697E63E9}"/>
    <cellStyle name="Normal 20 2 5 2" xfId="20923" xr:uid="{8E0C642C-D991-4058-9A20-2EE794E10DDE}"/>
    <cellStyle name="Normal 20 2 6" xfId="1634" xr:uid="{EB8FB202-3CB5-4177-A294-6AB7C670B98F}"/>
    <cellStyle name="Normal 20 2 6 2" xfId="11634" xr:uid="{A344C62F-E082-4E35-955B-C5A4645699F1}"/>
    <cellStyle name="Normal 20 2 7" xfId="18651" xr:uid="{86CA35DD-F1D9-4982-8287-E7C3EDE8E1CD}"/>
    <cellStyle name="Normal 20 3" xfId="250" xr:uid="{A17763FE-DDBE-4028-8CCD-E409010E1435}"/>
    <cellStyle name="Normal 20 3 2" xfId="20317" xr:uid="{5AF6F8B6-E294-4A91-BBD4-FB33670418C0}"/>
    <cellStyle name="Normal 20 3 2 2" xfId="12059" xr:uid="{8E5915F4-492C-4FBD-816A-3AF64AF8D8C6}"/>
    <cellStyle name="Normal 20 3 2 2 2" xfId="9426" xr:uid="{6E219980-C554-4615-95D1-26A6A47824F1}"/>
    <cellStyle name="Normal 20 3 2 3" xfId="16451" xr:uid="{81F23C1B-BCAB-4348-91B1-C9844AD37C99}"/>
    <cellStyle name="Normal 20 3 2 3 2" xfId="9602" xr:uid="{28D55148-DBD2-45A6-981C-CD6A33C110F7}"/>
    <cellStyle name="Normal 20 3 2 4" xfId="21901" xr:uid="{E8E3B5B1-CEFA-4A7C-89ED-6F26F9B6E769}"/>
    <cellStyle name="Normal 20 3 3" xfId="23577" xr:uid="{E51D2285-FFCF-42C6-AD40-2B53763014A2}"/>
    <cellStyle name="Normal 20 3 3 2" xfId="21642" xr:uid="{98F1C61C-5C22-4B19-ACA3-6044F986610B}"/>
    <cellStyle name="Normal 20 3 3 2 2" xfId="4236" xr:uid="{460837AE-39E8-4CD6-ABAC-B79DDF72D625}"/>
    <cellStyle name="Normal 20 3 3 3" xfId="16532" xr:uid="{19A38A22-D713-46F0-99EE-5BDCC84FE058}"/>
    <cellStyle name="Normal 20 3 3 3 2" xfId="20218" xr:uid="{FD2720DC-6B59-4EA3-AEF1-83288C0C08B9}"/>
    <cellStyle name="Normal 20 3 3 4" xfId="10380" xr:uid="{2831C201-C0E2-462B-82FF-82BA9BF942EF}"/>
    <cellStyle name="Normal 20 3 4" xfId="4642" xr:uid="{3BAC58EE-B3BE-418D-A8E5-ABA17DB5E75F}"/>
    <cellStyle name="Normal 20 3 4 2" xfId="11442" xr:uid="{388515E1-4C1E-481D-81BA-623A5612B38C}"/>
    <cellStyle name="Normal 20 3 5" xfId="18460" xr:uid="{9E7C91DE-7C2E-407C-B16B-74E154E41128}"/>
    <cellStyle name="Normal 20 3 5 2" xfId="3219" xr:uid="{3BF221E9-F0F0-4B95-8732-D410C0D4B6FE}"/>
    <cellStyle name="Normal 20 3 6" xfId="16546" xr:uid="{124B460D-09FB-4181-8912-7949AD912E77}"/>
    <cellStyle name="Normal 20 4" xfId="2363" xr:uid="{A619621F-FACC-4CAE-999F-51C49CB31E56}"/>
    <cellStyle name="Normal 20 5" xfId="18215" xr:uid="{1E948A18-8F86-42A3-9156-C496E9B28143}"/>
    <cellStyle name="Normal 20 5 2" xfId="16279" xr:uid="{1186EB18-1E25-47F6-BEFC-8702CF43BC3D}"/>
    <cellStyle name="Normal 20 5 2 2" xfId="14677" xr:uid="{D2E45917-00A7-444D-8D65-589CF87CC047}"/>
    <cellStyle name="Normal 20 5 3" xfId="10127" xr:uid="{D69AEC80-34A7-4874-9CC6-A6EA395FB456}"/>
    <cellStyle name="Normal 20 5 3 2" xfId="14853" xr:uid="{3DB07829-1761-463E-8EA2-11B832EAEB04}"/>
    <cellStyle name="Normal 20 5 4" xfId="2952" xr:uid="{8941D516-87F4-4E3D-AFB0-B10552A26668}"/>
    <cellStyle name="Normal 20 6" xfId="4627" xr:uid="{80AC9AC5-0A4E-4136-8D53-6638AE6863EC}"/>
    <cellStyle name="Normal 20 6 2" xfId="2693" xr:uid="{5838F3B7-11D8-40E9-BFB7-2A3E015A360C}"/>
    <cellStyle name="Normal 20 6 2 2" xfId="1097" xr:uid="{F8A4C1AF-B7C3-4CF1-8B34-4A1713A43749}"/>
    <cellStyle name="Normal 20 6 3" xfId="10208" xr:uid="{24B1F462-E5D3-40B1-A687-5670CF451C26}"/>
    <cellStyle name="Normal 20 6 3 2" xfId="18115" xr:uid="{CF638412-3768-49BA-B63B-0F022E04070F}"/>
    <cellStyle name="Normal 20 6 4" xfId="1962" xr:uid="{B4EBD75F-1A82-462B-B84D-D1722D5D773E}"/>
    <cellStyle name="Normal 20 7" xfId="23590" xr:uid="{20728F44-9BF8-4C1E-B5CA-5239F1692AB9}"/>
    <cellStyle name="Normal 20 7 2" xfId="18818" xr:uid="{0022AF5B-497F-4119-AE81-AA35913A53E6}"/>
    <cellStyle name="Normal 20 8" xfId="13233" xr:uid="{1A777B7A-C0CC-4BE7-A469-35E5424D052C}"/>
    <cellStyle name="Normal 20 8 2" xfId="15853" xr:uid="{8906228A-B100-4B39-A9D6-32E3ADB94B85}"/>
    <cellStyle name="Normal 20 9" xfId="12313" xr:uid="{2F1F8DCC-D66C-4304-94B8-48CDC3440B5D}"/>
    <cellStyle name="Normal 21" xfId="81" xr:uid="{D57D2C44-6085-4C2B-A392-E5308F9D456A}"/>
    <cellStyle name="Normal 21 2" xfId="8672" xr:uid="{B3575998-68F3-407E-AA9D-9CAD9240611A}"/>
    <cellStyle name="Normal 21 2 2" xfId="3397" xr:uid="{85016F8C-FDCE-4B0D-9E44-4DFF59EE2683}"/>
    <cellStyle name="Normal 21 2 2 2" xfId="8754" xr:uid="{36E68126-9291-4D7D-A796-E6D6ACE1407E}"/>
    <cellStyle name="Normal 21 2 2 2 2" xfId="24696" xr:uid="{7B0EFC64-C7EC-49AF-9726-3D8D51A46A0D}"/>
    <cellStyle name="Normal 21 2 2 2 2 2" xfId="22062" xr:uid="{279EE84B-5429-4D3D-9F6E-DCA33006A377}"/>
    <cellStyle name="Normal 21 2 2 2 3" xfId="5917" xr:uid="{B8B55F74-FB4A-4D83-BB63-290C5EFF9EFA}"/>
    <cellStyle name="Normal 21 2 2 2 3 2" xfId="22238" xr:uid="{D3CE8A22-5948-49F1-B42A-D363917C026A}"/>
    <cellStyle name="Normal 21 2 2 2 4" xfId="15589" xr:uid="{EA1D963B-195D-4AB1-94A2-69D732C6B1DE}"/>
    <cellStyle name="Normal 21 2 2 3" xfId="17265" xr:uid="{1EDAF2BE-B73B-441D-8BF3-0718431A58E5}"/>
    <cellStyle name="Normal 21 2 2 3 2" xfId="15330" xr:uid="{165C805D-092E-4AAA-A641-C432FA6BC86E}"/>
    <cellStyle name="Normal 21 2 2 3 2 2" xfId="10550" xr:uid="{ABABE0DA-1D5E-4FB0-BD76-9BED0B61C8DB}"/>
    <cellStyle name="Normal 21 2 2 3 3" xfId="5998" xr:uid="{45DF5E57-A54D-4581-9FA1-A2C9EE68AAC5}"/>
    <cellStyle name="Normal 21 2 2 3 3 2" xfId="13904" xr:uid="{CD8CD3D8-7B4D-4CD6-ACC6-3CA11E982403}"/>
    <cellStyle name="Normal 21 2 2 3 4" xfId="23017" xr:uid="{764A305D-D400-4B53-BD04-BC5711DB2B7F}"/>
    <cellStyle name="Normal 21 2 2 4" xfId="17281" xr:uid="{1EB91299-141B-4AA6-B835-4C685E1FAA98}"/>
    <cellStyle name="Normal 21 2 2 4 2" xfId="16722" xr:uid="{ACD11204-2CA1-409C-90A7-62D5EDEC3769}"/>
    <cellStyle name="Normal 21 2 2 5" xfId="24797" xr:uid="{F983C265-75BD-4066-AB7F-591DD21B9958}"/>
    <cellStyle name="Normal 21 2 2 5 2" xfId="15857" xr:uid="{6002945C-567E-467E-A365-C10EC51A7800}"/>
    <cellStyle name="Normal 21 2 2 6" xfId="12330" xr:uid="{C69E3D3E-30FE-46F1-86FA-2C3054EF8F27}"/>
    <cellStyle name="Normal 21 2 3" xfId="2441" xr:uid="{5A72F201-4B3A-430D-B36E-81CC2C94CFA0}"/>
    <cellStyle name="Normal 21 2 4" xfId="19382" xr:uid="{77517067-290A-4B95-83ED-FD6A85987DEA}"/>
    <cellStyle name="Normal 21 2 4 2" xfId="14611" xr:uid="{7D337580-5646-43E7-8A44-A57C78393FE3}"/>
    <cellStyle name="Normal 21 2 5" xfId="3738" xr:uid="{78AA9128-3A88-434A-9684-73D3F0586821}"/>
    <cellStyle name="Normal 21 2 5 2" xfId="24271" xr:uid="{8C508DC9-55D4-49A8-874D-116493FFD6A6}"/>
    <cellStyle name="Normal 21 2 6" xfId="8118" xr:uid="{C49F159A-FAA9-4011-91C7-5125516D78E7}"/>
    <cellStyle name="Normal 21 3" xfId="8676" xr:uid="{77827998-B34E-4FF2-A82D-9C65E3384A78}"/>
    <cellStyle name="Normal 21 3 2" xfId="21390" xr:uid="{04049DAE-F0F4-4000-A22A-30A4A057F28A}"/>
    <cellStyle name="Normal 21 4" xfId="15078" xr:uid="{AC14A9CB-7111-4ED0-BF80-48DD3C97CC3E}"/>
    <cellStyle name="Normal 21 5" xfId="14005" xr:uid="{8E9C6664-0AD8-41DB-BBA3-828940859D0D}"/>
    <cellStyle name="Normal 21 6" xfId="13920" xr:uid="{66429EFA-84BC-48AA-BEDB-43E83B4632D5}"/>
    <cellStyle name="Normal 22" xfId="82" xr:uid="{851EED8E-0962-435E-A25F-9FE37397A1CF}"/>
    <cellStyle name="Normal 22 2" xfId="21308" xr:uid="{36344D4C-D77C-4746-B013-AACAB142C4FD}"/>
    <cellStyle name="Normal 22 3" xfId="10858" xr:uid="{C2E13805-ADB0-4FEE-A1F8-BA6746D76930}"/>
    <cellStyle name="Normal 22 4" xfId="4545" xr:uid="{3035E0BF-A4BF-4F6F-8D7E-BA156612B1F5}"/>
    <cellStyle name="Normal 22 4 2" xfId="18383" xr:uid="{E4B596AE-E629-4335-844E-0528F8386947}"/>
    <cellStyle name="Normal 22 4 2 2" xfId="15750" xr:uid="{15F3F73B-FC36-4A0D-8C47-8C45FCD075BE}"/>
    <cellStyle name="Normal 22 4 3" xfId="12231" xr:uid="{FDB9B062-FC44-4DED-8880-8668285AD9E7}"/>
    <cellStyle name="Normal 22 4 3 2" xfId="15926" xr:uid="{C7BE3775-F5BB-4F64-9C42-688498CDB6F5}"/>
    <cellStyle name="Normal 22 4 4" xfId="5056" xr:uid="{C41AD30A-5EC1-4D01-AF72-A4FA9774B7E4}"/>
    <cellStyle name="Normal 22 5" xfId="6732" xr:uid="{1505B90B-8032-49C8-AC8D-9FD12A2C58AF}"/>
    <cellStyle name="Normal 22 5 2" xfId="4797" xr:uid="{BB485412-040F-4F4D-8C43-BD6B1BCDEEEC}"/>
    <cellStyle name="Normal 22 5 2 2" xfId="23187" xr:uid="{5C362DA8-9326-4160-A878-57AF3497BE14}"/>
    <cellStyle name="Normal 22 5 3" xfId="12312" xr:uid="{0EB8EE0B-0576-4E42-A0D4-357CFF38905C}"/>
    <cellStyle name="Normal 22 5 3 2" xfId="2299" xr:uid="{378CCBD6-8A3E-44A5-BFFD-2BC0C7C4DFA6}"/>
    <cellStyle name="Normal 22 5 4" xfId="16704" xr:uid="{EE75B5D5-1045-4F6B-A2FD-645EC8E249A4}"/>
    <cellStyle name="Normal 22 6" xfId="2356" xr:uid="{2108792A-3848-4BD5-B1C8-5868B9C6F01A}"/>
    <cellStyle name="Normal 23" xfId="83" xr:uid="{318B241A-CB03-4B45-ACBB-089B079DF016}"/>
    <cellStyle name="Normal 23 2" xfId="14996" xr:uid="{B277E0CB-7F7E-4D2F-8DA1-F13F3BFF58F2}"/>
    <cellStyle name="Normal 23 3" xfId="11808" xr:uid="{F88D1BA2-5F8F-4538-8051-48E8DCB45223}"/>
    <cellStyle name="Normal 24" xfId="84" xr:uid="{F89FA663-FEAD-4BB6-8C4D-ED97CAD27676}"/>
    <cellStyle name="Normal 24 2" xfId="4463" xr:uid="{B939C849-825A-4C09-91DD-872AE940F711}"/>
    <cellStyle name="Normal 24 3" xfId="5494" xr:uid="{3A60354E-B3D0-48E1-B98E-B4D59DBBE008}"/>
    <cellStyle name="Normal 25" xfId="85" xr:uid="{BA754CDD-659E-465C-BEC7-745469565A2E}"/>
    <cellStyle name="Normal 26" xfId="86" xr:uid="{3FC88D48-47C9-47E5-8013-95495393F8EB}"/>
    <cellStyle name="Normal 27" xfId="87" xr:uid="{D2383C3F-AAE4-45BB-A1C9-8AA23528BC65}"/>
    <cellStyle name="Normal 28" xfId="119" xr:uid="{FF502289-2B7F-4F34-8AEC-ED9C0AE49169}"/>
    <cellStyle name="Normal 28 2" xfId="6568" xr:uid="{5F8236DA-A765-4C28-BD66-D93D0F2A507F}"/>
    <cellStyle name="Normal 29" xfId="124" xr:uid="{9B1DD971-CD3D-4E0B-99F8-30D6B1ABDE79}"/>
    <cellStyle name="Normal 29 2" xfId="19205" xr:uid="{1424240D-EB5C-46CA-B9C7-ED7D2B885F8D}"/>
    <cellStyle name="Normal 3" xfId="88" xr:uid="{7723719E-4558-4F81-AD64-E7441ADABA96}"/>
    <cellStyle name="Normal 3 2" xfId="12890" xr:uid="{D7B81F8E-9BED-45A8-BE73-3B1A499A2DF7}"/>
    <cellStyle name="Normal 3 2 10" xfId="20753" xr:uid="{9203E6C2-C349-4930-8E02-A76BD881A4F1}"/>
    <cellStyle name="Normal 3 2 2" xfId="9711" xr:uid="{6FE07FF5-D870-44EF-B1A1-E2F072A1C9D1}"/>
    <cellStyle name="Normal 3 2 2 2" xfId="16040" xr:uid="{58C55CC5-F046-4028-BD45-B4D2B1F9F61B}"/>
    <cellStyle name="Normal 3 2 2 2 2" xfId="6650" xr:uid="{A86BB87D-2DC1-4328-8B36-37A988019C56}"/>
    <cellStyle name="Normal 3 2 2 2 2 2" xfId="14173" xr:uid="{7016E5EB-B674-4C3C-A9E3-0180D9CD2DB1}"/>
    <cellStyle name="Normal 3 2 2 2 2 2 2" xfId="24167" xr:uid="{017284E6-4020-409B-B73B-74C65B7ADBEF}"/>
    <cellStyle name="Normal 3 2 2 2 2 3" xfId="8022" xr:uid="{709B1BEE-CA3E-4CC5-8D75-DE6207D6AC1A}"/>
    <cellStyle name="Normal 3 2 2 2 2 3 2" xfId="24343" xr:uid="{32457067-E28E-4C2F-953A-2E14A6101155}"/>
    <cellStyle name="Normal 3 2 2 2 2 4" xfId="17694" xr:uid="{2CB9C9C4-1320-40C2-8B8D-602960BF3B59}"/>
    <cellStyle name="Normal 3 2 2 2 3" xfId="412" xr:uid="{070C4256-3DFE-4D50-9987-ACC00F4C99DC}"/>
    <cellStyle name="Normal 3 2 2 2 3 2" xfId="17435" xr:uid="{8463DA60-75FA-4EA6-8E6E-9A4128975CAA}"/>
    <cellStyle name="Normal 3 2 2 2 3 2 2" xfId="12654" xr:uid="{4B6E595B-332F-44AE-8613-44940898AB4C}"/>
    <cellStyle name="Normal 3 2 2 2 3 3" xfId="8103" xr:uid="{9AFC46CA-3990-409C-A194-FE299FF54757}"/>
    <cellStyle name="Normal 3 2 2 2 3 3 2" xfId="23354" xr:uid="{AC1072A0-1311-46DE-A100-BC6AC39070E0}"/>
    <cellStyle name="Normal 3 2 2 2 3 4" xfId="25121" xr:uid="{0824DF88-8395-4B01-86D8-424ABD4A85D7}"/>
    <cellStyle name="Normal 3 2 2 3" xfId="19286" xr:uid="{E89A3DA2-CDD7-448A-AF7B-1824BE47032B}"/>
    <cellStyle name="Normal 3 2 2 3 2" xfId="1452" xr:uid="{B8B14BFF-6706-4372-B8AB-29D89D28D329}"/>
    <cellStyle name="Normal 3 2 2 3 2 2" xfId="6902" xr:uid="{65448345-85AB-43F7-9D69-1E3A4BDE84C8}"/>
    <cellStyle name="Normal 3 2 2 3 2 2 2" xfId="25291" xr:uid="{71445215-7A0F-4F1C-9EC1-9C20771459F0}"/>
    <cellStyle name="Normal 3 2 2 3 2 3" xfId="20738" xr:uid="{AE96C91A-63D2-4916-BB73-E086011B0B68}"/>
    <cellStyle name="Normal 3 2 2 3 2 3 2" xfId="17041" xr:uid="{87DD8540-2DD6-4E6A-A054-291A1DF8C292}"/>
    <cellStyle name="Normal 3 2 2 3 2 4" xfId="18808" xr:uid="{D3BB34F2-C4A8-48B5-938A-4C45DC5C66F9}"/>
    <cellStyle name="Normal 3 2 2 3 3" xfId="2609" xr:uid="{54485E42-B242-444B-A28C-4F7AC954AB9D}"/>
    <cellStyle name="Normal 3 2 2 3 3 2" xfId="17855" xr:uid="{4C452E5C-C47F-4407-B62E-7C76D27C3746}"/>
    <cellStyle name="Normal 3 2 2 3 4" xfId="20657" xr:uid="{3946AC19-CE01-45CD-9D52-0DBDCD765241}"/>
    <cellStyle name="Normal 3 2 2 3 4 2" xfId="18031" xr:uid="{89FA59CC-4011-446F-B4A0-7D6C4A5AF599}"/>
    <cellStyle name="Normal 3 2 2 3 5" xfId="7161" xr:uid="{E9EFC1CD-8692-4096-8998-7F77E0311D83}"/>
    <cellStyle name="Normal 3 2 2 4" xfId="17183" xr:uid="{F3AF7CED-ED10-4993-BF14-236053A03107}"/>
    <cellStyle name="Normal 3 2 2 4 2" xfId="20485" xr:uid="{D02E285C-1719-4F73-B365-445B34D00A21}"/>
    <cellStyle name="Normal 3 2 2 4 2 2" xfId="11530" xr:uid="{687A48AA-4921-473B-AF24-E641DBEEF16A}"/>
    <cellStyle name="Normal 3 2 2 4 3" xfId="18555" xr:uid="{4DCF910C-AABE-46C9-9AAC-4F51525D5988}"/>
    <cellStyle name="Normal 3 2 2 4 3 2" xfId="11706" xr:uid="{7637A14C-3E95-4C85-897D-A914207F7AF5}"/>
    <cellStyle name="Normal 3 2 2 4 4" xfId="24006" xr:uid="{0D5DD33A-B938-4965-8794-8793084DB1CD}"/>
    <cellStyle name="Normal 3 2 2 5" xfId="13054" xr:uid="{0AB0520F-FB66-46CF-8F67-01580C842ABE}"/>
    <cellStyle name="Normal 3 2 2 5 2" xfId="23747" xr:uid="{0C168B7E-75EF-48D5-85B5-319D225C5F31}"/>
    <cellStyle name="Normal 3 2 2 5 2 2" xfId="6340" xr:uid="{6BA34922-0853-40FD-B502-F0CE51D1D3EF}"/>
    <cellStyle name="Normal 3 2 2 5 3" xfId="18636" xr:uid="{6062E8CE-A373-4CBA-BE8C-82255530D24D}"/>
    <cellStyle name="Normal 3 2 2 5 3 2" xfId="10717" xr:uid="{80D36F3A-56F0-490D-8BCE-279892460499}"/>
    <cellStyle name="Normal 3 2 2 5 4" xfId="12484" xr:uid="{8A986FB3-026D-4741-AD0B-BBE2752961F8}"/>
    <cellStyle name="Normal 3 2 2 6" xfId="6748" xr:uid="{B7BBACAC-55D9-423A-BDC5-DA89FDDAB4CB}"/>
    <cellStyle name="Normal 3 2 2 6 2" xfId="6188" xr:uid="{FCD54D32-B5E0-4E0F-B789-8ECDE9744488}"/>
    <cellStyle name="Normal 3 2 2 7" xfId="18484" xr:uid="{A0BCB310-4AC4-4563-AFB6-101339D30A73}"/>
    <cellStyle name="Normal 3 2 2 7 2" xfId="5324" xr:uid="{B255833F-5947-4C2D-834F-92F61D44B93F}"/>
    <cellStyle name="Normal 3 2 2 8" xfId="24967" xr:uid="{F6A136B0-6CA8-4E36-AB88-1443D5AC1DA8}"/>
    <cellStyle name="Normal 3 2 3" xfId="5506" xr:uid="{03E96C12-1279-443C-A601-AD77E7D238EB}"/>
    <cellStyle name="Normal 3 2 3 2" xfId="1367" xr:uid="{8480BF10-9DEE-430C-8A4D-DADC65DD6D7F}"/>
    <cellStyle name="Normal 3 2 3 2 2" xfId="9870" xr:uid="{C2A77EBE-A325-4EB9-A307-AA03D3E9D6AC}"/>
    <cellStyle name="Normal 3 2 3 2 2 2" xfId="13224" xr:uid="{1CE80342-2425-468B-929D-1B1D577BF969}"/>
    <cellStyle name="Normal 3 2 3 2 2 2 2" xfId="8445" xr:uid="{0CA4AA11-973B-45EF-B0A1-66444E4DEBDE}"/>
    <cellStyle name="Normal 3 2 3 2 2 3" xfId="2862" xr:uid="{2A0F45AB-8298-4210-B5EE-52B23E1074DA}"/>
    <cellStyle name="Normal 3 2 3 2 2 3 2" xfId="12821" xr:uid="{55F6BEB0-9E94-46ED-BE57-E055E70DB372}"/>
    <cellStyle name="Normal 3 2 3 2 2 4" xfId="20910" xr:uid="{A2656DED-B69D-45BF-A26F-BE2C40DF2643}"/>
    <cellStyle name="Normal 3 2 3 2 3" xfId="21558" xr:uid="{F8405091-B894-4CC8-9906-2E23056F74CF}"/>
    <cellStyle name="Normal 3 2 3 2 3 2" xfId="19958" xr:uid="{129EE417-91A9-46F8-9D4A-12FB29A85085}"/>
    <cellStyle name="Normal 3 2 3 2 4" xfId="2781" xr:uid="{EBEF2230-BA56-4D50-9A91-5551282B84EA}"/>
    <cellStyle name="Normal 3 2 3 2 4 2" xfId="20134" xr:uid="{4D925400-7CAE-47B2-97C1-B9AAA56F016B}"/>
    <cellStyle name="Normal 3 2 3 2 5" xfId="13483" xr:uid="{C71BD205-13F3-4C73-B1C8-410EEFA4908C}"/>
    <cellStyle name="Normal 3 2 3 3" xfId="3471" xr:uid="{C6B8CCA3-B3AE-4491-A897-A62641EA0129}"/>
    <cellStyle name="Normal 3 2 3 3 2" xfId="22507" xr:uid="{4D2CA57F-9E97-45C4-8134-990E2DF3E633}"/>
    <cellStyle name="Normal 3 2 3 3 2 2" xfId="1619" xr:uid="{013F7AA0-AFFB-441A-89C3-44466AF19F3E}"/>
    <cellStyle name="Normal 3 2 3 3 2 2 2" xfId="21080" xr:uid="{64929711-9B79-4E20-8504-12BD16AA92DC}"/>
    <cellStyle name="Normal 3 2 3 3 2 3" xfId="9175" xr:uid="{FBB411FF-C766-402F-B460-19565B66C5C4}"/>
    <cellStyle name="Normal 3 2 3 3 2 3 2" xfId="25458" xr:uid="{8F1B8ED8-7477-4B77-A4D4-8ADF09E5B157}"/>
    <cellStyle name="Normal 3 2 3 3 2 4" xfId="14598" xr:uid="{B857B89A-C431-4564-8650-AF97347C3239}"/>
    <cellStyle name="Normal 3 2 3 3 3" xfId="15246" xr:uid="{08E1E905-918C-4E9E-88ED-5132851DD761}"/>
    <cellStyle name="Normal 3 2 3 3 3 2" xfId="1015" xr:uid="{0BB24538-E2A6-446A-B1E9-91505D2651CD}"/>
    <cellStyle name="Normal 3 2 3 3 4" xfId="9094" xr:uid="{D55386AB-12AF-4935-AAF7-8565A6F67072}"/>
    <cellStyle name="Normal 3 2 3 3 4 2" xfId="13820" xr:uid="{8183661E-9ECE-4B25-B2DD-BBDF96BD9606}"/>
    <cellStyle name="Normal 3 2 3 3 5" xfId="845" xr:uid="{183BF97D-D0DE-4D5F-A260-A7F8D91B5875}"/>
    <cellStyle name="Normal 3 2 3 4" xfId="12972" xr:uid="{AD244CB1-4CCD-4ABE-BA6A-1A6DF9F67BEA}"/>
    <cellStyle name="Normal 3 2 3 4 2" xfId="8922" xr:uid="{5AFF0833-547A-4EBF-9409-ED2394B17E15}"/>
    <cellStyle name="Normal 3 2 3 4 2 2" xfId="7322" xr:uid="{BA2D85C0-41C6-4F25-90C3-C0404861610F}"/>
    <cellStyle name="Normal 3 2 3 4 3" xfId="14345" xr:uid="{06AB5CA4-FD97-4863-8D8F-DADC5374FB5B}"/>
    <cellStyle name="Normal 3 2 3 4 3 2" xfId="7498" xr:uid="{963456EA-29B4-4ABA-858D-65B8C97063DE}"/>
    <cellStyle name="Normal 3 2 3 4 4" xfId="19797" xr:uid="{BA9AAC30-BCF4-432B-839B-B8620CB60FE6}"/>
    <cellStyle name="Normal 3 2 3 5" xfId="3556" xr:uid="{7E42483E-A1A6-479B-A614-E07F7E50DEB2}"/>
    <cellStyle name="Normal 3 2 3 5 2" xfId="19538" xr:uid="{B6D10FAA-109D-4CEF-AED6-A0F2EF532078}"/>
    <cellStyle name="Normal 3 2 3 5 2 2" xfId="18978" xr:uid="{3A376694-19AF-489D-8BE4-0DE562B6DB94}"/>
    <cellStyle name="Normal 3 2 3 5 3" xfId="14426" xr:uid="{BD426221-AE30-470D-ADE2-788623292702}"/>
    <cellStyle name="Normal 3 2 3 5 3 2" xfId="6507" xr:uid="{CE444FE3-6A4D-4B61-A936-0640A38E004C}"/>
    <cellStyle name="Normal 3 2 3 5 4" xfId="8275" xr:uid="{46EDC267-F06D-415A-86A0-99991FE8A74C}"/>
    <cellStyle name="Normal 3 2 4" xfId="11820" xr:uid="{DF5A171C-5950-43CE-97D6-B253DA59F0FE}"/>
    <cellStyle name="Normal 3 2 4 2" xfId="9785" xr:uid="{810E5450-4445-4DE7-AA4E-674B04CB1F60}"/>
    <cellStyle name="Normal 3 2 4 2 2" xfId="4713" xr:uid="{B6451005-2CC1-44DE-BB4E-A2C706318D5C}"/>
    <cellStyle name="Normal 3 2 4 2 2 2" xfId="1016" xr:uid="{E4BC1E99-CBD9-4121-88B4-CFCB741BEE7A}"/>
    <cellStyle name="Normal 3 2 4 2 3" xfId="21730" xr:uid="{D5C90519-92B1-4567-95C1-3DF7AECBD486}"/>
    <cellStyle name="Normal 3 2 4 2 3 2" xfId="1186" xr:uid="{AFCB1266-E4B1-4C15-9CBE-29DE5FC255E4}"/>
    <cellStyle name="Normal 3 2 4 2 4" xfId="1881" xr:uid="{F93EBDFF-CDF8-4167-88F1-FD11FDAFE2BE}"/>
    <cellStyle name="Normal 3 2 4 3" xfId="16194" xr:uid="{BB11E5BB-043F-4F4E-BA95-2E4BF9FD2484}"/>
    <cellStyle name="Normal 3 2 4 3 2" xfId="3723" xr:uid="{4FE1F2A2-6767-4E60-9F13-5A436B751E11}"/>
    <cellStyle name="Normal 3 2 4 3 2 2" xfId="14768" xr:uid="{96CA2BBB-5A90-4B14-BBB0-55A4D7D74A92}"/>
    <cellStyle name="Normal 3 2 4 3 3" xfId="21811" xr:uid="{4D4F6475-45CF-4767-84F8-790B8280EFD3}"/>
    <cellStyle name="Normal 3 2 4 3 3 2" xfId="19145" xr:uid="{45A6DD23-FA2C-4B72-9322-5BA512B9012C}"/>
    <cellStyle name="Normal 3 2 4 3 4" xfId="3034" xr:uid="{6539B9C3-E4E9-48AD-92CB-18938149F43D}"/>
    <cellStyle name="Normal 3 2 5" xfId="22353" xr:uid="{7F611735-5470-4F3B-A80A-81CD51D239B1}"/>
    <cellStyle name="Normal 3 2 5 2" xfId="22422" xr:uid="{793F1B18-3FDC-4E75-9679-E96CAB1C072D}"/>
    <cellStyle name="Normal 3 2 5 2 2" xfId="11026" xr:uid="{060C0B9F-47CD-4C1B-A329-2329E26B331D}"/>
    <cellStyle name="Normal 3 2 5 2 2 2" xfId="2051" xr:uid="{12DED86D-B8EE-4AAF-8301-8D89C39F3AB7}"/>
    <cellStyle name="Normal 3 2 5 2 3" xfId="15418" xr:uid="{180842F2-B3B0-4186-B6EA-6BF93EE8859C}"/>
    <cellStyle name="Normal 3 2 5 2 3 2" xfId="1187" xr:uid="{0D0B2DF6-417F-4D9F-9BF5-4A0A8DC39416}"/>
    <cellStyle name="Normal 3 2 5 2 4" xfId="3985" xr:uid="{665DB5B6-9FDA-45AA-B0CF-327C656FCE9B}"/>
    <cellStyle name="Normal 3 2 5 3" xfId="5660" xr:uid="{B1B3C4D9-E155-4580-B9AF-68913DAD5E81}"/>
    <cellStyle name="Normal 3 2 5 3 2" xfId="10037" xr:uid="{30B86053-67F7-4F93-93EF-1AE03BC9EBB4}"/>
    <cellStyle name="Normal 3 2 5 3 2 2" xfId="3204" xr:uid="{67A67017-20F1-4DB9-88FD-6D121A27E95A}"/>
    <cellStyle name="Normal 3 2 5 3 3" xfId="15499" xr:uid="{80351409-AE19-4264-8699-6105FEC5E6E4}"/>
    <cellStyle name="Normal 3 2 5 3 3 2" xfId="8612" xr:uid="{959083A7-1E82-4071-A893-6DB589B7F66B}"/>
    <cellStyle name="Normal 3 2 5 3 4" xfId="9347" xr:uid="{BF7902B2-3597-45EA-9D90-59B990780C30}"/>
    <cellStyle name="Normal 3 2 6" xfId="23495" xr:uid="{E6F8FE10-CEC1-4971-B227-F92479BFF197}"/>
    <cellStyle name="Normal 3 2 6 2" xfId="7850" xr:uid="{33F0C02A-B65C-4FEF-82B1-C1A81C65202E}"/>
    <cellStyle name="Normal 3 2 6 2 2" xfId="5217" xr:uid="{E8A1349D-FAE8-45BE-AEEC-84C769BE758C}"/>
    <cellStyle name="Normal 3 2 6 3" xfId="24868" xr:uid="{B8697DFC-4113-424B-8300-86B21C4FA044}"/>
    <cellStyle name="Normal 3 2 6 3 2" xfId="5393" xr:uid="{67EA1FE8-EA93-48E3-A88B-E0BA2F0ACF3E}"/>
    <cellStyle name="Normal 3 2 6 4" xfId="11369" xr:uid="{593C8358-0A5C-4530-B2A9-31D81EE50B68}"/>
    <cellStyle name="Normal 3 2 7" xfId="19368" xr:uid="{2CA23E8D-BEBF-4AB6-845E-1866722F169C}"/>
    <cellStyle name="Normal 3 2 7 2" xfId="11110" xr:uid="{3897A535-B6C6-4A8C-8385-DB343AA929E8}"/>
    <cellStyle name="Normal 3 2 7 2 2" xfId="16874" xr:uid="{52106529-BBA9-49BF-90DF-AE23C7A45622}"/>
    <cellStyle name="Normal 3 2 7 3" xfId="24949" xr:uid="{5893C384-82DA-4CFD-911D-9D5A25DCB28A}"/>
    <cellStyle name="Normal 3 2 7 3 2" xfId="4403" xr:uid="{D0496D2E-1FBD-4224-9CBB-94B06F145F6B}"/>
    <cellStyle name="Normal 3 2 7 4" xfId="6170" xr:uid="{64C42C3B-F90F-43E2-9932-E902CC60D99D}"/>
    <cellStyle name="Normal 3 2 8" xfId="13068" xr:uid="{36F7C83E-5F5D-47C1-B2CE-BCE6E0F41185}"/>
    <cellStyle name="Normal 3 2 8 2" xfId="3047" xr:uid="{7490E47C-EDD7-411F-BF5A-B345D89F75E9}"/>
    <cellStyle name="Normal 3 2 9" xfId="10052" xr:uid="{50BD9610-8226-433B-9C3B-A27B900ECCB3}"/>
    <cellStyle name="Normal 3 2 9 2" xfId="17959" xr:uid="{F5A2E283-2708-4C14-AF93-6C0527A08C41}"/>
    <cellStyle name="Normal 3 3" xfId="24457" xr:uid="{F1EB6057-1815-41BF-A2D4-DCE95E9BA677}"/>
    <cellStyle name="Normal 3 3 2" xfId="5575" xr:uid="{C6B3CF6F-CB6E-4B31-8248-BDBE39C999A8}"/>
    <cellStyle name="Normal 3 3 2 2" xfId="24611" xr:uid="{44A751E5-3152-4331-A119-BB6DAA3D78D5}"/>
    <cellStyle name="Normal 3 3 2 2 2" xfId="16361" xr:uid="{008C4853-458E-432C-8A76-04FC99087A33}"/>
    <cellStyle name="Normal 3 3 2 2 2 2" xfId="22153" xr:uid="{8820A6FF-21A3-4087-8A47-EB2772441AD3}"/>
    <cellStyle name="Normal 3 3 2 2 3" xfId="11279" xr:uid="{17543CB2-4CA2-4E34-BE50-28FAB762C977}"/>
    <cellStyle name="Normal 3 3 2 2 3 2" xfId="14935" xr:uid="{BBE7688C-E792-4088-9D06-3D746CCC27CA}"/>
    <cellStyle name="Normal 3 3 2 2 4" xfId="15671" xr:uid="{3BAD4721-0073-44FA-ACF1-B6867284B27D}"/>
    <cellStyle name="Normal 3 3 2 3" xfId="17351" xr:uid="{A6DDD5AF-D077-4C52-B815-811598F006F0}"/>
    <cellStyle name="Normal 3 3 2 3 2" xfId="10469" xr:uid="{5765DCEB-76F0-40DF-9815-20A3B2AD7015}"/>
    <cellStyle name="Normal 3 3 2 4" xfId="11198" xr:uid="{FDE3F6A6-2F19-450A-AD99-E908D6874C72}"/>
    <cellStyle name="Normal 3 3 2 4 2" xfId="4325" xr:uid="{E762C1CD-41E2-4809-A57B-90B90FE8392C}"/>
    <cellStyle name="Normal 3 3 2 5" xfId="22936" xr:uid="{4AD20B6F-6333-45B6-90A5-EB305DB60DE9}"/>
    <cellStyle name="Normal 3 3 3" xfId="11889" xr:uid="{65646CE2-253F-4DAD-BEAB-F369239FA74F}"/>
    <cellStyle name="Normal 3 3 3 2" xfId="18298" xr:uid="{A4E6B866-C813-4A91-9CC9-0A89478EC475}"/>
    <cellStyle name="Normal 3 3 3 2 2" xfId="5827" xr:uid="{516852C3-CE74-454F-B16F-4AA374B6B826}"/>
    <cellStyle name="Normal 3 3 3 2 2 2" xfId="15841" xr:uid="{1252AD64-38A3-45A9-9A8A-D0BCD7A7FCAF}"/>
    <cellStyle name="Normal 3 3 3 2 3" xfId="23916" xr:uid="{2BB2C468-CCD5-4CEB-8D20-BBAF5E11EA80}"/>
    <cellStyle name="Normal 3 3 3 2 3 2" xfId="3371" xr:uid="{E94F7A59-F799-4E5C-A751-E6F6841903AA}"/>
    <cellStyle name="Normal 3 3 3 2 4" xfId="5138" xr:uid="{439F3B68-DA5B-467E-A075-0DE4DBFA68D8}"/>
    <cellStyle name="Normal 3 3 3 3" xfId="6818" xr:uid="{A233757F-910B-4C76-865E-9853468CC568}"/>
    <cellStyle name="Normal 3 3 3 3 2" xfId="23106" xr:uid="{FC62282C-F318-4355-B4F0-A72EBF315098}"/>
    <cellStyle name="Normal 3 3 3 4" xfId="23835" xr:uid="{22246D36-F676-4B83-85A6-E334B3CBB9FF}"/>
    <cellStyle name="Normal 3 3 3 4 2" xfId="10639" xr:uid="{54ADEAEF-2E8E-41EC-B7E0-1E94F8CCD95B}"/>
    <cellStyle name="Normal 3 3 3 5" xfId="16623" xr:uid="{6DBBB793-E544-4F1B-ACC2-CB48104DB377}"/>
    <cellStyle name="Normal 3 3 4" xfId="16109" xr:uid="{09B7CA91-1E66-4A68-AD1B-D5BD739EEA65}"/>
    <cellStyle name="Normal 3 3 4 2" xfId="23663" xr:uid="{31EF0D4A-F286-4D6B-AE9B-9DF39FD79086}"/>
    <cellStyle name="Normal 3 3 4 2 2" xfId="4155" xr:uid="{1F03E9AD-714A-47D0-86FD-AB4B60248B2A}"/>
    <cellStyle name="Normal 3 3 4 3" xfId="4885" xr:uid="{2201E7E2-8FDE-4A1E-A05F-2CE10DFBE05C}"/>
    <cellStyle name="Normal 3 3 4 3 2" xfId="2221" xr:uid="{2B3F1103-2BAB-49B0-815C-8B594DFB0FE9}"/>
    <cellStyle name="Normal 3 3 4 4" xfId="10299" xr:uid="{E5C38DEB-29EE-4B61-954D-0248B37999E2}"/>
    <cellStyle name="Normal 3 3 5" xfId="11974" xr:uid="{20F27F33-42D7-4B01-895C-0FA3F96039BA}"/>
    <cellStyle name="Normal 3 3 5 2" xfId="22674" xr:uid="{0C78A4B6-64AD-4563-834D-5383E84C63E1}"/>
    <cellStyle name="Normal 3 3 5 2 2" xfId="9517" xr:uid="{4FBE13CF-8BE0-496D-8689-DB67FE310DB2}"/>
    <cellStyle name="Normal 3 3 5 3" xfId="4966" xr:uid="{87D3678F-408D-4584-B17B-3A097BEB0D6E}"/>
    <cellStyle name="Normal 3 3 5 3 2" xfId="21247" xr:uid="{77AF624B-F0D6-471A-AA98-3CA72381A600}"/>
    <cellStyle name="Normal 3 3 5 4" xfId="21983" xr:uid="{90A06D0F-80CF-40C2-A091-B618A49BBB06}"/>
    <cellStyle name="Normal 3 4" xfId="18144" xr:uid="{CB570E4E-67F7-4C8B-BA64-D41624315396}"/>
    <cellStyle name="Normal 3 4 2" xfId="18213" xr:uid="{65F1DAD5-E919-4621-B0C0-63AEC4FA51D0}"/>
    <cellStyle name="Normal 3 4 2 2" xfId="20400" xr:uid="{1F7D44D9-8877-4601-82C6-FF621860328C}"/>
    <cellStyle name="Normal 3 4 2 2 2" xfId="24778" xr:uid="{0793850C-511F-4B19-808E-5ACFD5BBCA69}"/>
    <cellStyle name="Normal 3 4 2 2 2 2" xfId="11621" xr:uid="{5C89A023-D3DA-44FE-B5CD-7ED01D56A2DB}"/>
    <cellStyle name="Normal 3 4 2 2 3" xfId="7071" xr:uid="{F619D10B-AE40-4D65-A915-102F0C173E59}"/>
    <cellStyle name="Normal 3 4 2 2 3 2" xfId="22320" xr:uid="{9084D1B4-13D9-46A5-ACCB-58FBF7FDE9A1}"/>
    <cellStyle name="Normal 3 4 2 2 4" xfId="24088" xr:uid="{0D92EC51-9982-4004-AE3E-814B77D1A831}"/>
    <cellStyle name="Normal 3 4 2 3" xfId="13140" xr:uid="{6E042CFE-FA10-4459-B9FB-79F3EB4F566A}"/>
    <cellStyle name="Normal 3 4 2 3 2" xfId="6259" xr:uid="{6558F275-A01E-40A3-9EAD-779E8CB563FD}"/>
    <cellStyle name="Normal 3 4 2 4" xfId="6990" xr:uid="{B123C51D-CECC-4DAC-B949-63FCACB3A9FA}"/>
    <cellStyle name="Normal 3 4 2 4 2" xfId="16963" xr:uid="{1A3FE059-382C-403A-9388-FBE5DB39A66F}"/>
    <cellStyle name="Normal 3 4 2 5" xfId="12403" xr:uid="{8AB2F3DB-14AF-47F9-8074-649A4D8A9759}"/>
    <cellStyle name="Normal 3 4 3" xfId="7680" xr:uid="{8B0F0152-760C-49C0-9398-A62D72B7A5CE}"/>
    <cellStyle name="Normal 3 4 3 2" xfId="14088" xr:uid="{A3B8E0E5-21E4-448F-B88F-E37FA56D2B49}"/>
    <cellStyle name="Normal 3 4 3 2 2" xfId="18465" xr:uid="{5058B32A-F03D-4BF9-B388-8DC8BB0C1BC2}"/>
    <cellStyle name="Normal 3 4 3 2 2 2" xfId="24258" xr:uid="{53E48575-F8DE-47A5-A74F-E4B568D19FCA}"/>
    <cellStyle name="Normal 3 4 3 2 3" xfId="19707" xr:uid="{02896559-A58A-4D18-A01E-ACD53007CA15}"/>
    <cellStyle name="Normal 3 4 3 2 3 2" xfId="16008" xr:uid="{A3509A6F-14E9-434F-9B78-91691AF91172}"/>
    <cellStyle name="Normal 3 4 3 2 4" xfId="17776" xr:uid="{911EBA31-5417-4D86-B97A-A704546CDEA8}"/>
    <cellStyle name="Normal 3 4 3 3" xfId="501" xr:uid="{A5A5E812-E628-4DFC-991C-12B009047EB8}"/>
    <cellStyle name="Normal 3 4 3 3 2" xfId="12573" xr:uid="{F4E215E3-BEDF-4691-A177-0B7625EA88E6}"/>
    <cellStyle name="Normal 3 4 3 4" xfId="19626" xr:uid="{6CDF663C-4079-4679-BF5C-9B49B067E1DE}"/>
    <cellStyle name="Normal 3 4 3 4 2" xfId="6429" xr:uid="{DACA9720-A7F2-4960-909C-57704EC002C3}"/>
    <cellStyle name="Normal 3 4 3 5" xfId="25040" xr:uid="{CB9DE6AA-77CB-4DCE-AF40-2D741661426A}"/>
    <cellStyle name="Normal 3 4 4" xfId="24526" xr:uid="{DFB80EAA-19FA-4282-A224-E76379C48D30}"/>
    <cellStyle name="Normal 3 4 4 2" xfId="19454" xr:uid="{1CAD7F71-E265-4E24-98AC-BF846053579E}"/>
    <cellStyle name="Normal 3 4 4 2 2" xfId="16793" xr:uid="{DA343A3C-BFEF-4D28-B881-D8A206906E83}"/>
    <cellStyle name="Normal 3 4 4 3" xfId="17523" xr:uid="{E1063880-722E-4C8C-B802-DD09CA3A3FDF}"/>
    <cellStyle name="Normal 3 4 4 3 2" xfId="23276" xr:uid="{51D6326F-2E26-4C68-8F9B-099957034204}"/>
    <cellStyle name="Normal 3 4 4 4" xfId="6089" xr:uid="{74B99215-13DE-4C74-93FF-68683D9242AD}"/>
    <cellStyle name="Normal 3 4 5" xfId="7765" xr:uid="{C38D79C1-A7A8-4F2C-8405-B51114756D16}"/>
    <cellStyle name="Normal 3 4 5 2" xfId="12141" xr:uid="{5928447B-2CB7-45D4-A32D-F93D11D314FA}"/>
    <cellStyle name="Normal 3 4 5 2 2" xfId="5308" xr:uid="{6EAD28B0-58C5-4BD1-B11D-383C5136A3D3}"/>
    <cellStyle name="Normal 3 4 5 3" xfId="17604" xr:uid="{5996FC21-79E0-49BB-A14D-61ABED3946D1}"/>
    <cellStyle name="Normal 3 4 5 3 2" xfId="9684" xr:uid="{4024727A-375E-4554-8CEB-E189D34456DA}"/>
    <cellStyle name="Normal 3 4 5 4" xfId="11451" xr:uid="{0BA408E1-3744-471A-BBAE-5DF3CE8BDED1}"/>
    <cellStyle name="Normal 3 5" xfId="7611" xr:uid="{184BE29B-070C-4AE2-9348-1042C55ACE5B}"/>
    <cellStyle name="Normal 3 5 2" xfId="14003" xr:uid="{08583333-D3E3-4A53-A053-DC3910CABA02}"/>
    <cellStyle name="Normal 3 5 2 2" xfId="8837" xr:uid="{6CD19259-111B-457E-A496-6466AD8A8E05}"/>
    <cellStyle name="Normal 3 5 2 2 2" xfId="20567" xr:uid="{E2037A35-A2F8-4293-B15A-C0E50EBC806C}"/>
    <cellStyle name="Normal 3 5 2 2 2 2" xfId="7413" xr:uid="{6AB8501B-7D76-475A-AF57-1E88B9F804E2}"/>
    <cellStyle name="Normal 3 5 2 2 3" xfId="733" xr:uid="{EA310DBB-81A5-4B3E-8E0B-E67B5CB7C487}"/>
    <cellStyle name="Normal 3 5 2 2 3 2" xfId="11788" xr:uid="{F10D7C5F-495F-41F3-BC05-ADE2B8F0F116}"/>
    <cellStyle name="Normal 3 5 2 2 4" xfId="19879" xr:uid="{75E472DD-0A27-44D3-A41B-41B5185285D0}"/>
    <cellStyle name="Normal 3 5 2 3" xfId="3644" xr:uid="{9268BC95-3A7F-4AE5-95AC-0E797544B7A3}"/>
    <cellStyle name="Normal 3 5 2 3 2" xfId="18897" xr:uid="{8F3ACCE2-6A00-4659-BD44-53BB758526FE}"/>
    <cellStyle name="Normal 3 5 2 4" xfId="674" xr:uid="{2081A225-B013-4761-94DB-850456AA654E}"/>
    <cellStyle name="Normal 3 5 2 4 2" xfId="25380" xr:uid="{D5B8284E-DE83-4CD6-BFE4-396BB5A0A2EE}"/>
    <cellStyle name="Normal 3 5 2 5" xfId="8194" xr:uid="{FF934F18-941C-4EE9-8254-290433A1755A}"/>
    <cellStyle name="Normal 3 5 3" xfId="2439" xr:uid="{CAC70358-4056-48B2-8E0F-584DBA409FE8}"/>
    <cellStyle name="Normal 3 5 3 2" xfId="21473" xr:uid="{81E67A2C-371F-4DD3-817B-DF560A25FE55}"/>
    <cellStyle name="Normal 3 5 3 2 2" xfId="14255" xr:uid="{4358C703-BAA3-4D17-86FA-1BC51C77A8BD}"/>
    <cellStyle name="Normal 3 5 3 2 2 2" xfId="20049" xr:uid="{6C0278D8-7845-43F1-9358-9514B9381C1E}"/>
    <cellStyle name="Normal 3 5 3 2 3" xfId="2842" xr:uid="{131390BF-7D40-4001-B0ED-527557C21FFE}"/>
    <cellStyle name="Normal 3 5 3 2 3 2" xfId="24425" xr:uid="{AF1B0EC4-5DEB-425D-B85B-491CA751FDCC}"/>
    <cellStyle name="Normal 3 5 3 2 4" xfId="13565" xr:uid="{45E12F2C-F977-4F0E-A08F-3F217998D0C6}"/>
    <cellStyle name="Normal 3 5 3 3" xfId="9958" xr:uid="{82C2E143-D47A-4E7F-A717-082070639249}"/>
    <cellStyle name="Normal 3 5 3 3 2" xfId="8364" xr:uid="{80267AC2-707A-4B0C-AF27-5927A68F36E2}"/>
    <cellStyle name="Normal 3 5 3 4" xfId="675" xr:uid="{816F34F7-9B56-4C4B-8A00-FB2217B4BEA7}"/>
    <cellStyle name="Normal 3 5 3 4 2" xfId="19067" xr:uid="{6476F10D-0460-40D6-8DA4-F55846CFA557}"/>
    <cellStyle name="Normal 3 5 3 5" xfId="20829" xr:uid="{A1283E7B-1044-4CE5-B3CF-E426F67B1C66}"/>
    <cellStyle name="Normal 3 5 4" xfId="20315" xr:uid="{0788FA27-58DD-4DD3-8D27-C05D84928826}"/>
    <cellStyle name="Normal 3 5 4 2" xfId="1540" xr:uid="{4B0B8236-3EC5-43AD-91BE-D4BF88CFFDCB}"/>
    <cellStyle name="Normal 3 5 4 2 2" xfId="25210" xr:uid="{9528899A-B7A1-41E9-B8BD-8DB26A2F8296}"/>
    <cellStyle name="Normal 3 5 4 3" xfId="13312" xr:uid="{08436D5D-EEFC-4DCE-9B59-D39C77687A0E}"/>
    <cellStyle name="Normal 3 5 4 3 2" xfId="12743" xr:uid="{305A1A8C-32E2-44DF-BAE9-9A3C51A57724}"/>
    <cellStyle name="Normal 3 5 4 4" xfId="18727" xr:uid="{6DCFD9DD-4466-4BB7-ACD2-D4915A278B6E}"/>
    <cellStyle name="Normal 3 5 5" xfId="2524" xr:uid="{0B95860A-43FB-496D-B9D4-E8037E51C77D}"/>
    <cellStyle name="Normal 3 5 5 2" xfId="7932" xr:uid="{F75520F2-E742-44E9-83CC-487B2EC86D49}"/>
    <cellStyle name="Normal 3 5 5 2 2" xfId="17946" xr:uid="{55EFDF21-137A-4018-9B60-0F88B17DDD94}"/>
    <cellStyle name="Normal 3 5 5 3" xfId="13393" xr:uid="{E97152D7-C596-4AA7-898E-30525A2C11A2}"/>
    <cellStyle name="Normal 3 5 5 3 2" xfId="5475" xr:uid="{D3693CFA-651D-4A9B-9D5E-D14FBF6D7B2D}"/>
    <cellStyle name="Normal 3 5 5 4" xfId="7243" xr:uid="{3E6A9C32-92B6-4552-8D2D-925A7CDB22D4}"/>
    <cellStyle name="Normal 3 6" xfId="20246" xr:uid="{2B33F66D-A4CD-4E59-A7A1-39E7CB33AACB}"/>
    <cellStyle name="Normal 3 6 2" xfId="21388" xr:uid="{572435B7-5F04-4BC5-B7A5-F942D1AF1ED2}"/>
    <cellStyle name="Normal 3 6 2 2" xfId="4628" xr:uid="{8F4D16B5-B201-438E-ACD3-9565E750FE2C}"/>
    <cellStyle name="Normal 3 6 2 2 2" xfId="9004" xr:uid="{6337ACD6-1A33-46F6-8E86-11407998AE90}"/>
    <cellStyle name="Normal 3 6 2 2 2 2" xfId="1098" xr:uid="{A4F45916-D091-48F6-86CA-8E03B73AAC77}"/>
    <cellStyle name="Normal 3 6 2 2 3" xfId="21791" xr:uid="{A5219481-3808-4FF6-9B0B-34E7E4B9C4E7}"/>
    <cellStyle name="Normal 3 6 2 2 3 2" xfId="7580" xr:uid="{6F8EFF5E-8466-49A2-8788-5D7E80053973}"/>
    <cellStyle name="Normal 3 6 2 2 4" xfId="4064" xr:uid="{3051526D-B1F6-41DB-B468-D408C8B3120D}"/>
    <cellStyle name="Normal 3 6 2 3" xfId="16282" xr:uid="{CD4D8541-B5C9-4B17-8CA3-2F92D6A656C6}"/>
    <cellStyle name="Normal 3 6 2 3 2" xfId="14687" xr:uid="{76DE8451-72DC-4DBA-A33C-8822BDAF89FB}"/>
    <cellStyle name="Normal 3 6 2 4" xfId="3817" xr:uid="{02E36188-DB3D-4FF4-8C0A-5F3A738C3C20}"/>
    <cellStyle name="Normal 3 6 2 4 2" xfId="21169" xr:uid="{9DFE52CF-359A-44F5-8C7F-99793DFD171F}"/>
    <cellStyle name="Normal 3 6 2 5" xfId="2953" xr:uid="{0C5069C9-9457-449C-9560-74F194B05334}"/>
    <cellStyle name="Normal 3 6 3" xfId="8752" xr:uid="{A8D4AFF9-BFAA-49AB-8CAC-896380C5457E}"/>
    <cellStyle name="Normal 3 6 3 2" xfId="22595" xr:uid="{1B0FA007-1390-4B80-BC8A-042E8DDA1B0A}"/>
    <cellStyle name="Normal 3 6 3 2 2" xfId="20999" xr:uid="{017EF2B3-56B4-42DD-B003-1F7BB38189B0}"/>
    <cellStyle name="Normal 3 6 3 3" xfId="1713" xr:uid="{F6A0E685-4556-4BF3-8497-D1224492A228}"/>
    <cellStyle name="Normal 3 6 3 3 2" xfId="8534" xr:uid="{58A2703F-A755-45A3-8299-2517BEF1ADC2}"/>
    <cellStyle name="Normal 3 6 3 4" xfId="14517" xr:uid="{A6862982-03E4-4873-9068-FB04F9C35533}"/>
    <cellStyle name="Normal 3 6 4" xfId="15161" xr:uid="{8A6847AC-D50F-46F9-B269-7F9E10E4FB28}"/>
    <cellStyle name="Normal 3 6 4 2" xfId="2691" xr:uid="{A4A9ED13-62F1-46AF-9423-0B0B637F3BFD}"/>
    <cellStyle name="Normal 3 6 4 2 2" xfId="13735" xr:uid="{9324AEBB-B9E7-43CF-85BE-CE4B07AF9A11}"/>
    <cellStyle name="Normal 3 6 4 3" xfId="9155" xr:uid="{D952A266-4D00-4C79-9B08-C594DFAB7CC8}"/>
    <cellStyle name="Normal 3 6 4 3 2" xfId="18113" xr:uid="{B0A778AE-B0A5-4ADB-9A68-6F27AAD30235}"/>
    <cellStyle name="Normal 3 6 4 4" xfId="1960" xr:uid="{12807E9B-6FFD-44AF-8A13-A165AA219160}"/>
    <cellStyle name="Normal 3 7" xfId="13934" xr:uid="{D086DA32-A658-4BE7-A860-E68AAF8D5727}"/>
    <cellStyle name="Normal 3 7 2" xfId="15076" xr:uid="{6E52ACE2-630C-4A82-8BB2-1B9170441A01}"/>
    <cellStyle name="Normal 3 8" xfId="2370" xr:uid="{D176CED8-C923-4E93-ADF6-83DD85E6D07F}"/>
    <cellStyle name="Normal 3 9" xfId="9716" xr:uid="{58EA5F4D-3BD9-42AE-8BDB-CE604A814523}"/>
    <cellStyle name="Normal 30" xfId="132" xr:uid="{03F13DDD-DC6B-47B5-A377-230D869B76BF}"/>
    <cellStyle name="Normal 30 2" xfId="1285" xr:uid="{2E1EC3C5-3C8F-48A2-8400-5B9EBD73BD9A}"/>
    <cellStyle name="Normal 30 3" xfId="25532" xr:uid="{50BB9073-3DA5-4737-93EA-18D51F0BDFB1}"/>
    <cellStyle name="Normal 31" xfId="135" xr:uid="{241B77D0-B99A-462A-BC3A-835B4717070C}"/>
    <cellStyle name="Normal 31 2" xfId="3389" xr:uid="{6834FD43-70E2-4D0A-AE81-D799D1BB60AA}"/>
    <cellStyle name="Normal 31 3" xfId="25535" xr:uid="{1AEB6B7D-977A-4C9C-BB4A-5EF889C34D8C}"/>
    <cellStyle name="Normal 32" xfId="134" xr:uid="{D703A691-AC17-4478-A11B-4A90CEF46CC0}"/>
    <cellStyle name="Normal 32 2" xfId="9703" xr:uid="{11B3FE08-F986-4350-A906-CAF964881886}"/>
    <cellStyle name="Normal 32 3" xfId="25534" xr:uid="{C5714717-CD53-4D45-B151-E60EFDD80CBF}"/>
    <cellStyle name="Normal 33" xfId="151" xr:uid="{2D9CC67E-15F0-4F78-95F1-205379836738}"/>
    <cellStyle name="Normal 33 2" xfId="22340" xr:uid="{CD5155B6-53E6-4A87-A47C-0566544EBBA3}"/>
    <cellStyle name="Normal 33 3" xfId="25551" xr:uid="{C2C13EE0-C191-4A03-90F5-92B1994F37AC}"/>
    <cellStyle name="Normal 34" xfId="133" xr:uid="{774281E0-2028-44C5-A1F8-29A1E8F7BE99}"/>
    <cellStyle name="Normal 34 2" xfId="16027" xr:uid="{E76CC7DC-A13C-4BDE-B481-7F64E33B4C92}"/>
    <cellStyle name="Normal 34 3" xfId="25533" xr:uid="{9A708FBB-A094-4A53-84D8-F587EA6E7296}"/>
    <cellStyle name="Normal 35" xfId="147" xr:uid="{8883BB10-122C-40E4-8688-1A321443A5A9}"/>
    <cellStyle name="Normal 35 2" xfId="5493" xr:uid="{E75F2128-C53E-4FA7-8DF7-58E301E35610}"/>
    <cellStyle name="Normal 35 3" xfId="25547" xr:uid="{AE4A9A78-0ADE-452A-A437-F1B9F5FF1182}"/>
    <cellStyle name="Normal 36" xfId="157" xr:uid="{1A19181C-4F38-4D50-AD0D-96993367091F}"/>
    <cellStyle name="Normal 36 2" xfId="11807" xr:uid="{6B6C71ED-6B5F-4EBF-B00F-4AA7CC1ED4B3}"/>
    <cellStyle name="Normal 36 3" xfId="25557" xr:uid="{BF39D9D5-C03E-4B69-8F83-F6D9A585E041}"/>
    <cellStyle name="Normal 37" xfId="163" xr:uid="{0F966F99-0DF4-46D1-9714-3C8B4A0C4B69}"/>
    <cellStyle name="Normal 37 2" xfId="24444" xr:uid="{7B5BBB28-275B-41B1-AC9E-3D8D81EB5AF3}"/>
    <cellStyle name="Normal 37 3" xfId="25563" xr:uid="{64D701ED-2D60-4E05-B3C4-42C3DF8FF352}"/>
    <cellStyle name="Normal 38" xfId="160" xr:uid="{0428BC0A-D674-4DF7-B6C2-56BCA0878D4F}"/>
    <cellStyle name="Normal 38 2" xfId="18131" xr:uid="{4CCC2AF2-4AC9-4144-BDA3-A5787023B568}"/>
    <cellStyle name="Normal 38 3" xfId="25560" xr:uid="{664D3CE4-886E-4E84-839C-BA4E61F28FED}"/>
    <cellStyle name="Normal 39" xfId="162" xr:uid="{F8E96892-4CB9-4A31-A4B5-41677BA80D40}"/>
    <cellStyle name="Normal 39 2" xfId="7598" xr:uid="{DFCFC3A1-51B8-48EE-B876-086427473EB0}"/>
    <cellStyle name="Normal 39 3" xfId="25562" xr:uid="{AE3B0523-6B71-4D9E-8AA8-9576CA6AF10C}"/>
    <cellStyle name="Normal 4" xfId="89" xr:uid="{3B20A42E-EAC7-4378-898D-29ECBFB7E7D6}"/>
    <cellStyle name="Normal 4 10" xfId="10941" xr:uid="{AD9BE3EE-10BC-4B05-BD32-9F1EC293C82C}"/>
    <cellStyle name="Normal 4 10 2" xfId="21640" xr:uid="{78A13987-030B-4D4B-8C21-7F0033C949BE}"/>
    <cellStyle name="Normal 4 10 2 2" xfId="1077" xr:uid="{4815FC4C-2303-4038-98F3-ED53AAE2D21C}"/>
    <cellStyle name="Normal 4 10 3" xfId="15479" xr:uid="{80565ED9-3E15-4933-8966-3C7D3F1E1615}"/>
    <cellStyle name="Normal 4 10 3 2" xfId="20216" xr:uid="{9CED911A-A821-4BD2-93F7-CF621274ED3E}"/>
    <cellStyle name="Normal 4 10 4" xfId="10378" xr:uid="{C2F737DF-691E-47DB-8495-87E8E1036CE2}"/>
    <cellStyle name="Normal 4 2" xfId="20233" xr:uid="{B1BDCDE9-715C-472D-A930-A53DC3AC6345}"/>
    <cellStyle name="Normal 4 2 10" xfId="22689" xr:uid="{BF02972F-4D2F-4D53-8A17-3D2CD278A934}"/>
    <cellStyle name="Normal 4 2 10 2" xfId="7426" xr:uid="{AF7A59C2-5897-4647-8C9E-CBBF03EAFF9C}"/>
    <cellStyle name="Normal 4 2 11" xfId="14441" xr:uid="{69202881-9CF8-46BD-BDFE-97FA26A1BE81}"/>
    <cellStyle name="Normal 4 2 2" xfId="22348" xr:uid="{E1561334-F852-468F-91A0-965CE27AA7C3}"/>
    <cellStyle name="Normal 4 2 2 2" xfId="17181" xr:uid="{36CF0097-911A-4C51-8275-50DEAC202B8E}"/>
    <cellStyle name="Normal 4 2 2 2 2" xfId="6733" xr:uid="{F25A931A-BC72-4508-A7BC-D37407C1B750}"/>
    <cellStyle name="Normal 4 2 2 2 2 2" xfId="11108" xr:uid="{952B21B1-BCC0-430E-BDC7-7674A0022D73}"/>
    <cellStyle name="Normal 4 2 2 2 2 2 2" xfId="22133" xr:uid="{8F571850-DC5C-4C02-8533-845235F15AE0}"/>
    <cellStyle name="Normal 4 2 2 2 2 3" xfId="23896" xr:uid="{4CB7BDA5-AFF6-4ED7-A920-D436E47BBB3E}"/>
    <cellStyle name="Normal 4 2 2 2 2 3 2" xfId="1270" xr:uid="{0A8386E1-C72E-432F-A686-4F6734116311}"/>
    <cellStyle name="Normal 4 2 2 2 2 4" xfId="6168" xr:uid="{A06E1108-952C-41ED-A448-15E00B1B29E3}"/>
    <cellStyle name="Normal 4 2 2 2 3" xfId="18386" xr:uid="{3609858A-1F28-4E2E-9C4E-ED6C0B04CF30}"/>
    <cellStyle name="Normal 4 2 2 2 3 2" xfId="15760" xr:uid="{4C5E8816-309D-4688-9AB9-3C74A42EB862}"/>
    <cellStyle name="Normal 4 2 2 2 4" xfId="5921" xr:uid="{0668A87E-9875-4229-A85F-671375675CC3}"/>
    <cellStyle name="Normal 4 2 2 2 4 2" xfId="22242" xr:uid="{BE21E55F-53D9-45AD-B722-D14AD3AED13B}"/>
    <cellStyle name="Normal 4 2 2 2 5" xfId="5057" xr:uid="{22DBFE91-ECAE-4888-833F-FB55C7524622}"/>
    <cellStyle name="Normal 4 2 2 3" xfId="6648" xr:uid="{FA04C7D5-7A01-4C4C-9ADA-03C71F29137F}"/>
    <cellStyle name="Normal 4 2 2 3 2" xfId="19369" xr:uid="{5E7D1D59-16AF-4590-A6E4-B90913A2B945}"/>
    <cellStyle name="Normal 4 2 2 3 2 2" xfId="23745" xr:uid="{D149BA06-8D56-486C-AFFA-04D46D20D3DB}"/>
    <cellStyle name="Normal 4 2 2 3 2 2 2" xfId="15821" xr:uid="{DA7382E9-333D-4633-9421-44BB349E65B5}"/>
    <cellStyle name="Normal 4 2 2 3 2 3" xfId="17584" xr:uid="{D0110604-3829-46B1-BF8B-20AC11CB7C48}"/>
    <cellStyle name="Normal 4 2 2 3 2 3 2" xfId="2303" xr:uid="{08B66FD5-30B3-4F8C-9941-50E1098274C6}"/>
    <cellStyle name="Normal 4 2 2 3 2 4" xfId="12482" xr:uid="{CB5B6D37-018E-4309-B800-E543BF154A77}"/>
    <cellStyle name="Normal 4 2 2 3 3" xfId="7853" xr:uid="{5F2D142E-D6BE-477C-A546-1E7DD0ED3E66}"/>
    <cellStyle name="Normal 4 2 2 3 3 2" xfId="5227" xr:uid="{03F93E3F-D139-4D96-AF80-3DC896E01C66}"/>
    <cellStyle name="Normal 4 2 2 3 4" xfId="12235" xr:uid="{DE242BD0-ED2E-4F3C-AC3C-316E4ED0FB6A}"/>
    <cellStyle name="Normal 4 2 2 3 4 2" xfId="15930" xr:uid="{E4A135E2-A2E8-42E5-8645-8E52EE6A8007}"/>
    <cellStyle name="Normal 4 2 2 3 5" xfId="11370" xr:uid="{28FBB019-BF4A-44DA-B06A-0FE6E7DD2A14}"/>
    <cellStyle name="Normal 4 2 2 4" xfId="23493" xr:uid="{9D78D69D-1B1B-46BC-9E0D-24EAFE675B8D}"/>
    <cellStyle name="Normal 4 2 2 4 2" xfId="24699" xr:uid="{35209A01-FF3E-4982-9F55-8C3C2956E483}"/>
    <cellStyle name="Normal 4 2 2 4 2 2" xfId="22072" xr:uid="{A00A3333-EAD5-4F73-BBF0-946D2C5534C5}"/>
    <cellStyle name="Normal 4 2 2 4 3" xfId="16455" xr:uid="{A205B9D4-35BF-4645-9DFB-6D57C8087639}"/>
    <cellStyle name="Normal 4 2 2 4 3 2" xfId="9606" xr:uid="{B9DECC88-EF09-420A-8D16-62C0A63A82C1}"/>
    <cellStyle name="Normal 4 2 2 4 4" xfId="15590" xr:uid="{7E054EDF-240D-488D-80EC-CDD6F29C8234}"/>
    <cellStyle name="Normal 4 2 2 5" xfId="23506" xr:uid="{3D27CBF3-F105-4C7A-A2CA-16F75CA2EE16}"/>
    <cellStyle name="Normal 4 2 2 5 2" xfId="23677" xr:uid="{FDB0EFFE-34F3-4070-9487-141C38623A1D}"/>
    <cellStyle name="Normal 4 2 2 5 2 2" xfId="9425" xr:uid="{50AFF941-F371-4D06-B213-BFDA02B2A226}"/>
    <cellStyle name="Normal 4 2 2 5 3" xfId="4898" xr:uid="{4B39CFDF-56F1-48B6-87D9-2711BB9C93F4}"/>
    <cellStyle name="Normal 4 2 2 5 3 2" xfId="2230" xr:uid="{82EA0EF4-71B8-4875-A150-7ACBCB3841E5}"/>
    <cellStyle name="Normal 4 2 2 5 4" xfId="2961" xr:uid="{E3AA06ED-4382-43F8-B014-40513821750C}"/>
    <cellStyle name="Normal 4 2 2 6" xfId="17266" xr:uid="{F7D2DC3F-B40A-43A9-BF9E-5A1BE3F48B2E}"/>
    <cellStyle name="Normal 4 2 2 6 2" xfId="4795" xr:uid="{BF4D49D8-3F97-4D60-84F5-4E44987F1353}"/>
    <cellStyle name="Normal 4 2 2 6 2 2" xfId="9497" xr:uid="{7E7746B8-36CA-4E3B-9C06-62CD07555A9C}"/>
    <cellStyle name="Normal 4 2 2 6 3" xfId="11259" xr:uid="{C9CAB748-B09D-440D-94BE-975B53F89796}"/>
    <cellStyle name="Normal 4 2 2 6 3 2" xfId="1269" xr:uid="{29DDB385-F647-4825-915B-0168E05FA56C}"/>
    <cellStyle name="Normal 4 2 2 6 4" xfId="16702" xr:uid="{1B503216-958E-46E2-AA63-562B20B7B63D}"/>
    <cellStyle name="Normal 4 2 2 7" xfId="19384" xr:uid="{687DB752-5912-43E8-BA28-E071F5547233}"/>
    <cellStyle name="Normal 4 2 2 7 2" xfId="12502" xr:uid="{025C967A-DC1B-46BE-975B-4AB7B9ACC8E0}"/>
    <cellStyle name="Normal 4 2 2 8" xfId="7951" xr:uid="{7985ED8A-0D58-450D-88B8-257812E2D198}"/>
    <cellStyle name="Normal 4 2 2 8 2" xfId="11637" xr:uid="{7C63CAFF-D060-4806-8846-8CB74A7CF086}"/>
    <cellStyle name="Normal 4 2 2 9" xfId="18654" xr:uid="{FADF1154-1C51-44EB-8D7C-F7745E8F915C}"/>
    <cellStyle name="Normal 4 2 3" xfId="19284" xr:uid="{FA5722D3-9304-4891-AA7E-C955D2AD5DE1}"/>
    <cellStyle name="Normal 4 2 3 2" xfId="12970" xr:uid="{5B8C616B-4C95-4CB0-B84C-404AD7BA9E0B}"/>
    <cellStyle name="Normal 4 2 3 2 2" xfId="1450" xr:uid="{7DFC7624-C0C6-471B-9DC6-653935A282FD}"/>
    <cellStyle name="Normal 4 2 3 2 2 2" xfId="6900" xr:uid="{42F1FE0D-5FCA-4340-BD4C-682ED1000F1F}"/>
    <cellStyle name="Normal 4 2 3 2 2 2 2" xfId="11601" xr:uid="{E3CBD8B2-624F-4ECF-96AE-766AD5F65678}"/>
    <cellStyle name="Normal 4 2 3 2 2 3" xfId="19687" xr:uid="{52D46128-7FBA-4416-9705-029508ABA6AE}"/>
    <cellStyle name="Normal 4 2 3 2 2 3 2" xfId="10721" xr:uid="{2F95922A-5664-49FA-A690-5097D2D9F740}"/>
    <cellStyle name="Normal 4 2 3 2 2 4" xfId="18806" xr:uid="{36A0307A-EEF9-442A-A0E5-BAF6A7D74575}"/>
    <cellStyle name="Normal 4 2 3 2 3" xfId="14176" xr:uid="{6C17FF99-8C30-43B9-B800-CE7A182C77F5}"/>
    <cellStyle name="Normal 4 2 3 2 3 2" xfId="24177" xr:uid="{7B57F90A-D27C-485E-B801-FED05C936644}"/>
    <cellStyle name="Normal 4 2 3 2 4" xfId="18559" xr:uid="{96AE65A8-01A4-4AC3-B064-0021B85216B4}"/>
    <cellStyle name="Normal 4 2 3 2 4 2" xfId="11710" xr:uid="{38FEC5B5-A452-46F6-B87C-7B02612D09AE}"/>
    <cellStyle name="Normal 4 2 3 2 5" xfId="17695" xr:uid="{0DD35FE0-7CA9-4708-BAFE-F75EF4834F12}"/>
    <cellStyle name="Normal 4 2 3 3" xfId="330" xr:uid="{242B943B-1BB5-454C-846D-4C51B0FD8C54}"/>
    <cellStyle name="Normal 4 2 3 3 2" xfId="3554" xr:uid="{6BFCAE25-8194-4067-995B-B06DBC6005C4}"/>
    <cellStyle name="Normal 4 2 3 3 2 2" xfId="19536" xr:uid="{A4955F40-AEC0-4367-83CD-69D300F9FDDC}"/>
    <cellStyle name="Normal 4 2 3 3 2 2 2" xfId="24238" xr:uid="{8CFE8D6F-C706-43D3-93EF-A99C7977FA76}"/>
    <cellStyle name="Normal 4 2 3 3 2 3" xfId="13373" xr:uid="{F3FF37E8-C6CE-41B1-A104-DE270652F7F2}"/>
    <cellStyle name="Normal 4 2 3 3 2 3 2" xfId="23358" xr:uid="{635C2519-7DF4-4403-87D0-D236A4E86C4A}"/>
    <cellStyle name="Normal 4 2 3 3 2 4" xfId="8273" xr:uid="{601AEF30-381F-46AC-9B48-4672DE8DF0B6}"/>
    <cellStyle name="Normal 4 2 3 3 3" xfId="2612" xr:uid="{C4A1A2E7-1E88-405E-B267-62DF7875B72A}"/>
    <cellStyle name="Normal 4 2 3 3 3 2" xfId="17865" xr:uid="{E91B5DA7-5B16-4895-A58B-504B0AD97569}"/>
    <cellStyle name="Normal 4 2 3 3 4" xfId="8026" xr:uid="{83A9890E-B563-463A-B19B-A143CED56358}"/>
    <cellStyle name="Normal 4 2 3 3 4 2" xfId="24347" xr:uid="{8200AE28-ACDD-47BA-8657-948AD16E62D3}"/>
    <cellStyle name="Normal 4 2 3 3 5" xfId="7162" xr:uid="{BD197DB3-4D22-4931-A369-E1D55BFD0953}"/>
    <cellStyle name="Normal 4 2 3 4" xfId="13055" xr:uid="{13BC77F9-2A78-4CFC-ACD9-3F95BB251C47}"/>
    <cellStyle name="Normal 4 2 3 4 2" xfId="17433" xr:uid="{B1FD607C-208D-4505-915C-936C8ADA9E54}"/>
    <cellStyle name="Normal 4 2 3 4 2 2" xfId="5288" xr:uid="{493573E0-89FA-4D79-94B2-F397035C24A3}"/>
    <cellStyle name="Normal 4 2 3 4 3" xfId="7051" xr:uid="{FC97C353-9411-4A9D-AB6A-238A52D9F3F2}"/>
    <cellStyle name="Normal 4 2 3 4 3 2" xfId="4407" xr:uid="{0E60A9F1-A85A-4899-BA07-6EB25EEA8CE0}"/>
    <cellStyle name="Normal 4 2 3 4 4" xfId="25119" xr:uid="{71499EBC-23A2-4E19-8BCB-08193246EE60}"/>
    <cellStyle name="Normal 4 2 3 5" xfId="20488" xr:uid="{225033F3-4993-4CB7-AC2E-74B81548E09C}"/>
    <cellStyle name="Normal 4 2 3 5 2" xfId="11540" xr:uid="{F604B8F9-5EB9-4722-B00B-A40E05438C36}"/>
    <cellStyle name="Normal 4 2 3 6" xfId="24872" xr:uid="{558C5F85-7FC1-40BE-BE32-BDD985482BB5}"/>
    <cellStyle name="Normal 4 2 3 6 2" xfId="5397" xr:uid="{370001BD-C437-4266-9CAC-5E743DF93154}"/>
    <cellStyle name="Normal 4 2 3 7" xfId="24007" xr:uid="{C8C259E3-4B72-4789-9F91-5B8BB8F53242}"/>
    <cellStyle name="Normal 4 2 4" xfId="331" xr:uid="{77FFC193-AFE5-494F-881C-0D064C38E5D1}"/>
    <cellStyle name="Normal 4 2 4 2" xfId="9868" xr:uid="{8DF90053-77EE-477C-B174-14D8C13BA036}"/>
    <cellStyle name="Normal 4 2 4 2 2" xfId="13222" xr:uid="{682D0156-F1B8-416F-B27F-F328C1100EC1}"/>
    <cellStyle name="Normal 4 2 4 2 2 2" xfId="17926" xr:uid="{7A9C9C34-3B6D-474C-95D5-018C7A101043}"/>
    <cellStyle name="Normal 4 2 4 2 3" xfId="1770" xr:uid="{48C935EC-1B25-4271-B2C7-14197C89ACD2}"/>
    <cellStyle name="Normal 4 2 4 2 3 2" xfId="17045" xr:uid="{130B994F-61BC-4841-8DE1-B584A0150446}"/>
    <cellStyle name="Normal 4 2 4 2 4" xfId="20908" xr:uid="{06B6D22D-6083-46AC-BEBD-9CFE8F94ED5D}"/>
    <cellStyle name="Normal 4 2 4 3" xfId="8925" xr:uid="{8C089956-0C4C-418B-B671-FFE30576522A}"/>
    <cellStyle name="Normal 4 2 4 3 2" xfId="7332" xr:uid="{42E93059-CDC1-4D82-B22A-7AB9A04FE3CD}"/>
    <cellStyle name="Normal 4 2 4 4" xfId="20661" xr:uid="{9A9199DA-D43E-4FF2-9EDB-8488FBFB0F6F}"/>
    <cellStyle name="Normal 4 2 4 4 2" xfId="18035" xr:uid="{116177C1-A5FA-4ABA-8291-1D62C3222B0E}"/>
    <cellStyle name="Normal 4 2 4 5" xfId="19798" xr:uid="{ED747764-E60E-44F7-B03B-DF7518413F74}"/>
    <cellStyle name="Normal 4 2 5" xfId="1371" xr:uid="{8F5BF59F-4988-4B6C-A1D7-BAEEFEF630D1}"/>
    <cellStyle name="Normal 4 2 5 2" xfId="22505" xr:uid="{09943D44-8879-40BF-8999-C910A5B34EF5}"/>
    <cellStyle name="Normal 4 2 5 2 2" xfId="584" xr:uid="{27D9F567-BE88-423E-8B95-C2CF51A3B797}"/>
    <cellStyle name="Normal 4 2 5 2 2 2" xfId="7393" xr:uid="{83A1221C-7C4B-4BB7-9B00-68965DEC3B9B}"/>
    <cellStyle name="Normal 4 2 5 2 3" xfId="3874" xr:uid="{924A0DB4-E289-47DF-A51C-80036CE6F58B}"/>
    <cellStyle name="Normal 4 2 5 2 3 2" xfId="6511" xr:uid="{B3B9CBE9-9939-46AD-A28B-ED6686C02734}"/>
    <cellStyle name="Normal 4 2 5 2 4" xfId="14596" xr:uid="{FCC22AE2-E8BB-4943-BB6A-6D595C28E6A8}"/>
    <cellStyle name="Normal 4 2 5 3" xfId="21561" xr:uid="{EE9F291E-1B89-4772-B86D-E99B6ACBEABD}"/>
    <cellStyle name="Normal 4 2 5 3 2" xfId="19968" xr:uid="{32E72BE0-E1C7-42EF-BCD4-5796FE2CE670}"/>
    <cellStyle name="Normal 4 2 5 4" xfId="14349" xr:uid="{32D8BDA4-CA91-4266-9F31-BF1DB89FC0A9}"/>
    <cellStyle name="Normal 4 2 5 4 2" xfId="7502" xr:uid="{AE3CF00E-CD34-4AC5-802B-9CB7FEF8C786}"/>
    <cellStyle name="Normal 4 2 5 5" xfId="13484" xr:uid="{C4B6FEE3-1D5D-4F49-9163-67F0950B9BB0}"/>
    <cellStyle name="Normal 4 2 6" xfId="3475" xr:uid="{4B809044-4E61-4788-9046-5CE24C239323}"/>
    <cellStyle name="Normal 4 2 6 2" xfId="16192" xr:uid="{40C55A54-1CD3-4FFF-ACDC-F444B3115CE2}"/>
    <cellStyle name="Normal 4 2 6 2 2" xfId="1622" xr:uid="{BCE3EE6A-F29D-414D-BC70-007B8FBF435F}"/>
    <cellStyle name="Normal 4 2 6 2 2 2" xfId="20029" xr:uid="{8004F13F-871C-4B5A-8BDE-ADFC5BA9FB9A}"/>
    <cellStyle name="Normal 4 2 6 2 3" xfId="10188" xr:uid="{DA51FAA0-E06B-42C9-A8F8-5A62B96FB891}"/>
    <cellStyle name="Normal 4 2 6 2 3 2" xfId="12825" xr:uid="{2C86878E-C06F-4A6E-B658-15DCD037FCDE}"/>
    <cellStyle name="Normal 4 2 6 2 4" xfId="3032" xr:uid="{772F0780-8BCB-45AC-B5B5-326D34AAB402}"/>
    <cellStyle name="Normal 4 2 6 3" xfId="15249" xr:uid="{43ACD4EB-7051-4BFA-B633-B5D990E29293}"/>
    <cellStyle name="Normal 4 2 6 3 2" xfId="13654" xr:uid="{868787D2-0D84-43DA-A32A-B685029344A1}"/>
    <cellStyle name="Normal 4 2 6 4" xfId="2785" xr:uid="{0F8FFD1A-4939-4B67-AD6F-2BABC548FF14}"/>
    <cellStyle name="Normal 4 2 6 4 2" xfId="20138" xr:uid="{21303775-39DD-4ADB-B20C-8DB3C534A15D}"/>
    <cellStyle name="Normal 4 2 6 5" xfId="1879" xr:uid="{AA700AEF-D66E-4AFF-A4A5-C89E417003A6}"/>
    <cellStyle name="Normal 4 2 7" xfId="10856" xr:uid="{A0EFA2AD-88AD-4CE5-9A76-E80F541B12D9}"/>
    <cellStyle name="Normal 4 2 7 2" xfId="12062" xr:uid="{E7832229-ED57-4B1A-9CAB-BD8952B1CC70}"/>
    <cellStyle name="Normal 4 2 7 2 2" xfId="9436" xr:uid="{1DC82D44-D3E9-4163-984D-72BAA6959FA3}"/>
    <cellStyle name="Normal 4 2 7 3" xfId="22768" xr:uid="{9B2C4650-9659-42EB-8159-64507632F5D2}"/>
    <cellStyle name="Normal 4 2 7 3 2" xfId="3293" xr:uid="{A73F2299-51B2-4ECC-892C-F91A81833608}"/>
    <cellStyle name="Normal 4 2 7 4" xfId="21902" xr:uid="{C2D4CCE5-04DF-42A1-9632-C892A81B295F}"/>
    <cellStyle name="Normal 4 2 8" xfId="23578" xr:uid="{5466B2CE-BD0D-493A-93E8-FD012ED10030}"/>
    <cellStyle name="Normal 4 2 8 2" xfId="15328" xr:uid="{F4B72545-7823-40BC-B210-E3D13F4D7689}"/>
    <cellStyle name="Normal 4 2 8 2 2" xfId="3184" xr:uid="{96D08DDB-6383-46EC-8803-B9DA74DE7395}"/>
    <cellStyle name="Normal 4 2 8 3" xfId="4946" xr:uid="{032FFF49-2293-4436-BBF3-57C7088889D7}"/>
    <cellStyle name="Normal 4 2 8 3 2" xfId="13902" xr:uid="{6E4CCF41-4257-4252-B885-34E19CD809AF}"/>
    <cellStyle name="Normal 4 2 8 4" xfId="23015" xr:uid="{5CB53A67-4F94-42D7-9EAA-709F39B93B4C}"/>
    <cellStyle name="Normal 4 2 9" xfId="1463" xr:uid="{A5571D6A-FD2D-412D-912D-3976B496A266}"/>
    <cellStyle name="Normal 4 2 9 2" xfId="9360" xr:uid="{7EB25EF2-E9A7-465E-BD5E-D379175B8DAC}"/>
    <cellStyle name="Normal 4 3" xfId="9789" xr:uid="{97DAE680-DD14-4C5F-A21F-1911C7F7C55E}"/>
    <cellStyle name="Normal 4 3 2" xfId="22426" xr:uid="{F2FE568C-2122-474C-8826-DAC1E2E436A2}"/>
    <cellStyle name="Normal 4 3 2 2" xfId="11972" xr:uid="{3B29647A-EE26-4FF1-9B1B-A41EFE9E4F88}"/>
    <cellStyle name="Normal 4 3 2 2 2" xfId="10040" xr:uid="{469C8C53-A925-46FA-A042-C2EBE73CA30C}"/>
    <cellStyle name="Normal 4 3 2 2 2 2" xfId="2088" xr:uid="{F4F0CBE9-91A7-46AC-BD50-05DDB63EB299}"/>
    <cellStyle name="Normal 4 3 2 2 3" xfId="16512" xr:uid="{F132737F-68EF-45EC-A491-1ABF68DFA38A}"/>
    <cellStyle name="Normal 4 3 2 2 3 2" xfId="19149" xr:uid="{7161785C-9BFC-4903-A012-7CCA061D451B}"/>
    <cellStyle name="Normal 4 3 2 2 4" xfId="21981" xr:uid="{2F478D4F-2A20-4922-B572-EC3E61125347}"/>
    <cellStyle name="Normal 4 3 2 3" xfId="11029" xr:uid="{40B96284-0C7B-4C55-99F7-3D994574B71C}"/>
    <cellStyle name="Normal 4 3 2 3 2" xfId="2052" xr:uid="{11782D3B-CB9C-4A52-87A0-6F42A0CDD3D7}"/>
    <cellStyle name="Normal 4 3 2 4" xfId="21734" xr:uid="{6D9D8B1D-AC86-4862-ACF5-5E0F01CA7BCB}"/>
    <cellStyle name="Normal 4 3 2 4 2" xfId="1188" xr:uid="{58070E75-3AD5-4118-A28D-C5EA16E00A99}"/>
    <cellStyle name="Normal 4 3 2 5" xfId="10297" xr:uid="{8EF318CA-E305-4A6D-99C3-E442A28312BB}"/>
    <cellStyle name="Normal 4 3 3" xfId="16113" xr:uid="{27F31773-0662-428F-AF69-ACCFF690E118}"/>
    <cellStyle name="Normal 4 3 3 2" xfId="24609" xr:uid="{5956596B-D08F-44F7-8684-8FEB340E7AE9}"/>
    <cellStyle name="Normal 4 3 3 2 2" xfId="22677" xr:uid="{3C9598FD-3E48-4BBE-8292-6A82555CADFD}"/>
    <cellStyle name="Normal 4 3 3 2 2 2" xfId="4192" xr:uid="{3567FF6A-CD8A-4981-9EA8-7A0D25D2EFF4}"/>
    <cellStyle name="Normal 4 3 3 2 3" xfId="5978" xr:uid="{8CEE97B0-C5DB-418B-81DB-272856D2CF8F}"/>
    <cellStyle name="Normal 4 3 3 2 3 2" xfId="8616" xr:uid="{C4660DE7-2F85-4C29-B35D-84366138180B}"/>
    <cellStyle name="Normal 4 3 3 2 4" xfId="15669" xr:uid="{FB4940A4-AEF7-4487-85B8-D8C1B16247DA}"/>
    <cellStyle name="Normal 4 3 3 3" xfId="23666" xr:uid="{45CAEB70-C6BD-43FB-9E63-A8E1B075D184}"/>
    <cellStyle name="Normal 4 3 3 3 2" xfId="4156" xr:uid="{85E27773-A3B7-4557-B8AD-AA9D96A5FB7B}"/>
    <cellStyle name="Normal 4 3 3 4" xfId="15422" xr:uid="{D83B249A-943D-4242-9EE5-14A7739B4C04}"/>
    <cellStyle name="Normal 4 3 3 4 2" xfId="2222" xr:uid="{21D5B580-ED5F-4D18-B663-1C15FA793ACF}"/>
    <cellStyle name="Normal 4 3 3 5" xfId="22934" xr:uid="{4E766B77-9C16-49F8-A6BD-94DB9A8AAFF2}"/>
    <cellStyle name="Normal 4 3 4" xfId="5658" xr:uid="{52D4F549-C678-4B0A-827E-2203AA146F7A}"/>
    <cellStyle name="Normal 4 3 4 2" xfId="3726" xr:uid="{78950662-1538-47F7-B183-58EA90722C09}"/>
    <cellStyle name="Normal 4 3 4 2 2" xfId="13715" xr:uid="{A20EDED4-9F62-40D4-84D0-A8A05E55C0CA}"/>
    <cellStyle name="Normal 4 3 4 3" xfId="22825" xr:uid="{F8B027D7-CD04-4C00-B972-E6505F78CDCC}"/>
    <cellStyle name="Normal 4 3 4 3 2" xfId="25462" xr:uid="{1BD33A03-1AF3-44E9-835F-8133AED90EE1}"/>
    <cellStyle name="Normal 4 3 4 4" xfId="9345" xr:uid="{306584F3-2D37-4AC5-B983-A144C5877DF0}"/>
    <cellStyle name="Normal 4 3 5" xfId="4716" xr:uid="{26E3B8F1-1376-4FD4-9477-E985548AD802}"/>
    <cellStyle name="Normal 4 3 5 2" xfId="1017" xr:uid="{C39A4F93-9D06-48F8-BEFF-48249F0147F7}"/>
    <cellStyle name="Normal 4 3 6" xfId="9098" xr:uid="{D42B4D91-29F0-4020-A315-373B7F4B6252}"/>
    <cellStyle name="Normal 4 3 6 2" xfId="13824" xr:uid="{A775D9DF-0109-4604-A827-1BB8A022B540}"/>
    <cellStyle name="Normal 4 3 7" xfId="3983" xr:uid="{57EC8A8F-B66B-472E-B067-0BAB9B182122}"/>
    <cellStyle name="Normal 4 4" xfId="5579" xr:uid="{6ABA29C2-D525-4C6C-A5B8-86A842099A5D}"/>
    <cellStyle name="Normal 4 4 2" xfId="11893" xr:uid="{ECC8B75D-7E43-4A7F-982D-136483C6C71F}"/>
    <cellStyle name="Normal 4 4 2 2" xfId="7763" xr:uid="{192B876F-5A26-4BAD-80AF-BD4A101AB61C}"/>
    <cellStyle name="Normal 4 4 2 2 2" xfId="5830" xr:uid="{7E96238C-D90D-41D7-A1A3-22E1AE53AC42}"/>
    <cellStyle name="Normal 4 4 2 2 2 2" xfId="23143" xr:uid="{CCD55E28-E4E2-46F3-A4A4-B23DFE9BACAA}"/>
    <cellStyle name="Normal 4 4 2 2 3" xfId="24929" xr:uid="{5EC42A55-DBE5-4E10-B63C-A9F7B790CB4D}"/>
    <cellStyle name="Normal 4 4 2 2 3 2" xfId="14939" xr:uid="{27844290-69A4-4EA7-BAB5-F54580F553E4}"/>
    <cellStyle name="Normal 4 4 2 2 4" xfId="11449" xr:uid="{DA67245F-E1E8-478F-96F6-59A5ECD7E5F8}"/>
    <cellStyle name="Normal 4 4 2 3" xfId="6821" xr:uid="{4D549B0D-F523-476C-9D0A-EEBA757DE40B}"/>
    <cellStyle name="Normal 4 4 2 3 2" xfId="23107" xr:uid="{1F871CD5-4482-42F7-ADE5-E5A4A1213DF2}"/>
    <cellStyle name="Normal 4 4 2 4" xfId="11202" xr:uid="{7438477A-7AD3-448D-B51C-E18AD181944E}"/>
    <cellStyle name="Normal 4 4 2 4 2" xfId="10640" xr:uid="{EE02DD45-0AAC-4B18-A0ED-CAF0D1273539}"/>
    <cellStyle name="Normal 4 4 2 5" xfId="6087" xr:uid="{BDDC0F5E-F05B-447B-A793-D8A31BC338E5}"/>
    <cellStyle name="Normal 4 4 3" xfId="24530" xr:uid="{060F471F-B550-4BC6-BA75-FD266CA4E9F0}"/>
    <cellStyle name="Normal 4 4 3 2" xfId="20398" xr:uid="{D4B3E3F1-D8AE-4F6C-96CB-0D174922F3A3}"/>
    <cellStyle name="Normal 4 4 3 2 2" xfId="12144" xr:uid="{61936CE5-241E-4208-91C5-A3AD0D3A11C9}"/>
    <cellStyle name="Normal 4 4 3 2 2 2" xfId="16830" xr:uid="{67D2C638-69F2-43B0-BEDE-FB36C5F9D25A}"/>
    <cellStyle name="Normal 4 4 3 2 3" xfId="18616" xr:uid="{C7C84A61-71FD-4B28-B86C-F6C84EFE257F}"/>
    <cellStyle name="Normal 4 4 3 2 3 2" xfId="3375" xr:uid="{235E8443-6647-4F60-8F88-D4CA6711B01F}"/>
    <cellStyle name="Normal 4 4 3 2 4" xfId="24086" xr:uid="{072B0A37-F229-4A64-B373-796361FF577A}"/>
    <cellStyle name="Normal 4 4 3 3" xfId="19457" xr:uid="{65190768-1AD9-48CE-BCE3-D17A5160101A}"/>
    <cellStyle name="Normal 4 4 3 3 2" xfId="16794" xr:uid="{CBF62918-CE12-40B3-9014-03BA41BD0E6F}"/>
    <cellStyle name="Normal 4 4 3 4" xfId="23839" xr:uid="{AF426580-29AF-4E09-A994-D76C103B4B46}"/>
    <cellStyle name="Normal 4 4 3 4 2" xfId="23277" xr:uid="{C2E7612D-DAA9-4FC3-8E91-A23D12CA0D3B}"/>
    <cellStyle name="Normal 4 4 3 5" xfId="12401" xr:uid="{48F075DA-5BB9-4CD4-A4A6-AC460C3A6158}"/>
    <cellStyle name="Normal 4 4 4" xfId="18296" xr:uid="{7BFBE49A-5B93-4F57-BBB7-DE880673BEDE}"/>
    <cellStyle name="Normal 4 4 4 2" xfId="16364" xr:uid="{11E91D27-CFC3-44A0-89EF-5D5FB5CDFC3F}"/>
    <cellStyle name="Normal 4 4 4 2 2" xfId="10506" xr:uid="{DE3D0E61-C64C-47FC-A23E-D06F590D9FDD}"/>
    <cellStyle name="Normal 4 4 4 3" xfId="12292" xr:uid="{7E23C4D0-F706-4382-B4D6-A7AEE5D33AF8}"/>
    <cellStyle name="Normal 4 4 4 3 2" xfId="21251" xr:uid="{05D641C4-C97C-4C62-83FB-F58011FEE469}"/>
    <cellStyle name="Normal 4 4 4 4" xfId="5136" xr:uid="{D9618DBC-17E9-4DDA-B62E-7350BB0D237B}"/>
    <cellStyle name="Normal 4 4 5" xfId="17354" xr:uid="{68598ACB-8137-4394-B527-ED0423B7DD44}"/>
    <cellStyle name="Normal 4 4 5 2" xfId="10470" xr:uid="{2FF4FB25-FD9D-4986-B5A9-AB075DA3AF45}"/>
    <cellStyle name="Normal 4 4 6" xfId="4889" xr:uid="{1363B0F8-DCF3-4696-87BA-BA3983F45E4E}"/>
    <cellStyle name="Normal 4 4 6 2" xfId="4326" xr:uid="{44FA1C90-AF92-424F-B228-C317304C8B76}"/>
    <cellStyle name="Normal 4 4 7" xfId="16621" xr:uid="{B5AD1D5D-951A-45E5-BD49-EFDD8AEC9CBF}"/>
    <cellStyle name="Normal 4 5" xfId="18217" xr:uid="{595BC044-A6D0-4E5B-9656-FEB0192F3CF4}"/>
    <cellStyle name="Normal 4 5 2" xfId="7684" xr:uid="{FF7EE783-13AF-4802-A6EB-30BF9E8340FF}"/>
    <cellStyle name="Normal 4 5 2 2" xfId="2522" xr:uid="{29D20468-5514-4911-80F8-5441AE1E8521}"/>
    <cellStyle name="Normal 4 5 2 2 2" xfId="18468" xr:uid="{D2DE57F3-18C0-4017-9F5C-AA7C565EC0C5}"/>
    <cellStyle name="Normal 4 5 2 2 2 2" xfId="12610" xr:uid="{99C3411D-7AD2-4C5E-935F-8C72D3F6A49E}"/>
    <cellStyle name="Normal 4 5 2 2 3" xfId="20718" xr:uid="{DCE9853F-E691-451E-84D0-304DF04775C4}"/>
    <cellStyle name="Normal 4 5 2 2 3 2" xfId="22324" xr:uid="{B255D857-DDEF-4B3E-A62E-3717459C5412}"/>
    <cellStyle name="Normal 4 5 2 2 4" xfId="7241" xr:uid="{19510C36-86EC-4500-96AC-38DC50A60FAC}"/>
    <cellStyle name="Normal 4 5 2 3" xfId="502" xr:uid="{9E396660-1610-4784-8C7E-6EAC2C112D6B}"/>
    <cellStyle name="Normal 4 5 2 3 2" xfId="12574" xr:uid="{4E2B9101-387C-4663-8307-0F6EB1623E0B}"/>
    <cellStyle name="Normal 4 5 2 4" xfId="6994" xr:uid="{4C552095-DEDC-48B5-8F1B-C0511CF450B4}"/>
    <cellStyle name="Normal 4 5 2 4 2" xfId="6430" xr:uid="{7C4B849E-8DCE-487D-8629-430D342684C0}"/>
    <cellStyle name="Normal 4 5 2 5" xfId="18725" xr:uid="{635A42E8-294E-4319-AA9E-84DFBE38CDE3}"/>
    <cellStyle name="Normal 4 5 3" xfId="20319" xr:uid="{476DC2CD-C502-42DA-889D-C84F018B575C}"/>
    <cellStyle name="Normal 4 5 3 2" xfId="8835" xr:uid="{F19C666D-614B-492C-9274-CE3C0849FDB6}"/>
    <cellStyle name="Normal 4 5 3 2 2" xfId="7935" xr:uid="{32328266-3268-4E73-B09B-C77FD97F0C6F}"/>
    <cellStyle name="Normal 4 5 3 2 2 2" xfId="25247" xr:uid="{556CE8F5-E4D6-4780-830C-8D5B404EBCE0}"/>
    <cellStyle name="Normal 4 5 3 2 3" xfId="14406" xr:uid="{4A02D899-F037-4DCB-BB59-386BFE9F27D1}"/>
    <cellStyle name="Normal 4 5 3 2 3 2" xfId="16012" xr:uid="{CE26E6EC-06F8-4F25-B27B-43FE7748A6F5}"/>
    <cellStyle name="Normal 4 5 3 2 4" xfId="19877" xr:uid="{AFFFA20F-225E-4A62-AA35-6C89E5F6ADDE}"/>
    <cellStyle name="Normal 4 5 3 3" xfId="1541" xr:uid="{924D542A-1BBD-42CD-B680-4279EF9DCFEB}"/>
    <cellStyle name="Normal 4 5 3 3 2" xfId="25211" xr:uid="{A13F174C-8E06-44BF-9291-2215EAFA438C}"/>
    <cellStyle name="Normal 4 5 3 4" xfId="19630" xr:uid="{282DB85B-AEBD-4FED-877E-B233D1BFE1DE}"/>
    <cellStyle name="Normal 4 5 3 4 2" xfId="12744" xr:uid="{0B77FBB2-FFDB-4CEA-912B-54A7A390CEF1}"/>
    <cellStyle name="Normal 4 5 3 5" xfId="8192" xr:uid="{38DFD517-6571-45C5-A457-DD655EF6629C}"/>
    <cellStyle name="Normal 4 5 4" xfId="14086" xr:uid="{6FB159B0-20EA-4DF2-BFC3-65D3C99B23BE}"/>
    <cellStyle name="Normal 4 5 4 2" xfId="24781" xr:uid="{EF1D062A-F34D-4A2A-946F-826935BDB49D}"/>
    <cellStyle name="Normal 4 5 4 2 2" xfId="6296" xr:uid="{23D1324F-464C-4C34-A86F-2BC0544F2D8C}"/>
    <cellStyle name="Normal 4 5 4 3" xfId="8083" xr:uid="{C6DA367B-6B6F-4815-BA4E-7BA119A5B1A4}"/>
    <cellStyle name="Normal 4 5 4 3 2" xfId="9688" xr:uid="{FEF59CEE-8C82-436F-8D67-FE1015CA9822}"/>
    <cellStyle name="Normal 4 5 4 4" xfId="17774" xr:uid="{564E4955-87CC-44FC-BB6E-C3B9EC75349D}"/>
    <cellStyle name="Normal 4 5 5" xfId="13143" xr:uid="{128A68D8-F06D-458C-A7E4-87AA760FB5A4}"/>
    <cellStyle name="Normal 4 5 5 2" xfId="6260" xr:uid="{0DC8530B-6B51-4A38-88BF-83CD9BCA22C0}"/>
    <cellStyle name="Normal 4 5 6" xfId="17527" xr:uid="{5FCA994A-0296-4C54-AEC6-8E0A845D6E84}"/>
    <cellStyle name="Normal 4 5 6 2" xfId="16964" xr:uid="{46D471DC-5ED7-4A54-B46B-02432504925D}"/>
    <cellStyle name="Normal 4 5 7" xfId="25038" xr:uid="{D796A49D-D5B7-4CFC-AD02-C52D1639613A}"/>
    <cellStyle name="Normal 4 6" xfId="14007" xr:uid="{B72F91DE-9898-46B1-8FE2-61195AA88618}"/>
    <cellStyle name="Normal 4 6 2" xfId="21471" xr:uid="{9B854143-DF8B-43D7-AF1C-3E8E521D4584}"/>
    <cellStyle name="Normal 4 6 2 2" xfId="20570" xr:uid="{1DEAF514-54B8-49D8-BCCA-69B563DDA3D9}"/>
    <cellStyle name="Normal 4 6 2 2 2" xfId="18934" xr:uid="{D7FB8AE9-ABDF-4ED5-BAFE-A716F18B3070}"/>
    <cellStyle name="Normal 4 6 2 3" xfId="754" xr:uid="{448818E1-ECA5-436D-B81E-69EB3BB3B97F}"/>
    <cellStyle name="Normal 4 6 2 3 2" xfId="5479" xr:uid="{A9E81CC3-1DBD-4904-A2BB-196BED435D8E}"/>
    <cellStyle name="Normal 4 6 2 4" xfId="13563" xr:uid="{4F5D7652-87D8-4CE3-A013-BF78CC946D40}"/>
    <cellStyle name="Normal 4 6 3" xfId="3645" xr:uid="{E5B6431F-A28D-433D-9B7A-0214ECCEDBCF}"/>
    <cellStyle name="Normal 4 6 3 2" xfId="18898" xr:uid="{2C1776D7-061F-44E6-BCE3-6A08C7EC185D}"/>
    <cellStyle name="Normal 4 6 4" xfId="13316" xr:uid="{2D4DEFBA-6717-4395-99C4-20E7E40DA287}"/>
    <cellStyle name="Normal 4 6 4 2" xfId="25381" xr:uid="{1C362CAF-993B-44F3-801D-C78B687E02A4}"/>
    <cellStyle name="Normal 4 6 5" xfId="20827" xr:uid="{FD4D20DA-5A88-448A-BB4D-BF4DCEFC5B6B}"/>
    <cellStyle name="Normal 4 7" xfId="2443" xr:uid="{FAF24ABF-D2C2-47A5-A98D-40263A9F6A2D}"/>
    <cellStyle name="Normal 4 7 2" xfId="15159" xr:uid="{6A57DD4D-64A3-4F41-8992-ADB5A7A64ADD}"/>
    <cellStyle name="Normal 4 7 2 2" xfId="14258" xr:uid="{E62E4365-CEFA-4E91-B12C-3E39DF3EB96D}"/>
    <cellStyle name="Normal 4 7 2 2 2" xfId="8401" xr:uid="{2B506F08-A287-4B50-AEE0-4D281EFC4A2B}"/>
    <cellStyle name="Normal 4 7 2 3" xfId="7072" xr:uid="{9C2E06C3-D581-4E0D-87CE-678770206059}"/>
    <cellStyle name="Normal 4 7 2 3 2" xfId="11792" xr:uid="{319575F8-E89D-46B0-AA78-9C97C9709FE4}"/>
    <cellStyle name="Normal 4 7 2 4" xfId="927" xr:uid="{EDA3577D-8ADF-4E18-884C-3DE6A01B0AEC}"/>
    <cellStyle name="Normal 4 7 3" xfId="9959" xr:uid="{9406C670-3AB8-48F0-A368-B5C186C7CE9A}"/>
    <cellStyle name="Normal 4 7 3 2" xfId="8365" xr:uid="{080952A9-DB75-4393-A4F7-A24678A2F29C}"/>
    <cellStyle name="Normal 4 7 4" xfId="676" xr:uid="{999E8BBD-343C-4850-B7B0-444BDFFA2D9A}"/>
    <cellStyle name="Normal 4 7 4 2" xfId="19068" xr:uid="{BDB00F31-11E2-4849-BDBC-A896F0B4C97E}"/>
    <cellStyle name="Normal 4 7 5" xfId="14515" xr:uid="{B352B8D7-AF95-43A7-AC91-672C3A275811}"/>
    <cellStyle name="Normal 4 8" xfId="8756" xr:uid="{0C60C856-51A7-4A2E-8679-65CAD0EBEB83}"/>
    <cellStyle name="Normal 4 9" xfId="4543" xr:uid="{2743B53A-B9B7-4F92-B2E3-60F622144417}"/>
    <cellStyle name="Normal 4 9 2" xfId="5748" xr:uid="{3DF5E501-92C2-4083-A9F5-180F0967DF89}"/>
    <cellStyle name="Normal 4 9 2 2" xfId="3123" xr:uid="{A7368D34-C3D4-43C9-BAE0-0ACD9FB62D2C}"/>
    <cellStyle name="Normal 4 9 3" xfId="10131" xr:uid="{252FECE7-48E8-4F43-AA68-84D83A8EE7C6}"/>
    <cellStyle name="Normal 4 9 3 2" xfId="14857" xr:uid="{AC61C846-F150-4757-9502-9940CF8A6BA3}"/>
    <cellStyle name="Normal 4 9 4" xfId="9266" xr:uid="{C9EB8A4A-4EBC-429A-995D-E0F5078FD78A}"/>
    <cellStyle name="Normal 40" xfId="175" xr:uid="{8CFCDB76-8243-4D9D-B258-034D10AEFF8D}"/>
    <cellStyle name="Normal 40 2" xfId="13921" xr:uid="{B47AD24A-E271-4351-A1CA-66B7A7C4ED12}"/>
    <cellStyle name="Normal 40 3" xfId="25575" xr:uid="{02CDC293-9372-4555-AC95-D784AE74FB74}"/>
    <cellStyle name="Normal 41" xfId="158" xr:uid="{66DA5C33-22E5-4ACA-9389-62341F780958}"/>
    <cellStyle name="Normal 41 2" xfId="2357" xr:uid="{E0F648AC-C049-48C7-B626-74D5E5753ADE}"/>
    <cellStyle name="Normal 41 3" xfId="25558" xr:uid="{7DBA5048-3CB8-4B5A-90A3-9977C976C71B}"/>
    <cellStyle name="Normal 42" xfId="161" xr:uid="{8359C3A7-E5CA-40B6-97B5-3DB3AE34904A}"/>
    <cellStyle name="Normal 42 2" xfId="8670" xr:uid="{4726018A-9E7F-4F16-929F-F63B55A77456}"/>
    <cellStyle name="Normal 42 3" xfId="25561" xr:uid="{3D956ABE-C115-41C4-8C04-EEB9C40267C9}"/>
    <cellStyle name="Normal 43" xfId="179" xr:uid="{47565F8D-F095-4020-8F8D-5AC9FA199270}"/>
    <cellStyle name="Normal 43 2" xfId="21306" xr:uid="{D76E101C-0C1F-49FF-A4AF-34F38B0A5EE9}"/>
    <cellStyle name="Normal 43 3" xfId="25579" xr:uid="{8D3C4AF1-A63C-4564-A018-8FE3C1F0CE8E}"/>
    <cellStyle name="Normal 44" xfId="159" xr:uid="{9FCF6785-614D-4CDE-8127-503C712F2B55}"/>
    <cellStyle name="Normal 44 2" xfId="14994" xr:uid="{B679028D-1555-4C64-B856-4D946399CEF1}"/>
    <cellStyle name="Normal 44 3" xfId="25559" xr:uid="{543B444C-3B7F-4A23-9ED8-1DC031310F32}"/>
    <cellStyle name="Normal 45" xfId="4461" xr:uid="{5051B0F8-2342-4A61-AC96-1CFE503F14DD}"/>
    <cellStyle name="Normal 46" xfId="10775" xr:uid="{CF81A4A6-CFFD-4513-B1CB-98E1596796A6}"/>
    <cellStyle name="Normal 47" xfId="23412" xr:uid="{C1281749-5159-486A-853A-D8412D7A30F2}"/>
    <cellStyle name="Normal 48" xfId="17100" xr:uid="{1D6A2DA1-9176-465C-ABF5-3E6C24ADD4BF}"/>
    <cellStyle name="Normal 49" xfId="6566" xr:uid="{3540B20C-EF94-4333-8512-7FB1B6A07D83}"/>
    <cellStyle name="Normal 5" xfId="90" xr:uid="{45DFBF63-A97C-431E-9244-D7118DF0DAB2}"/>
    <cellStyle name="Normal 5 10" xfId="4626" xr:uid="{377A0ECB-0C65-41F3-B6F3-C37DD642A802}"/>
    <cellStyle name="Normal 5 10 2" xfId="2694" xr:uid="{687000C9-58E6-4111-9625-13B59ED8933E}"/>
    <cellStyle name="Normal 5 10 2 2" xfId="21036" xr:uid="{8F708671-3B43-4C76-B934-E96C60BECF2A}"/>
    <cellStyle name="Normal 5 10 3" xfId="19708" xr:uid="{F9A9F69A-9C1F-48BA-AA41-FD7F71C53514}"/>
    <cellStyle name="Normal 5 10 3 2" xfId="24429" xr:uid="{76ECAE07-5CA3-4E7E-B2A5-3B5720AF95E4}"/>
    <cellStyle name="Normal 5 10 4" xfId="928" xr:uid="{6AD24346-EDED-4F11-95AD-C097F6AA9FBF}"/>
    <cellStyle name="Normal 5 2" xfId="19203" xr:uid="{BD559CD2-5AFD-4D79-A749-41561CF4827D}"/>
    <cellStyle name="Normal 5 2 10" xfId="2877" xr:uid="{CADF5AA6-81CD-4B3D-AC62-5EC91A90DBDD}"/>
    <cellStyle name="Normal 5 2 2" xfId="16035" xr:uid="{AB192FE1-0986-4F94-9BF0-80C51AEDF7A4}"/>
    <cellStyle name="Normal 5 2 2 2" xfId="10860" xr:uid="{C0B484F2-EC45-4942-B7E8-89CC18C56E60}"/>
    <cellStyle name="Normal 5 2 2 2 2" xfId="17264" xr:uid="{6BD85A9F-B0F0-497C-933E-87B77D24D7B8}"/>
    <cellStyle name="Normal 5 2 2 2 2 2" xfId="15331" xr:uid="{5AB4C05E-FAA2-4204-9A68-EA2BDB74DEED}"/>
    <cellStyle name="Normal 5 2 2 2 2 2 2" xfId="8628" xr:uid="{92D1D786-8750-45BC-8EB9-3A48332DED68}"/>
    <cellStyle name="Normal 5 2 2 2 2 3" xfId="756" xr:uid="{38845676-48B1-4B6D-B0E4-78818F768124}"/>
    <cellStyle name="Normal 5 2 2 2 2 3 2" xfId="20220" xr:uid="{A6EED624-2AE7-41F4-96D1-6EFBE187E768}"/>
    <cellStyle name="Normal 5 2 2 2 2 4" xfId="10382" xr:uid="{28CF81B4-C96F-46BF-919D-482B5CCB8439}"/>
    <cellStyle name="Normal 5 2 2 2 3" xfId="12063" xr:uid="{F8BA4A47-BD3B-4ED5-82CA-2B7C866BFFFA}"/>
    <cellStyle name="Normal 5 2 2 2 3 2" xfId="9437" xr:uid="{8888251E-1FE1-40EF-A314-F537B29ACB64}"/>
    <cellStyle name="Normal 5 2 2 2 4" xfId="22769" xr:uid="{9F82ED52-95F6-4942-891B-DE7036D88AFE}"/>
    <cellStyle name="Normal 5 2 2 2 4 2" xfId="3294" xr:uid="{B9D02D9B-2AE9-4BD4-B9AD-9D8F1329EA66}"/>
    <cellStyle name="Normal 5 2 2 2 5" xfId="15588" xr:uid="{0530292D-4B76-485B-9F4E-DAD0EC8787F5}"/>
    <cellStyle name="Normal 5 2 2 3" xfId="23497" xr:uid="{DB47D39B-1F09-464D-960A-3CB3EDF80996}"/>
    <cellStyle name="Normal 5 2 2 3 2" xfId="6731" xr:uid="{236311EA-45E5-43EB-BDC8-50376C310BB8}"/>
    <cellStyle name="Normal 5 2 2 3 2 2" xfId="4798" xr:uid="{16DCBCD3-FB0B-488D-8959-6C4A6FBD154D}"/>
    <cellStyle name="Normal 5 2 2 3 2 2 2" xfId="21263" xr:uid="{F2CEC56B-EABD-46C2-BAED-29C1341BDC75}"/>
    <cellStyle name="Normal 5 2 2 3 2 3" xfId="1793" xr:uid="{4362173E-D4C8-4C35-9527-F6E66AB31A4C}"/>
    <cellStyle name="Normal 5 2 2 3 2 3 2" xfId="13906" xr:uid="{3ECC118D-F813-4C22-B794-AF3C040CE249}"/>
    <cellStyle name="Normal 5 2 2 3 2 4" xfId="23019" xr:uid="{330A099F-7064-456F-8B05-BE2853F81548}"/>
    <cellStyle name="Normal 5 2 2 3 3" xfId="24700" xr:uid="{6DCF1448-DBF2-40B1-A025-96C14924C1F4}"/>
    <cellStyle name="Normal 5 2 2 3 3 2" xfId="22073" xr:uid="{46F397FA-9761-4193-A5CD-42529CB9DF0F}"/>
    <cellStyle name="Normal 5 2 2 3 4" xfId="16456" xr:uid="{6BBC641F-E21E-42F0-8440-45F11687AD6F}"/>
    <cellStyle name="Normal 5 2 2 3 4 2" xfId="9607" xr:uid="{7D503411-20AF-48AB-8AFD-D3CEDEEDB360}"/>
    <cellStyle name="Normal 5 2 2 3 5" xfId="5055" xr:uid="{991979DA-C96F-463C-BEDE-41A241EAE4CC}"/>
    <cellStyle name="Normal 5 2 2 4" xfId="4547" xr:uid="{3959C4EE-3CA1-4D5B-9D3E-C0C6D8885B03}"/>
    <cellStyle name="Normal 5 2 2 4 2" xfId="5749" xr:uid="{A9A62E6B-A651-4483-9F0F-A1D365003C52}"/>
    <cellStyle name="Normal 5 2 2 4 2 2" xfId="3124" xr:uid="{54515838-DA05-4220-8B1A-01E72783B604}"/>
    <cellStyle name="Normal 5 2 2 4 3" xfId="10132" xr:uid="{49B33879-6801-42C0-8559-C16D3B37FD2A}"/>
    <cellStyle name="Normal 5 2 2 4 3 2" xfId="14858" xr:uid="{384EB505-F017-47E0-858D-9EFC90709AD1}"/>
    <cellStyle name="Normal 5 2 2 4 4" xfId="21900" xr:uid="{24D6D3BE-FF38-425D-9A32-9AF64DC62AA3}"/>
    <cellStyle name="Normal 5 2 2 5" xfId="23576" xr:uid="{E567495F-A24B-4F46-822D-DAFCDDF8266B}"/>
    <cellStyle name="Normal 5 2 2 5 2" xfId="21643" xr:uid="{6D1B02FE-AF47-46D8-94F8-21FF1734DDA0}"/>
    <cellStyle name="Normal 5 2 2 5 2 2" xfId="2315" xr:uid="{56724DB3-D226-49F2-87D2-35A1AAADAFE5}"/>
    <cellStyle name="Normal 5 2 2 5 3" xfId="755" xr:uid="{FDCFEF2E-73D6-45E4-A23D-4BCB8AEDE55D}"/>
    <cellStyle name="Normal 5 2 2 5 3 2" xfId="7584" xr:uid="{8D78965E-4368-4D4B-BA44-23FEEC84FE17}"/>
    <cellStyle name="Normal 5 2 2 5 4" xfId="4068" xr:uid="{E9BA8131-237D-4A15-9F83-61E5D0CD7D7A}"/>
    <cellStyle name="Normal 5 2 2 6" xfId="13070" xr:uid="{04127069-7D06-46BA-A5EA-EC3566239C3D}"/>
    <cellStyle name="Normal 5 2 2 6 2" xfId="25139" xr:uid="{35BA317C-F7C7-48CC-8FC3-011856341ABD}"/>
    <cellStyle name="Normal 5 2 2 7" xfId="20586" xr:uid="{48BE125D-8A2E-4802-B296-7222349F2441}"/>
    <cellStyle name="Normal 5 2 2 7 2" xfId="24274" xr:uid="{67BCB6B0-64E6-45F5-8381-3ABDF30A1819}"/>
    <cellStyle name="Normal 5 2 2 8" xfId="8121" xr:uid="{B87791B8-F191-4757-8309-AC86B23AE45F}"/>
    <cellStyle name="Normal 5 2 3" xfId="17185" xr:uid="{12675748-C87F-4C39-A72E-AB7785CF19C9}"/>
    <cellStyle name="Normal 5 2 3 2" xfId="6652" xr:uid="{3DFD00A3-596A-40DE-A7D6-8993149BED00}"/>
    <cellStyle name="Normal 5 2 3 2 2" xfId="13053" xr:uid="{43040282-1351-4B9F-8890-C4C70C2BC98F}"/>
    <cellStyle name="Normal 5 2 3 2 2 2" xfId="23748" xr:uid="{3F9AE2B6-65CA-413C-953E-D623B0B5AD2E}"/>
    <cellStyle name="Normal 5 2 3 2 2 2 2" xfId="4419" xr:uid="{76CDD32D-7AA7-4C26-9D36-D9E477E099CE}"/>
    <cellStyle name="Normal 5 2 3 2 2 3" xfId="10211" xr:uid="{3486AA6C-60A8-47AC-A1C8-D2925BC56248}"/>
    <cellStyle name="Normal 5 2 3 2 2 3 2" xfId="2304" xr:uid="{000092E1-5CF3-4440-AE19-6801E7B2ED57}"/>
    <cellStyle name="Normal 5 2 3 2 2 4" xfId="6172" xr:uid="{FD264BA3-5CC3-419A-8AAC-640D5ED924A2}"/>
    <cellStyle name="Normal 5 2 3 2 3" xfId="7854" xr:uid="{2F4F83F2-6260-4CD1-B55E-88851C734373}"/>
    <cellStyle name="Normal 5 2 3 2 3 2" xfId="5228" xr:uid="{6F748EF3-A76B-46AB-8D56-9A372ED15BD2}"/>
    <cellStyle name="Normal 5 2 3 2 4" xfId="12236" xr:uid="{93BC13A0-540D-41F9-8FCD-E62C9B6B50B7}"/>
    <cellStyle name="Normal 5 2 3 2 4 2" xfId="15931" xr:uid="{808F82B5-B2C6-46DC-BAED-4785451E1D74}"/>
    <cellStyle name="Normal 5 2 3 2 5" xfId="24005" xr:uid="{9A23E2B3-9E56-439A-BB7B-24C2922D384B}"/>
    <cellStyle name="Normal 5 2 3 3" xfId="19288" xr:uid="{AF29E0D1-BA0B-4DFE-A03F-E548FFB55A82}"/>
    <cellStyle name="Normal 5 2 3 3 2" xfId="413" xr:uid="{8E650B16-EE79-4546-891E-6458BE06A314}"/>
    <cellStyle name="Normal 5 2 3 3 2 2" xfId="17436" xr:uid="{0257A165-15B1-47DA-937F-5E5895899EC2}"/>
    <cellStyle name="Normal 5 2 3 3 2 2 2" xfId="10733" xr:uid="{0D872935-4A48-49BF-96D8-8C0E2B72E3D4}"/>
    <cellStyle name="Normal 5 2 3 3 2 3" xfId="22848" xr:uid="{9F4DF62E-3A1F-49F4-AEC2-87DFE672F839}"/>
    <cellStyle name="Normal 5 2 3 3 2 3 2" xfId="4408" xr:uid="{60BE320A-BA13-4951-9EB0-954CC881436C}"/>
    <cellStyle name="Normal 5 2 3 3 2 4" xfId="12486" xr:uid="{DF9ABBEE-A3BB-4547-811F-95D32A4E4D31}"/>
    <cellStyle name="Normal 5 2 3 3 3" xfId="20489" xr:uid="{8E2BD1F7-A7BA-4B23-80AD-8F75248CE22E}"/>
    <cellStyle name="Normal 5 2 3 3 3 2" xfId="11541" xr:uid="{266FC1CA-9548-4013-B761-9960EF9C93E8}"/>
    <cellStyle name="Normal 5 2 3 3 4" xfId="24873" xr:uid="{1541FFA3-A25C-45D4-8F55-350D0639A3D2}"/>
    <cellStyle name="Normal 5 2 3 3 4 2" xfId="5398" xr:uid="{AC4632CF-715B-46D7-B225-DEED9EDD36BD}"/>
    <cellStyle name="Normal 5 2 3 3 5" xfId="17693" xr:uid="{8884ACD5-6865-4198-BA21-8C22F430D590}"/>
    <cellStyle name="Normal 5 2 3 4" xfId="19367" xr:uid="{933416CB-FE80-41B1-A144-75DA0799BC54}"/>
    <cellStyle name="Normal 5 2 3 4 2" xfId="11111" xr:uid="{F5C94D1A-00FF-422A-B97C-6D769955A682}"/>
    <cellStyle name="Normal 5 2 3 4 2 2" xfId="14951" xr:uid="{DED1D73D-A59E-4534-BB5A-37E2AE1B6450}"/>
    <cellStyle name="Normal 5 2 3 4 3" xfId="3897" xr:uid="{AEDCAE76-EE00-454C-9489-3CB21ED8A584}"/>
    <cellStyle name="Normal 5 2 3 4 3 2" xfId="1271" xr:uid="{438DA281-EE01-4D93-B33C-4B6F227024C1}"/>
    <cellStyle name="Normal 5 2 3 4 4" xfId="16706" xr:uid="{D6AD10D2-5E8F-43F4-82EA-B5B9719A745A}"/>
    <cellStyle name="Normal 5 2 3 5" xfId="18387" xr:uid="{253CDDCC-5B6B-46E6-B91F-A9AD469D3928}"/>
    <cellStyle name="Normal 5 2 3 5 2" xfId="15761" xr:uid="{DF6D49C7-33A1-47AA-AF77-1CFF2391BC01}"/>
    <cellStyle name="Normal 5 2 3 6" xfId="5922" xr:uid="{6A6D5CA9-2453-4644-A74C-D525CD833749}"/>
    <cellStyle name="Normal 5 2 3 6 2" xfId="22243" xr:uid="{BD5A59BF-5C85-44F3-A0FD-44D90F798433}"/>
    <cellStyle name="Normal 5 2 3 7" xfId="11368" xr:uid="{20351D17-EB7D-413C-AC52-075EA63C463B}"/>
    <cellStyle name="Normal 5 2 4" xfId="12974" xr:uid="{D98BBDC8-F086-4BFF-B556-77DD639414A9}"/>
    <cellStyle name="Normal 5 2 4 2" xfId="414" xr:uid="{655D3ECC-EDF1-4D47-90BF-DE4AA16B716D}"/>
    <cellStyle name="Normal 5 2 4 2 2" xfId="6903" xr:uid="{D3E8BBD8-7610-4DE1-A30C-BF8318DC30EA}"/>
    <cellStyle name="Normal 5 2 4 2 2 2" xfId="23369" xr:uid="{862C9E4D-4C4E-4D38-AEAF-7DC3C95CFB88}"/>
    <cellStyle name="Normal 5 2 4 2 3" xfId="16535" xr:uid="{1FA6BBC1-F00E-4F20-9354-85451963352C}"/>
    <cellStyle name="Normal 5 2 4 2 3 2" xfId="10722" xr:uid="{C84B83EC-ACA3-4F19-B5E8-7A2C9A44A960}"/>
    <cellStyle name="Normal 5 2 4 2 4" xfId="25123" xr:uid="{D5B2E1D4-47AB-4BD9-B273-B5139A799CA5}"/>
    <cellStyle name="Normal 5 2 4 3" xfId="14177" xr:uid="{7372DEFB-129D-45E4-B16F-2635914F53E0}"/>
    <cellStyle name="Normal 5 2 4 3 2" xfId="24178" xr:uid="{737EB673-E098-4AF7-A1DC-A406C21364F6}"/>
    <cellStyle name="Normal 5 2 4 4" xfId="18560" xr:uid="{636DF22C-6E71-42A4-B529-433572AA58CD}"/>
    <cellStyle name="Normal 5 2 4 4 2" xfId="11711" xr:uid="{287EBF80-D5EB-4F93-9226-727E6A4B6518}"/>
    <cellStyle name="Normal 5 2 4 5" xfId="7160" xr:uid="{4A8F188F-BB66-4EF8-BA74-9F4FEB490300}"/>
    <cellStyle name="Normal 5 2 5" xfId="332" xr:uid="{CC0EEA7F-AC51-4FF6-AFFD-DD473E045AB2}"/>
    <cellStyle name="Normal 5 2 5 2" xfId="1454" xr:uid="{5FDF7827-8471-4B21-8736-09B48319ADD5}"/>
    <cellStyle name="Normal 5 2 5 2 2" xfId="19539" xr:uid="{29BE278C-F7D2-4842-BAE1-55E45F8A0CAA}"/>
    <cellStyle name="Normal 5 2 5 2 2 2" xfId="17057" xr:uid="{9BFDE5A3-CAD5-4171-8492-3AAB722F6A47}"/>
    <cellStyle name="Normal 5 2 5 2 3" xfId="6001" xr:uid="{6051709F-ED99-42C0-A0E6-81FBC4E1CAF4}"/>
    <cellStyle name="Normal 5 2 5 2 3 2" xfId="23359" xr:uid="{82697AC4-D9DA-4024-9A0A-17A0FB23609F}"/>
    <cellStyle name="Normal 5 2 5 2 4" xfId="18810" xr:uid="{D152F48E-7241-44B9-860A-93ADAFBD80D8}"/>
    <cellStyle name="Normal 5 2 5 3" xfId="2613" xr:uid="{A63F2B35-B5BE-4C04-B16E-C35DBA6C15D7}"/>
    <cellStyle name="Normal 5 2 5 3 2" xfId="17866" xr:uid="{3567A457-A9C2-4DB6-811D-0B3D2B056370}"/>
    <cellStyle name="Normal 5 2 5 4" xfId="8027" xr:uid="{44C857B7-AB5C-4793-9F4F-DD49AE23713F}"/>
    <cellStyle name="Normal 5 2 5 4 2" xfId="24348" xr:uid="{E196AE1F-3E5B-4170-90C6-34BEC9B215DE}"/>
    <cellStyle name="Normal 5 2 5 5" xfId="19796" xr:uid="{90051D71-88F9-4B26-B6D4-888F8EEB9617}"/>
    <cellStyle name="Normal 5 2 6" xfId="15080" xr:uid="{79F92C75-1596-4539-BDB6-EDA4E85DB309}"/>
    <cellStyle name="Normal 5 2 6 2" xfId="16283" xr:uid="{3FC7CCD3-A514-4992-BDA9-225F214AE60E}"/>
    <cellStyle name="Normal 5 2 6 2 2" xfId="14688" xr:uid="{012C8BAC-5F73-4FBA-A884-4FDD4DED52DF}"/>
    <cellStyle name="Normal 5 2 6 3" xfId="3818" xr:uid="{1DE92F1A-82F8-43DA-ACA5-DB53A33ACD7F}"/>
    <cellStyle name="Normal 5 2 6 3 2" xfId="21170" xr:uid="{CA5C325C-4CF2-4196-AC09-D9E86275E336}"/>
    <cellStyle name="Normal 5 2 6 4" xfId="9264" xr:uid="{FBDF8F76-AB3A-4CA7-89EA-BEDC27179AF7}"/>
    <cellStyle name="Normal 5 2 7" xfId="10939" xr:uid="{1B039AD6-504E-474F-AE5D-0D26BD69A1D3}"/>
    <cellStyle name="Normal 5 2 7 2" xfId="9007" xr:uid="{4C9CDCC8-6D8E-485E-9011-51E20E08A185}"/>
    <cellStyle name="Normal 5 2 7 2 2" xfId="14724" xr:uid="{64CAB6C5-7046-422B-A98D-26E465122506}"/>
    <cellStyle name="Normal 5 2 7 3" xfId="13394" xr:uid="{6A62E553-CE31-4687-A1E6-0EF0E1B8020E}"/>
    <cellStyle name="Normal 5 2 7 3 2" xfId="18117" xr:uid="{FB876218-3244-45A4-AC09-1C00AEAA32DB}"/>
    <cellStyle name="Normal 5 2 7 4" xfId="1964" xr:uid="{47855B4E-4737-4F47-AC28-EF0B477AFE84}"/>
    <cellStyle name="Normal 5 2 8" xfId="3567" xr:uid="{12721A67-418F-474E-9726-61E45901013D}"/>
    <cellStyle name="Normal 5 2 8 2" xfId="21996" xr:uid="{CE814C11-DDDD-4D65-AD66-1783F9A2C410}"/>
    <cellStyle name="Normal 5 2 9" xfId="16376" xr:uid="{8ECC2A64-FC03-49FF-BC6B-1FEAB5ADAAF1}"/>
    <cellStyle name="Normal 5 2 9 2" xfId="20062" xr:uid="{B8FA5B28-2F37-4C8C-907A-39D02184FB2A}"/>
    <cellStyle name="Normal 5 3" xfId="1372" xr:uid="{280D814F-E21E-4B9F-A796-8A85BDF87BCC}"/>
    <cellStyle name="Normal 5 3 2" xfId="3476" xr:uid="{1721DFDE-AF96-43BC-AEE7-AC4547730693}"/>
    <cellStyle name="Normal 5 3 2 2" xfId="9872" xr:uid="{434EABA4-F6DA-4F02-8713-E7704745B470}"/>
    <cellStyle name="Normal 5 3 2 2 2" xfId="585" xr:uid="{0716BFC4-888A-4A8C-B8DB-A116CF08650C}"/>
    <cellStyle name="Normal 5 3 2 2 2 2" xfId="19161" xr:uid="{3EDCBC1E-1290-491B-92CE-A5D41A1DAD1D}"/>
    <cellStyle name="Normal 5 3 2 2 3" xfId="24952" xr:uid="{36A63979-D824-4794-85D3-E7CFBD0D7FAF}"/>
    <cellStyle name="Normal 5 3 2 2 3 2" xfId="6512" xr:uid="{6362F4B7-862F-4793-8F51-0CBFA317ADE9}"/>
    <cellStyle name="Normal 5 3 2 2 4" xfId="20912" xr:uid="{38199C02-4453-4093-B873-B37F22C8B939}"/>
    <cellStyle name="Normal 5 3 2 3" xfId="21562" xr:uid="{162747E8-3789-4AF0-9DEE-C05D6727C3D5}"/>
    <cellStyle name="Normal 5 3 2 3 2" xfId="19969" xr:uid="{90B34C74-CD07-461F-BCFC-68F30E93723F}"/>
    <cellStyle name="Normal 5 3 2 4" xfId="14350" xr:uid="{EEA0D45F-6F81-43F7-8908-7F9C5A045A70}"/>
    <cellStyle name="Normal 5 3 2 4 2" xfId="7503" xr:uid="{535FD3EB-876F-443E-ABD4-5229CB244956}"/>
    <cellStyle name="Normal 5 3 2 5" xfId="846" xr:uid="{AEBCAD4E-3A87-46F6-9B12-5E5991449E47}"/>
    <cellStyle name="Normal 5 3 3" xfId="9790" xr:uid="{26AED899-2580-4365-AA5B-6E49F5393CA5}"/>
    <cellStyle name="Normal 5 3 3 2" xfId="22509" xr:uid="{BCCDC759-26DA-439E-983F-A5CEF8805573}"/>
    <cellStyle name="Normal 5 3 3 2 2" xfId="1623" xr:uid="{CDF1CB64-B7A0-493E-A425-221F9512E899}"/>
    <cellStyle name="Normal 5 3 3 2 2 2" xfId="12837" xr:uid="{0AAB9641-3D33-4B1E-9712-15664315CEE0}"/>
    <cellStyle name="Normal 5 3 3 2 3" xfId="18639" xr:uid="{2DBE0184-2DB4-404D-BEB8-1DCEA90D0CF8}"/>
    <cellStyle name="Normal 5 3 3 2 3 2" xfId="12826" xr:uid="{7AD1516E-73EA-4377-8A41-23B6204844A2}"/>
    <cellStyle name="Normal 5 3 3 2 4" xfId="14600" xr:uid="{B4CC634E-B5D3-4F44-AE39-59A286BBB006}"/>
    <cellStyle name="Normal 5 3 3 3" xfId="15250" xr:uid="{94B8B02E-5AB3-46B9-8FD7-A7F6BA3438B8}"/>
    <cellStyle name="Normal 5 3 3 3 2" xfId="13655" xr:uid="{93D76FAE-D770-43F8-95DD-23267971846E}"/>
    <cellStyle name="Normal 5 3 3 4" xfId="2786" xr:uid="{4DD9E007-8868-4FFC-88F5-D83F9E7BD536}"/>
    <cellStyle name="Normal 5 3 3 4 2" xfId="20139" xr:uid="{9B492775-72E6-42CF-8111-DB76117B73F9}"/>
    <cellStyle name="Normal 5 3 3 5" xfId="1882" xr:uid="{B5D982CE-FE26-45E4-9AD4-E65E52F69B67}"/>
    <cellStyle name="Normal 5 3 4" xfId="3558" xr:uid="{C14F9CC5-3998-483A-8CAB-EFB512C55B99}"/>
    <cellStyle name="Normal 5 3 4 2" xfId="13225" xr:uid="{BD8DCE97-24A2-4739-8624-E9ABF5C63B73}"/>
    <cellStyle name="Normal 5 3 4 2 2" xfId="6523" xr:uid="{A337B005-0B8D-49C1-99E0-65D8346A03E0}"/>
    <cellStyle name="Normal 5 3 4 3" xfId="12315" xr:uid="{92E6EC7D-FE29-41E7-98D4-2AC58E88343D}"/>
    <cellStyle name="Normal 5 3 4 3 2" xfId="17046" xr:uid="{7991F951-B423-4C5B-BC56-368B6FF5F25B}"/>
    <cellStyle name="Normal 5 3 4 4" xfId="8277" xr:uid="{90AFA992-1A01-49D2-8485-E5EC05A2E361}"/>
    <cellStyle name="Normal 5 3 5" xfId="8926" xr:uid="{867AE666-52B2-485B-BA4E-BFF54BD67471}"/>
    <cellStyle name="Normal 5 3 5 2" xfId="7333" xr:uid="{E1C713C7-66B7-4A4E-9C3A-9471086FD742}"/>
    <cellStyle name="Normal 5 3 6" xfId="20662" xr:uid="{07573360-1194-4FBD-92DA-D2A88BCFAE7D}"/>
    <cellStyle name="Normal 5 3 6 2" xfId="18036" xr:uid="{6DB83997-996A-4C14-8093-415193DE24F2}"/>
    <cellStyle name="Normal 5 3 7" xfId="13482" xr:uid="{9B08CF7D-3AE7-4223-9183-1F6597C0C401}"/>
    <cellStyle name="Normal 5 4" xfId="22427" xr:uid="{1FADD98E-B1B2-4DBF-A70D-0E58049318FA}"/>
    <cellStyle name="Normal 5 4 2" xfId="16114" xr:uid="{3B389F37-0257-4389-AC27-391E874A13E4}"/>
    <cellStyle name="Normal 5 4 2 2" xfId="5662" xr:uid="{418FC51A-6AB9-459A-BD7B-41410167ED8D}"/>
    <cellStyle name="Normal 5 4 2 2 2" xfId="10041" xr:uid="{F9B82E4D-A1AC-4E1D-AE16-EAF2934AD0FB}"/>
    <cellStyle name="Normal 5 4 2 2 2 2" xfId="12845" xr:uid="{69086EA2-E27D-41B8-B036-8549BD1D913E}"/>
    <cellStyle name="Normal 5 4 2 2 3" xfId="20741" xr:uid="{94F220D9-7CCA-4FC4-95D3-F67C7AB0FDD8}"/>
    <cellStyle name="Normal 5 4 2 2 3 2" xfId="19150" xr:uid="{3D4356F9-4226-4895-9872-7C5D46FE0180}"/>
    <cellStyle name="Normal 5 4 2 2 4" xfId="9349" xr:uid="{F5A08B0A-C5D1-4AF1-8E73-9A40DDD05D8E}"/>
    <cellStyle name="Normal 5 4 2 3" xfId="11030" xr:uid="{E962B801-11BD-4115-8076-F06BDC99626E}"/>
    <cellStyle name="Normal 5 4 2 3 2" xfId="4154" xr:uid="{2527E143-2E68-4470-BE71-1D6D15C9AF54}"/>
    <cellStyle name="Normal 5 4 2 4" xfId="21735" xr:uid="{D61FEC5B-4D21-4BDE-B723-F6B24ED53370}"/>
    <cellStyle name="Normal 5 4 2 4 2" xfId="2220" xr:uid="{16AF50A9-AE28-483B-8C3D-A463D59566CA}"/>
    <cellStyle name="Normal 5 4 2 5" xfId="10300" xr:uid="{D05FA2BC-C139-435D-9050-E3B877592D3C}"/>
    <cellStyle name="Normal 5 4 3" xfId="5580" xr:uid="{83B1C801-9746-41A3-977A-5D7BB6109FFF}"/>
    <cellStyle name="Normal 5 4 3 2" xfId="11976" xr:uid="{2C6F7DAB-A653-43AD-9FAC-9A03C8F988FF}"/>
    <cellStyle name="Normal 5 4 3 2 2" xfId="22678" xr:uid="{47199B47-80BD-4AFD-AF4E-A4CA9BFC2E09}"/>
    <cellStyle name="Normal 5 4 3 2 2 2" xfId="215" xr:uid="{E34CCAE9-AD9B-4D36-A813-64E7E81BDE1B}"/>
    <cellStyle name="Normal 5 4 3 2 3" xfId="14429" xr:uid="{25888556-8232-4C42-A7BE-B9FE6013BCD4}"/>
    <cellStyle name="Normal 5 4 3 2 3 2" xfId="8617" xr:uid="{9B3F28C0-D6CC-45B0-9411-ED16AA5569A8}"/>
    <cellStyle name="Normal 5 4 3 2 4" xfId="21985" xr:uid="{5E0C8028-70C4-4947-BABD-2A97B1A8FAFF}"/>
    <cellStyle name="Normal 5 4 3 3" xfId="23667" xr:uid="{6BA7C994-7A01-4034-9C6C-A00B9022E345}"/>
    <cellStyle name="Normal 5 4 3 3 2" xfId="10468" xr:uid="{9D6B4272-0775-41ED-843C-CA03A35F288A}"/>
    <cellStyle name="Normal 5 4 3 4" xfId="15423" xr:uid="{B6A99EA8-ADC7-4A96-8055-6856B2CA91EB}"/>
    <cellStyle name="Normal 5 4 3 4 2" xfId="4324" xr:uid="{8CF628EB-7DAB-4E93-8F41-EDA312C002A6}"/>
    <cellStyle name="Normal 5 4 3 5" xfId="22937" xr:uid="{1C9B4138-1656-4C33-8119-E290247C609D}"/>
    <cellStyle name="Normal 5 4 4" xfId="16196" xr:uid="{9EC2FCD3-DC0E-4236-932D-BFB8D2A8DD22}"/>
    <cellStyle name="Normal 5 4 4 2" xfId="3727" xr:uid="{F7425A83-5D2D-4906-A6CA-97654553C8A1}"/>
    <cellStyle name="Normal 5 4 4 2 2" xfId="25474" xr:uid="{240F89D2-DE38-4227-8834-45712AED8D15}"/>
    <cellStyle name="Normal 5 4 4 3" xfId="8106" xr:uid="{92A3B880-EB44-4C2C-B02D-3274B703585A}"/>
    <cellStyle name="Normal 5 4 4 3 2" xfId="25463" xr:uid="{0DC5A389-B427-40AE-84C2-E37DED349237}"/>
    <cellStyle name="Normal 5 4 4 4" xfId="3036" xr:uid="{91042787-B4D5-438E-B4DB-6F34B625453C}"/>
    <cellStyle name="Normal 5 4 5" xfId="4717" xr:uid="{86F0F66E-DC4F-4856-B215-63DDA1E9DA3E}"/>
    <cellStyle name="Normal 5 4 5 2" xfId="2050" xr:uid="{94F62C72-5093-4770-8D2A-C75FDDE2C805}"/>
    <cellStyle name="Normal 5 4 6" xfId="9099" xr:uid="{B54E014F-B7E4-4E4A-82C2-314C6AEF460F}"/>
    <cellStyle name="Normal 5 4 6 2" xfId="13825" xr:uid="{67364A97-70CA-48F0-830B-382FF9D1F1B6}"/>
    <cellStyle name="Normal 5 4 7" xfId="3986" xr:uid="{D94B2A55-2184-4ABD-B586-B7AA38514905}"/>
    <cellStyle name="Normal 5 5" xfId="11894" xr:uid="{34BB42D3-08A0-4F30-9C2B-291FD5AEFB3C}"/>
    <cellStyle name="Normal 5 5 2" xfId="24531" xr:uid="{C4D0FFE3-3287-4564-B598-2005A9FD8CE7}"/>
    <cellStyle name="Normal 5 5 2 2" xfId="18300" xr:uid="{851D4BFA-103A-47D8-BC61-5B8D97E0FF54}"/>
    <cellStyle name="Normal 5 5 2 2 2" xfId="5831" xr:uid="{008B84B4-1C42-4A4E-AF36-10CC0EA90B69}"/>
    <cellStyle name="Normal 5 5 2 2 2 2" xfId="8641" xr:uid="{FE37BCA5-2D3F-4763-9BCF-03BE3602EB27}"/>
    <cellStyle name="Normal 5 5 2 2 3" xfId="9178" xr:uid="{4B734B56-2992-4277-AF04-AB1FCD960D01}"/>
    <cellStyle name="Normal 5 5 2 2 3 2" xfId="14940" xr:uid="{7D209205-2C7B-4814-AEE5-F524BCAF1338}"/>
    <cellStyle name="Normal 5 5 2 2 4" xfId="5140" xr:uid="{19A39152-AEDF-4397-A01B-4C2B4D49D4BB}"/>
    <cellStyle name="Normal 5 5 2 3" xfId="6822" xr:uid="{22D2C73B-0F2C-4B8E-92D0-9A7AFDD91B8E}"/>
    <cellStyle name="Normal 5 5 2 3 2" xfId="16792" xr:uid="{EF3E9557-533C-40A6-AA08-96F1259A8585}"/>
    <cellStyle name="Normal 5 5 2 4" xfId="11203" xr:uid="{E2DE378F-EC10-4E83-B802-82FF92838524}"/>
    <cellStyle name="Normal 5 5 2 4 2" xfId="23275" xr:uid="{945D70AA-9469-4D48-BF22-A730AB4872F9}"/>
    <cellStyle name="Normal 5 5 2 5" xfId="6090" xr:uid="{EC4FCC93-B2AB-4592-8FDA-A11A9D61796A}"/>
    <cellStyle name="Normal 5 5 3" xfId="18218" xr:uid="{FA6084A8-3EE3-480B-8DAB-18B2B672A037}"/>
    <cellStyle name="Normal 5 5 3 2" xfId="7767" xr:uid="{C73ACF47-239D-4A77-AFCE-C54A99663F36}"/>
    <cellStyle name="Normal 5 5 3 2 2" xfId="12145" xr:uid="{088639EB-457B-43EE-9239-1FA1A191D502}"/>
    <cellStyle name="Normal 5 5 3 2 2 2" xfId="21276" xr:uid="{81CDB562-259F-49F4-8FCD-B182D50DEF99}"/>
    <cellStyle name="Normal 5 5 3 2 3" xfId="21814" xr:uid="{FA3C2CB9-857D-4F6C-A26A-6E780B86B326}"/>
    <cellStyle name="Normal 5 5 3 2 3 2" xfId="3376" xr:uid="{EB2FC5A8-16A0-43F7-BFF8-1259491702C7}"/>
    <cellStyle name="Normal 5 5 3 2 4" xfId="11453" xr:uid="{27BCA3BC-5CF3-44A9-9CCE-22094085459E}"/>
    <cellStyle name="Normal 5 5 3 3" xfId="19458" xr:uid="{ED5DFF2C-1FD7-4D09-AEFC-329EF0E34A10}"/>
    <cellStyle name="Normal 5 5 3 3 2" xfId="6258" xr:uid="{CABA45D5-4FDF-40FB-9EF2-22807513E898}"/>
    <cellStyle name="Normal 5 5 3 4" xfId="23840" xr:uid="{2D7C4F3C-BC09-4D1C-91FC-4585F2B026EB}"/>
    <cellStyle name="Normal 5 5 3 4 2" xfId="16962" xr:uid="{94F933D4-C716-451B-865F-471592DD08AA}"/>
    <cellStyle name="Normal 5 5 3 5" xfId="12404" xr:uid="{39418798-FE3A-4FD9-8200-590B1F3883BA}"/>
    <cellStyle name="Normal 5 5 4" xfId="24613" xr:uid="{D856D533-F868-4A1F-997D-CF6B0E210F2E}"/>
    <cellStyle name="Normal 5 5 4 2" xfId="16365" xr:uid="{8F9A76A7-9BF7-47FD-A5F1-84CA4D47347F}"/>
    <cellStyle name="Normal 5 5 4 2 2" xfId="2328" xr:uid="{2FD4E6B5-01A4-48B2-97E1-40078A4EA737}"/>
    <cellStyle name="Normal 5 5 4 3" xfId="2865" xr:uid="{22965C14-722F-4F10-B321-1E12E62386C8}"/>
    <cellStyle name="Normal 5 5 4 3 2" xfId="21252" xr:uid="{ABB922A7-8866-45B2-97E1-36E7A21D0E2F}"/>
    <cellStyle name="Normal 5 5 4 4" xfId="15673" xr:uid="{0B288048-A5F8-4D4E-B68F-C2EE2C444CFE}"/>
    <cellStyle name="Normal 5 5 5" xfId="17355" xr:uid="{2017A949-D296-44D5-8738-54F8D10EDC4D}"/>
    <cellStyle name="Normal 5 5 5 2" xfId="23105" xr:uid="{E8DD2254-4DDF-427A-88FC-F0D29D1CB456}"/>
    <cellStyle name="Normal 5 5 6" xfId="4890" xr:uid="{F07C4551-E497-4BEC-B21F-35E14A245E52}"/>
    <cellStyle name="Normal 5 5 6 2" xfId="10638" xr:uid="{396C46DF-034E-420B-B266-25DBEEEAB7C5}"/>
    <cellStyle name="Normal 5 5 7" xfId="16624" xr:uid="{CB31D2D4-52AE-4977-B7A1-81F12F54FD5D}"/>
    <cellStyle name="Normal 5 6" xfId="7685" xr:uid="{1EDB2034-9CF5-4BE7-897A-74CA025F972A}"/>
    <cellStyle name="Normal 5 6 2" xfId="20402" xr:uid="{B5205C43-D5D1-47A0-BE0E-13BBCD801D5C}"/>
    <cellStyle name="Normal 5 6 2 2" xfId="24782" xr:uid="{B602D7DD-DABC-4971-B86D-63349CB52439}"/>
    <cellStyle name="Normal 5 6 2 2 2" xfId="14964" xr:uid="{574C48BA-1BD4-401A-93C1-09C6339F84EF}"/>
    <cellStyle name="Normal 5 6 2 3" xfId="15502" xr:uid="{E3652FA4-A92A-4DA7-B5CB-1895E0D1F854}"/>
    <cellStyle name="Normal 5 6 2 3 2" xfId="9689" xr:uid="{71ACB5B8-4D95-4EC5-AB48-D11DF6F8A3C3}"/>
    <cellStyle name="Normal 5 6 2 4" xfId="24090" xr:uid="{8B63D113-EE8E-4359-9621-3C1EACBA6A52}"/>
    <cellStyle name="Normal 5 6 3" xfId="13144" xr:uid="{B96E076A-3549-4FB9-8668-1A0AE64DFE24}"/>
    <cellStyle name="Normal 5 6 3 2" xfId="12572" xr:uid="{6D57E28B-D4B6-4720-8695-D8C8AC03330D}"/>
    <cellStyle name="Normal 5 6 4" xfId="17528" xr:uid="{62595039-6EDE-47CE-BFAA-9AA5A24FC992}"/>
    <cellStyle name="Normal 5 6 4 2" xfId="6428" xr:uid="{75E3C507-0BA1-4729-8598-5080145FA6F7}"/>
    <cellStyle name="Normal 5 6 5" xfId="25041" xr:uid="{C2BEF1AB-31D9-4DA3-AB8A-E1664FB7BBB4}"/>
    <cellStyle name="Normal 5 7" xfId="20320" xr:uid="{115EF89D-EDA5-42FE-B7E2-EFB07D8EBC65}"/>
    <cellStyle name="Normal 5 7 2" xfId="14090" xr:uid="{1622D716-FA34-4343-A66E-60D9FE100F5F}"/>
    <cellStyle name="Normal 5 7 2 2" xfId="18469" xr:uid="{CF8CB7BC-7979-43F8-9014-BEE1D5B33349}"/>
    <cellStyle name="Normal 5 7 2 2 2" xfId="4432" xr:uid="{3010540C-916A-4D0E-92B1-C73BD598D3C8}"/>
    <cellStyle name="Normal 5 7 2 3" xfId="4969" xr:uid="{6AC38719-742D-457A-B8AD-DDA7C2BC8F25}"/>
    <cellStyle name="Normal 5 7 2 3 2" xfId="22325" xr:uid="{DB77B02D-8500-4C39-AFB0-66A276BA9016}"/>
    <cellStyle name="Normal 5 7 2 4" xfId="17778" xr:uid="{EB76689C-5FD8-4428-89AC-790555F9BCA8}"/>
    <cellStyle name="Normal 5 7 3" xfId="1533" xr:uid="{F58EC6F5-C483-4F84-9596-E9DDA89B860E}"/>
    <cellStyle name="Normal 5 7 3 2" xfId="25209" xr:uid="{A22BE85E-8158-4A81-A472-7D034183576F}"/>
    <cellStyle name="Normal 5 7 4" xfId="6995" xr:uid="{AFFA3B87-3D28-4073-9A92-825ECDFE4B4B}"/>
    <cellStyle name="Normal 5 7 4 2" xfId="12742" xr:uid="{532ED267-DDE5-46DD-8207-3EA05579569F}"/>
    <cellStyle name="Normal 5 7 5" xfId="18728" xr:uid="{D265365E-ADD9-4CF8-89D4-A9BE1D49E5BE}"/>
    <cellStyle name="Normal 5 8" xfId="14008" xr:uid="{361F9F76-951C-43A5-81CB-52A1F89DE4FB}"/>
    <cellStyle name="Normal 5 9" xfId="21392" xr:uid="{6E76DDC8-6298-4FF6-BCA3-F36ACEC286E2}"/>
    <cellStyle name="Normal 5 9 2" xfId="22596" xr:uid="{92740C92-46FE-42D6-9FC9-C2212F3105A2}"/>
    <cellStyle name="Normal 5 9 2 2" xfId="21000" xr:uid="{A816445F-9838-45A2-A069-5DF68B9CB839}"/>
    <cellStyle name="Normal 5 9 3" xfId="1714" xr:uid="{F16A4439-D8C4-4003-9FA5-EE324936FCC0}"/>
    <cellStyle name="Normal 5 9 3 2" xfId="8535" xr:uid="{0455EA78-29FE-4A8D-AF6A-909BB01F6C15}"/>
    <cellStyle name="Normal 5 9 4" xfId="2951" xr:uid="{5CB4A177-C279-4F15-8102-00136910BC6D}"/>
    <cellStyle name="Normal 50" xfId="12888" xr:uid="{96E335B5-313E-4511-8471-6901614EBC13}"/>
    <cellStyle name="Normal 51" xfId="247" xr:uid="{9FAF8668-0FCA-4394-99ED-1C6F9E59E3FE}"/>
    <cellStyle name="Normal 52" xfId="9702" xr:uid="{34EA990B-1297-4235-9070-7D4B99014F43}"/>
    <cellStyle name="Normal 53" xfId="11810" xr:uid="{39EEDE76-D8D8-4AE4-92BC-62119C9DC07D}"/>
    <cellStyle name="Normal 54" xfId="4466" xr:uid="{1621007C-DBE6-4329-AB86-B795EB4F5337}"/>
    <cellStyle name="Normal 55" xfId="10779" xr:uid="{4A2413BF-7256-438D-9C79-C648EEC18783}"/>
    <cellStyle name="Normal 557" xfId="25611" xr:uid="{40639361-7F06-4EAD-87C7-EE8D2D150653}"/>
    <cellStyle name="Normal 56" xfId="8675" xr:uid="{0D7A7BDE-07DA-4943-BFF7-98B371946034}"/>
    <cellStyle name="Normal 561" xfId="25612" xr:uid="{5FB7DEE9-BA48-4E01-A64C-D5E9902C8FAF}"/>
    <cellStyle name="Normal 568" xfId="25613" xr:uid="{5774D28A-73FC-4CC6-9C80-52A0F5E89869}"/>
    <cellStyle name="Normal 57" xfId="23416" xr:uid="{621FF5F1-8CC3-457F-B316-20C51E67255F}"/>
    <cellStyle name="Normal 576" xfId="25615" xr:uid="{C71C0EA4-6926-429D-AAC9-486D84852409}"/>
    <cellStyle name="Normal 58" xfId="22339" xr:uid="{28ED0334-BBF2-4E87-925D-7CCBA63ACCC0}"/>
    <cellStyle name="Normal 59" xfId="11813" xr:uid="{91AAB40D-73BF-44AB-BB67-350010377371}"/>
    <cellStyle name="Normal 59 2" xfId="4554" xr:uid="{44CA6D4B-73C9-45EC-B38D-3AF8C655BA72}"/>
    <cellStyle name="Normal 59 2 2" xfId="4725" xr:uid="{7241E996-2762-489B-A51E-7166DD8B55DC}"/>
    <cellStyle name="Normal 59 2 2 2" xfId="14676" xr:uid="{D549863E-5F0A-4AD4-9E55-88F7AA021E55}"/>
    <cellStyle name="Normal 59 2 3" xfId="21741" xr:uid="{24773B97-4316-43C6-86F0-D6B97C4BA068}"/>
    <cellStyle name="Normal 59 2 3 2" xfId="20147" xr:uid="{6639EA01-8643-4978-AF3F-C271D90507B8}"/>
    <cellStyle name="Normal 59 2 4" xfId="8205" xr:uid="{80BD05C9-52F6-4C98-AC80-7394C1075FAA}"/>
    <cellStyle name="Normal 59 3" xfId="2342" xr:uid="{091BD617-4C3E-48F3-B041-29880F7325DC}"/>
    <cellStyle name="Normal 59 3 2" xfId="18827" xr:uid="{290D475A-63C4-4130-B45F-417D7E39C16F}"/>
    <cellStyle name="Normal 59 4" xfId="14275" xr:uid="{97811174-A595-41BB-8D84-3613E0A0D720}"/>
    <cellStyle name="Normal 59 4 2" xfId="7427" xr:uid="{662FB7C4-3203-4434-AAC4-DB3C7005E9A4}"/>
    <cellStyle name="Normal 59 5" xfId="20757" xr:uid="{ED901A04-11B0-4907-8118-719EDFD856CB}"/>
    <cellStyle name="Normal 6" xfId="91" xr:uid="{1E3A459F-CE95-4123-92FA-21283381C145}"/>
    <cellStyle name="Normal 6 10" xfId="2526" xr:uid="{0D0023E5-12AF-4B79-BB9E-EAC7125F2B1C}"/>
    <cellStyle name="Normal 6 10 2" xfId="7936" xr:uid="{60AC2CE6-6F9E-428A-9424-9EFF0CED8C05}"/>
    <cellStyle name="Normal 6 10 2 2" xfId="10746" xr:uid="{38667670-A306-4573-9FF6-6FD5458CB2AF}"/>
    <cellStyle name="Normal 6 10 3" xfId="11282" xr:uid="{1FED9454-9C8F-488D-BD9E-27674FFD4446}"/>
    <cellStyle name="Normal 6 10 3 2" xfId="16013" xr:uid="{8A3181BF-BAE0-4438-8FDE-5BA1D1A3CB7F}"/>
    <cellStyle name="Normal 6 10 4" xfId="7245" xr:uid="{C2D3E405-7624-438B-89BD-48FDAABD62F6}"/>
    <cellStyle name="Normal 6 2" xfId="248" xr:uid="{72C4F016-D12C-4FD7-8E2F-BC70DFA72FBC}"/>
    <cellStyle name="Normal 6 2 10" xfId="9190" xr:uid="{59BB42A7-EFC6-44D2-8103-E91469DB6E94}"/>
    <cellStyle name="Normal 6 2 2" xfId="5501" xr:uid="{50CB20B3-097D-4336-9DB3-AF2D13B7244C}"/>
    <cellStyle name="Normal 6 2 2 2" xfId="15081" xr:uid="{41CB9712-2FD5-4639-ACAC-0934A0618DA5}"/>
    <cellStyle name="Normal 6 2 2 2 2" xfId="15163" xr:uid="{A2B19B23-0B8B-4924-9422-CC508F347D89}"/>
    <cellStyle name="Normal 6 2 2 2 2 2" xfId="2695" xr:uid="{AAA27FC7-9086-4125-B3E2-F083C775D57A}"/>
    <cellStyle name="Normal 6 2 2 2 2 2 2" xfId="6536" xr:uid="{3FF89533-F7C3-4741-8834-E32D478745BF}"/>
    <cellStyle name="Normal 6 2 2 2 2 3" xfId="7074" xr:uid="{5DEAD8D5-A3A2-45BD-BBAA-F11A50D96C0D}"/>
    <cellStyle name="Normal 6 2 2 2 2 3 2" xfId="24430" xr:uid="{1EDDD736-0990-4DEB-B1B1-D6F9173F82DD}"/>
    <cellStyle name="Normal 6 2 2 2 2 4" xfId="929" xr:uid="{2607476F-7696-4EAC-9F3F-881C5E48B489}"/>
    <cellStyle name="Normal 6 2 2 2 3" xfId="16275" xr:uid="{CD74E478-D1DB-4703-8AF1-A6BB73D401A5}"/>
    <cellStyle name="Normal 6 2 2 2 3 2" xfId="14686" xr:uid="{412F5308-EA8B-4575-9FA4-BCB5272A0384}"/>
    <cellStyle name="Normal 6 2 2 2 4" xfId="3816" xr:uid="{9B02D140-5867-42FA-B88B-8A6F62FF4DD7}"/>
    <cellStyle name="Normal 6 2 2 2 4 2" xfId="21168" xr:uid="{409FC2A6-D531-49CB-ABF0-B803540F9F60}"/>
    <cellStyle name="Normal 6 2 2 2 5" xfId="2954" xr:uid="{0BA6A616-2DFA-4116-BD51-C05B92B870AC}"/>
    <cellStyle name="Normal 6 2 2 3" xfId="4548" xr:uid="{51E0F326-CC82-40E6-B044-4378A62C9980}"/>
    <cellStyle name="Normal 6 2 2 3 2" xfId="4630" xr:uid="{9BDBA9CE-9D38-4279-9E2D-1F04DDA70BF4}"/>
    <cellStyle name="Normal 6 2 2 3 2 2" xfId="9008" xr:uid="{703ADF6B-30AD-4BD8-B7C7-EF421DA458F7}"/>
    <cellStyle name="Normal 6 2 2 3 2 2 2" xfId="19174" xr:uid="{37A4989B-FD5E-4FAF-A020-14A0BB1401B5}"/>
    <cellStyle name="Normal 6 2 2 3 2 3" xfId="19710" xr:uid="{3A934C3D-22F3-49D1-BD04-30347B0DCC2D}"/>
    <cellStyle name="Normal 6 2 2 3 2 3 2" xfId="18118" xr:uid="{A6B12B5A-1D1D-4F9B-B27A-FC3036B5BC16}"/>
    <cellStyle name="Normal 6 2 2 3 2 4" xfId="1965" xr:uid="{6EAF2061-10AA-4A5C-BE8A-4FC7376AD3A8}"/>
    <cellStyle name="Normal 6 2 2 3 3" xfId="5741" xr:uid="{F64AE706-1DED-4C1C-990E-BC6B6989FEAB}"/>
    <cellStyle name="Normal 6 2 2 3 3 2" xfId="3122" xr:uid="{1C8C1883-3D91-47B0-891F-052FD7D2632B}"/>
    <cellStyle name="Normal 6 2 2 3 4" xfId="10130" xr:uid="{3D6BF9C7-A4BF-4736-A3F2-A8048D6A4640}"/>
    <cellStyle name="Normal 6 2 2 3 4 2" xfId="14856" xr:uid="{D48B5956-8E31-4805-BE25-D61DAA7A605B}"/>
    <cellStyle name="Normal 6 2 2 3 5" xfId="9267" xr:uid="{6010F0CF-E887-402E-85A9-9BA1D5A705A4}"/>
    <cellStyle name="Normal 6 2 2 4" xfId="21393" xr:uid="{2B01EC79-204F-4996-8354-59160121861D}"/>
    <cellStyle name="Normal 6 2 2 4 2" xfId="22588" xr:uid="{F7983CE3-8B01-405F-9076-9FF17F6FF532}"/>
    <cellStyle name="Normal 6 2 2 4 2 2" xfId="20998" xr:uid="{DD54AD7C-5756-4E11-91F5-21990C8E5EF5}"/>
    <cellStyle name="Normal 6 2 2 4 3" xfId="1712" xr:uid="{637766CC-2B7B-4FA0-ADF2-24B4DDC5544E}"/>
    <cellStyle name="Normal 6 2 2 4 3 2" xfId="8533" xr:uid="{1D01F3C0-FD1F-44BC-8DEA-CB28241BE8F2}"/>
    <cellStyle name="Normal 6 2 2 4 4" xfId="14518" xr:uid="{85BFF853-90D9-4274-97CF-24EF9ADB0FA2}"/>
    <cellStyle name="Normal 6 2 2 5" xfId="21475" xr:uid="{6F30DD5A-3F40-4303-B3C5-8A386575339A}"/>
    <cellStyle name="Normal 6 2 2 5 2" xfId="14259" xr:uid="{0212BAE1-76EA-49BF-B47C-BAFCEBEDDA1A}"/>
    <cellStyle name="Normal 6 2 2 5 2 2" xfId="17070" xr:uid="{4851861E-5D83-4A09-A23A-3DEE4362C811}"/>
    <cellStyle name="Normal 6 2 2 5 3" xfId="17607" xr:uid="{F63844B9-6690-40E6-88D4-BE584B2AF8AE}"/>
    <cellStyle name="Normal 6 2 2 5 3 2" xfId="11793" xr:uid="{B1438889-4F05-4CFA-B822-9047AF02EBDB}"/>
    <cellStyle name="Normal 6 2 2 5 4" xfId="13567" xr:uid="{6EB12ACB-9655-4D66-90B9-F9A2A27D7C60}"/>
    <cellStyle name="Normal 6 2 2 6" xfId="420" xr:uid="{B0B0D589-B31D-44C2-BC9C-F81D1AA26B70}"/>
    <cellStyle name="Normal 6 2 2 6 2" xfId="18826" xr:uid="{394A0B3F-9684-40E2-AAF4-AC721591D6BD}"/>
    <cellStyle name="Normal 6 2 2 7" xfId="14274" xr:uid="{387A1D27-B9FF-454E-A8BB-2C8622D70DAF}"/>
    <cellStyle name="Normal 6 2 2 7 2" xfId="17962" xr:uid="{3DB0D3CF-4738-44BB-AE5F-317256F0336A}"/>
    <cellStyle name="Normal 6 2 2 8" xfId="20756" xr:uid="{6DD54923-243A-47B7-A618-7353558433A0}"/>
    <cellStyle name="Normal 6 2 3" xfId="10861" xr:uid="{6CB9E2D3-040E-4FE2-BCF1-DE30D1A7208B}"/>
    <cellStyle name="Normal 6 2 3 2" xfId="23498" xr:uid="{7CABFC8C-8002-4507-AB47-C2AE87186802}"/>
    <cellStyle name="Normal 6 2 3 2 2" xfId="23580" xr:uid="{EC239741-4142-414A-A771-BFEA1D82F3F8}"/>
    <cellStyle name="Normal 6 2 3 2 2 2" xfId="15332" xr:uid="{0C77FFFF-EA3C-497F-A6FB-24C11BC688FE}"/>
    <cellStyle name="Normal 6 2 3 2 2 2 2" xfId="231" xr:uid="{1F910809-BC8E-4FBF-B711-C999AD3B3337}"/>
    <cellStyle name="Normal 6 2 3 2 2 3" xfId="757" xr:uid="{A9B75C7D-C79E-43C3-B62E-9D4173F69185}"/>
    <cellStyle name="Normal 6 2 3 2 2 3 2" xfId="20221" xr:uid="{1AD9BD43-91DC-4ECB-B400-031B63526ABB}"/>
    <cellStyle name="Normal 6 2 3 2 2 4" xfId="10383" xr:uid="{2541E397-0691-4FBF-A1D4-9ABB60265C09}"/>
    <cellStyle name="Normal 6 2 3 2 3" xfId="24692" xr:uid="{49373DA6-003E-40F9-8649-2591E1408CB3}"/>
    <cellStyle name="Normal 6 2 3 2 3 2" xfId="22071" xr:uid="{E9B187ED-4C89-4865-9D1C-13FF1A4BD0A6}"/>
    <cellStyle name="Normal 6 2 3 2 4" xfId="16454" xr:uid="{DF5F5A5A-9FF6-4B9A-88BE-7AF94D681D37}"/>
    <cellStyle name="Normal 6 2 3 2 4 2" xfId="9605" xr:uid="{81963568-242E-4E03-92EE-6CE0D40FA436}"/>
    <cellStyle name="Normal 6 2 3 2 5" xfId="15591" xr:uid="{BCB8AFB1-FE87-4FE3-AE23-079ABF2840CE}"/>
    <cellStyle name="Normal 6 2 3 3" xfId="17186" xr:uid="{0688356E-6A8D-4A3E-8645-B2149952F050}"/>
    <cellStyle name="Normal 6 2 3 3 2" xfId="17268" xr:uid="{3AD559DE-804A-4A9F-BDC2-51FD703261D1}"/>
    <cellStyle name="Normal 6 2 3 3 2 2" xfId="4799" xr:uid="{68847BE0-F19F-4EF2-B4B7-6052CA46E7D5}"/>
    <cellStyle name="Normal 6 2 3 3 2 2 2" xfId="6552" xr:uid="{56835614-0EE3-48EB-87B9-3EB90196848C}"/>
    <cellStyle name="Normal 6 2 3 3 2 3" xfId="1794" xr:uid="{B407E0E9-20C5-4755-ACF2-576AA8A98D92}"/>
    <cellStyle name="Normal 6 2 3 3 2 3 2" xfId="13907" xr:uid="{7E85871E-98F3-452B-8360-8CE6DA5726B4}"/>
    <cellStyle name="Normal 6 2 3 3 2 4" xfId="23020" xr:uid="{81844ADA-4485-40B5-A80D-86FD1600D906}"/>
    <cellStyle name="Normal 6 2 3 3 3" xfId="18379" xr:uid="{8ECABD37-CCEF-47E8-A211-76FE1CBFB4AA}"/>
    <cellStyle name="Normal 6 2 3 3 3 2" xfId="15759" xr:uid="{5C621EFC-5099-4FA0-9035-BE6A5C474B7A}"/>
    <cellStyle name="Normal 6 2 3 3 4" xfId="5920" xr:uid="{7A992B14-9388-402E-BC82-C21B0E3AF3FD}"/>
    <cellStyle name="Normal 6 2 3 3 4 2" xfId="22241" xr:uid="{9730769F-539A-4A92-B4DD-C36CB4E914B8}"/>
    <cellStyle name="Normal 6 2 3 3 5" xfId="5058" xr:uid="{D4DD5762-C871-45E5-8483-332278C7DD9B}"/>
    <cellStyle name="Normal 6 2 3 4" xfId="10943" xr:uid="{144589D7-1236-4CF8-8757-CC84B7B38F22}"/>
    <cellStyle name="Normal 6 2 3 4 2" xfId="21644" xr:uid="{40284106-D801-4FC8-BFE3-5944FA583B56}"/>
    <cellStyle name="Normal 6 2 3 4 2 2" xfId="12858" xr:uid="{AC0FB9A5-F4E6-4327-A75C-32EFB29EDED2}"/>
    <cellStyle name="Normal 6 2 3 4 3" xfId="13396" xr:uid="{E954C802-8083-4EED-B2C8-F2DBE7ADD03D}"/>
    <cellStyle name="Normal 6 2 3 4 3 2" xfId="7585" xr:uid="{E3E72CC8-0681-4470-9D82-3A74C0719190}"/>
    <cellStyle name="Normal 6 2 3 4 4" xfId="4069" xr:uid="{AE783113-98F4-47FA-94FD-560699C0837C}"/>
    <cellStyle name="Normal 6 2 3 5" xfId="12055" xr:uid="{37F7C1B6-2387-456C-8F2E-FB3B5D179183}"/>
    <cellStyle name="Normal 6 2 3 5 2" xfId="9435" xr:uid="{84A0CEB5-0774-4FA2-8809-948A6D68DC1F}"/>
    <cellStyle name="Normal 6 2 3 6" xfId="22767" xr:uid="{1B0B976E-47E3-4519-89C0-377E383E631E}"/>
    <cellStyle name="Normal 6 2 3 6 2" xfId="3292" xr:uid="{D4B7AF3C-8B7C-4CFF-9D8C-791EE66F9A1B}"/>
    <cellStyle name="Normal 6 2 3 7" xfId="21903" xr:uid="{C9E9EC85-5130-46FC-95D7-A7534A6BEE44}"/>
    <cellStyle name="Normal 6 2 4" xfId="6653" xr:uid="{3306B72C-3DB1-4C33-BAAA-FB9D263CFC94}"/>
    <cellStyle name="Normal 6 2 4 2" xfId="6735" xr:uid="{ABC183DB-7DDC-4FF2-AD9D-12797EDF6063}"/>
    <cellStyle name="Normal 6 2 4 2 2" xfId="11112" xr:uid="{E8C8F7D4-3900-431D-AAFE-7FC6B3591191}"/>
    <cellStyle name="Normal 6 2 4 2 2 2" xfId="19190" xr:uid="{A76E26CD-1D58-4CD9-AF59-BFAE158F5F64}"/>
    <cellStyle name="Normal 6 2 4 2 3" xfId="3898" xr:uid="{CA0E2EC6-34E0-4692-BDC9-8BC4AEFFC6E8}"/>
    <cellStyle name="Normal 6 2 4 2 3 2" xfId="2302" xr:uid="{C2738169-9D52-4FB9-AE50-82C8D3381E63}"/>
    <cellStyle name="Normal 6 2 4 2 4" xfId="16707" xr:uid="{A3F28AB1-20B0-4765-B45E-74B6531D42B0}"/>
    <cellStyle name="Normal 6 2 4 3" xfId="7846" xr:uid="{58AF6E25-1050-416C-AB2A-0380196F7A1F}"/>
    <cellStyle name="Normal 6 2 4 3 2" xfId="5226" xr:uid="{698F1EB5-B1F7-4490-ABF4-ED0440438F38}"/>
    <cellStyle name="Normal 6 2 4 4" xfId="12234" xr:uid="{C5642D77-DE7D-4C58-A12B-FD917E151256}"/>
    <cellStyle name="Normal 6 2 4 4 2" xfId="15929" xr:uid="{F2F6B4B9-B6FC-4EB3-9EBE-2FBBEC61B6F7}"/>
    <cellStyle name="Normal 6 2 4 5" xfId="11371" xr:uid="{8FD1E5C7-3A57-4C41-9CF3-7E5433E5AF14}"/>
    <cellStyle name="Normal 6 2 5" xfId="19289" xr:uid="{901192C7-8A55-47BA-9EE9-4D2B556829B0}"/>
    <cellStyle name="Normal 6 2 5 2" xfId="19371" xr:uid="{6D783459-DCAA-436E-8E5F-D4E5C7C880A9}"/>
    <cellStyle name="Normal 6 2 5 2 2" xfId="23749" xr:uid="{6964F2F6-03EA-47CC-864E-3AF75B94CBBC}"/>
    <cellStyle name="Normal 6 2 5 2 2 2" xfId="12874" xr:uid="{25762CA9-6FA2-485A-B76D-CF66563B2A8F}"/>
    <cellStyle name="Normal 6 2 5 2 3" xfId="10212" xr:uid="{814BEDCF-766A-474B-A278-B9EB180130F8}"/>
    <cellStyle name="Normal 6 2 5 2 3 2" xfId="4406" xr:uid="{49F413AD-7A78-4310-9FAA-01E72E5AF8F7}"/>
    <cellStyle name="Normal 6 2 5 2 4" xfId="6173" xr:uid="{44E00DA8-DD81-4976-B1D7-8FDF70EAF2D2}"/>
    <cellStyle name="Normal 6 2 5 3" xfId="20481" xr:uid="{15175C2B-76AC-4F9F-A84A-2530CA01B674}"/>
    <cellStyle name="Normal 6 2 5 3 2" xfId="11539" xr:uid="{88BB8523-12C7-4D41-90E6-469CACCF1D95}"/>
    <cellStyle name="Normal 6 2 5 4" xfId="24871" xr:uid="{39FCFA1F-D348-41D3-B9FA-FC7A469A46A9}"/>
    <cellStyle name="Normal 6 2 5 4 2" xfId="5396" xr:uid="{C29F1F2B-47B8-41BD-A3A4-A15B7D30EA02}"/>
    <cellStyle name="Normal 6 2 5 5" xfId="24008" xr:uid="{E4F376E0-827F-48E8-B2FE-B81B3C96955C}"/>
    <cellStyle name="Normal 6 2 6" xfId="8757" xr:uid="{881C6DCE-391A-4042-B275-C02C9530CFCE}"/>
    <cellStyle name="Normal 6 2 6 2" xfId="9951" xr:uid="{C0BC2E9E-82E0-4CDA-A63C-1F5FA962493C}"/>
    <cellStyle name="Normal 6 2 6 2 2" xfId="8363" xr:uid="{756B54DF-985F-4C1F-B2D2-8381794B790F}"/>
    <cellStyle name="Normal 6 2 6 3" xfId="13317" xr:uid="{A4B6EFF3-17C8-4860-BD02-A4BDA088DB93}"/>
    <cellStyle name="Normal 6 2 6 3 2" xfId="19066" xr:uid="{3EFAE1C6-48DF-41CA-BDA0-67D2603E3E9E}"/>
    <cellStyle name="Normal 6 2 6 4" xfId="20830" xr:uid="{00121E0C-B442-4623-846A-D33ABB60B2A8}"/>
    <cellStyle name="Normal 6 2 7" xfId="8839" xr:uid="{94B4FDF1-37D9-48C9-AFFB-843E1F148C2D}"/>
    <cellStyle name="Normal 6 2 7 2" xfId="20571" xr:uid="{3E8CA3A1-1B87-4A6C-B2CB-7A15B105E0E7}"/>
    <cellStyle name="Normal 6 2 7 2 2" xfId="23382" xr:uid="{02FC7746-6EE7-4E34-9A93-5C0BB86EE294}"/>
    <cellStyle name="Normal 6 2 7 3" xfId="23919" xr:uid="{923EF167-821C-4720-B08E-6C8D90EE819E}"/>
    <cellStyle name="Normal 6 2 7 3 2" xfId="5480" xr:uid="{7D37FC36-5B46-4B98-A1D8-6DF767B70349}"/>
    <cellStyle name="Normal 6 2 7 4" xfId="19881" xr:uid="{9A86181D-15C7-4642-9D6E-26FE3768AE5D}"/>
    <cellStyle name="Normal 6 2 8" xfId="9881" xr:uid="{2354579A-AA61-405B-B65A-3E60DEA0E229}"/>
    <cellStyle name="Normal 6 2 8 2" xfId="15684" xr:uid="{017CD35B-AD70-4D36-953B-CC09CF40D16B}"/>
    <cellStyle name="Normal 6 2 9" xfId="5842" xr:uid="{CEFA6DBF-2860-4518-9F52-F2223DCFB769}"/>
    <cellStyle name="Normal 6 2 9 2" xfId="13748" xr:uid="{8CFA7E4A-0647-4AC9-9BC2-4BC257B31ACC}"/>
    <cellStyle name="Normal 6 3" xfId="8683" xr:uid="{841C045C-ABF5-41D2-88B2-6D17A1DF17B6}"/>
    <cellStyle name="Normal 6 3 2" xfId="1370" xr:uid="{AA28DB5B-8524-4DFB-AE80-0F0A5CD7CEF5}"/>
    <cellStyle name="Normal 6 3 2 2" xfId="415" xr:uid="{1F557829-BB43-44C1-A8C0-659B53935862}"/>
    <cellStyle name="Normal 6 3 2 2 2" xfId="6904" xr:uid="{90C1CA96-291D-4C28-8094-BB49698F7DC1}"/>
    <cellStyle name="Normal 6 3 2 2 2 2" xfId="1102" xr:uid="{4A0159C6-BDB7-40BE-9D94-BDCC3A4870EF}"/>
    <cellStyle name="Normal 6 3 2 2 3" xfId="16536" xr:uid="{9F2A0EB5-1952-452F-BA91-6A5E9B64D7B1}"/>
    <cellStyle name="Normal 6 3 2 2 3 2" xfId="23357" xr:uid="{8D1ADC06-6C97-4C7A-8834-6147D5C64A12}"/>
    <cellStyle name="Normal 6 3 2 2 4" xfId="25124" xr:uid="{3ED2B52B-6B10-4209-9155-05F38CB26FE3}"/>
    <cellStyle name="Normal 6 3 2 3" xfId="2605" xr:uid="{D1B9A2B6-15BD-4DFB-99D2-4CBDED71EA35}"/>
    <cellStyle name="Normal 6 3 2 3 2" xfId="17864" xr:uid="{73E112EC-2AFC-4B8A-AC25-A011724FE952}"/>
    <cellStyle name="Normal 6 3 2 4" xfId="8025" xr:uid="{33273D69-DBD7-4E64-9AAA-8773A46B52AE}"/>
    <cellStyle name="Normal 6 3 2 4 2" xfId="24346" xr:uid="{C6C78931-3101-473D-BB4D-3A43080B1CC7}"/>
    <cellStyle name="Normal 6 3 2 5" xfId="7163" xr:uid="{1FBE296D-B11E-44FE-AB2C-2ACAC6A8CE27}"/>
    <cellStyle name="Normal 6 3 3" xfId="3474" xr:uid="{FEBC6BFF-D9FE-4206-BD33-707CAF34C457}"/>
    <cellStyle name="Normal 6 3 3 2" xfId="1455" xr:uid="{37C573D1-FFF3-454F-AFC4-5218016681E7}"/>
    <cellStyle name="Normal 6 3 3 2 2" xfId="19540" xr:uid="{C5C22803-80F4-4036-A0C7-9A26424EE84C}"/>
    <cellStyle name="Normal 6 3 3 2 2 2" xfId="2136" xr:uid="{224E2A70-ACD8-4FBD-8C14-2398DC55E0D8}"/>
    <cellStyle name="Normal 6 3 3 2 3" xfId="6002" xr:uid="{1B22F780-C7CA-4AB4-8194-19A27D12737D}"/>
    <cellStyle name="Normal 6 3 3 2 3 2" xfId="17044" xr:uid="{A76F43F6-9F0F-43BD-880B-5B1C6F9D0803}"/>
    <cellStyle name="Normal 6 3 3 2 4" xfId="18811" xr:uid="{FCE9A65D-1503-4DCB-8A4F-767B01352041}"/>
    <cellStyle name="Normal 6 3 3 3" xfId="8918" xr:uid="{F24DD32A-120E-4DBD-A3A1-B73E16D5DEB0}"/>
    <cellStyle name="Normal 6 3 3 3 2" xfId="7331" xr:uid="{41E7FADA-AD72-4864-AA4E-0063C1B33035}"/>
    <cellStyle name="Normal 6 3 3 4" xfId="20660" xr:uid="{83E86755-F73F-45F7-ADD3-D73BAF989628}"/>
    <cellStyle name="Normal 6 3 3 4 2" xfId="18034" xr:uid="{1DE34794-2188-4DC4-90C9-496D8176E1B2}"/>
    <cellStyle name="Normal 6 3 3 5" xfId="19799" xr:uid="{3A08493D-22A5-4C58-89D1-29C8F6E42BDF}"/>
    <cellStyle name="Normal 6 3 4" xfId="12975" xr:uid="{48FEBC83-6D3F-44FE-9774-841420779C16}"/>
    <cellStyle name="Normal 6 3 4 2" xfId="14169" xr:uid="{4401B18E-0DD7-4754-B30C-268074067A18}"/>
    <cellStyle name="Normal 6 3 4 2 2" xfId="24176" xr:uid="{B5590905-111C-4252-BF20-EC8F15E07EF9}"/>
    <cellStyle name="Normal 6 3 4 3" xfId="18558" xr:uid="{F86FEC51-EB2C-4098-A538-22B46B87386E}"/>
    <cellStyle name="Normal 6 3 4 3 2" xfId="11709" xr:uid="{2640C79A-5115-46DC-A276-719D535BE696}"/>
    <cellStyle name="Normal 6 3 4 4" xfId="17696" xr:uid="{EF8D6D91-FF49-4BDB-A881-74976B297A33}"/>
    <cellStyle name="Normal 6 3 5" xfId="13057" xr:uid="{A2537842-3DB8-4B7D-966D-ED77B7099DEE}"/>
    <cellStyle name="Normal 6 3 5 2" xfId="17437" xr:uid="{CBEFEB35-5C9A-4ED3-9971-2CE6A566D6B7}"/>
    <cellStyle name="Normal 6 3 5 2 2" xfId="1101" xr:uid="{3469900D-D534-4012-8856-C955E4E5D547}"/>
    <cellStyle name="Normal 6 3 5 3" xfId="22849" xr:uid="{8CD24822-1CA0-44F0-BDFE-21C8FAD4FEC3}"/>
    <cellStyle name="Normal 6 3 5 3 2" xfId="10720" xr:uid="{94D9EEAC-9D47-4714-943D-2DB31DEAC540}"/>
    <cellStyle name="Normal 6 3 5 4" xfId="12487" xr:uid="{EB84DEB0-E326-43DB-9E40-BEEB4050E882}"/>
    <cellStyle name="Normal 6 4" xfId="9788" xr:uid="{E739FB17-5109-4F94-A316-58D49F763D95}"/>
    <cellStyle name="Normal 6 4 2" xfId="22425" xr:uid="{99AA1517-FE21-40E2-8C93-711B95A49C76}"/>
    <cellStyle name="Normal 6 4 2 2" xfId="9873" xr:uid="{FFFDB15A-884C-4031-B923-F86589CB8C5F}"/>
    <cellStyle name="Normal 6 4 2 2 2" xfId="1615" xr:uid="{F2F8FB94-1C3F-42D9-96FC-A5045EE648F9}"/>
    <cellStyle name="Normal 6 4 2 2 2 2" xfId="10554" xr:uid="{8E23E441-CB98-4130-ABE0-B945454705E7}"/>
    <cellStyle name="Normal 6 4 2 2 3" xfId="24953" xr:uid="{80F52DE0-5AF4-49BD-966D-A478FE5F574B}"/>
    <cellStyle name="Normal 6 4 2 2 3 2" xfId="12824" xr:uid="{DE4A8B77-3221-4F8A-94A7-F787BEA68A4F}"/>
    <cellStyle name="Normal 6 4 2 2 4" xfId="20913" xr:uid="{5C19F9F4-9053-4295-8E0D-F26A0DB5A0AA}"/>
    <cellStyle name="Normal 6 4 2 3" xfId="15242" xr:uid="{956FFB1E-724F-4473-9136-2BBBC3D0AB1A}"/>
    <cellStyle name="Normal 6 4 2 3 2" xfId="13653" xr:uid="{5D7343DF-FC5A-4532-9A92-81543CE7B658}"/>
    <cellStyle name="Normal 6 4 2 4" xfId="2784" xr:uid="{BB6E4DD4-EB9C-49AF-8817-05CF8E9F6FFC}"/>
    <cellStyle name="Normal 6 4 2 4 2" xfId="20137" xr:uid="{FBEF8D55-1242-4212-ACC9-FEA4F87EB05C}"/>
    <cellStyle name="Normal 6 4 2 5" xfId="847" xr:uid="{456C871D-5521-4550-BAE3-B4ED9FE99D09}"/>
    <cellStyle name="Normal 6 4 3" xfId="16112" xr:uid="{45C1235B-6262-4DB8-B258-8FCFE243B468}"/>
    <cellStyle name="Normal 6 4 3 2" xfId="22510" xr:uid="{573A7AA3-9E4C-4205-9D07-EF9CAF95E0BE}"/>
    <cellStyle name="Normal 6 4 3 2 2" xfId="3719" xr:uid="{B5DFC978-C0A5-401E-9943-A4C5A983F489}"/>
    <cellStyle name="Normal 6 4 3 2 2 2" xfId="23191" xr:uid="{9EA61EF1-D9E3-4ADE-9EBC-45C528FA80A7}"/>
    <cellStyle name="Normal 6 4 3 2 3" xfId="18640" xr:uid="{F2A1DD0A-FFEA-4D01-AF13-BE207EF3A626}"/>
    <cellStyle name="Normal 6 4 3 2 3 2" xfId="25461" xr:uid="{50CDDD8C-C83D-48AE-93E2-8A953A493977}"/>
    <cellStyle name="Normal 6 4 3 2 4" xfId="14601" xr:uid="{1A1C9380-FAF8-4823-B76B-26FCA35F0C71}"/>
    <cellStyle name="Normal 6 4 3 3" xfId="4709" xr:uid="{7EA53405-A0C1-4FA0-8EB6-C82E1F791264}"/>
    <cellStyle name="Normal 6 4 3 3 2" xfId="1018" xr:uid="{E91E8746-9323-4A5E-B769-0E03C7812936}"/>
    <cellStyle name="Normal 6 4 3 4" xfId="9097" xr:uid="{95646A65-26FC-4436-AC8D-98ACA5AC3991}"/>
    <cellStyle name="Normal 6 4 3 4 2" xfId="13823" xr:uid="{0B10E5E9-AA91-4DCC-B020-7DAC90255875}"/>
    <cellStyle name="Normal 6 4 3 5" xfId="1883" xr:uid="{551A76A7-0B5F-4C74-9720-79FF9B20227A}"/>
    <cellStyle name="Normal 6 4 4" xfId="3559" xr:uid="{EE7EAC45-DBA5-401B-84BD-1F26A0E75C42}"/>
    <cellStyle name="Normal 6 4 4 2" xfId="13226" xr:uid="{F7F23A35-A8E5-4C54-85CD-2097DA320092}"/>
    <cellStyle name="Normal 6 4 4 2 2" xfId="4240" xr:uid="{54A76E31-5B08-4750-AD22-74E45F427FA9}"/>
    <cellStyle name="Normal 6 4 4 3" xfId="12316" xr:uid="{4BC1DA19-310E-406A-AA1B-AD2FD2927C65}"/>
    <cellStyle name="Normal 6 4 4 3 2" xfId="6510" xr:uid="{21F42499-2100-4430-AA85-8D906C75944A}"/>
    <cellStyle name="Normal 6 4 4 4" xfId="8278" xr:uid="{55E97B6D-59EE-4487-978C-CAFB98FA03BD}"/>
    <cellStyle name="Normal 6 4 5" xfId="21554" xr:uid="{8A5E037A-54D7-41FF-BAC5-68C1F57AE622}"/>
    <cellStyle name="Normal 6 4 5 2" xfId="19967" xr:uid="{EAA0AB68-EC3F-4449-A358-4DE8AAF8E5C6}"/>
    <cellStyle name="Normal 6 4 6" xfId="14348" xr:uid="{AE12130A-C47C-4512-BCF5-92C5217A63AE}"/>
    <cellStyle name="Normal 6 4 6 2" xfId="7501" xr:uid="{9159A39F-E44B-4779-A537-9F6A44B86153}"/>
    <cellStyle name="Normal 6 4 7" xfId="13485" xr:uid="{504DEC3B-ECB9-42E3-A0FE-81314FD8C9E8}"/>
    <cellStyle name="Normal 6 5" xfId="5578" xr:uid="{0B9AB411-6C37-4EB2-AC4F-813AE9A3C664}"/>
    <cellStyle name="Normal 6 5 2" xfId="11892" xr:uid="{76BD16FB-1632-4497-88E4-2E431B225278}"/>
    <cellStyle name="Normal 6 5 2 2" xfId="5663" xr:uid="{561921E0-B1D1-4213-8C1E-D4D3C05E055E}"/>
    <cellStyle name="Normal 6 5 2 2 2" xfId="22670" xr:uid="{F65C4FFF-1517-48A8-B215-1405A9D8EBB0}"/>
    <cellStyle name="Normal 6 5 2 2 2 2" xfId="6344" xr:uid="{A6B1E958-9588-4C08-A481-09172C977A66}"/>
    <cellStyle name="Normal 6 5 2 2 3" xfId="20742" xr:uid="{436B5FBF-EE0F-425C-9CC5-C6300B0EC05D}"/>
    <cellStyle name="Normal 6 5 2 2 3 2" xfId="8615" xr:uid="{F232EBFC-40C8-4942-B18A-A26EFC92A32B}"/>
    <cellStyle name="Normal 6 5 2 2 4" xfId="9350" xr:uid="{27D8800F-4DAF-4FAA-BEB4-74E9029B95EB}"/>
    <cellStyle name="Normal 6 5 2 3" xfId="23659" xr:uid="{9A7A941B-76E6-490F-8A90-B95E8DB653CB}"/>
    <cellStyle name="Normal 6 5 2 3 2" xfId="2054" xr:uid="{41B24A51-5219-40C2-9C27-45A72C20E019}"/>
    <cellStyle name="Normal 6 5 2 4" xfId="15421" xr:uid="{28F090F6-F721-4CDA-B233-9AE0F80C22C9}"/>
    <cellStyle name="Normal 6 5 2 4 2" xfId="1191" xr:uid="{7B937A28-1643-42A8-9B7C-9827CDC65AA7}"/>
    <cellStyle name="Normal 6 5 2 5" xfId="10301" xr:uid="{C1364778-098D-4582-8CB4-9B8A1EE6241E}"/>
    <cellStyle name="Normal 6 5 3" xfId="24529" xr:uid="{46D0ECA9-D070-454D-AFEA-4E7B32FCCA7D}"/>
    <cellStyle name="Normal 6 5 3 2" xfId="11977" xr:uid="{4624BAE0-B55D-47FC-9D62-E89BCA2C6EEF}"/>
    <cellStyle name="Normal 6 5 3 2 2" xfId="16357" xr:uid="{84FB3F73-ACB2-48ED-8A02-D57ED240836A}"/>
    <cellStyle name="Normal 6 5 3 2 2 2" xfId="12658" xr:uid="{18EFE267-1DFD-4966-9C67-324A56171CD0}"/>
    <cellStyle name="Normal 6 5 3 2 3" xfId="14430" xr:uid="{E4049A97-0C19-4E78-99B2-8F940CB7E054}"/>
    <cellStyle name="Normal 6 5 3 2 3 2" xfId="21250" xr:uid="{9F3EB702-B16F-4AB1-87EF-7C2705116E3C}"/>
    <cellStyle name="Normal 6 5 3 2 4" xfId="21986" xr:uid="{9338C5B4-9A23-41BE-8023-23EAB2A1B69C}"/>
    <cellStyle name="Normal 6 5 3 3" xfId="17347" xr:uid="{65350858-A900-435B-A7E5-246860CCAA16}"/>
    <cellStyle name="Normal 6 5 3 3 2" xfId="4158" xr:uid="{FABC2473-10DC-4D72-9CAB-76D962B652F2}"/>
    <cellStyle name="Normal 6 5 3 4" xfId="4888" xr:uid="{94778A88-DA2C-440E-A7AE-B656008C8A48}"/>
    <cellStyle name="Normal 6 5 3 4 2" xfId="2225" xr:uid="{E6A797DE-D2A3-4440-807C-DE606E222D6E}"/>
    <cellStyle name="Normal 6 5 3 5" xfId="22938" xr:uid="{9E306F80-F3DA-4542-9255-9ED66FACC3C3}"/>
    <cellStyle name="Normal 6 5 4" xfId="16197" xr:uid="{9A07D922-36C6-4B35-B0F5-6A96426F71A5}"/>
    <cellStyle name="Normal 6 5 4 2" xfId="10033" xr:uid="{4290F586-BAB7-44E3-BFF0-0CB7210712FF}"/>
    <cellStyle name="Normal 6 5 4 2 2" xfId="16878" xr:uid="{45D27115-E5F2-4D9E-AAE5-1E7E2B92CD66}"/>
    <cellStyle name="Normal 6 5 4 3" xfId="8107" xr:uid="{E3BD91DF-F66E-43D9-A79B-ED3A6E0E1191}"/>
    <cellStyle name="Normal 6 5 4 3 2" xfId="19148" xr:uid="{8763A199-F0C0-4807-992D-89765AA0D7BC}"/>
    <cellStyle name="Normal 6 5 4 4" xfId="3037" xr:uid="{0DB16671-6D1B-414C-8218-287913169F43}"/>
    <cellStyle name="Normal 6 5 5" xfId="11022" xr:uid="{1D5234C8-3A4E-4CC0-B4AC-49B58A23C388}"/>
    <cellStyle name="Normal 6 5 5 2" xfId="1019" xr:uid="{4E6B939F-43A5-4646-A36C-2449E98F0E33}"/>
    <cellStyle name="Normal 6 5 6" xfId="21733" xr:uid="{423B0175-D33F-4B4D-A555-3A0C53CDE8FC}"/>
    <cellStyle name="Normal 6 5 6 2" xfId="1190" xr:uid="{A0E425B2-42C7-41D0-A85B-3895812A3F9A}"/>
    <cellStyle name="Normal 6 5 7" xfId="3987" xr:uid="{CDE900ED-D367-4E1F-849E-AD44196AB190}"/>
    <cellStyle name="Normal 6 6" xfId="18216" xr:uid="{652D3CD1-FBB7-47D7-947E-663D46F207C5}"/>
    <cellStyle name="Normal 6 6 2" xfId="24614" xr:uid="{2AD0C6FF-4465-401E-B239-0C6669F6A602}"/>
    <cellStyle name="Normal 6 6 2 2" xfId="5823" xr:uid="{C2909499-D974-4997-84F2-E9AA8700587D}"/>
    <cellStyle name="Normal 6 6 2 2 2" xfId="25295" xr:uid="{A30A2321-86A7-4FD8-9727-8BE49D4DAE10}"/>
    <cellStyle name="Normal 6 6 2 3" xfId="2866" xr:uid="{C3F8E8E0-58AE-4D18-B4C8-3ACDFCF8C478}"/>
    <cellStyle name="Normal 6 6 2 3 2" xfId="14938" xr:uid="{D11595FF-7F20-47FD-AC67-F1DFFEE8E385}"/>
    <cellStyle name="Normal 6 6 2 4" xfId="15674" xr:uid="{5213C08F-2B47-4E73-9326-D75F817CBA4E}"/>
    <cellStyle name="Normal 6 6 3" xfId="6814" xr:uid="{0E3FD586-44B9-4F97-AD96-08BE81C97C15}"/>
    <cellStyle name="Normal 6 6 3 2" xfId="10472" xr:uid="{9F7CF9DF-B3D2-4E9D-821C-C58F0C7E1CA2}"/>
    <cellStyle name="Normal 6 6 4" xfId="11201" xr:uid="{4037FB29-4B3A-4D3F-8FB7-254D08BF316E}"/>
    <cellStyle name="Normal 6 6 4 2" xfId="4329" xr:uid="{2C8F166B-18A2-46B1-B467-D635EA8B146F}"/>
    <cellStyle name="Normal 6 6 5" xfId="16625" xr:uid="{F28516E1-FBAA-43AC-B827-74079F402DFE}"/>
    <cellStyle name="Normal 6 7" xfId="7683" xr:uid="{EB6D08FB-3F32-4F58-B0FC-A2DA9B2444A9}"/>
    <cellStyle name="Normal 6 7 2" xfId="18301" xr:uid="{2EC988F1-541D-42FA-B918-683AA4426534}"/>
    <cellStyle name="Normal 6 7 2 2" xfId="12137" xr:uid="{4577E837-9BED-46D5-80FB-9BC6BA9E1DBF}"/>
    <cellStyle name="Normal 6 7 2 2 2" xfId="18982" xr:uid="{89911875-91FB-48DB-B2FD-9E6E9381FDE9}"/>
    <cellStyle name="Normal 6 7 2 3" xfId="9179" xr:uid="{A8FD0DBF-2101-4A3C-8DE6-1B4495E1DC44}"/>
    <cellStyle name="Normal 6 7 2 3 2" xfId="3374" xr:uid="{92C14C53-3A85-4859-BC97-08A29BDCE67C}"/>
    <cellStyle name="Normal 6 7 2 4" xfId="5141" xr:uid="{916756FB-297B-4696-972F-AF8C469F4617}"/>
    <cellStyle name="Normal 6 7 3" xfId="19450" xr:uid="{E20B4160-F16F-4815-90BB-80F9F2FD3C3C}"/>
    <cellStyle name="Normal 6 7 3 2" xfId="23109" xr:uid="{FD944FB8-F40A-4B96-B054-4A292F0B84AF}"/>
    <cellStyle name="Normal 6 7 4" xfId="23838" xr:uid="{471B81FF-F439-4DA7-8AA4-F7789F83F85E}"/>
    <cellStyle name="Normal 6 7 4 2" xfId="10643" xr:uid="{74697E68-4236-45D5-A480-976B5AECD4F5}"/>
    <cellStyle name="Normal 6 7 5" xfId="6091" xr:uid="{BF734018-5ED1-4E8E-AD7B-F7240267B9D0}"/>
    <cellStyle name="Normal 6 8" xfId="20318" xr:uid="{F3CAB7E4-69FB-4D5E-9B3A-003E7693E8B8}"/>
    <cellStyle name="Normal 6 9" xfId="2444" xr:uid="{3A755121-4859-4D91-9B89-A06C5E76AD7C}"/>
    <cellStyle name="Normal 6 9 2" xfId="3637" xr:uid="{848FB9C1-0F8D-45EE-820E-F8C4A7F3628F}"/>
    <cellStyle name="Normal 6 9 2 2" xfId="18896" xr:uid="{0ED3C787-88D7-4F84-B7D0-D9E94A12939B}"/>
    <cellStyle name="Normal 6 9 3" xfId="19631" xr:uid="{32B523CB-7C49-43CF-92E3-597CA1FE8469}"/>
    <cellStyle name="Normal 6 9 3 2" xfId="25379" xr:uid="{B03E95FA-0BD8-449B-9537-E83C1DDECAE1}"/>
    <cellStyle name="Normal 6 9 4" xfId="8195" xr:uid="{84498F3F-0A58-44FF-8755-78E18E17E67F}"/>
    <cellStyle name="Normal 60" xfId="24450" xr:uid="{1C17DCF0-BD26-4129-9419-73AAA069CB6B}"/>
    <cellStyle name="Normal 60 2" xfId="10867" xr:uid="{CEB8562C-D29A-412D-AD9F-7F1A771C2CF7}"/>
    <cellStyle name="Normal 60 2 2" xfId="11038" xr:uid="{D743DC65-FAD7-48D4-9CC9-9E85909221AA}"/>
    <cellStyle name="Normal 60 2 2 2" xfId="1026" xr:uid="{9E8DF4DB-9D02-4BDE-934E-B9E67B55744D}"/>
    <cellStyle name="Normal 60 2 3" xfId="15429" xr:uid="{40136599-B2B4-4E62-A383-DB445C15083B}"/>
    <cellStyle name="Normal 60 2 3 2" xfId="13833" xr:uid="{F108B5DC-2086-4913-8FCF-656D81046C54}"/>
    <cellStyle name="Normal 60 2 4" xfId="20840" xr:uid="{AF4DD37D-3D27-4586-84BA-2239B390883D}"/>
    <cellStyle name="Normal 60 3" xfId="8655" xr:uid="{FA1C7D1C-C119-4BA1-9454-E02363C89A43}"/>
    <cellStyle name="Normal 60 3 2" xfId="8294" xr:uid="{88C9A89E-938D-463D-B30A-17AD32D9D031}"/>
    <cellStyle name="Normal 60 4" xfId="2711" xr:uid="{EC2B42D9-4400-41B9-AA81-25088CC6AE3B}"/>
    <cellStyle name="Normal 60 4 2" xfId="20063" xr:uid="{26B6BE06-AAB6-43BB-B35E-4404B20C278A}"/>
    <cellStyle name="Normal 60 5" xfId="14445" xr:uid="{0F7F596F-4552-46AA-B0ED-F950754C5BA7}"/>
    <cellStyle name="Normal 61" xfId="19209" xr:uid="{954CAD3E-CE0A-48BF-912B-3A4B84D25218}"/>
    <cellStyle name="Normal 62" xfId="2371" xr:uid="{D8D04178-806E-4B4D-8329-768443615329}"/>
    <cellStyle name="Normal 63" xfId="18126" xr:uid="{6F087F65-182B-48C7-9208-3EAE83DD8639}"/>
    <cellStyle name="Normal 64" xfId="13916" xr:uid="{B6E9501B-BB92-4AD5-8B3E-3AB57E37C65C}"/>
    <cellStyle name="Normal 65" xfId="22331" xr:uid="{D9A166AE-AC47-4E88-BAF4-549F72DBA369}"/>
    <cellStyle name="Normal 66" xfId="1281" xr:uid="{D9B17BCA-DD03-40A4-A481-9BF2A38E7710}"/>
    <cellStyle name="Normal 67" xfId="1282" xr:uid="{CBD02DB7-2522-43CE-A1EA-00B4BF216377}"/>
    <cellStyle name="Normal 68" xfId="8626" xr:uid="{CF65C32D-411A-4178-926D-D50646CD9253}"/>
    <cellStyle name="Normal 69" xfId="3385" xr:uid="{A31E8295-7098-4656-879D-9DE7DD232BD8}"/>
    <cellStyle name="Normal 7" xfId="92" xr:uid="{B8B3FD2B-CB16-4120-A0CF-93195AEDE40B}"/>
    <cellStyle name="Normal 7 10" xfId="7768" xr:uid="{0D54F913-45DD-46DA-9357-5E544CC4FF16}"/>
    <cellStyle name="Normal 7 10 2" xfId="24774" xr:uid="{D6E7F571-A778-42F0-A07C-42C682F6F23F}"/>
    <cellStyle name="Normal 7 10 2 2" xfId="8449" xr:uid="{3DBC472A-FD46-4E1B-A339-BFA6FB4AC048}"/>
    <cellStyle name="Normal 7 10 3" xfId="21815" xr:uid="{ED152BFE-036A-4C1F-9F5A-4662EAC25230}"/>
    <cellStyle name="Normal 7 10 3 2" xfId="9687" xr:uid="{8D43E00B-D273-46FA-99F6-DB2E9924575D}"/>
    <cellStyle name="Normal 7 10 4" xfId="11454" xr:uid="{A635A8A2-29F9-4454-9A37-B742E0996743}"/>
    <cellStyle name="Normal 7 2" xfId="1289" xr:uid="{594159A2-32E5-4A68-8641-1AE6BDF51C94}"/>
    <cellStyle name="Normal 7 2 10" xfId="21826" xr:uid="{3BCAA3DD-AEC9-4E83-AF6D-835249B8432D}"/>
    <cellStyle name="Normal 7 2 2" xfId="11815" xr:uid="{6F0EAF00-6BEF-4876-8702-19EE946F4C3F}"/>
    <cellStyle name="Normal 7 2 2 2" xfId="21391" xr:uid="{43F1B935-3CB0-46CD-99B3-649466F03178}"/>
    <cellStyle name="Normal 7 2 2 2 2" xfId="2527" xr:uid="{90B617E9-A383-4CB4-A0B6-C46CA5E26E1A}"/>
    <cellStyle name="Normal 7 2 2 2 2 2" xfId="20563" xr:uid="{02085913-2BE8-414B-9006-2AD25DD5BFE6}"/>
    <cellStyle name="Normal 7 2 2 2 2 2 2" xfId="3208" xr:uid="{FF96BC17-A352-4E6C-A079-C9A546485221}"/>
    <cellStyle name="Normal 7 2 2 2 2 3" xfId="11283" xr:uid="{C9CA6F96-004C-4F2C-A5C7-71863745095C}"/>
    <cellStyle name="Normal 7 2 2 2 2 3 2" xfId="5478" xr:uid="{68176046-CC8A-4862-AEC6-4C2DEEF75ED7}"/>
    <cellStyle name="Normal 7 2 2 2 2 4" xfId="7246" xr:uid="{FDAC376D-E7A1-4487-B0D4-CAA6DE3DDE0E}"/>
    <cellStyle name="Normal 7 2 2 2 3" xfId="3647" xr:uid="{0A4C5F42-7DEB-4D5F-914D-27E4A8BF3A47}"/>
    <cellStyle name="Normal 7 2 2 2 3 2" xfId="25213" xr:uid="{504B09FA-C030-4D84-A745-804AB4A8FA93}"/>
    <cellStyle name="Normal 7 2 2 2 4" xfId="13315" xr:uid="{CB250FBC-DA91-4AC2-A68E-1ABE3EAE537C}"/>
    <cellStyle name="Normal 7 2 2 2 4 2" xfId="12747" xr:uid="{0A042502-FBC2-4EAD-BF5B-4F36CB755216}"/>
    <cellStyle name="Normal 7 2 2 2 5" xfId="8196" xr:uid="{65BD3A64-EC84-46BE-AEA3-154B1C9A2A2E}"/>
    <cellStyle name="Normal 7 2 2 3" xfId="15079" xr:uid="{A9DB3B0C-5EFA-4581-AEB8-C9B9398113AD}"/>
    <cellStyle name="Normal 7 2 2 3 2" xfId="8840" xr:uid="{F8B9D40D-5C9A-436C-A9E5-02893C19910D}"/>
    <cellStyle name="Normal 7 2 2 3 2 2" xfId="14251" xr:uid="{9654386D-87A7-46D7-9AC6-A27C8CE5570F}"/>
    <cellStyle name="Normal 7 2 2 3 2 2 2" xfId="9521" xr:uid="{FF5A8776-C462-4856-B621-7C800FF77DB4}"/>
    <cellStyle name="Normal 7 2 2 3 2 3" xfId="23920" xr:uid="{0B006075-6FBC-4010-9862-078DE6E24A52}"/>
    <cellStyle name="Normal 7 2 2 3 2 3 2" xfId="11791" xr:uid="{208D6C2B-6AF6-43EE-B7B1-5F03446F2ACB}"/>
    <cellStyle name="Normal 7 2 2 3 2 4" xfId="19882" xr:uid="{F9ECD032-1F79-4A98-9941-331738FAA48C}"/>
    <cellStyle name="Normal 7 2 2 3 3" xfId="9961" xr:uid="{736B82EC-01DA-4E09-B54E-6266F655A38B}"/>
    <cellStyle name="Normal 7 2 2 3 3 2" xfId="18900" xr:uid="{AF886BBD-36A2-4531-92C6-D9A4C8D66CCC}"/>
    <cellStyle name="Normal 7 2 2 3 4" xfId="677" xr:uid="{D5473A9F-C354-401E-8817-297D38A85E7D}"/>
    <cellStyle name="Normal 7 2 2 3 4 2" xfId="25384" xr:uid="{9C1A2D0C-3619-4A43-8222-2B1611FBFC13}"/>
    <cellStyle name="Normal 7 2 2 3 5" xfId="20831" xr:uid="{8D5A11C6-AC4C-4B00-976B-7F75D484FF18}"/>
    <cellStyle name="Normal 7 2 2 4" xfId="8755" xr:uid="{491B114B-E7E9-4A83-A307-9C85B2E0629F}"/>
    <cellStyle name="Normal 7 2 2 4 2" xfId="1543" xr:uid="{0509A073-0F88-40ED-BA2E-4ED254F3187A}"/>
    <cellStyle name="Normal 7 2 2 4 2 2" xfId="12576" xr:uid="{4E76E43E-F0D6-480E-B33D-E07BCD7044D4}"/>
    <cellStyle name="Normal 7 2 2 4 3" xfId="19629" xr:uid="{B0D17ADB-CA3B-4947-935D-A5A1EFB10F38}"/>
    <cellStyle name="Normal 7 2 2 4 3 2" xfId="6433" xr:uid="{874D3D06-2B6C-46EF-A22D-E8833AAFEF5C}"/>
    <cellStyle name="Normal 7 2 2 4 4" xfId="18729" xr:uid="{D79E798E-1272-462D-BE62-8709FAA62469}"/>
    <cellStyle name="Normal 7 2 2 5" xfId="14091" xr:uid="{FCEB6607-8C61-409D-B941-9150392B9B9F}"/>
    <cellStyle name="Normal 7 2 2 5 2" xfId="7928" xr:uid="{8F2ECB3C-DC55-4D1B-AF29-4759AAF19FAE}"/>
    <cellStyle name="Normal 7 2 2 5 2 2" xfId="14772" xr:uid="{D34FC9B6-CC86-4649-A762-263E454D29B4}"/>
    <cellStyle name="Normal 7 2 2 5 3" xfId="4970" xr:uid="{8FC3C6D3-F9BE-4D28-BBEE-1C3836555CBE}"/>
    <cellStyle name="Normal 7 2 2 5 3 2" xfId="16011" xr:uid="{16175F4E-6522-4181-BF28-AE6DDAEBFD8C}"/>
    <cellStyle name="Normal 7 2 2 5 4" xfId="17779" xr:uid="{F2A298EB-3CD3-4A2A-98EF-498027D47973}"/>
    <cellStyle name="Normal 7 2 2 6" xfId="2531" xr:uid="{268B7885-C389-4ABD-9868-2C01545FE605}"/>
    <cellStyle name="Normal 7 2 2 6 2" xfId="8293" xr:uid="{A5E2018F-3D43-45EF-B79A-071CEF27A3EE}"/>
    <cellStyle name="Normal 7 2 2 7" xfId="2710" xr:uid="{72EB38DA-AA6B-489B-93DD-33BE799BFE03}"/>
    <cellStyle name="Normal 7 2 2 7 2" xfId="7429" xr:uid="{DAEA02FD-CC3E-4AF9-BBDF-2B0C64EAF7EF}"/>
    <cellStyle name="Normal 7 2 2 8" xfId="14444" xr:uid="{C0273895-C693-4AD5-966C-DB764EF14E9A}"/>
    <cellStyle name="Normal 7 2 3" xfId="15007" xr:uid="{11D40E62-D02F-4DA8-A813-42C66E52180A}"/>
    <cellStyle name="Normal 7 2 3 2" xfId="10859" xr:uid="{88BEFC6E-1DF6-45E4-AEE3-262A181940C5}"/>
    <cellStyle name="Normal 7 2 3 2 2" xfId="15164" xr:uid="{581D87E2-D7B2-4E70-81CA-03CBD0D8AF49}"/>
    <cellStyle name="Normal 7 2 3 2 2 2" xfId="9000" xr:uid="{B6A62A7A-3424-44F2-AA06-D58BB83C548D}"/>
    <cellStyle name="Normal 7 2 3 2 2 2 2" xfId="15845" xr:uid="{C135AAE7-0402-4E3B-9C9D-6159DDBB2C1A}"/>
    <cellStyle name="Normal 7 2 3 2 2 3" xfId="7075" xr:uid="{68D5D8E0-04CF-4B0F-88C8-960AA18B73D1}"/>
    <cellStyle name="Normal 7 2 3 2 2 3 2" xfId="18116" xr:uid="{E76EB92D-40CD-4C75-A245-BEB5EB34E2BF}"/>
    <cellStyle name="Normal 7 2 3 2 2 4" xfId="1963" xr:uid="{C3B29F33-16CB-4C2E-8EB4-EDC73D5A3BF1}"/>
    <cellStyle name="Normal 7 2 3 2 3" xfId="16285" xr:uid="{F8004A0A-0729-4536-97E3-3E9542ACD30E}"/>
    <cellStyle name="Normal 7 2 3 2 3 2" xfId="21002" xr:uid="{321EB88B-5E83-4055-8C39-65EDEA1EE4D1}"/>
    <cellStyle name="Normal 7 2 3 2 4" xfId="3819" xr:uid="{4A598C70-C0F5-4A95-AFF8-3C7E67FE5D26}"/>
    <cellStyle name="Normal 7 2 3 2 4 2" xfId="8538" xr:uid="{229A609B-D46A-4ABC-B57B-9712716759F5}"/>
    <cellStyle name="Normal 7 2 3 2 5" xfId="2955" xr:uid="{68B7456C-CE29-448B-9602-7BB49B02D4DE}"/>
    <cellStyle name="Normal 7 2 3 3" xfId="23496" xr:uid="{C8275432-C3B3-4381-9F42-F7F48B05E87F}"/>
    <cellStyle name="Normal 7 2 3 3 2" xfId="4631" xr:uid="{FED33051-B414-4F16-8CE4-2B6C84AB5554}"/>
    <cellStyle name="Normal 7 2 3 3 2 2" xfId="21636" xr:uid="{6ED9EE19-44BD-445C-B588-4A7099DFD08A}"/>
    <cellStyle name="Normal 7 2 3 3 2 2 2" xfId="5312" xr:uid="{DE2B97A5-8176-49FB-8DE8-89AA18705295}"/>
    <cellStyle name="Normal 7 2 3 3 2 3" xfId="19711" xr:uid="{58ACCCFC-6B67-44EC-B548-214BFB1794C2}"/>
    <cellStyle name="Normal 7 2 3 3 2 3 2" xfId="7583" xr:uid="{F5F63AFE-720C-442F-9242-3A746761FC4C}"/>
    <cellStyle name="Normal 7 2 3 3 2 4" xfId="4067" xr:uid="{08387ED9-8053-4491-ACD8-A933167C84A8}"/>
    <cellStyle name="Normal 7 2 3 3 3" xfId="5751" xr:uid="{BE8A21C5-6D7D-473C-969C-99A60C9EB1CE}"/>
    <cellStyle name="Normal 7 2 3 3 3 2" xfId="14690" xr:uid="{A253CD38-21DD-4C60-8E56-6D8EA03C76F0}"/>
    <cellStyle name="Normal 7 2 3 3 4" xfId="10133" xr:uid="{BA7DA5F7-1C94-4BED-B518-FA5A96239890}"/>
    <cellStyle name="Normal 7 2 3 3 4 2" xfId="21173" xr:uid="{EF8E519F-71DD-42EC-A435-9B03325BBF47}"/>
    <cellStyle name="Normal 7 2 3 3 5" xfId="9268" xr:uid="{567B3469-0A91-40E1-9A70-A414E27B815B}"/>
    <cellStyle name="Normal 7 2 3 4" xfId="4546" xr:uid="{EA7F1FB9-3DC6-4440-83CF-209CE44864E2}"/>
    <cellStyle name="Normal 7 2 3 4 2" xfId="22598" xr:uid="{C40D86AB-B209-4BB5-9F11-CAF6BF45A08A}"/>
    <cellStyle name="Normal 7 2 3 4 2 2" xfId="8367" xr:uid="{AB3B2AEB-5A54-4C1A-830D-81B425C0A05C}"/>
    <cellStyle name="Normal 7 2 3 4 3" xfId="1715" xr:uid="{B6B2B465-098F-4B4A-9165-89A5C6B84167}"/>
    <cellStyle name="Normal 7 2 3 4 3 2" xfId="19071" xr:uid="{7D20A09C-F64A-479F-93CF-91451AFA09A6}"/>
    <cellStyle name="Normal 7 2 3 4 4" xfId="14519" xr:uid="{60DD79DB-04D0-4E31-B070-0032DB08D648}"/>
    <cellStyle name="Normal 7 2 3 5" xfId="21476" xr:uid="{2EF47119-28DE-4B05-85AE-6D10A8A8F255}"/>
    <cellStyle name="Normal 7 2 3 5 2" xfId="2687" xr:uid="{C5584E48-5E92-4AFF-8355-E0802DA522F8}"/>
    <cellStyle name="Normal 7 2 3 5 2 2" xfId="22157" xr:uid="{973E1D31-7E31-4756-A9EC-E88545EC206B}"/>
    <cellStyle name="Normal 7 2 3 5 3" xfId="17608" xr:uid="{4B3204CB-EBE7-42BB-A20E-A7E1431F1F98}"/>
    <cellStyle name="Normal 7 2 3 5 3 2" xfId="24428" xr:uid="{05237832-CF4F-4A39-84F4-58C174E4DF58}"/>
    <cellStyle name="Normal 7 2 3 5 4" xfId="13568" xr:uid="{BE723597-B9D1-41B5-940B-33AC7B8816A3}"/>
    <cellStyle name="Normal 7 2 3 6" xfId="2542" xr:uid="{5273C0C8-B141-4C37-9C00-0F641C96A973}"/>
    <cellStyle name="Normal 7 2 3 6 2" xfId="12505" xr:uid="{0ACC6964-2007-49C9-8939-5CA9643D2AFA}"/>
    <cellStyle name="Normal 7 2 3 7" xfId="7954" xr:uid="{6D6DE731-37A1-4507-92EB-4C6AA50ED9EC}"/>
    <cellStyle name="Normal 7 2 3 7 2" xfId="11640" xr:uid="{196F7552-7FEE-4201-8634-903B4E31A757}"/>
    <cellStyle name="Normal 7 2 3 8" xfId="8123" xr:uid="{57827411-7143-4DC0-9FF7-1CD546505AA0}"/>
    <cellStyle name="Normal 7 2 4" xfId="17184" xr:uid="{840BADC1-35B8-4C5B-AD0C-5098E97C158F}"/>
    <cellStyle name="Normal 7 2 4 2" xfId="10944" xr:uid="{BE00A933-23AE-4B5A-BF15-AE441B94D121}"/>
    <cellStyle name="Normal 7 2 4 2 2" xfId="15324" xr:uid="{A5DCCF82-FAF8-46E7-A9CF-11BDE8CA26D0}"/>
    <cellStyle name="Normal 7 2 4 2 2 2" xfId="11625" xr:uid="{A172D36C-9575-4C31-9785-E52507360AA8}"/>
    <cellStyle name="Normal 7 2 4 2 3" xfId="13397" xr:uid="{D4B13EE4-D667-4C2D-9060-A4C53A1C03D9}"/>
    <cellStyle name="Normal 7 2 4 2 3 2" xfId="20219" xr:uid="{73BF152D-5DD2-4DC9-BBAB-C55F8B14ACDF}"/>
    <cellStyle name="Normal 7 2 4 2 4" xfId="10381" xr:uid="{52FA2A95-98A2-46B9-82CA-0B9AC40A45C2}"/>
    <cellStyle name="Normal 7 2 4 3" xfId="12065" xr:uid="{AC8226F4-97AD-47AD-B1DF-EED13EE02253}"/>
    <cellStyle name="Normal 7 2 4 3 2" xfId="3126" xr:uid="{A0A80D34-3601-4CD9-817E-B7CD5F8D0FE7}"/>
    <cellStyle name="Normal 7 2 4 4" xfId="22770" xr:uid="{D9C373B0-BC02-4A9A-AC2C-51B74A6265DD}"/>
    <cellStyle name="Normal 7 2 4 4 2" xfId="14861" xr:uid="{E3462101-BB58-474E-8068-580BDEF3880F}"/>
    <cellStyle name="Normal 7 2 4 5" xfId="21904" xr:uid="{F08400FC-9710-4CDA-937F-74E3B137AE48}"/>
    <cellStyle name="Normal 7 2 5" xfId="6651" xr:uid="{06EA2E35-0E95-4B3D-9D20-58416B8C471E}"/>
    <cellStyle name="Normal 7 2 5 2" xfId="23581" xr:uid="{7B6420F3-05F0-4789-86B5-CEE50A299172}"/>
    <cellStyle name="Normal 7 2 5 2 2" xfId="4791" xr:uid="{93B5718E-1BDC-46E0-83AA-B9899E1C0D8F}"/>
    <cellStyle name="Normal 7 2 5 2 2 2" xfId="24262" xr:uid="{01D4CCA3-C7EA-463C-9FEB-73CAB4B950F2}"/>
    <cellStyle name="Normal 7 2 5 2 3" xfId="1792" xr:uid="{657692DC-791A-491D-82A6-03F8A3A2A250}"/>
    <cellStyle name="Normal 7 2 5 2 3 2" xfId="13905" xr:uid="{A6132FD5-D485-4F08-9421-1693C44A2C45}"/>
    <cellStyle name="Normal 7 2 5 2 4" xfId="23018" xr:uid="{17F90E08-3CBD-4A0A-9B0E-C12F4E48825F}"/>
    <cellStyle name="Normal 7 2 5 3" xfId="24702" xr:uid="{2587A1D6-EDDD-4ACC-ADA7-2F86A5439E18}"/>
    <cellStyle name="Normal 7 2 5 3 2" xfId="9439" xr:uid="{57A048D3-91D9-4DB7-BF56-A6E98EE4215E}"/>
    <cellStyle name="Normal 7 2 5 4" xfId="16457" xr:uid="{D4E5436F-A326-402A-88BB-98A6A8363835}"/>
    <cellStyle name="Normal 7 2 5 4 2" xfId="3297" xr:uid="{AB5D06E0-B437-42E1-9FA0-819830B7D8D9}"/>
    <cellStyle name="Normal 7 2 5 5" xfId="15592" xr:uid="{684D31A7-35A5-4CD7-B3FA-8FD6E93F6737}"/>
    <cellStyle name="Normal 7 2 6" xfId="2442" xr:uid="{47427510-5297-4A36-92B9-D2BBFC2E4DC8}"/>
    <cellStyle name="Normal 7 2 6 2" xfId="504" xr:uid="{6BCEFD3B-DF27-4785-919D-61854CF76D38}"/>
    <cellStyle name="Normal 7 2 6 2 2" xfId="6262" xr:uid="{0A1A7D54-EBD5-4861-A27F-7F0F8F4DF89D}"/>
    <cellStyle name="Normal 7 2 6 3" xfId="6993" xr:uid="{8A091E0D-1EC8-4885-881D-D1AE872EA676}"/>
    <cellStyle name="Normal 7 2 6 3 2" xfId="16967" xr:uid="{A2607E09-CAF2-4033-8A8D-E0729D8B0879}"/>
    <cellStyle name="Normal 7 2 6 4" xfId="25042" xr:uid="{8FA1CA54-4E88-4869-B0D9-1780F1AEBE51}"/>
    <cellStyle name="Normal 7 2 7" xfId="20403" xr:uid="{6C1CAD1D-D740-4EFB-A989-C2096E182277}"/>
    <cellStyle name="Normal 7 2 7 2" xfId="18461" xr:uid="{62E5CDCB-4550-4020-8A7D-0EDB846ECA8C}"/>
    <cellStyle name="Normal 7 2 7 2 2" xfId="21084" xr:uid="{8B55BD5D-46FD-43AB-AB61-255DBD134D73}"/>
    <cellStyle name="Normal 7 2 7 3" xfId="15503" xr:uid="{F47F20A7-5443-4930-95DF-475DB7F44DFF}"/>
    <cellStyle name="Normal 7 2 7 3 2" xfId="22323" xr:uid="{2C450D7A-22B8-496D-9D46-FF375AD7E4BD}"/>
    <cellStyle name="Normal 7 2 7 4" xfId="24091" xr:uid="{87021C5B-AB22-4F64-8046-B4CC882FBD18}"/>
    <cellStyle name="Normal 7 2 8" xfId="22518" xr:uid="{98BB6B25-FD69-4083-AAC2-62A9553DEF05}"/>
    <cellStyle name="Normal 7 2 8 2" xfId="5151" xr:uid="{A94ADD3D-5DA5-42FC-8A64-CC40B007BB85}"/>
    <cellStyle name="Normal 7 2 9" xfId="12156" xr:uid="{0EFC03D1-F221-4F81-8073-311FFB088A1B}"/>
    <cellStyle name="Normal 7 2 9 2" xfId="2143" xr:uid="{20E159C2-04AF-44BB-B153-06B3ED852DC0}"/>
    <cellStyle name="Normal 7 3" xfId="21319" xr:uid="{FB8577B3-ADEA-4722-9525-4D96CE319B62}"/>
    <cellStyle name="Normal 7 3 2" xfId="12973" xr:uid="{65EB3318-1133-4A22-B860-ED33F8E92D0C}"/>
    <cellStyle name="Normal 7 3 2 2" xfId="6736" xr:uid="{28220981-FFCC-4695-A8BA-AAB0669E2A3B}"/>
    <cellStyle name="Normal 7 3 2 2 2" xfId="23741" xr:uid="{ECA8ABEC-732E-45CF-B4FA-2C74949387FD}"/>
    <cellStyle name="Normal 7 3 2 2 2 2" xfId="7417" xr:uid="{2D902DD9-7375-4A9E-816A-E9041DB28C52}"/>
    <cellStyle name="Normal 7 3 2 2 3" xfId="10210" xr:uid="{B968267C-C2EA-47DC-96E4-8F3360EF633E}"/>
    <cellStyle name="Normal 7 3 2 2 3 2" xfId="1273" xr:uid="{1971CC20-4291-43A4-A834-2817CDDA0294}"/>
    <cellStyle name="Normal 7 3 2 2 4" xfId="6171" xr:uid="{2B0F2D14-DF99-485C-850B-42D6DFEC1F5D}"/>
    <cellStyle name="Normal 7 3 2 3" xfId="7856" xr:uid="{85C3899C-DCCA-4C76-9E00-B68C176DDD01}"/>
    <cellStyle name="Normal 7 3 2 3 2" xfId="15763" xr:uid="{4300D8F3-534E-498A-B5BD-7A6758EA1A9E}"/>
    <cellStyle name="Normal 7 3 2 4" xfId="12237" xr:uid="{231ACF6B-FA68-4CAD-839A-76F8C19356D0}"/>
    <cellStyle name="Normal 7 3 2 4 2" xfId="22246" xr:uid="{CA3A889E-2B84-4BEE-B551-D64975B2B6FD}"/>
    <cellStyle name="Normal 7 3 2 5" xfId="11372" xr:uid="{442FE041-7A01-439B-94E0-D9C828CFB14E}"/>
    <cellStyle name="Normal 7 3 3" xfId="333" xr:uid="{5B7AA4AE-AA38-41C2-950C-790E2A409FE7}"/>
    <cellStyle name="Normal 7 3 3 2" xfId="19372" xr:uid="{93EA513C-F52A-4238-872F-438ADC34AAC7}"/>
    <cellStyle name="Normal 7 3 3 2 2" xfId="17429" xr:uid="{0230AB53-4742-4C6B-B166-3463EAB10D4E}"/>
    <cellStyle name="Normal 7 3 3 2 2 2" xfId="20053" xr:uid="{02B75FDA-BF48-4558-BB90-AA7B04E646A0}"/>
    <cellStyle name="Normal 7 3 3 2 3" xfId="22847" xr:uid="{4A1B9035-6CD5-42F1-8FF4-1317E4BC87B6}"/>
    <cellStyle name="Normal 7 3 3 2 3 2" xfId="2306" xr:uid="{6FC0AFBA-4CBE-47D7-9749-92A41AB4E1A7}"/>
    <cellStyle name="Normal 7 3 3 2 4" xfId="12485" xr:uid="{608EB611-3410-45F6-B10F-50AD724428F8}"/>
    <cellStyle name="Normal 7 3 3 3" xfId="20491" xr:uid="{BE75F4E4-4252-484E-8308-89E9289A031D}"/>
    <cellStyle name="Normal 7 3 3 3 2" xfId="5230" xr:uid="{7B5EB7A9-E55D-4A72-AD42-F8BC4A971BD7}"/>
    <cellStyle name="Normal 7 3 3 4" xfId="24874" xr:uid="{2601FE57-FFF2-4B70-9611-BC7B3EC42127}"/>
    <cellStyle name="Normal 7 3 3 4 2" xfId="15934" xr:uid="{45949476-14F9-49F2-B255-E71F00998890}"/>
    <cellStyle name="Normal 7 3 3 5" xfId="24009" xr:uid="{F2CA222C-EA0C-4FC9-9806-67D8CBA31A66}"/>
    <cellStyle name="Normal 7 3 4" xfId="19287" xr:uid="{57C5B3C1-3D4E-4399-9EB7-96BDB7740DB4}"/>
    <cellStyle name="Normal 7 3 4 2" xfId="18389" xr:uid="{32AEC06E-919B-466D-9AB6-4C906B00DCEE}"/>
    <cellStyle name="Normal 7 3 4 2 2" xfId="22075" xr:uid="{7298F490-C494-47BE-935A-557C3B05D031}"/>
    <cellStyle name="Normal 7 3 4 3" xfId="5923" xr:uid="{6F6A41B6-B771-4496-86C8-5619E55AF7C4}"/>
    <cellStyle name="Normal 7 3 4 3 2" xfId="9610" xr:uid="{4781FA07-E80F-40D9-A8E7-F2551878C0BC}"/>
    <cellStyle name="Normal 7 3 4 4" xfId="5059" xr:uid="{CF1D459A-747F-4606-8950-CA4494F0F9EC}"/>
    <cellStyle name="Normal 7 3 5" xfId="17269" xr:uid="{B12AD8D8-4A2F-476A-8086-A32BA202C733}"/>
    <cellStyle name="Normal 7 3 5 2" xfId="11104" xr:uid="{8805307F-B9F0-4700-9E4B-C81DA77AC8CF}"/>
    <cellStyle name="Normal 7 3 5 2 2" xfId="17950" xr:uid="{B4128CC9-2733-48C6-A9E8-E4F88831A5C0}"/>
    <cellStyle name="Normal 7 3 5 3" xfId="3896" xr:uid="{00B6676E-6B76-4088-98FD-6705C272B550}"/>
    <cellStyle name="Normal 7 3 5 3 2" xfId="1272" xr:uid="{28A0EF60-80B6-419B-B65E-4D18C0251A9B}"/>
    <cellStyle name="Normal 7 3 5 4" xfId="16705" xr:uid="{6783BF00-05AC-42B3-8D75-97D51D1845CE}"/>
    <cellStyle name="Normal 7 3 6" xfId="14106" xr:uid="{7A2A7737-F7F1-44D5-A285-3BBB34264DB6}"/>
    <cellStyle name="Normal 7 3 6 2" xfId="6191" xr:uid="{DB2CFCB8-8CFC-4AA1-9FA2-D97D3CFE8382}"/>
    <cellStyle name="Normal 7 3 7" xfId="18487" xr:uid="{AC86C8FF-831F-4D5E-8F37-C12DDC2C56BF}"/>
    <cellStyle name="Normal 7 3 7 2" xfId="5327" xr:uid="{6D5EDA74-911A-49C6-95A2-C1D9E9F39DE6}"/>
    <cellStyle name="Normal 7 3 8" xfId="18656" xr:uid="{0B48932E-E3E5-4C79-AE79-246C756E856A}"/>
    <cellStyle name="Normal 7 4" xfId="1373" xr:uid="{60269FFC-BA3B-4F43-88D7-67292C57A280}"/>
    <cellStyle name="Normal 7 4 2" xfId="3477" xr:uid="{F706BBB0-2202-4E45-83B8-523623C47204}"/>
    <cellStyle name="Normal 7 4 2 2" xfId="1453" xr:uid="{8578F3BE-8A84-49B3-AF06-A2859A9CC14C}"/>
    <cellStyle name="Normal 7 4 2 2 2" xfId="19532" xr:uid="{F7805A25-9CDF-4355-8C6C-C925BCA73A38}"/>
    <cellStyle name="Normal 7 4 2 2 2 2" xfId="1103" xr:uid="{95C67BB7-9BDE-4100-8C77-FDA92A154522}"/>
    <cellStyle name="Normal 7 4 2 2 3" xfId="6000" xr:uid="{1365C6F3-C8B7-4E92-A27D-98F42A9AC719}"/>
    <cellStyle name="Normal 7 4 2 2 3 2" xfId="10724" xr:uid="{64E60E73-FE54-470F-B7C4-8CAB8B7D4A2E}"/>
    <cellStyle name="Normal 7 4 2 2 4" xfId="18809" xr:uid="{EE0625E0-4EE3-4CE8-ABB8-D738D2CB3F2F}"/>
    <cellStyle name="Normal 7 4 2 3" xfId="2615" xr:uid="{12C98271-E8DA-45AC-8867-D30E6BEFE521}"/>
    <cellStyle name="Normal 7 4 2 3 2" xfId="24180" xr:uid="{8CA36D1F-8533-4D97-A15B-8CACF58285E0}"/>
    <cellStyle name="Normal 7 4 2 4" xfId="8028" xr:uid="{4FE31119-A759-44A4-ADEF-E5FCD37DC5CF}"/>
    <cellStyle name="Normal 7 4 2 4 2" xfId="11714" xr:uid="{0CAB63D3-04BF-4AF4-931B-8EFA40B6832F}"/>
    <cellStyle name="Normal 7 4 2 5" xfId="7164" xr:uid="{C0BCEEF7-043E-4E2F-A85E-2B5E1E3907B7}"/>
    <cellStyle name="Normal 7 4 3" xfId="9791" xr:uid="{DE798A1F-6CF1-4284-A5BA-059FA99982EF}"/>
    <cellStyle name="Normal 7 4 3 2" xfId="3557" xr:uid="{27390645-9C1F-474A-911F-5A9F65F58C58}"/>
    <cellStyle name="Normal 7 4 3 2 2" xfId="586" xr:uid="{1A98043A-484B-46AD-A90C-982A4B386729}"/>
    <cellStyle name="Normal 7 4 3 2 2 2" xfId="2137" xr:uid="{AC8F80FA-5903-4E89-B884-B1A19AC7CA5C}"/>
    <cellStyle name="Normal 7 4 3 2 3" xfId="12314" xr:uid="{5F4D70A1-09EB-4B99-B00F-6A52916658D0}"/>
    <cellStyle name="Normal 7 4 3 2 3 2" xfId="23361" xr:uid="{46E9F0EE-4C80-481D-821D-D7B980CAADB3}"/>
    <cellStyle name="Normal 7 4 3 2 4" xfId="8276" xr:uid="{E9E7B256-E52A-40DB-9E23-965793AF9954}"/>
    <cellStyle name="Normal 7 4 3 3" xfId="8928" xr:uid="{FF0F6ED6-EAE4-4A0F-B9FE-02C5A9571C2D}"/>
    <cellStyle name="Normal 7 4 3 3 2" xfId="17868" xr:uid="{1E648018-1938-4209-8B30-4BEA5F7F2E9D}"/>
    <cellStyle name="Normal 7 4 3 4" xfId="20663" xr:uid="{A86B218B-7B47-4527-9797-A1CD90A54C4F}"/>
    <cellStyle name="Normal 7 4 3 4 2" xfId="24351" xr:uid="{6CB51FCD-0789-4317-8939-9BC5F7A24AA1}"/>
    <cellStyle name="Normal 7 4 3 5" xfId="19800" xr:uid="{61549BB3-CCA3-41DF-AAF4-DA3B1F70961D}"/>
    <cellStyle name="Normal 7 4 4" xfId="13058" xr:uid="{EF862EF5-E50F-44B0-BBE6-F73549E40723}"/>
    <cellStyle name="Normal 7 4 4 2" xfId="6896" xr:uid="{2CA25AE2-EB5F-441A-B5A0-A96B72118AA5}"/>
    <cellStyle name="Normal 7 4 4 2 2" xfId="13739" xr:uid="{604A403B-10D4-44A1-BB01-5212E983687E}"/>
    <cellStyle name="Normal 7 4 4 3" xfId="16534" xr:uid="{1373707A-B5C0-4C57-A7D6-890CACE216D4}"/>
    <cellStyle name="Normal 7 4 4 3 2" xfId="4410" xr:uid="{02D97163-214C-409A-A1E7-53060D951513}"/>
    <cellStyle name="Normal 7 4 4 4" xfId="25122" xr:uid="{94C44FC2-136A-42CD-9BD9-B9AF2235F21D}"/>
    <cellStyle name="Normal 7 4 5" xfId="14179" xr:uid="{F6806C58-123B-4C8D-B8CE-0AAB70F8CC16}"/>
    <cellStyle name="Normal 7 4 5 2" xfId="11543" xr:uid="{5440E28C-24A6-4E40-A6CF-35DE8FBBA4FB}"/>
    <cellStyle name="Normal 7 4 6" xfId="18561" xr:uid="{BCF3459F-E066-4499-9128-156B4F203653}"/>
    <cellStyle name="Normal 7 4 6 2" xfId="5401" xr:uid="{5CD7AE31-A9CA-4404-8B9C-786B69E1B7E1}"/>
    <cellStyle name="Normal 7 4 7" xfId="17697" xr:uid="{24164156-6569-45B5-9E3D-D12036D84666}"/>
    <cellStyle name="Normal 7 5" xfId="22428" xr:uid="{33A6FA1C-C25D-451F-9B0A-61B02D18B375}"/>
    <cellStyle name="Normal 7 5 2" xfId="16115" xr:uid="{4F43FFFE-BBD2-4F1C-9286-ABB1CA7DAFFB}"/>
    <cellStyle name="Normal 7 5 2 2" xfId="22508" xr:uid="{9BFF4BF5-DAED-49E3-879F-0C110B4C77BF}"/>
    <cellStyle name="Normal 7 5 2 2 2" xfId="1625" xr:uid="{206FA0CB-EA4F-4081-9F07-6E7B0EC7A568}"/>
    <cellStyle name="Normal 7 5 2 2 2 2" xfId="10555" xr:uid="{74E9E360-B36A-4BF8-9C19-31DED23E8F2C}"/>
    <cellStyle name="Normal 7 5 2 2 3" xfId="18638" xr:uid="{518FF826-73E9-4B8A-AEE7-372402E0B9D0}"/>
    <cellStyle name="Normal 7 5 2 2 3 2" xfId="6514" xr:uid="{86CA5D57-493A-4B0C-A12D-4E96D04F0CFF}"/>
    <cellStyle name="Normal 7 5 2 2 4" xfId="14599" xr:uid="{0CC5A1DD-6B19-409D-BA48-C4B9B2290F49}"/>
    <cellStyle name="Normal 7 5 2 3" xfId="15252" xr:uid="{72501681-F874-4605-A201-EE6528791181}"/>
    <cellStyle name="Normal 7 5 2 3 2" xfId="19971" xr:uid="{13F8351E-E18F-4AA9-A527-FDD0C9DE7C51}"/>
    <cellStyle name="Normal 7 5 2 4" xfId="2787" xr:uid="{399DFD33-86AC-40C3-AA6C-23D15E1BAC24}"/>
    <cellStyle name="Normal 7 5 2 4 2" xfId="7506" xr:uid="{F66673D2-DF19-4D1F-976E-44C8FF757A03}"/>
    <cellStyle name="Normal 7 5 2 5" xfId="827" xr:uid="{D923AEDB-D3CB-41F1-85DF-C44BF7088FBD}"/>
    <cellStyle name="Normal 7 5 3" xfId="5581" xr:uid="{C941F9A3-63E9-4316-AC8D-9B3BD1D34E74}"/>
    <cellStyle name="Normal 7 5 3 2" xfId="16195" xr:uid="{821C8FB9-C6C9-4249-8CA7-D537DD789577}"/>
    <cellStyle name="Normal 7 5 3 2 2" xfId="3729" xr:uid="{038959A9-02B9-4AFE-A759-EB70B33DA8E3}"/>
    <cellStyle name="Normal 7 5 3 2 2 2" xfId="23192" xr:uid="{D18ED5BE-1187-44CB-BF48-81076787F297}"/>
    <cellStyle name="Normal 7 5 3 2 3" xfId="8105" xr:uid="{83F08D0B-03A8-4D03-9AD2-3956C3BCBDF1}"/>
    <cellStyle name="Normal 7 5 3 2 3 2" xfId="12828" xr:uid="{6B3A39B5-F50A-4193-BFF4-2F54FCF105F6}"/>
    <cellStyle name="Normal 7 5 3 2 4" xfId="3035" xr:uid="{54384768-A129-4046-9A6D-2053B35CAA5C}"/>
    <cellStyle name="Normal 7 5 3 3" xfId="4719" xr:uid="{19BF531B-87D2-43E7-8F74-E68AB0D3C831}"/>
    <cellStyle name="Normal 7 5 3 3 2" xfId="13657" xr:uid="{6C292378-1108-42F2-9168-09D211B6A9CD}"/>
    <cellStyle name="Normal 7 5 3 4" xfId="9100" xr:uid="{3B77A813-D8D6-4FA2-B576-AA25F7338DBC}"/>
    <cellStyle name="Normal 7 5 3 4 2" xfId="20142" xr:uid="{8B9472D6-CE78-4670-8D12-270FCB0D7F35}"/>
    <cellStyle name="Normal 7 5 3 5" xfId="2935" xr:uid="{37B1E1E3-C614-4461-AB68-8AD094C92942}"/>
    <cellStyle name="Normal 7 5 4" xfId="9871" xr:uid="{3D32DB2D-9840-4637-AD1E-98A16AFA0AA3}"/>
    <cellStyle name="Normal 7 5 4 2" xfId="587" xr:uid="{EA64440D-0EE9-4B06-AAB7-20C60D8A8FB9}"/>
    <cellStyle name="Normal 7 5 4 2 2" xfId="4241" xr:uid="{ECFA8CD8-90C3-46C2-A2BF-4CEA3C97BECB}"/>
    <cellStyle name="Normal 7 5 4 3" xfId="24951" xr:uid="{2146B168-97B0-4B27-8D5E-3D0B619CBEEC}"/>
    <cellStyle name="Normal 7 5 4 3 2" xfId="17048" xr:uid="{3F2933E3-1B59-4762-9102-D384856D6395}"/>
    <cellStyle name="Normal 7 5 4 4" xfId="20911" xr:uid="{E1F9E591-B78B-41B4-B2C2-83B4386E903D}"/>
    <cellStyle name="Normal 7 5 5" xfId="21564" xr:uid="{DD72731B-48BC-488A-ACF1-897001BBB856}"/>
    <cellStyle name="Normal 7 5 5 2" xfId="7335" xr:uid="{5BCBB763-65C0-49BF-8769-CC277E2421DB}"/>
    <cellStyle name="Normal 7 5 6" xfId="14351" xr:uid="{94BCABF1-DB1E-49B9-8915-0B8F585F388F}"/>
    <cellStyle name="Normal 7 5 6 2" xfId="18039" xr:uid="{A73B53ED-55E0-428D-AC8A-5262A66621C1}"/>
    <cellStyle name="Normal 7 5 7" xfId="13486" xr:uid="{C4999246-E112-43A4-A4F0-FB7F5CA444AD}"/>
    <cellStyle name="Normal 7 6" xfId="11895" xr:uid="{98F0193C-5E49-441B-8460-96D6065E17F4}"/>
    <cellStyle name="Normal 7 6 2" xfId="5661" xr:uid="{C886C739-2389-4E4F-A859-68AEBADBC1C0}"/>
    <cellStyle name="Normal 7 6 2 2" xfId="10043" xr:uid="{9737CBC4-B537-4973-A4CE-F977761AB427}"/>
    <cellStyle name="Normal 7 6 2 2 2" xfId="16879" xr:uid="{F814C227-E09F-4865-9FB7-3E524E8F3D93}"/>
    <cellStyle name="Normal 7 6 2 3" xfId="20740" xr:uid="{624BB015-E316-451E-8ECC-557777F3E351}"/>
    <cellStyle name="Normal 7 6 2 3 2" xfId="25465" xr:uid="{B7B67F0A-9C25-4433-B191-209C13092E33}"/>
    <cellStyle name="Normal 7 6 2 4" xfId="9348" xr:uid="{01720F95-4059-4E73-A720-4A21AAABA3C2}"/>
    <cellStyle name="Normal 7 6 3" xfId="11032" xr:uid="{ADA8A398-DEA4-43F7-A6BF-A3B952866688}"/>
    <cellStyle name="Normal 7 6 3 2" xfId="1020" xr:uid="{2BFABED6-EA63-4109-86D2-A00398FC8543}"/>
    <cellStyle name="Normal 7 6 4" xfId="21736" xr:uid="{A9797D56-FB29-4844-A946-FA8334582C6C}"/>
    <cellStyle name="Normal 7 6 4 2" xfId="13828" xr:uid="{F771A8BB-E802-41B8-A993-BBE8A1C59BA7}"/>
    <cellStyle name="Normal 7 6 5" xfId="9248" xr:uid="{2768B5B9-F21D-4020-9456-6151D962431E}"/>
    <cellStyle name="Normal 7 7" xfId="24532" xr:uid="{C6DE4AB3-FAE6-4FFB-9285-C999502CAFBE}"/>
    <cellStyle name="Normal 7 7 2" xfId="11975" xr:uid="{97D77CA9-22A3-4873-A3A4-F473DB2F4707}"/>
    <cellStyle name="Normal 7 7 2 2" xfId="22680" xr:uid="{687F987E-95FA-4D7F-9221-3874DD5D3933}"/>
    <cellStyle name="Normal 7 7 2 2 2" xfId="6345" xr:uid="{ABEF8F4C-D3BF-42B2-90B8-259491BAD15A}"/>
    <cellStyle name="Normal 7 7 2 3" xfId="14428" xr:uid="{B35EDEAA-07A8-41EA-B5E2-35FB888840B6}"/>
    <cellStyle name="Normal 7 7 2 3 2" xfId="19152" xr:uid="{C954F773-059F-4C5C-9BA8-C11BFA11F941}"/>
    <cellStyle name="Normal 7 7 2 4" xfId="21984" xr:uid="{D2DCD416-E813-4848-A957-F7D30F77BC6C}"/>
    <cellStyle name="Normal 7 7 3" xfId="23669" xr:uid="{0F310CC7-71C5-4C7B-A832-A578A7086B6F}"/>
    <cellStyle name="Normal 7 7 3 2" xfId="2055" xr:uid="{AE82523E-38FF-484D-A4FB-5403478EE7B8}"/>
    <cellStyle name="Normal 7 7 4" xfId="15424" xr:uid="{8F3F7541-93DA-490E-A229-DCFC66F8052C}"/>
    <cellStyle name="Normal 7 7 4 2" xfId="1192" xr:uid="{5A4A3DF3-B09E-4639-9F47-8807D449701C}"/>
    <cellStyle name="Normal 7 7 5" xfId="21884" xr:uid="{48F39242-06E6-4BC3-AE98-175B6E908FD1}"/>
    <cellStyle name="Normal 7 8" xfId="18219" xr:uid="{1EA5A43B-CCB8-43B7-876E-533FBFF54056}"/>
    <cellStyle name="Normal 7 9" xfId="14006" xr:uid="{18F91A4A-5C91-42B0-B7AC-9637540F2AA3}"/>
    <cellStyle name="Normal 7 9 2" xfId="503" xr:uid="{2276634F-6814-4A10-B3B0-60E2F58D18A4}"/>
    <cellStyle name="Normal 7 9 2 2" xfId="16796" xr:uid="{C7F37A69-812A-4BE1-BB6E-DDA8ACF385B7}"/>
    <cellStyle name="Normal 7 9 3" xfId="17526" xr:uid="{01E7E1D2-D6CA-450C-B1A4-BC044BEEDA53}"/>
    <cellStyle name="Normal 7 9 3 2" xfId="23280" xr:uid="{FC18BDC2-0DF9-4321-A8D7-6A7CD0694598}"/>
    <cellStyle name="Normal 7 9 4" xfId="12405" xr:uid="{4C76D256-702A-437E-B65C-D351C74D30F9}"/>
    <cellStyle name="Normal 70" xfId="25472" xr:uid="{9FA6194A-965C-44AD-8FAD-1DA69A9261E4}"/>
    <cellStyle name="Normal 71" xfId="2313" xr:uid="{9EBAB591-7FF3-4022-8779-AB592131D8C0}"/>
    <cellStyle name="Normal 72" xfId="12835" xr:uid="{3A5CE576-2712-410F-9F5F-E5601494178D}"/>
    <cellStyle name="Normal 73" xfId="22334" xr:uid="{82035B45-D05D-4172-897E-3808E82947C5}"/>
    <cellStyle name="Normal 74" xfId="16022" xr:uid="{2C1501A6-F2E4-40B5-A967-9D293C45B156}"/>
    <cellStyle name="Normal 75" xfId="5489" xr:uid="{0204BE9C-D196-49FC-98F0-0546E927E1D1}"/>
    <cellStyle name="Normal 76" xfId="11802" xr:uid="{A01DC524-19FA-4660-842F-602615C319BB}"/>
    <cellStyle name="Normal 77" xfId="24439" xr:uid="{B33FC47F-D52A-4C10-B961-089FC2923D1D}"/>
    <cellStyle name="Normal 78" xfId="242" xr:uid="{625A2147-2B01-4E62-A214-7EF3A21E2EEE}"/>
    <cellStyle name="Normal 79" xfId="25482" xr:uid="{05457513-317B-4F51-82EB-55E2C10356A0}"/>
    <cellStyle name="Normal 8" xfId="93" xr:uid="{54145EC8-C8F3-45EC-842F-CA4C3D260EEA}"/>
    <cellStyle name="Normal 8 2" xfId="3393" xr:uid="{2D09B1A6-09F2-4394-A39E-5D9FFEA28124}"/>
    <cellStyle name="Normal 8 2 2" xfId="24452" xr:uid="{937BA5EB-567B-4B1C-83C9-775E3F4FA1AF}"/>
    <cellStyle name="Normal 8 2 2 2" xfId="17194" xr:uid="{5E833E61-1ACF-42D2-9CFD-231C22334AEC}"/>
    <cellStyle name="Normal 8 2 2 2 2" xfId="17365" xr:uid="{41FDD6F6-0473-434B-8954-435B236A4A6A}"/>
    <cellStyle name="Normal 8 2 2 2 2 2" xfId="22061" xr:uid="{B4D98B0C-5531-4F87-AB15-53BF1C295584}"/>
    <cellStyle name="Normal 8 2 2 2 3" xfId="11211" xr:uid="{B74EB8CE-79ED-408D-BD1C-CE955D1D2F1E}"/>
    <cellStyle name="Normal 8 2 2 2 3 2" xfId="4334" xr:uid="{5D922DD3-B52C-4601-9239-832FB6C0B854}"/>
    <cellStyle name="Normal 8 2 2 2 4" xfId="9274" xr:uid="{1480E41B-9980-4E79-BE6B-5FF44D1835BB}"/>
    <cellStyle name="Normal 8 2 2 3" xfId="8844" xr:uid="{61BBE177-164E-4475-9D0E-15A1DAB0C4BA}"/>
    <cellStyle name="Normal 8 2 2 3 2" xfId="20928" xr:uid="{ACFB0BAD-E5B8-4DED-A0CE-7CE17A7B1C82}"/>
    <cellStyle name="Normal 8 2 2 4" xfId="9023" xr:uid="{7E9DC371-33EF-4E24-A355-0941A97FF256}"/>
    <cellStyle name="Normal 8 2 2 4 2" xfId="20065" xr:uid="{E67E9012-8564-4A48-A9D3-DFFE96AFB8EF}"/>
    <cellStyle name="Normal 8 2 2 5" xfId="2880" xr:uid="{608FA9FB-0E34-44A5-8496-DB884A9968C0}"/>
    <cellStyle name="Normal 8 2 3" xfId="10787" xr:uid="{874AB7A9-96F8-4E2A-BF38-E1B6B4A9919E}"/>
    <cellStyle name="Normal 8 2 3 2" xfId="21491" xr:uid="{545F39DA-30EF-49E1-B67E-ABFEEEADC62D}"/>
    <cellStyle name="Normal 8 2 3 2 2" xfId="18829" xr:uid="{8F58CEEB-CAD6-48C9-A75E-5F5F518B6FEE}"/>
    <cellStyle name="Normal 8 2 3 3" xfId="14277" xr:uid="{917CC017-64A9-4C45-B299-48D5C9C7D3CB}"/>
    <cellStyle name="Normal 8 2 3 3 2" xfId="17965" xr:uid="{85A841AD-E11F-4959-878A-CDCBC5ED4E3C}"/>
    <cellStyle name="Normal 8 2 3 4" xfId="14446" xr:uid="{35DC27AC-9BEE-4232-9994-54A53B50AAB8}"/>
    <cellStyle name="Normal 8 2 4" xfId="7686" xr:uid="{13E47762-0B77-4183-B612-8D70FCCF791E}"/>
    <cellStyle name="Normal 8 2 4 2" xfId="17357" xr:uid="{6372E0C3-86CE-489A-8B3B-487518AF127D}"/>
    <cellStyle name="Normal 8 2 4 2 2" xfId="4159" xr:uid="{AF9291B5-76C8-462C-BD1B-5DEE93CAE9F9}"/>
    <cellStyle name="Normal 8 2 4 3" xfId="4891" xr:uid="{28377BCF-7E95-4927-88BB-6E0295F6AD58}"/>
    <cellStyle name="Normal 8 2 4 3 2" xfId="2226" xr:uid="{D6BC62D6-5881-4759-8727-2AD67C771487}"/>
    <cellStyle name="Normal 8 2 4 4" xfId="15572" xr:uid="{02EE53B8-DA33-4C85-92F8-756FE4765381}"/>
    <cellStyle name="Normal 8 2 5" xfId="24612" xr:uid="{4467BCB9-A89E-4426-BE75-B9A0644F6A40}"/>
    <cellStyle name="Normal 8 2 5 2" xfId="16367" xr:uid="{F170CF53-3D46-4DEE-88E5-44F8428DB0FB}"/>
    <cellStyle name="Normal 8 2 5 2 2" xfId="12659" xr:uid="{C78F4A79-4E8C-457E-B37F-61646296C4ED}"/>
    <cellStyle name="Normal 8 2 5 3" xfId="2864" xr:uid="{40626980-A282-45E0-B465-CC5E1B9E7D02}"/>
    <cellStyle name="Normal 8 2 5 3 2" xfId="8619" xr:uid="{DEBABFCD-32D6-465A-A694-B1AE0CD23971}"/>
    <cellStyle name="Normal 8 2 5 4" xfId="15672" xr:uid="{711851F8-DCB9-45F0-982E-273DBDD642D2}"/>
    <cellStyle name="Normal 8 2 6" xfId="16205" xr:uid="{801BF2D5-2C10-4BF2-8096-FF0F69B38FDF}"/>
    <cellStyle name="Normal 8 2 6 2" xfId="11464" xr:uid="{3B7B2566-28CC-4D24-BA0C-EE2317EFC574}"/>
    <cellStyle name="Normal 8 2 7" xfId="24793" xr:uid="{75487032-C9F5-4C23-B298-0B86E1305F64}"/>
    <cellStyle name="Normal 8 2 7 2" xfId="4247" xr:uid="{4257AC55-746A-471F-9DC2-E7C1EB8032C1}"/>
    <cellStyle name="Normal 8 2 8" xfId="15514" xr:uid="{FBF201CE-F88D-4F50-A700-91BACAB3D953}"/>
    <cellStyle name="Normal 8 3" xfId="4474" xr:uid="{4AAB3ABE-EDB7-4CA6-91ED-5F01FD07C2BF}"/>
    <cellStyle name="Normal 8 3 2" xfId="8855" xr:uid="{7EAB97BF-E268-43D7-9A28-AEC76D8CF47A}"/>
    <cellStyle name="Normal 8 3 2 2" xfId="25142" xr:uid="{3F098E8B-8A94-401B-8AFE-DB5248C5AFF1}"/>
    <cellStyle name="Normal 8 3 3" xfId="20589" xr:uid="{56A4FDB6-4F52-4E58-83BC-F04E5B1DB28F}"/>
    <cellStyle name="Normal 8 3 3 2" xfId="24277" xr:uid="{B0B56D66-FAE7-406C-B675-B9FD808959EA}"/>
    <cellStyle name="Normal 8 3 4" xfId="20758" xr:uid="{494118A4-6297-4E53-9EBF-9EEBC881BAC0}"/>
    <cellStyle name="Normal 80" xfId="25483" xr:uid="{13EF16A6-16FC-4B61-B55B-59245FD5A0E6}"/>
    <cellStyle name="Normal 81" xfId="25485" xr:uid="{3FD696A1-9DFB-4BFC-A253-CC1892745725}"/>
    <cellStyle name="Normal 82" xfId="37" xr:uid="{F82487FD-9061-4385-A200-A7A21AB2F4E7}"/>
    <cellStyle name="Normal 9" xfId="94" xr:uid="{9EDEE7D4-209A-4F7C-944C-F9742781A306}"/>
    <cellStyle name="Normal 9 2" xfId="9707" xr:uid="{AA65AB71-2008-4B0B-91F3-225AF761222E}"/>
    <cellStyle name="Normal 9 2 2" xfId="18139" xr:uid="{4B87C763-51D4-474F-8F2F-C21B72C09DEA}"/>
    <cellStyle name="Normal 9 2 2 2" xfId="6661" xr:uid="{73F7FF1B-6E91-44F7-BFF9-5D39E556732E}"/>
    <cellStyle name="Normal 9 2 2 2 2" xfId="6832" xr:uid="{55E851F7-AA94-41B7-9187-CA4C6C8DAD53}"/>
    <cellStyle name="Normal 9 2 2 2 2 2" xfId="15749" xr:uid="{08C84D28-6D80-478E-8EC0-428403D9AFE1}"/>
    <cellStyle name="Normal 9 2 2 2 3" xfId="23848" xr:uid="{FED1DE40-DA2C-4A39-8407-3E8C3193D4ED}"/>
    <cellStyle name="Normal 9 2 2 2 3 2" xfId="10648" xr:uid="{C558BFE2-11EA-4BD8-BD71-68D77330BD6E}"/>
    <cellStyle name="Normal 9 2 2 2 4" xfId="21910" xr:uid="{3292EAC2-B7F8-4D37-830B-EC1CEC0DF2EC}"/>
    <cellStyle name="Normal 9 2 2 3" xfId="21480" xr:uid="{15DAB348-A304-47C2-8CE9-526E1759C866}"/>
    <cellStyle name="Normal 9 2 2 3 2" xfId="14616" xr:uid="{C34337CE-6C5C-4820-82C7-002BDCAFB513}"/>
    <cellStyle name="Normal 9 2 2 4" xfId="21659" xr:uid="{40FA7849-043C-4814-BBA4-A4169565A866}"/>
    <cellStyle name="Normal 9 2 2 4 2" xfId="13751" xr:uid="{F95CF2CF-B8A4-4077-876E-839FE40065D9}"/>
    <cellStyle name="Normal 9 2 2 5" xfId="9193" xr:uid="{F659C5DC-E4E7-47D2-A2CB-95B18D85EDCE}"/>
    <cellStyle name="Normal 9 2 3" xfId="14009" xr:uid="{E862A0D3-B930-404E-8F3A-8BA46DF7C312}"/>
    <cellStyle name="Normal 9 2 3 2" xfId="6824" xr:uid="{3271A08E-19FE-4D83-A120-A4653D67DA82}"/>
    <cellStyle name="Normal 9 2 3 2 2" xfId="10473" xr:uid="{884561BF-4182-4875-889F-FC4FA086E8D0}"/>
    <cellStyle name="Normal 9 2 3 3" xfId="11204" xr:uid="{48284A8F-72B5-4BDB-BB6C-E735B253D165}"/>
    <cellStyle name="Normal 9 2 3 3 2" xfId="4330" xr:uid="{F046A195-2304-4BCA-BAAC-DF34E62213BE}"/>
    <cellStyle name="Normal 9 2 3 4" xfId="5039" xr:uid="{0C9E5850-D122-45F2-8142-E367073249DE}"/>
    <cellStyle name="Normal 9 2 4" xfId="18299" xr:uid="{3A901048-D454-47A3-9A43-0B572576A4A8}"/>
    <cellStyle name="Normal 9 2 4 2" xfId="5833" xr:uid="{35FFD023-0E84-4861-8677-FCD421E25897}"/>
    <cellStyle name="Normal 9 2 4 2 2" xfId="25296" xr:uid="{E34DD4DD-B150-4466-AEC8-3F2E8DD8E452}"/>
    <cellStyle name="Normal 9 2 4 3" xfId="9177" xr:uid="{7C26DB7C-3367-40FF-BAAB-094CF17FCD2B}"/>
    <cellStyle name="Normal 9 2 4 3 2" xfId="21254" xr:uid="{5A66E060-FA23-4EA3-917A-0CC9CF7FC398}"/>
    <cellStyle name="Normal 9 2 4 4" xfId="5139" xr:uid="{D2BA890E-03B1-4AC9-82A8-EAE1E723CC94}"/>
    <cellStyle name="Normal 9 2 5" xfId="5671" xr:uid="{F3969B0A-E5D5-47B0-A0D5-5E943CB1568B}"/>
    <cellStyle name="Normal 9 2 5 2" xfId="24101" xr:uid="{C761A82E-8063-4AC6-B950-E93ABCB72F86}"/>
    <cellStyle name="Normal 9 2 6" xfId="18480" xr:uid="{5DBD591D-5243-44F7-BA1A-EE1B3368DE6A}"/>
    <cellStyle name="Normal 9 2 6 2" xfId="10561" xr:uid="{97623647-90DD-4994-AB70-170BC9381B5F}"/>
    <cellStyle name="Normal 9 2 7" xfId="4981" xr:uid="{3CD04598-2859-49D3-83C7-E9626E98DAEC}"/>
    <cellStyle name="Normal 9 3" xfId="2445" xr:uid="{988D2EC9-D15B-4E32-94B3-8F853B39D0EA}"/>
    <cellStyle name="Normal 9 4" xfId="20321" xr:uid="{1195819A-6AB5-44B3-9C7A-E6783BC6A8D0}"/>
    <cellStyle name="Note 10" xfId="8758" xr:uid="{998E07E3-892E-4E79-B290-515BA7932F5E}"/>
    <cellStyle name="Note 10 2" xfId="21394" xr:uid="{59348785-6BD5-4508-9246-C1DFC61B9BB8}"/>
    <cellStyle name="Note 10 2 2" xfId="20401" xr:uid="{81FB5FF8-97B9-4AC4-AA5F-90ABA476F075}"/>
    <cellStyle name="Note 10 2 2 2" xfId="24784" xr:uid="{07848BB4-C2A0-4216-8ACA-8D572C80AF61}"/>
    <cellStyle name="Note 10 2 2 2 2" xfId="8450" xr:uid="{4411F19E-A192-48F7-869E-804629A4845D}"/>
    <cellStyle name="Note 10 2 2 3" xfId="15501" xr:uid="{0274C62D-E055-4D24-8A03-6012F6DD9C5D}"/>
    <cellStyle name="Note 10 2 2 3 2" xfId="3378" xr:uid="{4F99154E-95E4-4214-90E0-DCDA94006627}"/>
    <cellStyle name="Note 10 2 2 4" xfId="24089" xr:uid="{31568E36-F2E1-4D8D-AB82-B054DE575DCC}"/>
    <cellStyle name="Note 10 2 3" xfId="13146" xr:uid="{DA332ABB-40AD-48D0-A2E6-3BF39117F75F}"/>
    <cellStyle name="Note 10 2 3 2" xfId="16797" xr:uid="{46EDDEFA-91DC-421D-A702-E5E1FEFCC395}"/>
    <cellStyle name="Note 10 2 4" xfId="17529" xr:uid="{A59CAF1F-A386-4CE0-B9F4-4041E49B81EC}"/>
    <cellStyle name="Note 10 2 4 2" xfId="23281" xr:uid="{DF6C2CE1-1FF4-4B2D-93EB-8DDF4ADF77D3}"/>
    <cellStyle name="Note 10 2 5" xfId="23989" xr:uid="{E07080FF-AD6F-4A95-91F8-5B825DD2BFA5}"/>
    <cellStyle name="Note 10 3" xfId="15082" xr:uid="{8A82F99A-AF6F-4547-BFCF-50AE259DFEF6}"/>
    <cellStyle name="Note 10 3 2" xfId="14089" xr:uid="{CBB531E3-B7D4-41CE-8225-2556E2D82AA7}"/>
    <cellStyle name="Note 10 3 2 2" xfId="18471" xr:uid="{1454C932-3C12-429A-8867-E134F65249DB}"/>
    <cellStyle name="Note 10 3 2 2 2" xfId="21085" xr:uid="{FD6C77AF-D420-4147-B2FC-9C0F473059FD}"/>
    <cellStyle name="Note 10 3 2 3" xfId="4968" xr:uid="{C79ABCD9-8C3D-4B2E-AFC8-22C50E70C201}"/>
    <cellStyle name="Note 10 3 2 3 2" xfId="9691" xr:uid="{17226A9A-05E3-4881-9FE5-28C6D5062C93}"/>
    <cellStyle name="Note 10 3 2 4" xfId="17777" xr:uid="{1242CC03-04A5-4A12-AF4F-1DA5E81F9A02}"/>
    <cellStyle name="Note 10 3 3" xfId="505" xr:uid="{D01D9010-F701-4048-9D30-E3737879F712}"/>
    <cellStyle name="Note 10 3 3 2" xfId="6263" xr:uid="{EF45B03C-BDDB-4E56-AB6B-1A1405D23CD5}"/>
    <cellStyle name="Note 10 3 4" xfId="6996" xr:uid="{F6EF6987-05D0-4EA0-9F98-6FE2158A603C}"/>
    <cellStyle name="Note 10 3 4 2" xfId="16968" xr:uid="{74A95FB9-E3CE-4398-A6FB-2E1B0F1C9800}"/>
    <cellStyle name="Note 10 3 5" xfId="17677" xr:uid="{FAF0C769-92A8-4C65-93EE-6895FBAFC8F6}"/>
    <cellStyle name="Note 10 4" xfId="7766" xr:uid="{42CBA9B2-3F65-4702-88AF-229C47CAA83C}"/>
    <cellStyle name="Note 10 4 2" xfId="12147" xr:uid="{05C5493D-E825-417B-8598-917CF5CB4ED8}"/>
    <cellStyle name="Note 10 4 2 2" xfId="18983" xr:uid="{E2922E55-44F9-4B6F-8CF7-581C07D21C4B}"/>
    <cellStyle name="Note 10 4 3" xfId="21813" xr:uid="{BB26C452-743A-4044-9BD6-533F9595F3C7}"/>
    <cellStyle name="Note 10 4 3 2" xfId="14942" xr:uid="{B5A3243B-B393-4B39-84C2-4136F5C0F1DD}"/>
    <cellStyle name="Note 10 4 4" xfId="11452" xr:uid="{783C7F54-E507-42D3-A8D4-13476CD71D73}"/>
    <cellStyle name="Note 10 5" xfId="19460" xr:uid="{DBD6C025-810E-495E-ABC5-A1F77F9B68A3}"/>
    <cellStyle name="Note 10 5 2" xfId="23110" xr:uid="{E96D8C9F-13D8-4C3F-A1CB-BC5199539FD6}"/>
    <cellStyle name="Note 10 6" xfId="23841" xr:uid="{F41EFA9F-1E8A-4419-A8FB-E940B8639E5A}"/>
    <cellStyle name="Note 10 6 2" xfId="10644" xr:uid="{7BB59774-D3D4-4766-A621-4716DB29979B}"/>
    <cellStyle name="Note 10 7" xfId="11352" xr:uid="{8758717F-B5E0-4496-B689-556862003094}"/>
    <cellStyle name="Note 11" xfId="4549" xr:uid="{A2CEFFA2-67DD-4AB7-ABD9-AB0D746F6F12}"/>
    <cellStyle name="Note 11 2" xfId="10862" xr:uid="{23681432-4A7F-4785-BF8E-2495A469B9A7}"/>
    <cellStyle name="Note 11 2 2" xfId="8838" xr:uid="{0F79B531-A363-432A-8213-C9EF67020AD0}"/>
    <cellStyle name="Note 11 2 2 2" xfId="20573" xr:uid="{CB123268-5FCA-4FCE-91CE-FBF84A243F51}"/>
    <cellStyle name="Note 11 2 2 2 2" xfId="3209" xr:uid="{CB3E0B96-C26B-431A-9D6F-E434AEC58D1A}"/>
    <cellStyle name="Note 11 2 2 3" xfId="23918" xr:uid="{1033AF87-F08C-4638-B8BF-9A0049887F54}"/>
    <cellStyle name="Note 11 2 2 3 2" xfId="16015" xr:uid="{503B7124-F9B9-4A36-AEFC-7B03D879AB14}"/>
    <cellStyle name="Note 11 2 2 4" xfId="19880" xr:uid="{A851C5AB-D126-468C-9B96-5FE731216003}"/>
    <cellStyle name="Note 11 2 3" xfId="3648" xr:uid="{5FD63D3C-5539-4944-B03B-968D20A7F80B}"/>
    <cellStyle name="Note 11 2 3 2" xfId="25214" xr:uid="{532A1E48-0529-49A0-83F4-C07BA3C19F88}"/>
    <cellStyle name="Note 11 2 4" xfId="13318" xr:uid="{52AE38D5-5DE5-4D76-8B91-1E4E909F3612}"/>
    <cellStyle name="Note 11 2 4 2" xfId="12748" xr:uid="{CE40E413-2AD0-4C1D-B952-6A47F56BC7E3}"/>
    <cellStyle name="Note 11 2 5" xfId="19780" xr:uid="{570C8536-E058-4CF7-8B48-F3F071FD7CC7}"/>
    <cellStyle name="Note 11 3" xfId="23499" xr:uid="{888359D0-4023-4C23-ACB9-FDE6E7E29530}"/>
    <cellStyle name="Note 11 3 2" xfId="21474" xr:uid="{86B8B767-783F-48C6-9A2C-EF327B2A11B2}"/>
    <cellStyle name="Note 11 3 2 2" xfId="14261" xr:uid="{FB0D7C81-FA53-49C2-BD1E-3A7AA2EC4E72}"/>
    <cellStyle name="Note 11 3 2 2 2" xfId="9522" xr:uid="{3F8FD42A-91B2-4AB7-811A-E5710E5E34C3}"/>
    <cellStyle name="Note 11 3 2 3" xfId="17606" xr:uid="{79B69A58-0B62-4ACE-AE4D-F093C433E9DB}"/>
    <cellStyle name="Note 11 3 2 3 2" xfId="5482" xr:uid="{184F51FB-51C6-4A7A-9E42-396627C5C48F}"/>
    <cellStyle name="Note 11 3 2 4" xfId="13566" xr:uid="{6E31DFBD-57EC-4855-B2F8-458593E9989D}"/>
    <cellStyle name="Note 11 3 3" xfId="9962" xr:uid="{7D774B7C-59E7-4758-8668-5B8B2724578F}"/>
    <cellStyle name="Note 11 3 3 2" xfId="18901" xr:uid="{9CFDF3C1-669B-4668-A44F-D6F9F5FC7F86}"/>
    <cellStyle name="Note 11 3 4" xfId="678" xr:uid="{FBB79064-9D2A-4884-BB4F-0F2B13791C78}"/>
    <cellStyle name="Note 11 3 4 2" xfId="25385" xr:uid="{DDB0E7F7-999A-47CA-ABB7-F00CF9795499}"/>
    <cellStyle name="Note 11 3 5" xfId="13466" xr:uid="{AB6AAA44-1F1E-49FC-A0C5-A4BE5ADB7EF9}"/>
    <cellStyle name="Note 11 4" xfId="2525" xr:uid="{3A77B4A1-711C-4BFB-8A00-56EED5573BCB}"/>
    <cellStyle name="Note 11 4 2" xfId="7938" xr:uid="{ECE8FBA0-8057-48A6-97EA-36CF2C9700A3}"/>
    <cellStyle name="Note 11 4 2 2" xfId="14773" xr:uid="{26B901DC-E03B-4579-99DA-F3CC8B5B3DF3}"/>
    <cellStyle name="Note 11 4 3" xfId="11281" xr:uid="{FF97C047-BCA4-42FB-A4B2-8D4CF303278D}"/>
    <cellStyle name="Note 11 4 3 2" xfId="22327" xr:uid="{9C419940-96EF-48F4-855A-2F9D53B38437}"/>
    <cellStyle name="Note 11 4 4" xfId="7244" xr:uid="{91F47262-3DDB-4A0E-AC24-C0CC89B03BC1}"/>
    <cellStyle name="Note 11 5" xfId="1544" xr:uid="{5D091039-EEDC-4C39-A88D-515D329035BE}"/>
    <cellStyle name="Note 11 5 2" xfId="12577" xr:uid="{E34F1B2E-3A1C-49A9-92E4-9169D38D9470}"/>
    <cellStyle name="Note 11 6" xfId="19632" xr:uid="{9745CBF3-743D-4053-BA56-1EE511AA2A4E}"/>
    <cellStyle name="Note 11 6 2" xfId="6434" xr:uid="{5E6D0F79-06CE-43E5-9566-97DEA14097A9}"/>
    <cellStyle name="Note 11 7" xfId="7144" xr:uid="{AC601910-22B2-4AFE-8E2E-36676902C66E}"/>
    <cellStyle name="Note 12" xfId="17187" xr:uid="{0CB3FDBD-9C24-4941-9210-F221FA7A1107}"/>
    <cellStyle name="Note 12 2" xfId="6654" xr:uid="{671CB829-6833-4C76-A534-BD738A883319}"/>
    <cellStyle name="Note 12 2 2" xfId="4629" xr:uid="{A974D4F5-52EC-43BE-8576-579399DCFB14}"/>
    <cellStyle name="Note 12 2 2 2" xfId="9010" xr:uid="{6E5BD690-B17F-4973-A369-A61F8848CA45}"/>
    <cellStyle name="Note 12 2 2 2 2" xfId="15846" xr:uid="{82B7C2FF-E2F0-485B-9EB6-A21E17C1DBD2}"/>
    <cellStyle name="Note 12 2 2 3" xfId="19709" xr:uid="{956B62CB-13CD-41A1-87BD-41AD4C9B397C}"/>
    <cellStyle name="Note 12 2 2 3 2" xfId="24432" xr:uid="{7CA883EB-4555-4254-A211-47F2A83D4DCF}"/>
    <cellStyle name="Note 12 2 2 4" xfId="931" xr:uid="{D8B1F6A7-C8C7-4347-8A0F-7B84DE695E27}"/>
    <cellStyle name="Note 12 2 3" xfId="16286" xr:uid="{9F26EC1C-9763-47DE-AEC7-9A373DB2B1D3}"/>
    <cellStyle name="Note 12 2 3 2" xfId="21003" xr:uid="{5EBAA1EA-DD81-4A49-808C-A9F8C096F7B1}"/>
    <cellStyle name="Note 12 2 4" xfId="3820" xr:uid="{4CD9291A-752A-440F-8C3C-BC5C6367F401}"/>
    <cellStyle name="Note 12 2 4 2" xfId="8539" xr:uid="{84EF3F0C-0CEB-4FCA-B405-DFFF0FD7E5C6}"/>
    <cellStyle name="Note 12 2 5" xfId="3967" xr:uid="{74F43AED-F197-44CE-A8E2-21BA2FE1D549}"/>
    <cellStyle name="Note 12 3" xfId="19290" xr:uid="{CC35D073-EB32-4C9C-9A63-EF0EDFEF7CAC}"/>
    <cellStyle name="Note 12 3 2" xfId="10942" xr:uid="{EEA702ED-9D36-4F6F-9ED5-E94547D1CA51}"/>
    <cellStyle name="Note 12 3 2 2" xfId="21646" xr:uid="{120D6F94-65AF-4051-94B8-4532B54DEC8B}"/>
    <cellStyle name="Note 12 3 2 2 2" xfId="5313" xr:uid="{D9E7D94B-E3FA-4675-A8F0-3E31904C1C93}"/>
    <cellStyle name="Note 12 3 2 3" xfId="13395" xr:uid="{244A46D4-A769-40A3-B474-3C68E26261F8}"/>
    <cellStyle name="Note 12 3 2 3 2" xfId="18120" xr:uid="{455E795F-3856-4A7D-B3BC-F9A03C98AF2C}"/>
    <cellStyle name="Note 12 3 2 4" xfId="1967" xr:uid="{1E5E5AAA-ED65-4AE0-A8AD-7CBC2648C0C9}"/>
    <cellStyle name="Note 12 3 3" xfId="5752" xr:uid="{56FF2C30-E05A-40BE-9397-8FBA044AB135}"/>
    <cellStyle name="Note 12 3 3 2" xfId="14691" xr:uid="{5B17D3CE-61F4-42D2-BF71-4A872E361F20}"/>
    <cellStyle name="Note 12 3 4" xfId="10134" xr:uid="{EDF7A087-8978-4873-87BD-6922589A297A}"/>
    <cellStyle name="Note 12 3 4 2" xfId="21174" xr:uid="{3284D9B8-91D1-45A2-9140-0D130EB6F3A8}"/>
    <cellStyle name="Note 12 3 5" xfId="10281" xr:uid="{4876D696-D5B8-4450-B0B5-DBBB68259515}"/>
    <cellStyle name="Note 12 4" xfId="15162" xr:uid="{6BA0C6DD-FAAD-418F-BC38-CB5DB251FA26}"/>
    <cellStyle name="Note 12 4 2" xfId="2697" xr:uid="{5308C3BE-788E-44FA-948F-4C5FDA815D0B}"/>
    <cellStyle name="Note 12 4 2 2" xfId="22158" xr:uid="{E6DAB1E7-535B-4DCC-B860-6F399B6EA6A5}"/>
    <cellStyle name="Note 12 4 3" xfId="7073" xr:uid="{3F57B4CA-CA57-4319-A53B-2BE89FC6F360}"/>
    <cellStyle name="Note 12 4 3 2" xfId="11795" xr:uid="{B1D86433-87D3-42D6-AB6F-3C18E2011ECA}"/>
    <cellStyle name="Note 12 4 4" xfId="930" xr:uid="{F1E8E099-D60D-445B-B1C6-ABBEF65A9C23}"/>
    <cellStyle name="Note 12 5" xfId="22599" xr:uid="{F668E6BD-B10C-4804-925D-38BA32AD994F}"/>
    <cellStyle name="Note 12 5 2" xfId="8368" xr:uid="{667977A7-197D-4075-B2E2-589926E6878C}"/>
    <cellStyle name="Note 12 6" xfId="1716" xr:uid="{C5860F03-9C67-44C3-98F8-72DCFB58D89C}"/>
    <cellStyle name="Note 12 6 2" xfId="19072" xr:uid="{257B343D-3983-4FAC-8CA4-DB226DD0C4E5}"/>
    <cellStyle name="Note 12 7" xfId="1863" xr:uid="{7D68DB5B-4571-466E-8FD2-FDA99918CBF5}"/>
    <cellStyle name="Note 13" xfId="12976" xr:uid="{AF711A8F-757A-4AE6-8818-7D2C851679A9}"/>
    <cellStyle name="Note 13 2" xfId="334" xr:uid="{E337AFFB-E11C-4BDC-8E13-A31AF5969E56}"/>
    <cellStyle name="Note 13 2 2" xfId="17267" xr:uid="{2134738B-A060-47E6-9344-E35847C7AA7E}"/>
    <cellStyle name="Note 13 2 2 2" xfId="4801" xr:uid="{DF06AA4E-B1B6-462C-8AE0-7D40ABEC18A1}"/>
    <cellStyle name="Note 13 2 2 2 2" xfId="24263" xr:uid="{9105456C-9BD3-403A-BE68-4C563637F9C1}"/>
    <cellStyle name="Note 13 2 2 3" xfId="759" xr:uid="{EDBB7F66-241B-4DE8-B7CD-A8821CC69A0E}"/>
    <cellStyle name="Note 13 2 2 3 2" xfId="20223" xr:uid="{F11527C2-84B9-41D1-825A-977E79B9DB6E}"/>
    <cellStyle name="Note 13 2 2 4" xfId="10385" xr:uid="{6C0C5E39-727F-4700-B52F-5427A969BBBB}"/>
    <cellStyle name="Note 13 2 3" xfId="24703" xr:uid="{DA871B9E-6DDF-4AD1-B5F6-3E246AF51A4D}"/>
    <cellStyle name="Note 13 2 3 2" xfId="9440" xr:uid="{AE87E643-3CD8-4637-809F-C81A55CB24BC}"/>
    <cellStyle name="Note 13 2 4" xfId="16458" xr:uid="{7BCEAEC5-66DE-4E9D-9D15-1EF3267F27B6}"/>
    <cellStyle name="Note 13 2 4 2" xfId="3298" xr:uid="{D0CAA009-93C7-4EF0-95E4-6DDF72118C41}"/>
    <cellStyle name="Note 13 2 5" xfId="16605" xr:uid="{78AF5561-03DF-47B3-93E5-BAF52CEEEB49}"/>
    <cellStyle name="Note 13 3" xfId="1374" xr:uid="{A935F195-C3D1-4A46-85A3-A8581F4B958E}"/>
    <cellStyle name="Note 13 3 2" xfId="6734" xr:uid="{277CBBAC-231E-4B03-AFE9-05638C46F6E9}"/>
    <cellStyle name="Note 13 3 2 2" xfId="11114" xr:uid="{B55A23B7-5197-48F4-8447-D7A6326869BF}"/>
    <cellStyle name="Note 13 3 2 2 2" xfId="17951" xr:uid="{308FD798-E5C0-4243-AC1A-CF8935FE753C}"/>
    <cellStyle name="Note 13 3 2 3" xfId="1796" xr:uid="{C3604A6E-CAE7-4358-B130-37EBCA141702}"/>
    <cellStyle name="Note 13 3 2 3 2" xfId="13909" xr:uid="{1BB77E08-A65B-49FB-B04C-04348A99368E}"/>
    <cellStyle name="Note 13 3 2 4" xfId="23022" xr:uid="{A54C7262-9A67-4B0E-A47C-38728915C6DC}"/>
    <cellStyle name="Note 13 3 3" xfId="18390" xr:uid="{1B357595-7C7B-41AB-86B6-3617AE0B9BF9}"/>
    <cellStyle name="Note 13 3 3 2" xfId="22076" xr:uid="{B5A0FB8E-3094-4139-84F7-DF1D8C0D552C}"/>
    <cellStyle name="Note 13 3 4" xfId="5924" xr:uid="{7BDEF4E8-448B-4CF5-AE05-BBA03E248CE7}"/>
    <cellStyle name="Note 13 3 4 2" xfId="9611" xr:uid="{D47FA16B-4099-4F27-B734-15B24C5584EA}"/>
    <cellStyle name="Note 13 3 5" xfId="6071" xr:uid="{A0BEA2CC-DDF3-4568-8A02-E9C19DFE9D7E}"/>
    <cellStyle name="Note 13 4" xfId="23579" xr:uid="{0B339626-CD14-400B-8BD0-DC70603CB9D4}"/>
    <cellStyle name="Note 13 4 2" xfId="15334" xr:uid="{AA59B252-130D-4DF4-A93C-497EBFA65F46}"/>
    <cellStyle name="Note 13 4 2 2" xfId="11626" xr:uid="{C4279D8C-F24B-436B-AB50-EF02F3BD12DF}"/>
    <cellStyle name="Note 13 4 3" xfId="758" xr:uid="{330D73EB-4A9D-4B1D-AA1E-2F6CB6B81DBD}"/>
    <cellStyle name="Note 13 4 3 2" xfId="7587" xr:uid="{71358CB6-9E12-4A8D-9ADD-CDCA2C68F3E4}"/>
    <cellStyle name="Note 13 4 4" xfId="4071" xr:uid="{3AD7111C-54F1-4490-8A4E-CD978C23D969}"/>
    <cellStyle name="Note 13 5" xfId="12066" xr:uid="{8CDBB758-5E12-4428-B012-996E33671BEC}"/>
    <cellStyle name="Note 13 5 2" xfId="3127" xr:uid="{575BB004-C2E0-40C3-8518-A48BB5DEF13A}"/>
    <cellStyle name="Note 13 6" xfId="22771" xr:uid="{0BEF797E-4093-4EBD-9F0A-98CC6B886F5F}"/>
    <cellStyle name="Note 13 6 2" xfId="14862" xr:uid="{F548F0A1-8071-4074-8900-6A295358208C}"/>
    <cellStyle name="Note 13 7" xfId="22918" xr:uid="{29DD108F-2006-47BF-97AF-A27301323AC0}"/>
    <cellStyle name="Note 14" xfId="3478" xr:uid="{345858DF-651C-4345-A2E2-9FCF03A48783}"/>
    <cellStyle name="Note 14 2" xfId="19370" xr:uid="{30259EE4-6BC1-447B-B2E6-4BDA41F0BAE0}"/>
    <cellStyle name="Note 14 2 2" xfId="23751" xr:uid="{E2304257-02AE-4D48-B635-362360E75395}"/>
    <cellStyle name="Note 14 2 2 2" xfId="7418" xr:uid="{59C5862E-C715-4255-BF01-FFE15D89AA87}"/>
    <cellStyle name="Note 14 2 3" xfId="3900" xr:uid="{3C4A7609-82C0-40C2-86AA-B4AF33678858}"/>
    <cellStyle name="Note 14 2 3 2" xfId="1274" xr:uid="{1A63CFDC-F3E2-4433-A4F5-8B41A09622E5}"/>
    <cellStyle name="Note 14 2 4" xfId="16709" xr:uid="{F34BCE44-A455-4DD3-97F4-472087934CBB}"/>
    <cellStyle name="Note 14 3" xfId="7857" xr:uid="{DF0C92E9-4607-4D21-B317-E44F536017DF}"/>
    <cellStyle name="Note 14 3 2" xfId="15764" xr:uid="{8D29A656-6F36-404A-B920-0C2FAD9F7C52}"/>
    <cellStyle name="Note 14 4" xfId="12238" xr:uid="{9859E842-4458-44C9-B65C-879624A5C4A3}"/>
    <cellStyle name="Note 14 4 2" xfId="22247" xr:uid="{017B6856-E009-453C-89F8-47B574F471E5}"/>
    <cellStyle name="Note 14 5" xfId="12385" xr:uid="{CC8D5DC4-7F9F-4DB0-8AFC-0511B0481741}"/>
    <cellStyle name="Note 15" xfId="2310" xr:uid="{FFEDCA7A-7FC7-49AF-A387-62EF0406152D}"/>
    <cellStyle name="Note 16" xfId="25486" xr:uid="{8F307D3F-67AE-457C-B85C-B2028E33E8F2}"/>
    <cellStyle name="Note 2" xfId="95" xr:uid="{DFC50212-A87D-4D0E-B47F-BF265C948B9A}"/>
    <cellStyle name="Note 2 10" xfId="10953" xr:uid="{E16E699D-EA3D-4262-8461-1F979975C994}"/>
    <cellStyle name="Note 2 10 2" xfId="25131" xr:uid="{56B15EC5-59E0-4648-A458-85B354EE3AFF}"/>
    <cellStyle name="Note 2 11" xfId="19547" xr:uid="{4BD242F7-F67E-4A10-8135-A953A8400ADD}"/>
    <cellStyle name="Note 2 11 2" xfId="22165" xr:uid="{6CC62A69-2B23-4D08-9F53-59902F92C138}"/>
    <cellStyle name="Note 2 12" xfId="5999" xr:uid="{E4B4E87B-A769-4B42-864A-E0277B4EDBF7}"/>
    <cellStyle name="Note 2 13" xfId="20227" xr:uid="{85689883-C6FF-4FEA-BBFB-DC8E5943DC59}"/>
    <cellStyle name="Note 2 14" xfId="11806" xr:uid="{F28E0246-93DA-437C-94ED-3BDFF905E404}"/>
    <cellStyle name="Note 2 15" xfId="25531" xr:uid="{A7E1952D-CA21-4DA0-A78C-D0A73A0A5A69}"/>
    <cellStyle name="Note 2 2" xfId="22344" xr:uid="{188D624E-5D6D-4A4E-948C-61420D2C7A71}"/>
    <cellStyle name="Note 2 2 10" xfId="11294" xr:uid="{22D1ED84-EB3B-4BC5-9D00-0342CD9C87EA}"/>
    <cellStyle name="Note 2 2 11" xfId="25607" xr:uid="{9E8568BF-F08E-42F0-9791-90EA80C5F072}"/>
    <cellStyle name="Note 2 2 2" xfId="7606" xr:uid="{47A7D59D-1A78-423C-BD49-BD7E782BE889}"/>
    <cellStyle name="Note 2 2 2 2" xfId="5582" xr:uid="{B9D2BC01-8EF2-4ABE-8909-BAD8B9304049}"/>
    <cellStyle name="Note 2 2 2 2 2" xfId="3560" xr:uid="{3358C67D-745F-4452-9112-BF206FC4D6C1}"/>
    <cellStyle name="Note 2 2 2 2 2 2" xfId="13228" xr:uid="{6ECA888D-FB50-4C92-8D19-DD7D2805456A}"/>
    <cellStyle name="Note 2 2 2 2 2 2 2" xfId="4239" xr:uid="{17925B57-7F3B-47AB-9AEB-0EEF16688181}"/>
    <cellStyle name="Note 2 2 2 2 2 3" xfId="6004" xr:uid="{C8B23A38-CC46-4C9B-9A21-701EB5C50B71}"/>
    <cellStyle name="Note 2 2 2 2 2 3 2" xfId="23362" xr:uid="{1146979C-BBAF-4B76-AEFB-931D12FFD431}"/>
    <cellStyle name="Note 2 2 2 2 2 4" xfId="18813" xr:uid="{AD0B482E-0623-4F5F-9429-093BC028991C}"/>
    <cellStyle name="Note 2 2 2 2 3" xfId="8929" xr:uid="{7EE3EE76-1BB8-46A3-9A5F-A09ED83F9D07}"/>
    <cellStyle name="Note 2 2 2 2 3 2" xfId="17869" xr:uid="{8A47ED81-3E18-471B-98FA-0490A9AD6D75}"/>
    <cellStyle name="Note 2 2 2 2 4" xfId="20664" xr:uid="{C4D95559-35A2-43D2-9816-94B4C70DBCED}"/>
    <cellStyle name="Note 2 2 2 2 4 2" xfId="24352" xr:uid="{CCC34B8F-DB8E-4845-91A8-328BCEB28522}"/>
    <cellStyle name="Note 2 2 2 2 5" xfId="20811" xr:uid="{27807ECC-6062-4D56-9A5B-4B92B43580FC}"/>
    <cellStyle name="Note 2 2 2 3" xfId="11896" xr:uid="{61E60F29-128A-4053-A00C-C0840EA3E7BE}"/>
    <cellStyle name="Note 2 2 2 3 2" xfId="9874" xr:uid="{BCB31957-7558-4270-875C-D7FAEC194756}"/>
    <cellStyle name="Note 2 2 2 3 2 2" xfId="588" xr:uid="{E9059D17-413A-41D5-B4D1-432D7B705C3B}"/>
    <cellStyle name="Note 2 2 2 3 2 2 2" xfId="10553" xr:uid="{E766A067-79CC-4481-B3DD-5A340C4D8DDD}"/>
    <cellStyle name="Note 2 2 2 3 2 3" xfId="12318" xr:uid="{F5C0F998-36A9-4734-A102-CE18689BC73E}"/>
    <cellStyle name="Note 2 2 2 3 2 3 2" xfId="17049" xr:uid="{717355D6-6204-4B87-9103-A6A59D2F4A61}"/>
    <cellStyle name="Note 2 2 2 3 2 4" xfId="8280" xr:uid="{0E7143F7-9CA3-4415-84C3-EE4241F88E5E}"/>
    <cellStyle name="Note 2 2 2 3 3" xfId="21565" xr:uid="{F2C51941-7F0F-4A67-8E4A-D9125A446314}"/>
    <cellStyle name="Note 2 2 2 3 3 2" xfId="7336" xr:uid="{FCCB9103-CFFB-4F82-B8F2-049A7D40A416}"/>
    <cellStyle name="Note 2 2 2 3 4" xfId="14352" xr:uid="{F8FAB7CA-7A7C-4AEE-812C-AC6C57301063}"/>
    <cellStyle name="Note 2 2 2 3 4 2" xfId="18040" xr:uid="{6384320F-5FB5-46CA-8AD5-10B5CC87F248}"/>
    <cellStyle name="Note 2 2 2 3 5" xfId="14499" xr:uid="{60991106-D268-4773-A651-BDF743102025}"/>
    <cellStyle name="Note 2 2 2 4" xfId="16116" xr:uid="{D363BA6F-A1EF-4150-9879-5F2E2B73B9BF}"/>
    <cellStyle name="Note 2 2 2 4 2" xfId="2616" xr:uid="{FE796DF6-EE6E-43A6-89BA-ABF2DDFF2F66}"/>
    <cellStyle name="Note 2 2 2 4 2 2" xfId="24181" xr:uid="{2C5DC4AB-D42F-457A-9154-96E668B07644}"/>
    <cellStyle name="Note 2 2 2 4 3" xfId="8029" xr:uid="{D0028C80-9C8C-48CE-AF0A-21115B433334}"/>
    <cellStyle name="Note 2 2 2 4 3 2" xfId="11715" xr:uid="{FA1546CB-FFB7-48C5-81CB-99DF7F228678}"/>
    <cellStyle name="Note 2 2 2 4 4" xfId="8176" xr:uid="{36038E8F-2710-43B4-9E80-B834711972E0}"/>
    <cellStyle name="Note 2 2 2 5" xfId="1456" xr:uid="{B071E425-4EF9-4D18-9E31-DB4B871177D9}"/>
    <cellStyle name="Note 2 2 2 5 2" xfId="19542" xr:uid="{D09D8694-7FA1-4C47-9F05-B8086A3BC5C5}"/>
    <cellStyle name="Note 2 2 2 5 2 2" xfId="2135" xr:uid="{21C3832A-57D5-411D-A63B-DEFBF3FEBAE3}"/>
    <cellStyle name="Note 2 2 2 5 3" xfId="16538" xr:uid="{73DAF6EA-29D8-4817-9097-DC409928799D}"/>
    <cellStyle name="Note 2 2 2 5 3 2" xfId="10725" xr:uid="{D9335961-0233-47C5-9305-1316835EDC2F}"/>
    <cellStyle name="Note 2 2 2 5 4" xfId="25126" xr:uid="{E0530034-58B1-482A-AB37-BC62D0BC4B67}"/>
    <cellStyle name="Note 2 2 2 6" xfId="15168" xr:uid="{E182DF85-031E-4332-A960-45DD2DE7018E}"/>
    <cellStyle name="Note 2 2 2 6 2" xfId="3052" xr:uid="{98661CC6-516B-468E-AB44-858DDACF15F1}"/>
    <cellStyle name="Note 2 2 2 7" xfId="15347" xr:uid="{BE43A4E4-F96D-4177-8B3B-2AFC2FDD39D3}"/>
    <cellStyle name="Note 2 2 2 7 2" xfId="2146" xr:uid="{5A194142-92B9-4BA3-B2F7-4DD2A06A7652}"/>
    <cellStyle name="Note 2 2 2 8" xfId="21829" xr:uid="{67D52291-024E-431E-9C61-9BABA6023EFE}"/>
    <cellStyle name="Note 2 2 3" xfId="24533" xr:uid="{642B8473-43EF-4360-9A40-16BD5AB48653}"/>
    <cellStyle name="Note 2 2 3 2" xfId="18220" xr:uid="{AF20AA7C-C96C-4921-BF51-EDF522D6CA96}"/>
    <cellStyle name="Note 2 2 3 2 2" xfId="16198" xr:uid="{5604E08A-DA53-4757-A459-1762B7D883F8}"/>
    <cellStyle name="Note 2 2 3 2 2 2" xfId="3730" xr:uid="{6F0BB1FD-4EA4-443B-9E77-7CDDE0A3BB0E}"/>
    <cellStyle name="Note 2 2 3 2 2 2 2" xfId="16877" xr:uid="{CD9BFA74-AE0C-4ECF-A4F1-77A8285005DD}"/>
    <cellStyle name="Note 2 2 3 2 2 3" xfId="18642" xr:uid="{C1EFFF7D-6C4E-4C2B-B0EA-767484A4E48F}"/>
    <cellStyle name="Note 2 2 3 2 2 3 2" xfId="12829" xr:uid="{DFBFC5DB-B012-4AF6-8722-EE5FB2E7F2BA}"/>
    <cellStyle name="Note 2 2 3 2 2 4" xfId="14603" xr:uid="{058A62AA-9409-473B-B254-871C9A71B738}"/>
    <cellStyle name="Note 2 2 3 2 3" xfId="4720" xr:uid="{0F163B58-6B6D-4056-9BB8-6508266823ED}"/>
    <cellStyle name="Note 2 2 3 2 3 2" xfId="13658" xr:uid="{E80F3270-7A19-44B9-B8F5-8F90AD343E81}"/>
    <cellStyle name="Note 2 2 3 2 4" xfId="9101" xr:uid="{D2F04713-2AAE-4D7B-BE46-6FA29B44DB02}"/>
    <cellStyle name="Note 2 2 3 2 4 2" xfId="20143" xr:uid="{50ADDD87-89E4-4C14-98DD-D74196957791}"/>
    <cellStyle name="Note 2 2 3 2 5" xfId="2336" xr:uid="{294C80FF-50E5-4FEC-84A4-8595F6E78CE2}"/>
    <cellStyle name="Note 2 2 3 3" xfId="7687" xr:uid="{903ECA59-8C53-41FD-853C-AF3BB624BBDB}"/>
    <cellStyle name="Note 2 2 3 3 2" xfId="5664" xr:uid="{B5879D24-E690-42C1-AB8F-EC3CF205A988}"/>
    <cellStyle name="Note 2 2 3 3 2 2" xfId="10044" xr:uid="{661910B3-3AA1-4084-B397-8DB4F2240F64}"/>
    <cellStyle name="Note 2 2 3 3 2 2 2" xfId="6343" xr:uid="{63B9AEB2-928E-46CE-B702-23EFB817B690}"/>
    <cellStyle name="Note 2 2 3 3 2 3" xfId="8109" xr:uid="{1AB7C175-33CA-4E60-85C1-9F444258E0DD}"/>
    <cellStyle name="Note 2 2 3 3 2 3 2" xfId="25466" xr:uid="{74D9CE8C-952F-4AB7-87BE-448FCD347D51}"/>
    <cellStyle name="Note 2 2 3 3 2 4" xfId="3039" xr:uid="{08E4655D-CE37-4FD3-A07F-7E31C0E7B35E}"/>
    <cellStyle name="Note 2 2 3 3 3" xfId="11033" xr:uid="{0ABD4493-B50D-4A52-811B-BBDB28485B67}"/>
    <cellStyle name="Note 2 2 3 3 3 2" xfId="2053" xr:uid="{6FCD4169-07A1-4C4C-84EC-5971500072DA}"/>
    <cellStyle name="Note 2 2 3 3 4" xfId="21737" xr:uid="{04EE1CEF-3160-4384-9236-A446AFBCD541}"/>
    <cellStyle name="Note 2 2 3 3 4 2" xfId="13829" xr:uid="{41ABEC5A-EA40-417B-87F9-17DD5E867602}"/>
    <cellStyle name="Note 2 2 3 3 5" xfId="8649" xr:uid="{E389CC72-07B9-464C-80F1-213037AF0C9B}"/>
    <cellStyle name="Note 2 2 3 4" xfId="22511" xr:uid="{8745FF3B-96A8-4BC6-AE03-410A9E118D8E}"/>
    <cellStyle name="Note 2 2 3 4 2" xfId="1626" xr:uid="{84451921-FE71-4CA1-9412-66F30F0C8D36}"/>
    <cellStyle name="Note 2 2 3 4 2 2" xfId="23190" xr:uid="{A69F2F90-9C8F-4F03-9E31-234AD581F764}"/>
    <cellStyle name="Note 2 2 3 4 3" xfId="24955" xr:uid="{B8200570-8861-44F8-B306-214F1F23CC99}"/>
    <cellStyle name="Note 2 2 3 4 3 2" xfId="6515" xr:uid="{14352603-A9FB-4683-91D1-419076C0314B}"/>
    <cellStyle name="Note 2 2 3 4 4" xfId="20915" xr:uid="{C3A19D2A-449A-43E9-A9F3-8B5772C79DCE}"/>
    <cellStyle name="Note 2 2 3 5" xfId="15253" xr:uid="{D74CFA5B-C9F5-45EC-AEFE-F7891596AAD6}"/>
    <cellStyle name="Note 2 2 3 5 2" xfId="19972" xr:uid="{74FD87A8-0538-41CC-9815-2935C7B69386}"/>
    <cellStyle name="Note 2 2 3 6" xfId="2788" xr:uid="{4BCED9EC-0EC3-4AC4-BEC0-20E201BBCDA8}"/>
    <cellStyle name="Note 2 2 3 6 2" xfId="7507" xr:uid="{37482676-083B-4BC5-A4AF-4E14591F0BFC}"/>
    <cellStyle name="Note 2 2 3 7" xfId="223" xr:uid="{A672D00A-29CA-46D4-B75B-5F8F3BDA46B9}"/>
    <cellStyle name="Note 2 2 4" xfId="20322" xr:uid="{1E32A339-57A8-4233-A528-8912BD4E4EB9}"/>
    <cellStyle name="Note 2 2 4 2" xfId="11978" xr:uid="{23024C27-64F6-4478-AFAC-1995309F4813}"/>
    <cellStyle name="Note 2 2 4 2 2" xfId="22681" xr:uid="{1FB815DC-8122-4555-BD4C-946B0A9A9B79}"/>
    <cellStyle name="Note 2 2 4 2 2 2" xfId="12657" xr:uid="{19258989-7F5F-459B-9889-27AB3A4EA7F0}"/>
    <cellStyle name="Note 2 2 4 2 3" xfId="20744" xr:uid="{2A4E14F6-4113-4A3B-97C1-3768A3A09E68}"/>
    <cellStyle name="Note 2 2 4 2 3 2" xfId="19153" xr:uid="{EA206098-F023-4991-8B21-4BDDC4126770}"/>
    <cellStyle name="Note 2 2 4 2 4" xfId="9352" xr:uid="{D1B6ED15-C227-4984-B335-DD62CA7D0B11}"/>
    <cellStyle name="Note 2 2 4 3" xfId="23670" xr:uid="{37433014-9069-4DCA-8644-C6B591BDE715}"/>
    <cellStyle name="Note 2 2 4 3 2" xfId="4157" xr:uid="{EEA692B4-D533-4815-A9BC-AE095548EB50}"/>
    <cellStyle name="Note 2 2 4 4" xfId="15425" xr:uid="{03AEA03A-9E42-46D5-AA3C-4272E31130F2}"/>
    <cellStyle name="Note 2 2 4 4 2" xfId="2224" xr:uid="{378974A5-B3CC-42D6-82B3-67AFBBB9DEC5}"/>
    <cellStyle name="Note 2 2 4 5" xfId="21284" xr:uid="{4DF4B02A-934F-47F2-A303-63C1943BAA3C}"/>
    <cellStyle name="Note 2 2 5" xfId="14010" xr:uid="{61675B43-C47E-4F27-897B-35E08BA1C014}"/>
    <cellStyle name="Note 2 2 5 2" xfId="24615" xr:uid="{A2EA57FE-8B30-46E7-9714-9D4B795D5634}"/>
    <cellStyle name="Note 2 2 5 2 2" xfId="16368" xr:uid="{BFB209B2-9E0E-4B40-AC12-EA8A8C5BC2AA}"/>
    <cellStyle name="Note 2 2 5 2 2 2" xfId="25294" xr:uid="{A3191209-B095-4E61-BD15-B2099CB528BE}"/>
    <cellStyle name="Note 2 2 5 2 3" xfId="14432" xr:uid="{87397679-0425-45CF-887C-7CB6718EC0E8}"/>
    <cellStyle name="Note 2 2 5 2 3 2" xfId="8620" xr:uid="{1C665F81-9A45-40CC-A73E-16B525290E1C}"/>
    <cellStyle name="Note 2 2 5 2 4" xfId="21988" xr:uid="{130B5CA1-43D1-49E3-8614-892C90DD94D8}"/>
    <cellStyle name="Note 2 2 5 3" xfId="17358" xr:uid="{706F840B-F30A-4CA2-9DF5-81E9A79C529E}"/>
    <cellStyle name="Note 2 2 5 3 2" xfId="10471" xr:uid="{016C2B58-9FCC-4F7A-9646-A4BF7AB3837B}"/>
    <cellStyle name="Note 2 2 5 4" xfId="4892" xr:uid="{CB4B1104-46D6-424C-9F7E-64623E4F5662}"/>
    <cellStyle name="Note 2 2 5 4 2" xfId="4328" xr:uid="{9C151C3C-835B-428B-84BE-59C7C95692E7}"/>
    <cellStyle name="Note 2 2 5 5" xfId="14972" xr:uid="{15934D76-FDA8-48C3-A773-622E03CA1113}"/>
    <cellStyle name="Note 2 2 6" xfId="22429" xr:uid="{4A564EFD-FEA5-4681-8B6B-22FFE99AA211}"/>
    <cellStyle name="Note 2 2 6 2" xfId="14180" xr:uid="{BD7B5DEE-3C72-4FC0-B081-55EF22BA914D}"/>
    <cellStyle name="Note 2 2 6 2 2" xfId="11544" xr:uid="{C7BEE183-0617-4E83-AEAD-24E68BEF6D54}"/>
    <cellStyle name="Note 2 2 6 3" xfId="18562" xr:uid="{4E01D018-9145-49B7-841A-4064B7BD0C04}"/>
    <cellStyle name="Note 2 2 6 3 2" xfId="5402" xr:uid="{F71D36AB-FF61-4D34-B5F5-8D4AEA292879}"/>
    <cellStyle name="Note 2 2 6 4" xfId="18709" xr:uid="{30AAF021-F9AF-4F81-8AE8-35B996FF39AB}"/>
    <cellStyle name="Note 2 2 7" xfId="416" xr:uid="{93C83273-04D7-4853-BF9F-1EA9BF78C53A}"/>
    <cellStyle name="Note 2 2 7 2" xfId="6906" xr:uid="{D91115DA-7E11-4EBB-8EAC-43B11BE0000B}"/>
    <cellStyle name="Note 2 2 7 2 2" xfId="13740" xr:uid="{3F91D5DE-C8A5-454E-828C-FAAA7E0185E0}"/>
    <cellStyle name="Note 2 2 7 3" xfId="22851" xr:uid="{1AE8247D-E844-42B4-9668-F70D5B12DEF1}"/>
    <cellStyle name="Note 2 2 7 3 2" xfId="4411" xr:uid="{941F8172-0474-42E7-803B-9C847B77F08A}"/>
    <cellStyle name="Note 2 2 7 4" xfId="12489" xr:uid="{073899BA-E28A-4135-BA0B-B609C9FE6FF9}"/>
    <cellStyle name="Note 2 2 8" xfId="11985" xr:uid="{46EA138D-8CE0-44B9-9212-D71EFD96719B}"/>
    <cellStyle name="Note 2 2 8 2" xfId="17789" xr:uid="{71061DBC-6DE8-4109-A743-EEA43892E033}"/>
    <cellStyle name="Note 2 2 9" xfId="7947" xr:uid="{43CADDB7-4955-437E-B5DB-2C8425684A45}"/>
    <cellStyle name="Note 2 2 9 2" xfId="23198" xr:uid="{C2F64E90-A379-4A50-95DF-784B3AE00F5C}"/>
    <cellStyle name="Note 2 3" xfId="12891" xr:uid="{D94544B1-AFAA-4507-9194-077D637C0EFA}"/>
    <cellStyle name="Note 2 3 2" xfId="8759" xr:uid="{E8EBB4A8-4834-41C7-A06F-FA8B9A861032}"/>
    <cellStyle name="Note 2 3 2 2" xfId="7769" xr:uid="{78E423E6-09D0-4862-86D3-96B13E267333}"/>
    <cellStyle name="Note 2 3 2 2 2" xfId="12148" xr:uid="{4A90CF2D-E152-4B9B-B313-D4E63DF335A1}"/>
    <cellStyle name="Note 2 3 2 2 2 2" xfId="8448" xr:uid="{1F376ED0-3A63-4343-9FD0-32154511FC9E}"/>
    <cellStyle name="Note 2 3 2 2 3" xfId="9181" xr:uid="{7C8928D6-22B2-40E0-8804-85831100C31A}"/>
    <cellStyle name="Note 2 3 2 2 3 2" xfId="14943" xr:uid="{297A3E25-F499-4DFE-BAFD-21127DBE9E78}"/>
    <cellStyle name="Note 2 3 2 2 4" xfId="5143" xr:uid="{00D093A1-D347-47BE-A5A1-FDD2FE63F4E1}"/>
    <cellStyle name="Note 2 3 2 3" xfId="19461" xr:uid="{99FF6602-7793-45AA-9111-2C8E3740E818}"/>
    <cellStyle name="Note 2 3 2 3 2" xfId="16795" xr:uid="{08E2D682-7A03-4B6E-BDAB-0BD9B8BA36C8}"/>
    <cellStyle name="Note 2 3 2 4" xfId="23842" xr:uid="{99E181CA-70AC-4F0C-B3E4-489946EE3A95}"/>
    <cellStyle name="Note 2 3 2 4 2" xfId="23279" xr:uid="{A0ED1B21-39CF-4CDC-83FF-898F4D8EE0D9}"/>
    <cellStyle name="Note 2 3 2 5" xfId="10754" xr:uid="{BFAC767C-DA79-46B8-8FAE-097DA423BAF8}"/>
    <cellStyle name="Note 2 3 3" xfId="21395" xr:uid="{5FD12EFE-F35C-4D29-AF6F-C6A23657318F}"/>
    <cellStyle name="Note 2 3 3 2" xfId="20404" xr:uid="{02C9F067-7BDF-4137-8499-A8B6BBFDF470}"/>
    <cellStyle name="Note 2 3 3 2 2" xfId="24785" xr:uid="{4FFC8E36-828C-40FC-BFA6-8D954225E7AD}"/>
    <cellStyle name="Note 2 3 3 2 2 2" xfId="21083" xr:uid="{4430645F-A338-4EF2-94EC-5614719F6E99}"/>
    <cellStyle name="Note 2 3 3 2 3" xfId="21817" xr:uid="{C9D4AD44-B9DE-4165-9EEC-AC642F729906}"/>
    <cellStyle name="Note 2 3 3 2 3 2" xfId="3379" xr:uid="{BE8B47BA-F7EA-47D6-BB72-406ED1B88447}"/>
    <cellStyle name="Note 2 3 3 2 4" xfId="11456" xr:uid="{6DFB2F8E-986F-4DBC-BEA9-70AC5D8B8187}"/>
    <cellStyle name="Note 2 3 3 3" xfId="13147" xr:uid="{A5B13B92-F29C-4AB1-9CDE-D422FF4CCF98}"/>
    <cellStyle name="Note 2 3 3 3 2" xfId="6261" xr:uid="{3EDD51EC-66EA-45F2-B930-793091C5709C}"/>
    <cellStyle name="Note 2 3 3 4" xfId="17530" xr:uid="{1E2E0F80-E9BA-43BA-8CF7-714CC4C1CCDE}"/>
    <cellStyle name="Note 2 3 3 4 2" xfId="16966" xr:uid="{EB3CF454-EA93-4AEC-B187-29DCE9624386}"/>
    <cellStyle name="Note 2 3 3 5" xfId="23390" xr:uid="{418845F2-42EA-44C0-9273-3D81DE85E253}"/>
    <cellStyle name="Note 2 3 4" xfId="2446" xr:uid="{72BDD15C-5687-452A-BD60-452E38E3A2A4}"/>
    <cellStyle name="Note 2 3 4 2" xfId="6825" xr:uid="{AF44E014-204D-44BB-AB84-77714E81B416}"/>
    <cellStyle name="Note 2 3 4 2 2" xfId="23108" xr:uid="{13ABF980-2C0A-4066-9774-7B8CBB086905}"/>
    <cellStyle name="Note 2 3 4 3" xfId="11205" xr:uid="{1D989320-E432-4898-9319-A8159AA83E9D}"/>
    <cellStyle name="Note 2 3 4 3 2" xfId="10642" xr:uid="{508285B8-097E-4CC1-98E4-8CBC32D2EE14}"/>
    <cellStyle name="Note 2 3 4 4" xfId="4440" xr:uid="{B57B5B18-0833-4E12-9B42-F7C877EF8B86}"/>
    <cellStyle name="Note 2 3 5" xfId="18302" xr:uid="{D33F26A8-0820-44BA-8681-8FAD8CE83BFE}"/>
    <cellStyle name="Note 2 3 5 2" xfId="5834" xr:uid="{B91D02F7-956D-471F-AE1F-1FE97DD07EC6}"/>
    <cellStyle name="Note 2 3 5 2 2" xfId="18981" xr:uid="{64CE5555-993B-4A3C-AC9B-D5A74CEA3EC7}"/>
    <cellStyle name="Note 2 3 5 3" xfId="2868" xr:uid="{A56E89C0-44FC-494E-98F2-F27E7483B32F}"/>
    <cellStyle name="Note 2 3 5 3 2" xfId="21255" xr:uid="{5E310128-D0E2-4647-B6A1-79A11DFA3D21}"/>
    <cellStyle name="Note 2 3 5 4" xfId="15676" xr:uid="{8E38AB3A-4932-4BDD-ABC4-A5F7108DC62C}"/>
    <cellStyle name="Note 2 3 6" xfId="15175" xr:uid="{9F65A32D-49DE-455B-AD37-613B20A0C0D1}"/>
    <cellStyle name="Note 2 3 6 2" xfId="5129" xr:uid="{A1711146-EB6A-4D71-B9C2-1AD292B3BE7C}"/>
    <cellStyle name="Note 2 3 7" xfId="24773" xr:uid="{362163FF-A05F-4C5E-AC59-60661A2819B5}"/>
    <cellStyle name="Note 2 3 7 2" xfId="14783" xr:uid="{726FB9E6-39E0-45D2-B1B6-313EBD531498}"/>
    <cellStyle name="Note 2 3 8" xfId="22859" xr:uid="{7D4A16E1-3170-454B-BEF7-BA1ED76A2CFA}"/>
    <cellStyle name="Note 2 4" xfId="23424" xr:uid="{AC1705EB-23A0-4828-8AC4-768BC769B8C6}"/>
    <cellStyle name="Note 2 4 2" xfId="4550" xr:uid="{157948B4-BB7D-44B8-9ACF-864067A99F68}"/>
    <cellStyle name="Note 2 4 2 2" xfId="2528" xr:uid="{A44FF40A-C437-4619-A9D3-2A1880C6723C}"/>
    <cellStyle name="Note 2 4 2 2 2" xfId="7939" xr:uid="{67C10799-F090-4672-81B3-0D7AC012A105}"/>
    <cellStyle name="Note 2 4 2 2 2 2" xfId="3207" xr:uid="{3A1DC3F5-1A34-4ADD-BA16-CB88F5561A9E}"/>
    <cellStyle name="Note 2 4 2 2 3" xfId="4972" xr:uid="{67152408-51E6-46EA-9F26-D77CCFC6A0D3}"/>
    <cellStyle name="Note 2 4 2 2 3 2" xfId="22328" xr:uid="{BB2B2764-CEAE-49AB-B528-7A170EBEEAD5}"/>
    <cellStyle name="Note 2 4 2 2 4" xfId="17781" xr:uid="{23991366-1DE5-4E67-B3CB-8AD062EEE928}"/>
    <cellStyle name="Note 2 4 2 3" xfId="3646" xr:uid="{0259FA11-3ADC-44BB-8EB5-3A085FF77E9D}"/>
    <cellStyle name="Note 2 4 2 3 2" xfId="25212" xr:uid="{5EA8C5D1-0C54-4233-A277-6E047B1B2793}"/>
    <cellStyle name="Note 2 4 2 4" xfId="19633" xr:uid="{D2217617-E694-4ACD-8C49-D2E9F31A3069}"/>
    <cellStyle name="Note 2 4 2 4 2" xfId="12746" xr:uid="{C3B7495D-C550-4258-A9FF-DB9F1241CCF6}"/>
    <cellStyle name="Note 2 4 2 5" xfId="6544" xr:uid="{664997D5-DBE9-45A3-BABC-BB53B23BD8AC}"/>
    <cellStyle name="Note 2 4 3" xfId="10863" xr:uid="{A6247D9A-3BB3-4C8B-A76E-839243046DE1}"/>
    <cellStyle name="Note 2 4 3 2" xfId="8841" xr:uid="{3F96965D-A27C-4DC3-A920-B81B263FD327}"/>
    <cellStyle name="Note 2 4 3 2 2" xfId="20574" xr:uid="{CD3E3276-588D-461A-AC1E-8AD5593CC375}"/>
    <cellStyle name="Note 2 4 3 2 2 2" xfId="9520" xr:uid="{AEDFA7B5-12F7-4DAF-B7BC-7CFD993C4D5D}"/>
    <cellStyle name="Note 2 4 3 2 3" xfId="11285" xr:uid="{34880534-64ED-4CAD-8DD0-9FEFD78F8136}"/>
    <cellStyle name="Note 2 4 3 2 3 2" xfId="16016" xr:uid="{131EF377-BDD5-443C-B66A-6E387BE93CEC}"/>
    <cellStyle name="Note 2 4 3 2 4" xfId="7248" xr:uid="{C3203099-19C0-4D72-889C-F87CCBA41ADA}"/>
    <cellStyle name="Note 2 4 3 3" xfId="9960" xr:uid="{D055BCEC-DE80-4A4E-8AEE-279775FDB660}"/>
    <cellStyle name="Note 2 4 3 3 2" xfId="18899" xr:uid="{5E1C822A-B001-42F4-87D6-63667D86B132}"/>
    <cellStyle name="Note 2 4 3 4" xfId="13319" xr:uid="{058D5312-3B44-455B-9FCF-A4B9B982AC60}"/>
    <cellStyle name="Note 2 4 3 4 2" xfId="25383" xr:uid="{A6229808-28C3-40B8-A4D1-530F0E89701B}"/>
    <cellStyle name="Note 2 4 3 5" xfId="19182" xr:uid="{E38C3191-DE6F-4888-8216-9F81E2E19097}"/>
    <cellStyle name="Note 2 4 4" xfId="15083" xr:uid="{0E689145-D0C2-47A5-B835-BD8E4827F2CD}"/>
    <cellStyle name="Note 2 4 4 2" xfId="1542" xr:uid="{6F021EEC-8057-4CFF-A382-163C3F2DF902}"/>
    <cellStyle name="Note 2 4 4 2 2" xfId="12575" xr:uid="{A7DDA613-001B-4CDA-825E-CC1FE34A5B55}"/>
    <cellStyle name="Note 2 4 4 3" xfId="6997" xr:uid="{82B9D318-F6B3-489E-B308-EFEE0D734F9E}"/>
    <cellStyle name="Note 2 4 4 3 2" xfId="6432" xr:uid="{E5F90311-2745-4137-B90C-64B472C0A7B6}"/>
    <cellStyle name="Note 2 4 4 4" xfId="17078" xr:uid="{6DFB16F2-27FF-4C02-BED7-CB1530CCBF36}"/>
    <cellStyle name="Note 2 4 5" xfId="14092" xr:uid="{A90BE40B-D8A7-442E-A141-A000E22984F6}"/>
    <cellStyle name="Note 2 4 5 2" xfId="18472" xr:uid="{0D7C35EF-E21F-4591-B2C9-9F3BAEEA8C13}"/>
    <cellStyle name="Note 2 4 5 2 2" xfId="14771" xr:uid="{102286A2-4CF5-4970-A23A-C124A3C7420F}"/>
    <cellStyle name="Note 2 4 5 3" xfId="15505" xr:uid="{101BDDAD-E563-41EC-A719-81573E8B181F}"/>
    <cellStyle name="Note 2 4 5 3 2" xfId="9692" xr:uid="{D5CC86EB-A3E9-422D-82E2-07F18D3574D1}"/>
    <cellStyle name="Note 2 4 5 4" xfId="24093" xr:uid="{B776503A-E112-40C3-BEDE-E8975C756E37}"/>
    <cellStyle name="Note 2 4 6" xfId="15179" xr:uid="{01943D52-133B-42A6-A7DD-006D8BC28178}"/>
    <cellStyle name="Note 2 4 6 2" xfId="8296" xr:uid="{215F3A39-AD39-45EE-8193-21AE402B537E}"/>
    <cellStyle name="Note 2 4 7" xfId="2713" xr:uid="{7B166947-4248-46AA-90B6-535C4A3515EB}"/>
    <cellStyle name="Note 2 4 7 2" xfId="7432" xr:uid="{EB64FE56-A286-496B-B675-26423FA2A19A}"/>
    <cellStyle name="Note 2 4 8" xfId="2882" xr:uid="{1933CDE7-C372-4EFD-8601-4F85583A5446}"/>
    <cellStyle name="Note 2 5" xfId="23500" xr:uid="{3EBC8B78-5500-4DB7-B3AE-BB4753BA1CC6}"/>
    <cellStyle name="Note 2 5 2" xfId="17188" xr:uid="{5B603B74-7F0C-4C49-AD24-BA412ADE89DC}"/>
    <cellStyle name="Note 2 5 2 2" xfId="15165" xr:uid="{1FB737F1-717D-4330-8F34-C659AB637C7A}"/>
    <cellStyle name="Note 2 5 2 2 2" xfId="2698" xr:uid="{E5C6E989-EE85-425D-9362-F39EE0B8106B}"/>
    <cellStyle name="Note 2 5 2 2 2 2" xfId="15844" xr:uid="{8E306087-A994-45B0-A810-057FFE46124B}"/>
    <cellStyle name="Note 2 5 2 2 3" xfId="17610" xr:uid="{D8E3DBDE-836C-4BAE-BD39-09DFC6770C04}"/>
    <cellStyle name="Note 2 5 2 2 3 2" xfId="11796" xr:uid="{9529F0ED-9801-4363-8C22-424A6B5EE7A8}"/>
    <cellStyle name="Note 2 5 2 2 4" xfId="13570" xr:uid="{00DB17C2-C058-4831-9832-41D2B6A6E16B}"/>
    <cellStyle name="Note 2 5 2 3" xfId="16284" xr:uid="{07114331-8E47-4142-9628-16D46807F2D1}"/>
    <cellStyle name="Note 2 5 2 3 2" xfId="21001" xr:uid="{5FF08FE7-93EE-4D8A-AE72-6C2799799973}"/>
    <cellStyle name="Note 2 5 2 4" xfId="3812" xr:uid="{F71849A2-2187-4F66-B650-C43E08181044}"/>
    <cellStyle name="Note 2 5 2 4 2" xfId="8537" xr:uid="{AAE000C7-CD4E-4FB4-9DB9-DC451454D965}"/>
    <cellStyle name="Note 2 5 2 5" xfId="849" xr:uid="{90961F4F-B9AE-4FA9-8722-EA525C09271E}"/>
    <cellStyle name="Note 2 5 3" xfId="6655" xr:uid="{816319AE-5B33-43D3-9BF9-7A9068CED16A}"/>
    <cellStyle name="Note 2 5 3 2" xfId="4632" xr:uid="{012C9CFD-0C7E-4EB3-BEC2-0491B99659FB}"/>
    <cellStyle name="Note 2 5 3 2 2" xfId="9011" xr:uid="{021B0C84-798E-4D9E-8BDB-B4F45C4BAE0C}"/>
    <cellStyle name="Note 2 5 3 2 2 2" xfId="5311" xr:uid="{2B1A920A-38C8-453B-80FC-50688153BD94}"/>
    <cellStyle name="Note 2 5 3 2 3" xfId="7077" xr:uid="{E9CA4B24-986F-490F-B087-0243422CC7DB}"/>
    <cellStyle name="Note 2 5 3 2 3 2" xfId="24433" xr:uid="{0B1C484F-9298-48E3-9C15-4A3B55EA5E5A}"/>
    <cellStyle name="Note 2 5 3 2 4" xfId="932" xr:uid="{39FDAD52-4653-4E5C-B989-BB2862057884}"/>
    <cellStyle name="Note 2 5 3 3" xfId="5750" xr:uid="{5A52E37A-E390-4442-A4E2-1FCA2CF4760D}"/>
    <cellStyle name="Note 2 5 3 3 2" xfId="14689" xr:uid="{505D1829-161F-40AB-A7B5-08694C99F153}"/>
    <cellStyle name="Note 2 5 3 4" xfId="10126" xr:uid="{C00C2B97-98B2-41FB-A233-D4F8FCF738BD}"/>
    <cellStyle name="Note 2 5 3 4 2" xfId="21172" xr:uid="{1C2B1670-8517-4DC2-B4EB-C974E8C303B7}"/>
    <cellStyle name="Note 2 5 3 5" xfId="13488" xr:uid="{470A760A-0521-40E0-ABFD-26929DB3EF21}"/>
    <cellStyle name="Note 2 5 4" xfId="21477" xr:uid="{2638D85B-B103-46AA-B320-CAC1A21466F9}"/>
    <cellStyle name="Note 2 5 4 2" xfId="14262" xr:uid="{7EE8167E-C303-484B-91E3-E169B790C51C}"/>
    <cellStyle name="Note 2 5 4 2 2" xfId="22156" xr:uid="{11C416EC-4618-4DAB-8C53-0A124893AA3D}"/>
    <cellStyle name="Note 2 5 4 3" xfId="23922" xr:uid="{C9FD44DA-229D-4BA2-A0BB-6065FE3B9CE8}"/>
    <cellStyle name="Note 2 5 4 3 2" xfId="5483" xr:uid="{A20DE2D8-5290-4830-9537-3035B1F33FD1}"/>
    <cellStyle name="Note 2 5 4 4" xfId="19884" xr:uid="{EA5DFAFE-655E-405E-8CB2-83997425EE43}"/>
    <cellStyle name="Note 2 5 5" xfId="22597" xr:uid="{3B0D4F2E-A5C7-40B3-8DFB-4CB923DD1CB5}"/>
    <cellStyle name="Note 2 5 5 2" xfId="8366" xr:uid="{FF1FC521-643E-43F7-B2AC-477EF6D52FAE}"/>
    <cellStyle name="Note 2 5 6" xfId="1708" xr:uid="{2B0A794D-E155-48D5-B329-C62502A50E10}"/>
    <cellStyle name="Note 2 5 6 2" xfId="19070" xr:uid="{316F103E-0285-4CF7-A180-C2F21B0C2D4E}"/>
    <cellStyle name="Note 2 5 7" xfId="12866" xr:uid="{FE7843D6-EC08-4F96-A5BE-26F22D6A7071}"/>
    <cellStyle name="Note 2 6" xfId="19291" xr:uid="{B3FA89F5-123D-47C6-85F6-8F125A3C02B1}"/>
    <cellStyle name="Note 2 6 2" xfId="10945" xr:uid="{44864052-810E-4AA7-B6AE-6FE7BFECA18A}"/>
    <cellStyle name="Note 2 6 2 2" xfId="21647" xr:uid="{7ED7C089-F38B-4274-85A9-19DABF373104}"/>
    <cellStyle name="Note 2 6 2 2 2" xfId="11624" xr:uid="{7D8FB2D7-0775-43B0-90B6-F42A95445F04}"/>
    <cellStyle name="Note 2 6 2 3" xfId="19713" xr:uid="{AA53E5DC-EACB-4342-9742-289198E3E1DD}"/>
    <cellStyle name="Note 2 6 2 3 2" xfId="18121" xr:uid="{09F1B4ED-CED6-419F-84CA-6E86AF57695D}"/>
    <cellStyle name="Note 2 6 2 4" xfId="1968" xr:uid="{59FCD2E5-9D8E-43B9-8A91-6D4785E411E0}"/>
    <cellStyle name="Note 2 6 3" xfId="12064" xr:uid="{ECEBD215-1D41-45E7-8B82-F1DC4CD0156D}"/>
    <cellStyle name="Note 2 6 3 2" xfId="3125" xr:uid="{F5279C28-379C-4850-9489-2E37BCBF058F}"/>
    <cellStyle name="Note 2 6 4" xfId="22763" xr:uid="{54A66305-F6C2-4F1A-A67E-C3FFAB6D145D}"/>
    <cellStyle name="Note 2 6 4 2" xfId="14860" xr:uid="{6D07D00E-EE6E-4DD0-B07B-7121C7EFD54E}"/>
    <cellStyle name="Note 2 6 5" xfId="850" xr:uid="{F1106209-22AA-4E93-9441-54432EDCCC56}"/>
    <cellStyle name="Note 2 7" xfId="12977" xr:uid="{CCF01F51-7921-4826-A2D4-6710212785A7}"/>
    <cellStyle name="Note 2 7 2" xfId="23582" xr:uid="{7202BAC8-BE29-4954-A843-448AE94CC2C1}"/>
    <cellStyle name="Note 2 7 2 2" xfId="15335" xr:uid="{D8E838AE-B2CD-4F3E-A082-372F08C2C585}"/>
    <cellStyle name="Note 2 7 2 2 2" xfId="24261" xr:uid="{346DE099-DD1A-4056-BB39-E08B08A42556}"/>
    <cellStyle name="Note 2 7 2 3" xfId="13399" xr:uid="{CECF869A-483A-4A50-BD5C-D971B7651D44}"/>
    <cellStyle name="Note 2 7 2 3 2" xfId="7588" xr:uid="{4D28FEA7-51EF-4635-9E6B-87D2922739CF}"/>
    <cellStyle name="Note 2 7 2 4" xfId="4072" xr:uid="{7EC606CB-426E-4370-839A-19EADC1C0760}"/>
    <cellStyle name="Note 2 7 3" xfId="24701" xr:uid="{C4C11109-FAD5-45F6-BFDF-3E0A53876885}"/>
    <cellStyle name="Note 2 7 3 2" xfId="9438" xr:uid="{E0315FD2-0482-4A87-8595-D22078D30859}"/>
    <cellStyle name="Note 2 7 4" xfId="16450" xr:uid="{404C0F5C-ED0B-4FA7-AAEB-E76DD7531C36}"/>
    <cellStyle name="Note 2 7 4 2" xfId="3296" xr:uid="{FF9214C1-5878-426A-B75A-658ADDED406D}"/>
    <cellStyle name="Note 2 7 5" xfId="851" xr:uid="{1752626E-5C29-4523-946C-E40D79DC0B2A}"/>
    <cellStyle name="Note 2 8" xfId="9792" xr:uid="{36B4D5E0-4BED-441A-8261-11785B1E3D97}"/>
    <cellStyle name="Note 2 8 2" xfId="20492" xr:uid="{DF1F6044-E6F2-49CF-993A-2A52A20F7557}"/>
    <cellStyle name="Note 2 8 2 2" xfId="5231" xr:uid="{E02A68C1-8E3A-4EDF-A4A7-59C41DCE401A}"/>
    <cellStyle name="Note 2 8 3" xfId="24875" xr:uid="{5E029D7F-8EF0-4137-AA26-0AA745BC0173}"/>
    <cellStyle name="Note 2 8 3 2" xfId="15935" xr:uid="{6AC3EABB-205A-4485-98B2-6C7DC8A6AABB}"/>
    <cellStyle name="Note 2 8 4" xfId="25022" xr:uid="{B3C38DCF-243D-4573-9C89-DBCD1E6D936B}"/>
    <cellStyle name="Note 2 9" xfId="13056" xr:uid="{C02532FD-00D2-41F6-A276-2D63459919B7}"/>
    <cellStyle name="Note 2 9 2" xfId="17439" xr:uid="{466FE25A-DB57-493B-BA19-152CCA03516E}"/>
    <cellStyle name="Note 2 9 2 2" xfId="20054" xr:uid="{C16E1BE2-5897-452D-976B-FE089E89E064}"/>
    <cellStyle name="Note 2 9 3" xfId="10214" xr:uid="{9C540E5B-E9A8-4286-96E7-2C76E13C4178}"/>
    <cellStyle name="Note 2 9 3 2" xfId="2307" xr:uid="{712A256E-ECD5-4F13-ACF5-0E823A9364EC}"/>
    <cellStyle name="Note 2 9 4" xfId="6175" xr:uid="{E3EA4B77-9CF0-45FA-AC8F-3DA7F71FE5A3}"/>
    <cellStyle name="Note 3" xfId="136" xr:uid="{68150217-E54E-46EB-B591-C269E74673F6}"/>
    <cellStyle name="Note 3 10" xfId="17270" xr:uid="{C821656E-8E3F-4FDB-ADD1-A25FF29553F9}"/>
    <cellStyle name="Note 3 10 2" xfId="4802" xr:uid="{B774BF44-FEF3-428A-832D-1949FA28BCC9}"/>
    <cellStyle name="Note 3 10 2 2" xfId="17949" xr:uid="{EBAD7283-4890-438D-8F1B-754E9C2CAB0F}"/>
    <cellStyle name="Note 3 10 3" xfId="760" xr:uid="{AFC5559E-A454-4A7D-B369-50833782DA2B}"/>
    <cellStyle name="Note 3 10 3 2" xfId="20224" xr:uid="{F70E6DBE-6309-42A0-8F94-34CE6EDF061B}"/>
    <cellStyle name="Note 3 10 4" xfId="10386" xr:uid="{93E4EC68-9228-4FAC-92CD-4DD4405DAD09}"/>
    <cellStyle name="Note 3 11" xfId="22337" xr:uid="{AE7895B4-D446-4DAC-9C37-4CF8B222CCBE}"/>
    <cellStyle name="Note 3 12" xfId="25536" xr:uid="{759D9DCB-7A12-43F8-975B-159E5070DB5B}"/>
    <cellStyle name="Note 3 2" xfId="3470" xr:uid="{3D67538B-EF55-470F-9F7F-DD3D23C79962}"/>
    <cellStyle name="Note 3 2 2" xfId="9784" xr:uid="{DCDAA532-2711-4781-AF5A-068ABA3AE9A8}"/>
    <cellStyle name="Note 3 2 2 2" xfId="22421" xr:uid="{C2E98CC3-452B-471F-9A6C-DDB8AFA3958A}"/>
    <cellStyle name="Note 3 2 2 2 2" xfId="13059" xr:uid="{9CA5B52A-93F3-4312-B8CE-22ACB33373AC}"/>
    <cellStyle name="Note 3 2 2 2 2 2" xfId="17440" xr:uid="{CCD02291-9C48-4BA8-9615-20C69C142D63}"/>
    <cellStyle name="Note 3 2 2 2 2 2 2" xfId="13738" xr:uid="{EB0B4AA9-96B2-4DC2-9DDA-E8AE60522808}"/>
    <cellStyle name="Note 3 2 2 2 2 3" xfId="10215" xr:uid="{91397FD1-D8CE-4582-9BCD-4E3402F13D15}"/>
    <cellStyle name="Note 3 2 2 2 2 3 2" xfId="4409" xr:uid="{00455CDE-A738-4D32-83DB-CC685152F0DF}"/>
    <cellStyle name="Note 3 2 2 2 2 4" xfId="6176" xr:uid="{C094F554-CEF1-4BFF-BE9E-228A116E984E}"/>
    <cellStyle name="Note 3 2 2 2 3" xfId="14178" xr:uid="{4B9FCC48-2158-4639-BFF5-920475E71F02}"/>
    <cellStyle name="Note 3 2 2 2 3 2" xfId="11542" xr:uid="{E5EE927E-F0A2-492A-8958-1C4A688E4490}"/>
    <cellStyle name="Note 3 2 2 2 4" xfId="18554" xr:uid="{23ECB642-319C-4494-A2FF-7AF24CAA479A}"/>
    <cellStyle name="Note 3 2 2 2 4 2" xfId="5400" xr:uid="{7225645D-EF94-4440-B425-BF1DA59F7696}"/>
    <cellStyle name="Note 3 2 2 2 5" xfId="22942" xr:uid="{72CE5B39-A993-4F66-9645-E80F7E38362C}"/>
    <cellStyle name="Note 3 2 2 3" xfId="16108" xr:uid="{90C0781F-72E1-4028-8E69-48FF9D15D570}"/>
    <cellStyle name="Note 3 2 2 3 2" xfId="417" xr:uid="{00B9DC99-74C6-4D28-BE3D-7274CB313082}"/>
    <cellStyle name="Note 3 2 2 3 2 2" xfId="6907" xr:uid="{AC1B909B-3936-446A-B2F2-4F3A6DA5B5CD}"/>
    <cellStyle name="Note 3 2 2 3 2 2 2" xfId="1104" xr:uid="{30BB2C9E-B2EC-4703-8663-5007B8CCA477}"/>
    <cellStyle name="Note 3 2 2 3 2 3" xfId="22852" xr:uid="{98981C65-01D6-4750-941D-13448A4B6331}"/>
    <cellStyle name="Note 3 2 2 3 2 3 2" xfId="10723" xr:uid="{7769A0D4-45FC-4F4B-81EF-075075338390}"/>
    <cellStyle name="Note 3 2 2 3 2 4" xfId="12490" xr:uid="{98F28425-2947-4151-9624-EED01183D8C5}"/>
    <cellStyle name="Note 3 2 2 3 3" xfId="2614" xr:uid="{EC13BE2B-25E6-4D33-A6D2-879B6A2794C3}"/>
    <cellStyle name="Note 3 2 2 3 3 2" xfId="24179" xr:uid="{15D919A0-AD30-452C-9066-F8B0517F8002}"/>
    <cellStyle name="Note 3 2 2 3 4" xfId="8021" xr:uid="{B4908928-B587-48B7-A27C-EFD8F67DF718}"/>
    <cellStyle name="Note 3 2 2 3 4 2" xfId="11713" xr:uid="{6295D7AE-DEB9-44CD-B1AB-336614406CAA}"/>
    <cellStyle name="Note 3 2 2 3 5" xfId="16629" xr:uid="{0AC982E0-4A3C-4ED5-A941-0D95A9739F80}"/>
    <cellStyle name="Note 3 2 2 4" xfId="19373" xr:uid="{95FF21EB-1BB9-4C1E-A32C-29B47AEB504F}"/>
    <cellStyle name="Note 3 2 2 4 2" xfId="23752" xr:uid="{43B40952-B6B7-45B4-AA8B-11F3C0613D48}"/>
    <cellStyle name="Note 3 2 2 4 2 2" xfId="20052" xr:uid="{A0517651-846D-4837-A326-B760FED46C36}"/>
    <cellStyle name="Note 3 2 2 4 3" xfId="3901" xr:uid="{60F40E95-9B37-405F-A1F6-EC171F1E699A}"/>
    <cellStyle name="Note 3 2 2 4 3 2" xfId="2305" xr:uid="{9C915FE0-37C7-44D1-A543-32ED41A9991E}"/>
    <cellStyle name="Note 3 2 2 4 4" xfId="16710" xr:uid="{7A211342-0290-4915-BA01-C64AD073C717}"/>
    <cellStyle name="Note 3 2 2 5" xfId="20490" xr:uid="{EB0614B6-1A33-4E64-B9C8-05315F4C55E3}"/>
    <cellStyle name="Note 3 2 2 5 2" xfId="5229" xr:uid="{35ADAFD3-E0D5-42EE-A20D-CDB235CD6E3F}"/>
    <cellStyle name="Note 3 2 2 6" xfId="24867" xr:uid="{0150CEE2-6C4F-461C-A0A8-5473687D056F}"/>
    <cellStyle name="Note 3 2 2 6 2" xfId="15933" xr:uid="{419F37E0-4423-473B-BAED-658469564A48}"/>
    <cellStyle name="Note 3 2 2 7" xfId="10305" xr:uid="{218939D3-CC30-4F55-9960-AAFCE0F21FCD}"/>
    <cellStyle name="Note 3 2 3" xfId="5574" xr:uid="{DC8E9432-45BB-4B25-A689-6AF2E39F046B}"/>
    <cellStyle name="Note 3 2 3 2" xfId="11888" xr:uid="{A8F79C69-0AC0-4FDF-ACE9-4F155FB32CBF}"/>
    <cellStyle name="Note 3 2 3 2 2" xfId="3561" xr:uid="{06A3881F-4479-4B1B-9328-63374B403BD2}"/>
    <cellStyle name="Note 3 2 3 2 2 2" xfId="13229" xr:uid="{255B9685-F168-4376-B7CC-FC2E1CAC26A4}"/>
    <cellStyle name="Note 3 2 3 2 2 2 2" xfId="2139" xr:uid="{817FC14D-070C-4B04-AB18-67810CE28505}"/>
    <cellStyle name="Note 3 2 3 2 2 3" xfId="6005" xr:uid="{C8128221-6011-4934-AF55-1B6825D2FA51}"/>
    <cellStyle name="Note 3 2 3 2 2 3 2" xfId="17047" xr:uid="{0B38733A-9A30-43D7-83EC-3146E77EC4B5}"/>
    <cellStyle name="Note 3 2 3 2 2 4" xfId="18814" xr:uid="{DC8F0CB2-D217-42F1-A21E-9A3E859484C0}"/>
    <cellStyle name="Note 3 2 3 2 3" xfId="21563" xr:uid="{F03D6AF1-AB20-44CC-AE88-0D334BBEB54B}"/>
    <cellStyle name="Note 3 2 3 2 3 2" xfId="7334" xr:uid="{9A23DB80-D366-4DF1-AB81-257921F29D81}"/>
    <cellStyle name="Note 3 2 3 2 4" xfId="14344" xr:uid="{491C736E-5464-43FF-BED8-4129B871C2BF}"/>
    <cellStyle name="Note 3 2 3 2 4 2" xfId="18038" xr:uid="{EEDCA9FC-D084-44BB-B25B-FB2AB56825C1}"/>
    <cellStyle name="Note 3 2 3 2 5" xfId="12409" xr:uid="{281D3C25-18C5-456B-B02A-8ED887C5058D}"/>
    <cellStyle name="Note 3 2 3 3" xfId="24525" xr:uid="{611FF78E-0A3E-483C-9519-D79370BBCDB3}"/>
    <cellStyle name="Note 3 2 3 3 2" xfId="9875" xr:uid="{19A60875-EDB6-43CE-AB98-AB1578BDE8CE}"/>
    <cellStyle name="Note 3 2 3 3 2 2" xfId="1624" xr:uid="{CED1410B-A26A-4802-8991-A803F66FB101}"/>
    <cellStyle name="Note 3 2 3 3 2 2 2" xfId="4243" xr:uid="{FE08C438-9480-4975-9040-C9DFCFBC3263}"/>
    <cellStyle name="Note 3 2 3 3 2 3" xfId="12319" xr:uid="{7D27617D-440C-4512-9D3E-37BDE57F33F1}"/>
    <cellStyle name="Note 3 2 3 3 2 3 2" xfId="6513" xr:uid="{868C87FD-626E-4045-A43E-053EE0765C23}"/>
    <cellStyle name="Note 3 2 3 3 2 4" xfId="8281" xr:uid="{65852F02-06A5-482E-B5B7-6DD21C7CAB80}"/>
    <cellStyle name="Note 3 2 3 3 3" xfId="15251" xr:uid="{E9955407-C640-4E73-A068-7F224FCD5DF9}"/>
    <cellStyle name="Note 3 2 3 3 3 2" xfId="19970" xr:uid="{B21B7B46-85BE-408B-A803-D2ABF4E1F844}"/>
    <cellStyle name="Note 3 2 3 3 4" xfId="2780" xr:uid="{F984431C-DBB1-41A6-8109-8D6743236F8D}"/>
    <cellStyle name="Note 3 2 3 3 4 2" xfId="7505" xr:uid="{FD235EBA-D3C6-4302-A65F-3E0EDFF79E75}"/>
    <cellStyle name="Note 3 2 3 3 5" xfId="25046" xr:uid="{83D099D3-04DF-4788-A5EB-6E29EA6A2936}"/>
    <cellStyle name="Note 3 2 3 4" xfId="1457" xr:uid="{C9AB81CF-687E-4800-BDD7-648DFFC03822}"/>
    <cellStyle name="Note 3 2 3 4 2" xfId="19543" xr:uid="{7496CFD6-9E50-4BB0-A56E-E9DDE0EEF441}"/>
    <cellStyle name="Note 3 2 3 4 2 2" xfId="1105" xr:uid="{90F0E074-8FB3-4166-BD79-469BCAEE205A}"/>
    <cellStyle name="Note 3 2 3 4 3" xfId="16539" xr:uid="{96959D04-F8DE-48DD-8FE4-15EC6312577B}"/>
    <cellStyle name="Note 3 2 3 4 3 2" xfId="23360" xr:uid="{AE2E174F-2DF0-4D07-901A-7EE7B8541AE8}"/>
    <cellStyle name="Note 3 2 3 4 4" xfId="25127" xr:uid="{1C95D076-8CC5-4FD9-AAC8-3A963F02F388}"/>
    <cellStyle name="Note 3 2 3 5" xfId="8927" xr:uid="{04093193-3B2F-4627-992E-276C54B49490}"/>
    <cellStyle name="Note 3 2 3 5 2" xfId="17867" xr:uid="{FD7094E5-D188-40EB-96AB-2FC6B99CBE1D}"/>
    <cellStyle name="Note 3 2 3 6" xfId="20656" xr:uid="{ECAA35B2-CEBB-4773-A4B5-0EB81A93CE29}"/>
    <cellStyle name="Note 3 2 3 6 2" xfId="24350" xr:uid="{0859B8D4-55BC-4B76-8C0D-A92E6A97D37C}"/>
    <cellStyle name="Note 3 2 3 7" xfId="6095" xr:uid="{EBCC0894-3E8F-4423-8D30-B8468F7073CA}"/>
    <cellStyle name="Note 3 2 4" xfId="18212" xr:uid="{AA22C42E-B45A-4872-90E1-218CF8D41C0E}"/>
    <cellStyle name="Note 3 2 4 2" xfId="22512" xr:uid="{3101BF44-8D50-4446-86CA-D64851CFBDCB}"/>
    <cellStyle name="Note 3 2 4 2 2" xfId="3728" xr:uid="{8B0D530E-08DA-467D-9A5F-72958827B80E}"/>
    <cellStyle name="Note 3 2 4 2 2 2" xfId="10557" xr:uid="{3B28ABF1-BABE-434F-A563-836E2CB73859}"/>
    <cellStyle name="Note 3 2 4 2 3" xfId="24956" xr:uid="{C71114F8-7B3E-43CD-87A6-9B6FACC29572}"/>
    <cellStyle name="Note 3 2 4 2 3 2" xfId="12827" xr:uid="{999C8E35-76C4-4507-8B1C-AAD318FE72A9}"/>
    <cellStyle name="Note 3 2 4 2 4" xfId="20916" xr:uid="{E720F0BE-7F54-426E-84DC-48EF580B4B32}"/>
    <cellStyle name="Note 3 2 4 3" xfId="4718" xr:uid="{F13F6CE3-0F85-4D44-80D3-D8D35A50CF00}"/>
    <cellStyle name="Note 3 2 4 3 2" xfId="13656" xr:uid="{3236EE33-0847-4A30-B238-651B35A87892}"/>
    <cellStyle name="Note 3 2 4 4" xfId="9093" xr:uid="{545A1306-4F39-451A-BB7E-CEAD05222D6C}"/>
    <cellStyle name="Note 3 2 4 4 2" xfId="20141" xr:uid="{5F2CC3FA-03E8-478A-9B86-8D8E2B00B49B}"/>
    <cellStyle name="Note 3 2 4 5" xfId="18733" xr:uid="{38A28705-7493-4CC0-BF81-C557C4E67099}"/>
    <cellStyle name="Note 3 2 5" xfId="7679" xr:uid="{9F7215CB-1BAB-4DA0-B83B-945A1F225EA2}"/>
    <cellStyle name="Note 3 2 5 2" xfId="16199" xr:uid="{9CE4CEBA-5434-4761-9039-A8901439B858}"/>
    <cellStyle name="Note 3 2 5 2 2" xfId="10042" xr:uid="{50750389-0369-4EF9-ACF9-21A8E52E1552}"/>
    <cellStyle name="Note 3 2 5 2 2 2" xfId="23194" xr:uid="{AE72A491-932A-40EF-BCCC-E1E2661081D0}"/>
    <cellStyle name="Note 3 2 5 2 3" xfId="18643" xr:uid="{7BE3664D-4924-45EB-948B-33830CA2E64F}"/>
    <cellStyle name="Note 3 2 5 2 3 2" xfId="25464" xr:uid="{7401EF43-CEA5-4FB3-9576-A7B2CACF6F6D}"/>
    <cellStyle name="Note 3 2 5 2 4" xfId="14604" xr:uid="{A26007AC-6601-4DE1-AE22-21C9EB086A6F}"/>
    <cellStyle name="Note 3 2 5 3" xfId="11031" xr:uid="{E4255BEA-4161-4755-B0CB-2C4E2048E54F}"/>
    <cellStyle name="Note 3 2 5 3 2" xfId="1021" xr:uid="{F55D35C7-B501-4DFA-B9ED-69055FC37D7B}"/>
    <cellStyle name="Note 3 2 5 4" xfId="21729" xr:uid="{35D2582E-A965-4C00-864A-EF17F5DCA3D2}"/>
    <cellStyle name="Note 3 2 5 4 2" xfId="13827" xr:uid="{57E05C39-3974-4BF4-B70B-4CD81BC44EC2}"/>
    <cellStyle name="Note 3 2 5 5" xfId="8200" xr:uid="{BA96D408-60EE-404D-8FB7-65BAE36B4237}"/>
    <cellStyle name="Note 3 2 6" xfId="6737" xr:uid="{E6030BF1-F985-4754-A497-5005F29A6A72}"/>
    <cellStyle name="Note 3 2 6 2" xfId="11115" xr:uid="{047F43FA-B389-4BF4-B44C-AC7BC2CE025B}"/>
    <cellStyle name="Note 3 2 6 2 2" xfId="7416" xr:uid="{B90D6B0B-62F9-42D0-83AD-270A3DD035EE}"/>
    <cellStyle name="Note 3 2 6 3" xfId="1797" xr:uid="{C1547FF8-577E-45B6-9775-0776C79350C8}"/>
    <cellStyle name="Note 3 2 6 3 2" xfId="13910" xr:uid="{A588747D-EF91-4B38-BE6A-DDF2F6CEC218}"/>
    <cellStyle name="Note 3 2 6 4" xfId="23023" xr:uid="{1DA8CF19-D26E-4370-8311-E05C96D17473}"/>
    <cellStyle name="Note 3 2 7" xfId="7855" xr:uid="{2A6D2662-DD87-454B-B171-3D38E9E64F6D}"/>
    <cellStyle name="Note 3 2 7 2" xfId="15762" xr:uid="{5B43C857-BAEC-49AB-A4D8-079C2CEA6EE2}"/>
    <cellStyle name="Note 3 2 8" xfId="12230" xr:uid="{C30A54CD-7DBD-4731-96E7-BFDFE2550901}"/>
    <cellStyle name="Note 3 2 8 2" xfId="22245" xr:uid="{28D366E7-4FA4-4184-AD1A-C7BFBE128FA6}"/>
    <cellStyle name="Note 3 2 9" xfId="3991" xr:uid="{A0F6584C-4612-485A-98E6-17D2525B5CAF}"/>
    <cellStyle name="Note 3 3" xfId="20314" xr:uid="{8CDA6F6C-0F92-416F-A9AC-0DB17D7B73F9}"/>
    <cellStyle name="Note 3 3 2" xfId="14002" xr:uid="{F5407750-FEC0-4A68-98D2-923B47B301BB}"/>
    <cellStyle name="Note 3 3 2 2" xfId="11979" xr:uid="{7FDC23B2-05A1-48A1-ADEE-B68EBE222DD2}"/>
    <cellStyle name="Note 3 3 2 2 2" xfId="16366" xr:uid="{07ECFB93-E263-48A2-A80B-AECB39BD20C3}"/>
    <cellStyle name="Note 3 3 2 2 2 2" xfId="6347" xr:uid="{C89D8A69-8ED8-4774-9ECE-52E14787D314}"/>
    <cellStyle name="Note 3 3 2 2 3" xfId="20745" xr:uid="{08364BE4-9F72-4CCD-A7FA-F5029A85987F}"/>
    <cellStyle name="Note 3 3 2 2 3 2" xfId="8618" xr:uid="{077C884E-01F8-4D4B-A6DC-881C94054722}"/>
    <cellStyle name="Note 3 3 2 2 4" xfId="9353" xr:uid="{27CA14AC-27B4-4A74-8910-C9A972530825}"/>
    <cellStyle name="Note 3 3 2 3" xfId="17356" xr:uid="{B8985A57-8230-48FE-A4BB-BD083E8F3C9A}"/>
    <cellStyle name="Note 3 3 2 3 2" xfId="2057" xr:uid="{1E8D50E7-9CC1-4F32-8DFD-22D2CE56AF9B}"/>
    <cellStyle name="Note 3 3 2 4" xfId="4884" xr:uid="{FC0E3301-84F4-4EE1-B595-BAB2798DC98C}"/>
    <cellStyle name="Note 3 3 2 4 2" xfId="1194" xr:uid="{4603B861-7C96-4F97-9CD7-A8C0EC22526A}"/>
    <cellStyle name="Note 3 3 2 5" xfId="14523" xr:uid="{B5F2603F-A0DA-4348-AB8D-8F5AEE3DE31E}"/>
    <cellStyle name="Note 3 3 3" xfId="2438" xr:uid="{7FE0CCDC-BC95-46D6-9BE5-4B602CF305A9}"/>
    <cellStyle name="Note 3 3 3 2" xfId="24616" xr:uid="{E2E6212F-A09F-48F0-BBF0-BAD2ACB559C0}"/>
    <cellStyle name="Note 3 3 3 2 2" xfId="5832" xr:uid="{AD08AFE2-8F21-47CE-8D67-ABF1A6CABDE5}"/>
    <cellStyle name="Note 3 3 3 2 2 2" xfId="12661" xr:uid="{60CD189E-D28C-48CE-81C4-F0B9B249A4CF}"/>
    <cellStyle name="Note 3 3 3 2 3" xfId="14433" xr:uid="{7523660A-E9D3-425F-8F8A-B61A3219D68D}"/>
    <cellStyle name="Note 3 3 3 2 3 2" xfId="21253" xr:uid="{EBC0C9A4-37E6-4EA1-B3EC-2E73A317CE39}"/>
    <cellStyle name="Note 3 3 3 2 4" xfId="21989" xr:uid="{D09E1FD3-CFD8-4ABB-90FF-D633761D6BDE}"/>
    <cellStyle name="Note 3 3 3 3" xfId="6823" xr:uid="{49A14D0E-E288-4EC6-90F5-1318652B6F9B}"/>
    <cellStyle name="Note 3 3 3 3 2" xfId="4161" xr:uid="{B87C2F66-7972-4E22-9A93-D4B626AFC0AE}"/>
    <cellStyle name="Note 3 3 3 4" xfId="11197" xr:uid="{BC31B8A5-8A9D-4257-8161-1D6944CCC44E}"/>
    <cellStyle name="Note 3 3 3 4 2" xfId="2228" xr:uid="{A8575626-80F5-467F-9C54-018B5EFF9E4D}"/>
    <cellStyle name="Note 3 3 3 5" xfId="2959" xr:uid="{CC04B5D3-14F0-4319-AE25-61986162D44B}"/>
    <cellStyle name="Note 3 3 4" xfId="5665" xr:uid="{395CF64B-F658-445D-8753-4243EB669B19}"/>
    <cellStyle name="Note 3 3 4 2" xfId="22679" xr:uid="{02120AE6-BCB0-4B5C-9F52-6E10CCD8039D}"/>
    <cellStyle name="Note 3 3 4 2 2" xfId="16881" xr:uid="{DBE66FA0-4D64-482C-BAC9-B153F153A506}"/>
    <cellStyle name="Note 3 3 4 3" xfId="8110" xr:uid="{351E6FCB-A58B-44A6-A239-176F76A6BB9B}"/>
    <cellStyle name="Note 3 3 4 3 2" xfId="19151" xr:uid="{70C2FC54-3896-4879-82CC-207CBA7E0F50}"/>
    <cellStyle name="Note 3 3 4 4" xfId="3040" xr:uid="{9AC058C1-4039-4D3E-AA47-F4DD3DEA0AB0}"/>
    <cellStyle name="Note 3 3 5" xfId="23668" xr:uid="{D1883547-6E49-4270-984A-6F3CDE8C7573}"/>
    <cellStyle name="Note 3 3 5 2" xfId="1022" xr:uid="{F60DD02D-AABB-4F4A-A914-6AF9B13DB8A6}"/>
    <cellStyle name="Note 3 3 6" xfId="15417" xr:uid="{93B1E6F4-D584-4FBB-9F22-47DEF60C62C0}"/>
    <cellStyle name="Note 3 3 6 2" xfId="1193" xr:uid="{8556F7AB-3AC4-41CD-8665-7327F6B8BBF8}"/>
    <cellStyle name="Note 3 3 7" xfId="20835" xr:uid="{A592D91E-CCE3-4BCF-8944-2EC43586663C}"/>
    <cellStyle name="Note 3 4" xfId="8751" xr:uid="{4CB31BBD-9F72-4EAC-A6F9-78F622AF317D}"/>
    <cellStyle name="Note 3 4 2" xfId="21387" xr:uid="{4A875208-9FB8-497F-8C84-9EE0D33D141D}"/>
    <cellStyle name="Note 3 4 2 2" xfId="7770" xr:uid="{AB33BF74-6E4C-442B-B3CE-4B6A721C8C38}"/>
    <cellStyle name="Note 3 4 2 2 2" xfId="24783" xr:uid="{E46D8C04-B72C-44F2-A4AC-28C7CD61B961}"/>
    <cellStyle name="Note 3 4 2 2 2 2" xfId="18985" xr:uid="{C08E0C69-6734-4946-96F9-864F4EE97886}"/>
    <cellStyle name="Note 3 4 2 2 3" xfId="9182" xr:uid="{9F6E39DD-F938-4C9F-8E4F-87E75E351171}"/>
    <cellStyle name="Note 3 4 2 2 3 2" xfId="3377" xr:uid="{27F8CE1D-111B-43E1-89AF-84C353237934}"/>
    <cellStyle name="Note 3 4 2 2 4" xfId="5144" xr:uid="{AD62B81B-6DA3-40F8-A3D1-B74F12AF2232}"/>
    <cellStyle name="Note 3 4 2 3" xfId="13145" xr:uid="{9589FA38-0AAE-4551-9BE3-7708B80E1125}"/>
    <cellStyle name="Note 3 4 2 3 2" xfId="23112" xr:uid="{5F9C2B67-0C81-4037-95E4-685D7850C504}"/>
    <cellStyle name="Note 3 4 2 4" xfId="17522" xr:uid="{E2C93B10-AAED-42A7-A4FF-7E88414BF2B8}"/>
    <cellStyle name="Note 3 4 2 4 2" xfId="10646" xr:uid="{129DDAA0-841C-4010-86AE-8493193EAB3E}"/>
    <cellStyle name="Note 3 4 2 5" xfId="21908" xr:uid="{F7EDFB9A-E24A-4B42-A8AB-3C32F8A00623}"/>
    <cellStyle name="Note 3 4 3" xfId="15075" xr:uid="{64EAA95A-1C49-41E4-87FC-7269D7896E90}"/>
    <cellStyle name="Note 3 4 3 2" xfId="20405" xr:uid="{8967FFF2-51E4-4B0F-8C6B-5CEA69F71DC6}"/>
    <cellStyle name="Note 3 4 3 2 2" xfId="18470" xr:uid="{B3A06EEC-ADFA-490C-B51A-BD39B06BF4B7}"/>
    <cellStyle name="Note 3 4 3 2 2 2" xfId="8452" xr:uid="{F8612176-3024-4E46-AC73-1E54B724925C}"/>
    <cellStyle name="Note 3 4 3 2 3" xfId="21818" xr:uid="{4E2242F9-8AC5-4B73-91F4-FC44C6228C3E}"/>
    <cellStyle name="Note 3 4 3 2 3 2" xfId="9690" xr:uid="{CC08F528-589F-4E5E-A60A-DC205D07A445}"/>
    <cellStyle name="Note 3 4 3 2 4" xfId="11457" xr:uid="{B3453F72-5A1D-48BB-8237-92D8C1FD154F}"/>
    <cellStyle name="Note 3 4 3 3" xfId="506" xr:uid="{B31AE129-4C0E-4113-AA8B-EF1A4F17F1CD}"/>
    <cellStyle name="Note 3 4 3 3 2" xfId="16799" xr:uid="{6CA49FBE-9223-42DE-8941-F8933785F7FF}"/>
    <cellStyle name="Note 3 4 3 4" xfId="6989" xr:uid="{94D3C9E0-AE72-414A-BC57-C850B9A65BBA}"/>
    <cellStyle name="Note 3 4 3 4 2" xfId="23283" xr:uid="{E8B85467-E805-4028-95A2-55DD15819602}"/>
    <cellStyle name="Note 3 4 3 5" xfId="15596" xr:uid="{E3490E20-EA27-4D24-AD0D-40E058A5262E}"/>
    <cellStyle name="Note 3 4 4" xfId="18303" xr:uid="{0EAFD603-EEA4-456C-AF3B-25A53303CF7A}"/>
    <cellStyle name="Note 3 4 4 2" xfId="12146" xr:uid="{65266CE4-B9B4-4077-8BCD-FC6E3F840E77}"/>
    <cellStyle name="Note 3 4 4 2 2" xfId="25298" xr:uid="{F529F3AE-F5CE-4DAB-B6BF-BDBC17D7F3F7}"/>
    <cellStyle name="Note 3 4 4 3" xfId="2869" xr:uid="{A1BE9BFF-2FB2-4A79-B753-293629CCB68F}"/>
    <cellStyle name="Note 3 4 4 3 2" xfId="14941" xr:uid="{F3F6D17D-F0E8-4693-A953-821E9FDADDA0}"/>
    <cellStyle name="Note 3 4 4 4" xfId="15677" xr:uid="{55AE61AE-CC39-4AAC-8328-7202230F740E}"/>
    <cellStyle name="Note 3 4 5" xfId="19459" xr:uid="{8CD6C6DC-C465-4D11-A9A2-1DFB7FFC7208}"/>
    <cellStyle name="Note 3 4 5 2" xfId="10475" xr:uid="{F7FC296C-5185-4143-B770-3239562C147A}"/>
    <cellStyle name="Note 3 4 6" xfId="23834" xr:uid="{02252ED0-6984-449F-827E-BE28163DF2E1}"/>
    <cellStyle name="Note 3 4 6 2" xfId="4332" xr:uid="{88E3BAD6-6878-4614-BCB1-F1190CD8EADA}"/>
    <cellStyle name="Note 3 4 7" xfId="9272" xr:uid="{75C81DF1-C74D-457F-A839-4476B6EA8ECE}"/>
    <cellStyle name="Note 3 5" xfId="4542" xr:uid="{02AD2F8D-3301-43EC-B799-FD0123BE7BE0}"/>
    <cellStyle name="Note 3 5 2" xfId="10855" xr:uid="{998F2A6C-08BF-45B3-AD4D-969BF1C0B467}"/>
    <cellStyle name="Note 3 5 2 2" xfId="2529" xr:uid="{1B413BA8-C4B1-479D-BA8F-487CE62949A9}"/>
    <cellStyle name="Note 3 5 2 2 2" xfId="20572" xr:uid="{E4492F2B-EEAA-4E9D-8F8A-ECC4434161C0}"/>
    <cellStyle name="Note 3 5 2 2 2 2" xfId="14775" xr:uid="{5EDFB1C7-5E44-4989-8C85-AF76BC922D79}"/>
    <cellStyle name="Note 3 5 2 2 3" xfId="4973" xr:uid="{38668CCF-7CFF-4DAC-8ABA-9CE1675AF638}"/>
    <cellStyle name="Note 3 5 2 2 3 2" xfId="16014" xr:uid="{B522AE67-099F-4E6A-ADF7-4FE093863BFA}"/>
    <cellStyle name="Note 3 5 2 2 4" xfId="17782" xr:uid="{F9760AD1-543E-4253-A30B-34B9923BCAD6}"/>
    <cellStyle name="Note 3 5 2 3" xfId="1546" xr:uid="{1173D4DA-C7E2-4F16-9A3E-B8CB6D64EC9D}"/>
    <cellStyle name="Note 3 5 2 3 2" xfId="12579" xr:uid="{C7BA59CC-866F-4D15-BAA2-EDCE14A63B6A}"/>
    <cellStyle name="Note 3 5 2 4" xfId="679" xr:uid="{2A72099B-C6B5-4AF3-A887-93C699506DA7}"/>
    <cellStyle name="Note 3 5 2 4 2" xfId="6436" xr:uid="{0C6EE257-E971-452D-9254-7E5906E3EB09}"/>
    <cellStyle name="Note 3 5 2 5" xfId="11376" xr:uid="{069E6DC6-A85A-4D33-A032-5B42F6161B2C}"/>
    <cellStyle name="Note 3 5 3" xfId="23492" xr:uid="{F6E5B12D-5A1C-48B8-80F0-F2633C6BF8ED}"/>
    <cellStyle name="Note 3 5 3 2" xfId="8842" xr:uid="{691A166A-8FB9-4FC6-89DF-D2A347E49B01}"/>
    <cellStyle name="Note 3 5 3 2 2" xfId="14260" xr:uid="{8CC89ABD-09C5-403F-9AEB-15B9312CECBF}"/>
    <cellStyle name="Note 3 5 3 2 2 2" xfId="3211" xr:uid="{062A445A-20C6-41D5-8D5F-0D2369B7CCE1}"/>
    <cellStyle name="Note 3 5 3 2 3" xfId="11286" xr:uid="{A2B4ED1C-A700-4E6B-BA84-562F6F2935BC}"/>
    <cellStyle name="Note 3 5 3 2 3 2" xfId="5481" xr:uid="{5B626B3E-7D96-4ABE-97CF-9C879750937B}"/>
    <cellStyle name="Note 3 5 3 2 4" xfId="7249" xr:uid="{1D2F6D1E-71C2-44F8-8D4A-46D355FCA2FB}"/>
    <cellStyle name="Note 3 5 3 3" xfId="3650" xr:uid="{FED6A41B-4AB4-42BB-892B-440F126DBF50}"/>
    <cellStyle name="Note 3 5 3 3 2" xfId="25216" xr:uid="{DD957830-0D76-468E-A97B-E45CC214ECA3}"/>
    <cellStyle name="Note 3 5 3 4" xfId="680" xr:uid="{69F1ED37-5C7A-42AC-9301-07F5B8C295E1}"/>
    <cellStyle name="Note 3 5 3 4 2" xfId="12750" xr:uid="{E8B7AFB1-BB90-4E0B-B8FD-3C368062011A}"/>
    <cellStyle name="Note 3 5 3 5" xfId="24013" xr:uid="{22F6DEA4-FC63-42D3-87DE-0F46EE295B60}"/>
    <cellStyle name="Note 3 5 4" xfId="14093" xr:uid="{7DF54811-64BD-4E21-B36B-89CF8B846003}"/>
    <cellStyle name="Note 3 5 4 2" xfId="7937" xr:uid="{4D5FBBE7-66FB-45ED-8721-D56BECC1ED32}"/>
    <cellStyle name="Note 3 5 4 2 2" xfId="21087" xr:uid="{197749C2-FCAC-48FE-B2E1-7D8F23ECAD31}"/>
    <cellStyle name="Note 3 5 4 3" xfId="15506" xr:uid="{FEF3D234-BC1D-4EA2-9EC9-7520661107B4}"/>
    <cellStyle name="Note 3 5 4 3 2" xfId="22326" xr:uid="{B84CF370-033D-4443-A88C-1D3067C03CC1}"/>
    <cellStyle name="Note 3 5 4 4" xfId="24094" xr:uid="{376B8656-22F7-47D1-B9E5-EEB9C083FF06}"/>
    <cellStyle name="Note 3 5 5" xfId="507" xr:uid="{C2C565E1-22A1-4D57-A7C6-A7D50DF85894}"/>
    <cellStyle name="Note 3 5 5 2" xfId="6265" xr:uid="{72E1160D-2674-4054-A924-BD8DD8B5F41A}"/>
    <cellStyle name="Note 3 5 6" xfId="19625" xr:uid="{D508557D-466E-443E-82EA-670655EBF9DC}"/>
    <cellStyle name="Note 3 5 6 2" xfId="16970" xr:uid="{62217AC0-8013-4A55-A78A-F139DE8587CC}"/>
    <cellStyle name="Note 3 5 7" xfId="5063" xr:uid="{471DE922-40B4-4790-A653-4C2D4CC3FC78}"/>
    <cellStyle name="Note 3 6" xfId="17180" xr:uid="{354AC71B-1551-4AFF-B7D3-4DD4503A37E2}"/>
    <cellStyle name="Note 3 6 2" xfId="21478" xr:uid="{64065041-668C-46BF-8029-8C8444D45B0E}"/>
    <cellStyle name="Note 3 6 2 2" xfId="2696" xr:uid="{5ABC2D09-A40C-45A0-87D1-25CA5A880BF1}"/>
    <cellStyle name="Note 3 6 2 2 2" xfId="9524" xr:uid="{0C2DFB6F-019D-44A9-90F0-63B644ECBADC}"/>
    <cellStyle name="Note 3 6 2 3" xfId="23923" xr:uid="{9D4AF9E9-76BA-4325-B69E-818F9524FB5F}"/>
    <cellStyle name="Note 3 6 2 3 2" xfId="11794" xr:uid="{F9085587-1779-426C-89DB-0BCB6C80623F}"/>
    <cellStyle name="Note 3 6 2 4" xfId="19885" xr:uid="{B930A577-4B45-4F4D-9D78-C04F069D839B}"/>
    <cellStyle name="Note 3 6 3" xfId="9964" xr:uid="{C9E54AA1-822A-449E-B1C9-1A5D483CBE16}"/>
    <cellStyle name="Note 3 6 3 2" xfId="18903" xr:uid="{E021568D-5D03-4322-AD04-E81966A8AB6C}"/>
    <cellStyle name="Note 3 6 4" xfId="1718" xr:uid="{C53E64E7-BFA9-4C9D-978A-206341E8AFC2}"/>
    <cellStyle name="Note 3 6 4 2" xfId="25387" xr:uid="{67DA3333-6FC2-4655-923C-3826934181E2}"/>
    <cellStyle name="Note 3 6 5" xfId="17701" xr:uid="{547C3C6C-EF86-4C40-B51E-A9B39BF84EC4}"/>
    <cellStyle name="Note 3 7" xfId="6647" xr:uid="{1A5EED34-95D9-402C-9A8C-672E8EEEB34F}"/>
    <cellStyle name="Note 3 7 2" xfId="15166" xr:uid="{90EA230A-22A3-47C6-9CBD-009883983A77}"/>
    <cellStyle name="Note 3 7 2 2" xfId="9009" xr:uid="{224BF935-DBB1-4DD1-A938-A05BAF0D2B01}"/>
    <cellStyle name="Note 3 7 2 2 2" xfId="22160" xr:uid="{DC806173-1212-4072-BE27-4B132FF05B33}"/>
    <cellStyle name="Note 3 7 2 3" xfId="17611" xr:uid="{77375725-EDD5-49B7-B3D5-8B282F86FD65}"/>
    <cellStyle name="Note 3 7 2 3 2" xfId="24431" xr:uid="{DB822934-EE00-4137-BE2E-A73060E60959}"/>
    <cellStyle name="Note 3 7 2 4" xfId="13571" xr:uid="{E6021534-A8DB-4B1E-9812-72EC2C6AD15B}"/>
    <cellStyle name="Note 3 7 3" xfId="22601" xr:uid="{CB564513-6871-4B74-B26D-C9B07F20559E}"/>
    <cellStyle name="Note 3 7 3 2" xfId="8370" xr:uid="{DA92A8DD-7CEB-48DD-9994-824B0D0A791B}"/>
    <cellStyle name="Note 3 7 4" xfId="3822" xr:uid="{7C06FFD4-05BD-4F94-98B8-0CDB7DD98149}"/>
    <cellStyle name="Note 3 7 4 2" xfId="19074" xr:uid="{60859261-CFAE-4E67-9A8F-391E528F17A5}"/>
    <cellStyle name="Note 3 7 5" xfId="7168" xr:uid="{6DA94851-5066-4C65-850D-49D142C55CFE}"/>
    <cellStyle name="Note 3 8" xfId="19283" xr:uid="{97677619-4372-4477-B026-119E174B7080}"/>
    <cellStyle name="Note 3 9" xfId="1366" xr:uid="{23DAC790-E901-4C64-BAAE-C3E38DEDACDD}"/>
    <cellStyle name="Note 3 9 2" xfId="18388" xr:uid="{43F91437-4BF3-445E-A44F-1F252CEF24A7}"/>
    <cellStyle name="Note 3 9 2 2" xfId="22074" xr:uid="{EE7E0A6F-CA19-4731-A570-F1B89AF0A9AF}"/>
    <cellStyle name="Note 3 9 3" xfId="5916" xr:uid="{BFECFBD8-6A53-49F5-886D-B880F9DBECD1}"/>
    <cellStyle name="Note 3 9 3 2" xfId="9609" xr:uid="{6D1E54FD-7A0F-483C-97CE-9F7703F48A8A}"/>
    <cellStyle name="Note 3 9 4" xfId="1887" xr:uid="{5D97A0E0-2B53-4E4C-9BDF-1FBA13C4F78D}"/>
    <cellStyle name="Note 4" xfId="164" xr:uid="{EC8394BA-F54D-40FE-8CED-F1234D61B34E}"/>
    <cellStyle name="Note 4 10" xfId="10136" xr:uid="{CD8313B0-6497-44CF-A17E-B8405B54E154}"/>
    <cellStyle name="Note 4 10 2" xfId="8541" xr:uid="{CB1EEC20-6FFC-4437-A423-2A30CE139F57}"/>
    <cellStyle name="Note 4 11" xfId="19804" xr:uid="{F83F268B-5096-462C-BD43-8E698C2759DB}"/>
    <cellStyle name="Note 4 12" xfId="335" xr:uid="{6DB38356-8DFA-4D42-ABA4-2724DD405AC0}"/>
    <cellStyle name="Note 4 13" xfId="25564" xr:uid="{9C031157-8450-4A2F-ACD4-A6B224A4CA3C}"/>
    <cellStyle name="Note 4 2" xfId="336" xr:uid="{22B4A2C5-BF77-4B10-8765-83228840D347}"/>
    <cellStyle name="Note 4 2 2" xfId="1376" xr:uid="{3A31B7D0-E03B-48A1-A1FF-FF02EE9D357C}"/>
    <cellStyle name="Note 4 2 2 2" xfId="3480" xr:uid="{1F09AD3A-ACB3-489F-875B-D3DFD12A74D3}"/>
    <cellStyle name="Note 4 2 2 2 2" xfId="17271" xr:uid="{EB9451B8-D606-482B-80EF-02C9C29EC39A}"/>
    <cellStyle name="Note 4 2 2 2 2 2" xfId="11113" xr:uid="{C8BC9310-8F7E-487D-88B6-32D3DB393694}"/>
    <cellStyle name="Note 4 2 2 2 2 2 2" xfId="24265" xr:uid="{75C89FE8-7511-4162-8582-646BC8CCF185}"/>
    <cellStyle name="Note 4 2 2 2 2 3" xfId="1795" xr:uid="{7DAB5E8A-9111-4DD8-A50A-ADD7780E1846}"/>
    <cellStyle name="Note 4 2 2 2 2 3 2" xfId="13908" xr:uid="{776B94CE-E2C9-415C-8FBD-8528BF3A6FC3}"/>
    <cellStyle name="Note 4 2 2 2 2 4" xfId="23021" xr:uid="{F0E92F04-1FF6-408E-84C6-9867416BAB34}"/>
    <cellStyle name="Note 4 2 2 2 3" xfId="24705" xr:uid="{DE2F7A5C-6BFF-4930-805A-E4FDB472D475}"/>
    <cellStyle name="Note 4 2 2 2 3 2" xfId="9442" xr:uid="{17C1243E-7121-42D5-AC80-0D87B586239D}"/>
    <cellStyle name="Note 4 2 2 2 4" xfId="5926" xr:uid="{43238D72-0581-4E08-B2A9-D6BE0DA51843}"/>
    <cellStyle name="Note 4 2 2 2 4 2" xfId="3300" xr:uid="{B523EC0A-1379-4760-B362-518B62625902}"/>
    <cellStyle name="Note 4 2 2 2 5" xfId="1888" xr:uid="{F2C9439B-F585-49E6-AE5A-C0DD855625DF}"/>
    <cellStyle name="Note 4 2 2 3" xfId="9794" xr:uid="{02B4648F-1C89-4AC8-A20D-EBA64AB99F72}"/>
    <cellStyle name="Note 4 2 2 3 2" xfId="6738" xr:uid="{8FFCAB29-999C-476D-9A4B-9E371373CE77}"/>
    <cellStyle name="Note 4 2 2 3 2 2" xfId="23750" xr:uid="{C6795F97-CA01-4AD6-8F9F-F2CD9A94EF46}"/>
    <cellStyle name="Note 4 2 2 3 2 2 2" xfId="17953" xr:uid="{6C29AD23-7E01-429E-8464-F53F306F206E}"/>
    <cellStyle name="Note 4 2 2 3 2 3" xfId="3899" xr:uid="{CC5A119B-E3A7-4B68-887F-F4660BBEDCB4}"/>
    <cellStyle name="Note 4 2 2 3 2 3 2" xfId="1275" xr:uid="{3E6EBEA3-9CF0-4C0D-B344-C849F56283F5}"/>
    <cellStyle name="Note 4 2 2 3 2 4" xfId="16708" xr:uid="{0CE228BA-280B-41F1-BC7C-311ED06D10D2}"/>
    <cellStyle name="Note 4 2 2 3 3" xfId="18392" xr:uid="{783E8824-DEAC-460D-9997-4155E8811F99}"/>
    <cellStyle name="Note 4 2 2 3 3 2" xfId="22078" xr:uid="{4533141E-135A-4A61-8FC2-62533B66E652}"/>
    <cellStyle name="Note 4 2 2 3 4" xfId="12240" xr:uid="{7CB72300-A6D4-47F4-807E-1B847860C346}"/>
    <cellStyle name="Note 4 2 2 3 4 2" xfId="9613" xr:uid="{0AF6A16E-355B-4275-9781-1AF3EDABCE46}"/>
    <cellStyle name="Note 4 2 2 3 5" xfId="3992" xr:uid="{D0E44B29-EA10-48C6-ADBE-677961E47D69}"/>
    <cellStyle name="Note 4 2 2 4" xfId="23583" xr:uid="{6EFB173F-6940-4FFD-8B6E-0428A5D999B5}"/>
    <cellStyle name="Note 4 2 2 4 2" xfId="4800" xr:uid="{04FB46EB-9B34-4557-920E-7CD2B0177D75}"/>
    <cellStyle name="Note 4 2 2 4 2 2" xfId="11628" xr:uid="{68C4577A-E80E-46EC-B7A7-77121B405D6A}"/>
    <cellStyle name="Note 4 2 2 4 3" xfId="13400" xr:uid="{29E2FC89-F516-4679-B27C-D927E9DD309A}"/>
    <cellStyle name="Note 4 2 2 4 3 2" xfId="20222" xr:uid="{7ADADF31-D2A2-4D9A-814A-7A09D8BE17FA}"/>
    <cellStyle name="Note 4 2 2 4 4" xfId="10384" xr:uid="{C4DBB014-23AC-4AA0-9D22-5454BDD0120A}"/>
    <cellStyle name="Note 4 2 2 5" xfId="12068" xr:uid="{284772EB-ADC0-401E-A9A8-E038B636C099}"/>
    <cellStyle name="Note 4 2 2 5 2" xfId="3129" xr:uid="{6BD962DD-D7C0-4037-BA02-9A40F3FEF08E}"/>
    <cellStyle name="Note 4 2 2 6" xfId="16460" xr:uid="{D44AFB46-43E7-4BB9-8FCC-DEA3CE1CBDCB}"/>
    <cellStyle name="Note 4 2 2 6 2" xfId="14864" xr:uid="{D1275769-762C-47F6-8DB3-1E9902F92ACF}"/>
    <cellStyle name="Note 4 2 2 7" xfId="852" xr:uid="{12145E6C-A899-498A-B3DD-4E474C265C6C}"/>
    <cellStyle name="Note 4 2 3" xfId="22431" xr:uid="{7226F34D-262A-4349-9873-1FB710186B9C}"/>
    <cellStyle name="Note 4 2 3 2" xfId="16118" xr:uid="{43785B0E-FC2A-48CA-AA44-6DAABC6BA3A5}"/>
    <cellStyle name="Note 4 2 3 2 2" xfId="13060" xr:uid="{6F1A132C-138A-4AE8-AA98-19805868CD10}"/>
    <cellStyle name="Note 4 2 3 2 2 2" xfId="6905" xr:uid="{55815514-E31D-4BD8-B5C1-BD29D900995D}"/>
    <cellStyle name="Note 4 2 3 2 2 2 2" xfId="20056" xr:uid="{6E066215-7FBF-40F8-8364-14F73D0ADDF2}"/>
    <cellStyle name="Note 4 2 3 2 2 3" xfId="22850" xr:uid="{36F293F6-9CB3-47E2-8671-49CD64AA0241}"/>
    <cellStyle name="Note 4 2 3 2 2 3 2" xfId="4412" xr:uid="{FB010ECE-44F8-4E3F-B21F-5780DD711A72}"/>
    <cellStyle name="Note 4 2 3 2 2 4" xfId="12488" xr:uid="{F444E831-E391-4158-8700-3F17F9175BD1}"/>
    <cellStyle name="Note 4 2 3 2 3" xfId="20494" xr:uid="{E1E51E9B-171D-46A4-8FD3-8BC3A468DA23}"/>
    <cellStyle name="Note 4 2 3 2 3 2" xfId="5233" xr:uid="{3C766B39-55BE-4AF2-8C6D-BF7ADB95415A}"/>
    <cellStyle name="Note 4 2 3 2 4" xfId="18564" xr:uid="{69706B6D-D075-44FA-ACDD-A60E3A07A7DC}"/>
    <cellStyle name="Note 4 2 3 2 4 2" xfId="15937" xr:uid="{64D874AD-2E42-4800-AF3B-E476F941F62A}"/>
    <cellStyle name="Note 4 2 3 2 5" xfId="22943" xr:uid="{6FC18DD3-BE7F-4016-831F-A00FEBC5E3FE}"/>
    <cellStyle name="Note 4 2 3 3" xfId="5584" xr:uid="{7C50F160-1445-44CC-8DBF-039282602A92}"/>
    <cellStyle name="Note 4 2 3 3 2" xfId="418" xr:uid="{E2473FDC-971F-4651-A00E-3BCA580FD174}"/>
    <cellStyle name="Note 4 2 3 3 2 2" xfId="19541" xr:uid="{CB2E0CBC-1C01-4575-B775-22991D0E7A3E}"/>
    <cellStyle name="Note 4 2 3 3 2 2 2" xfId="13742" xr:uid="{83407662-8E3B-45F3-828F-E92792212034}"/>
    <cellStyle name="Note 4 2 3 3 2 3" xfId="16537" xr:uid="{A7D9BDD6-E74B-420A-9DF8-3335F0901B99}"/>
    <cellStyle name="Note 4 2 3 3 2 3 2" xfId="10726" xr:uid="{AC6DC490-7735-472E-B54E-CEE788FE3532}"/>
    <cellStyle name="Note 4 2 3 3 2 4" xfId="25125" xr:uid="{65F80FE7-0B9F-4188-B813-4290CF83A81C}"/>
    <cellStyle name="Note 4 2 3 3 3" xfId="14182" xr:uid="{5DEAFCDB-90D2-47C6-AF84-0083242F8E75}"/>
    <cellStyle name="Note 4 2 3 3 3 2" xfId="11546" xr:uid="{64B75D42-C38C-4AF3-B4C8-1AEAB8A15305}"/>
    <cellStyle name="Note 4 2 3 3 4" xfId="8031" xr:uid="{42AB694B-4330-4F92-B64F-1967E261059C}"/>
    <cellStyle name="Note 4 2 3 3 4 2" xfId="5404" xr:uid="{FCA613E6-99A9-4AED-81E4-94BA637B3B08}"/>
    <cellStyle name="Note 4 2 3 3 5" xfId="16630" xr:uid="{579EFB3B-E26A-440C-A6EC-C8E816213EC2}"/>
    <cellStyle name="Note 4 2 3 4" xfId="19374" xr:uid="{8C95DF12-CC74-46FC-885C-2195C71BE7AE}"/>
    <cellStyle name="Note 4 2 3 4 2" xfId="17438" xr:uid="{54446EBE-F565-408D-ACBF-2F8B4F4A47EB}"/>
    <cellStyle name="Note 4 2 3 4 2 2" xfId="7420" xr:uid="{060166FA-1D9E-4C0D-9B95-24B404B105F1}"/>
    <cellStyle name="Note 4 2 3 4 3" xfId="10213" xr:uid="{45D36E39-0CBE-4458-AD0D-6F414EEC379B}"/>
    <cellStyle name="Note 4 2 3 4 3 2" xfId="2308" xr:uid="{2732D2A9-AD66-4122-96D8-EE600735024F}"/>
    <cellStyle name="Note 4 2 3 4 4" xfId="6174" xr:uid="{AC999CEF-C9ED-4548-A861-BFC875A38ACA}"/>
    <cellStyle name="Note 4 2 3 5" xfId="7859" xr:uid="{4A7817F3-BDD4-41C9-B84A-1CA9BE960DC2}"/>
    <cellStyle name="Note 4 2 3 5 2" xfId="15766" xr:uid="{649427B3-37BF-4A80-90BD-B8F30C75B89A}"/>
    <cellStyle name="Note 4 2 3 6" xfId="24877" xr:uid="{D264F6A4-5495-454A-97E1-D56141AFA992}"/>
    <cellStyle name="Note 4 2 3 6 2" xfId="22249" xr:uid="{6A444A7F-9966-4727-8497-D6F7A7224E5D}"/>
    <cellStyle name="Note 4 2 3 7" xfId="10306" xr:uid="{EA17D96B-D811-47FC-8DC9-02131AD03E5B}"/>
    <cellStyle name="Note 4 2 4" xfId="11898" xr:uid="{AF38350D-4FE5-4016-90DE-C7CD41A8F7F4}"/>
    <cellStyle name="Note 4 2 4 2" xfId="397" xr:uid="{18F27048-2F29-4110-BB93-2CCC1484E337}"/>
    <cellStyle name="Note 4 2 4 2 2" xfId="13227" xr:uid="{8878C952-DCC4-4776-A8E7-702ADB8F9BBF}"/>
    <cellStyle name="Note 4 2 4 2 2 2" xfId="1106" xr:uid="{2684F8BB-951A-4379-8812-CA0D173F3C62}"/>
    <cellStyle name="Note 4 2 4 2 3" xfId="6003" xr:uid="{3DEC895C-D580-4AED-960C-44B7DDBF0A7B}"/>
    <cellStyle name="Note 4 2 4 2 3 2" xfId="23363" xr:uid="{033BA6C9-09E7-4536-99A1-D1842FCF5A85}"/>
    <cellStyle name="Note 4 2 4 2 4" xfId="18812" xr:uid="{7E45D67F-3247-41E7-A303-EDFF077F7EA3}"/>
    <cellStyle name="Note 4 2 4 3" xfId="2618" xr:uid="{63A00D86-DB38-4B20-8906-4744671C9216}"/>
    <cellStyle name="Note 4 2 4 3 2" xfId="24183" xr:uid="{AE3BE3D5-69AC-4777-9F5E-C30F4BC57C9B}"/>
    <cellStyle name="Note 4 2 4 4" xfId="20666" xr:uid="{2159C334-237A-47ED-92E7-09F9C21E34AD}"/>
    <cellStyle name="Note 4 2 4 4 2" xfId="11717" xr:uid="{6FD9A42D-CA31-4BB6-8F04-20C976B6DE57}"/>
    <cellStyle name="Note 4 2 4 5" xfId="6096" xr:uid="{24441090-B20B-4132-A861-320D9BA58790}"/>
    <cellStyle name="Note 4 2 5" xfId="24535" xr:uid="{2FACA51D-093D-4A9B-A096-C1D4816EB8B0}"/>
    <cellStyle name="Note 4 2 5 2" xfId="2509" xr:uid="{B238855A-9B1F-48E9-B0C3-4C643A6AA82B}"/>
    <cellStyle name="Note 4 2 5 2 2" xfId="589" xr:uid="{00470477-CD28-4703-A597-788A14BA5490}"/>
    <cellStyle name="Note 4 2 5 2 2 2" xfId="2140" xr:uid="{4A7237E7-4512-49A1-9795-AFB5878DACE2}"/>
    <cellStyle name="Note 4 2 5 2 3" xfId="12317" xr:uid="{9AE74AE2-3AE3-4B47-AEE0-942544561A46}"/>
    <cellStyle name="Note 4 2 5 2 3 2" xfId="17050" xr:uid="{B493F7B7-57D2-457E-BB12-1A1A3F51453D}"/>
    <cellStyle name="Note 4 2 5 2 4" xfId="8279" xr:uid="{3B09E9FC-3C6C-4BB5-8766-49530DDC0B0C}"/>
    <cellStyle name="Note 4 2 5 3" xfId="8931" xr:uid="{A8F67A1E-1F92-4CAD-AD8A-280E3983C01A}"/>
    <cellStyle name="Note 4 2 5 3 2" xfId="17871" xr:uid="{F7DB3903-F32D-4A00-8CC8-F2AD321F6AA1}"/>
    <cellStyle name="Note 4 2 5 4" xfId="14354" xr:uid="{AD02D359-9DF1-4817-BDB4-EEBEF219DB3B}"/>
    <cellStyle name="Note 4 2 5 4 2" xfId="24354" xr:uid="{4BEB271D-4B9E-423E-A547-AE0495241DBB}"/>
    <cellStyle name="Note 4 2 5 5" xfId="12410" xr:uid="{216A9D15-59BB-4670-A254-A585D4D606C6}"/>
    <cellStyle name="Note 4 2 6" xfId="10946" xr:uid="{95D613EE-E443-4B26-9DCB-571F2CE34BAF}"/>
    <cellStyle name="Note 4 2 6 2" xfId="15333" xr:uid="{678C057F-3384-40CA-ABDE-A4C353C1A9D0}"/>
    <cellStyle name="Note 4 2 6 2 2" xfId="5315" xr:uid="{CAB813EA-91F1-4092-A635-CAD63B7A05F2}"/>
    <cellStyle name="Note 4 2 6 3" xfId="19714" xr:uid="{03D03627-AED7-4E30-A6B2-1C2A7E131780}"/>
    <cellStyle name="Note 4 2 6 3 2" xfId="7586" xr:uid="{EDA64209-3D69-428F-8F4D-61958DE4D2C5}"/>
    <cellStyle name="Note 4 2 6 4" xfId="4070" xr:uid="{CB0C9944-4864-4FBA-8626-566BA62C8783}"/>
    <cellStyle name="Note 4 2 7" xfId="5754" xr:uid="{8E611D6A-69D3-43B6-8CF9-CFBC52A21CEE}"/>
    <cellStyle name="Note 4 2 7 2" xfId="14693" xr:uid="{4E9C9033-4B01-42F9-A708-6CBC27C3A678}"/>
    <cellStyle name="Note 4 2 8" xfId="22773" xr:uid="{508A9F43-0B8A-4BA7-A160-B1C548B42E3C}"/>
    <cellStyle name="Note 4 2 8 2" xfId="21176" xr:uid="{854423D5-D454-4AB0-A372-4A1F5578910A}"/>
    <cellStyle name="Note 4 2 9" xfId="13490" xr:uid="{A70743F5-ACB9-4D7F-AD7A-7CAF217AC299}"/>
    <cellStyle name="Note 4 3" xfId="18222" xr:uid="{5DB704CA-EF45-4377-9140-05455276165A}"/>
    <cellStyle name="Note 4 3 2" xfId="7689" xr:uid="{B9B1CB80-F2AA-4946-BA36-004521D052D9}"/>
    <cellStyle name="Note 4 3 2 2" xfId="21458" xr:uid="{E592F4AF-006F-45E3-922D-69B3DB6188C7}"/>
    <cellStyle name="Note 4 3 2 2 2" xfId="1628" xr:uid="{F2698CD2-5457-4E0B-9946-4CD5943B1866}"/>
    <cellStyle name="Note 4 3 2 2 2 2" xfId="10558" xr:uid="{F7AA1A7F-6451-4968-9780-9BEE06C7583A}"/>
    <cellStyle name="Note 4 3 2 2 3" xfId="18641" xr:uid="{2ED1AED8-C9E7-41DC-AFF3-80B75C5CE630}"/>
    <cellStyle name="Note 4 3 2 2 3 2" xfId="12830" xr:uid="{EBF93644-F6B1-4110-AB85-9D46E972E5D3}"/>
    <cellStyle name="Note 4 3 2 2 4" xfId="14602" xr:uid="{A2FF06B8-5649-4F0F-96FF-815C92A8DEC7}"/>
    <cellStyle name="Note 4 3 2 3" xfId="15255" xr:uid="{D580A32E-7D49-47E8-9722-DEA42D31BC46}"/>
    <cellStyle name="Note 4 3 2 3 2" xfId="19974" xr:uid="{60E4DBC6-A8D1-4BE5-B844-DA8BFDDBFD63}"/>
    <cellStyle name="Note 4 3 2 4" xfId="9103" xr:uid="{72DE4B29-5C75-4FCD-A484-5F13240E0821}"/>
    <cellStyle name="Note 4 3 2 4 2" xfId="7509" xr:uid="{B8E7F43A-0AE1-461F-B83D-6642BB431994}"/>
    <cellStyle name="Note 4 3 2 5" xfId="18734" xr:uid="{D81EBAE5-9128-4E7B-AA92-A4995B06E8BB}"/>
    <cellStyle name="Note 4 3 3" xfId="20324" xr:uid="{BCEB410E-8008-4300-9794-CEEB6ACBF9A3}"/>
    <cellStyle name="Note 4 3 3 2" xfId="15146" xr:uid="{6170A5C9-73F5-48CA-9F55-C93AF906F134}"/>
    <cellStyle name="Note 4 3 3 2 2" xfId="3732" xr:uid="{C2E37535-121B-4A14-A366-FC0413627CC6}"/>
    <cellStyle name="Note 4 3 3 2 2 2" xfId="23195" xr:uid="{41E26000-F3C7-417A-82FA-F8336769176F}"/>
    <cellStyle name="Note 4 3 3 2 3" xfId="8108" xr:uid="{79B668B0-F8DB-470F-B41C-3B8047D05519}"/>
    <cellStyle name="Note 4 3 3 2 3 2" xfId="25467" xr:uid="{1A1E1FB4-2B6A-4B97-A98E-99FBFBBE1144}"/>
    <cellStyle name="Note 4 3 3 2 4" xfId="3038" xr:uid="{C5ADE271-8C0E-42F6-A606-10BF50477E4D}"/>
    <cellStyle name="Note 4 3 3 3" xfId="4722" xr:uid="{5F145E10-8038-42BF-A26D-49BAD8FF9048}"/>
    <cellStyle name="Note 4 3 3 3 2" xfId="13660" xr:uid="{9770A418-6DA8-4D2E-AE8E-9999D397FDBE}"/>
    <cellStyle name="Note 4 3 3 4" xfId="21739" xr:uid="{6CFF241D-D0B6-41DE-A2C3-DC8973B6A7D1}"/>
    <cellStyle name="Note 4 3 3 4 2" xfId="20145" xr:uid="{32AD8C81-8D3E-4010-AE25-1D1DBDB0801D}"/>
    <cellStyle name="Note 4 3 3 5" xfId="8201" xr:uid="{1381A0D1-7EDD-4DEF-B7D0-448A34CF948C}"/>
    <cellStyle name="Note 4 3 4" xfId="8822" xr:uid="{4B11FBAC-FECD-4A5C-881F-C2FD20DB93BD}"/>
    <cellStyle name="Note 4 3 4 2" xfId="590" xr:uid="{D391B893-4AC9-4A32-BEC9-E09C49D0E506}"/>
    <cellStyle name="Note 4 3 4 2 2" xfId="4244" xr:uid="{599FE9D2-078F-4D1C-A37D-AEE251E12B69}"/>
    <cellStyle name="Note 4 3 4 3" xfId="24954" xr:uid="{1DF2A514-1E0F-4D67-880F-2E617321E379}"/>
    <cellStyle name="Note 4 3 4 3 2" xfId="6516" xr:uid="{98D2CF12-1593-4DDE-8574-F967EB7C5122}"/>
    <cellStyle name="Note 4 3 4 4" xfId="20914" xr:uid="{06ADA91F-9764-448A-9424-93EE5CEB4159}"/>
    <cellStyle name="Note 4 3 5" xfId="21567" xr:uid="{72FC355E-A5CE-4FA7-8E67-A5B72A5327DD}"/>
    <cellStyle name="Note 4 3 5 2" xfId="7338" xr:uid="{BE3331A5-B23C-4A20-BD78-84B9101F4581}"/>
    <cellStyle name="Note 4 3 6" xfId="2790" xr:uid="{98815A5B-1F50-4982-BFE6-77501F945A38}"/>
    <cellStyle name="Note 4 3 6 2" xfId="18042" xr:uid="{A6662BF3-7D61-42E0-B6A6-0DFE6CA32AD3}"/>
    <cellStyle name="Note 4 3 7" xfId="25047" xr:uid="{5DB373B5-A109-4DAA-A7FD-4BC2B5D4D0D2}"/>
    <cellStyle name="Note 4 4" xfId="14012" xr:uid="{8D42F9FC-A392-4B24-92AB-873CE4948FFB}"/>
    <cellStyle name="Note 4 4 2" xfId="2448" xr:uid="{0987B6BA-3039-40B8-BDD4-A67081899A30}"/>
    <cellStyle name="Note 4 4 2 2" xfId="10926" xr:uid="{9FA7AC09-8E6A-4D9F-8B96-4A55E1E7CF7D}"/>
    <cellStyle name="Note 4 4 2 2 2" xfId="22683" xr:uid="{2A537B27-C766-4008-8854-23AECAD919D6}"/>
    <cellStyle name="Note 4 4 2 2 2 2" xfId="6348" xr:uid="{7C187612-5985-4E7E-ABC9-0E5922460466}"/>
    <cellStyle name="Note 4 4 2 2 3" xfId="14431" xr:uid="{0076E3AF-962A-4FC3-86B4-E47B9D2A76A0}"/>
    <cellStyle name="Note 4 4 2 2 3 2" xfId="8621" xr:uid="{7A1F0D32-0B17-42EA-ACEB-1B95ABB28748}"/>
    <cellStyle name="Note 4 4 2 2 4" xfId="21987" xr:uid="{B4E1DF89-C9B7-461F-A482-8AEFCF3DBAFE}"/>
    <cellStyle name="Note 4 4 2 3" xfId="23672" xr:uid="{82F98AF3-D48F-417B-AE67-DC6B9F69E4DB}"/>
    <cellStyle name="Note 4 4 2 3 2" xfId="2058" xr:uid="{22008C9B-6231-4827-AD96-7DC07D58B0DE}"/>
    <cellStyle name="Note 4 4 2 4" xfId="4894" xr:uid="{F67ECDA7-EE8F-4862-9A7C-41C9588C0440}"/>
    <cellStyle name="Note 4 4 2 4 2" xfId="1195" xr:uid="{9064FE99-EC5F-42E9-9236-8B179F0CCA0D}"/>
    <cellStyle name="Note 4 4 2 5" xfId="14524" xr:uid="{38F6F470-CCF7-4453-984E-4B2A231A87DC}"/>
    <cellStyle name="Note 4 4 3" xfId="8761" xr:uid="{CED41CE0-9EE6-44A3-972A-2DEFE4FF3982}"/>
    <cellStyle name="Note 4 4 3 2" xfId="23563" xr:uid="{6E72EA12-D4F0-4DF5-B4F2-7D6D6DFF04D0}"/>
    <cellStyle name="Note 4 4 3 2 2" xfId="16370" xr:uid="{40F63A57-73F9-4A26-AFFA-C0D702EAED49}"/>
    <cellStyle name="Note 4 4 3 2 2 2" xfId="12662" xr:uid="{18D747D9-06E5-4A13-95D6-C0EA1FF9799E}"/>
    <cellStyle name="Note 4 4 3 2 3" xfId="2867" xr:uid="{BE63AADC-CF37-4261-9E9C-FCFC0C3F3F26}"/>
    <cellStyle name="Note 4 4 3 2 3 2" xfId="21256" xr:uid="{979C4D27-FFD4-4890-980C-F8E4BC5050C9}"/>
    <cellStyle name="Note 4 4 3 2 4" xfId="15675" xr:uid="{423F4F45-59DD-4AE4-A1CF-1B13CFF232CE}"/>
    <cellStyle name="Note 4 4 3 3" xfId="17360" xr:uid="{8D4E9DDB-4100-4F9C-A6E3-1A31C3A5C004}"/>
    <cellStyle name="Note 4 4 3 3 2" xfId="4162" xr:uid="{57408C4D-A7C2-4F76-A558-D10CD2467DC2}"/>
    <cellStyle name="Note 4 4 3 4" xfId="11207" xr:uid="{D3AEAD58-1FAC-4879-8B4B-769CFBEC190F}"/>
    <cellStyle name="Note 4 4 3 4 2" xfId="2229" xr:uid="{B7947EA3-9C9C-41C3-9BC6-8D42BC4EEE6A}"/>
    <cellStyle name="Note 4 4 3 5" xfId="2960" xr:uid="{365A2CCA-4D87-41CE-9347-CAD590F15F4D}"/>
    <cellStyle name="Note 4 4 4" xfId="4613" xr:uid="{9D097FC0-C52E-4EA8-B15C-4B999042C5DE}"/>
    <cellStyle name="Note 4 4 4 2" xfId="10046" xr:uid="{A95045BF-767D-466D-88B7-FD1757E345ED}"/>
    <cellStyle name="Note 4 4 4 2 2" xfId="16882" xr:uid="{DFCCB860-AC23-43F8-9BA9-AEF8866866AF}"/>
    <cellStyle name="Note 4 4 4 3" xfId="20743" xr:uid="{4AD7C77F-85EE-4D90-908A-910E41CE7DE5}"/>
    <cellStyle name="Note 4 4 4 3 2" xfId="19154" xr:uid="{BDB6E1DC-5196-4CB1-8049-44260E66B28E}"/>
    <cellStyle name="Note 4 4 4 4" xfId="9351" xr:uid="{CE3290F6-14D4-4CBB-BDB6-6E463438792B}"/>
    <cellStyle name="Note 4 4 5" xfId="11035" xr:uid="{79CB6C50-41E9-44A6-AF16-CAFA8B01C2F7}"/>
    <cellStyle name="Note 4 4 5 2" xfId="1023" xr:uid="{E2249785-9A32-4D10-A954-9929C8B51C50}"/>
    <cellStyle name="Note 4 4 6" xfId="15427" xr:uid="{A504486C-9D3A-4B37-9B00-62E9D4269B28}"/>
    <cellStyle name="Note 4 4 6 2" xfId="13831" xr:uid="{1EF18DA2-9C22-441C-9BEB-01960CC30E8C}"/>
    <cellStyle name="Note 4 4 7" xfId="20836" xr:uid="{E1E38D93-8AA5-4324-932E-CA8D361762C5}"/>
    <cellStyle name="Note 4 5" xfId="21397" xr:uid="{5B940A8B-D6A1-40C7-AFBE-F26A077F4AC5}"/>
    <cellStyle name="Note 4 5 2" xfId="15085" xr:uid="{67C4435E-A679-4C66-9228-C82A45EB2945}"/>
    <cellStyle name="Note 4 5 2 2" xfId="6718" xr:uid="{24E8C478-A6BE-4277-938E-BE4A34A6A4D7}"/>
    <cellStyle name="Note 4 5 2 2 2" xfId="12150" xr:uid="{F1839BF7-111A-4400-AAE5-EEE19DCA0C83}"/>
    <cellStyle name="Note 4 5 2 2 2 2" xfId="18986" xr:uid="{27D28E72-B25B-4917-B7FC-42AF9F340B7D}"/>
    <cellStyle name="Note 4 5 2 2 3" xfId="21816" xr:uid="{051442E6-1F90-4C1D-BC53-A67DAA10059C}"/>
    <cellStyle name="Note 4 5 2 2 3 2" xfId="3380" xr:uid="{1D681610-BDC2-43A6-8248-4A026F1B6667}"/>
    <cellStyle name="Note 4 5 2 2 4" xfId="11455" xr:uid="{D69A658C-0EE1-43B2-AA03-70BC7EBCC598}"/>
    <cellStyle name="Note 4 5 2 3" xfId="19463" xr:uid="{0E04A05C-B5B9-4594-8FA4-B46E9A4F5894}"/>
    <cellStyle name="Note 4 5 2 3 2" xfId="23113" xr:uid="{E57613C3-5982-4E1F-B54B-A90054D8A73B}"/>
    <cellStyle name="Note 4 5 2 4" xfId="17532" xr:uid="{90A9067E-3F29-4A71-BDA5-7BDA36AE672C}"/>
    <cellStyle name="Note 4 5 2 4 2" xfId="10647" xr:uid="{53728857-B842-45C8-BEEE-DB032F6F843F}"/>
    <cellStyle name="Note 4 5 2 5" xfId="21909" xr:uid="{9B3E9AC7-C185-490C-99E7-4626593DD3BE}"/>
    <cellStyle name="Note 4 5 3" xfId="4552" xr:uid="{D4E1636A-0BA1-44BF-8E86-3143AECDCD77}"/>
    <cellStyle name="Note 4 5 3 2" xfId="19354" xr:uid="{0DED25C2-0C88-4EB2-8533-76CB5DF2539E}"/>
    <cellStyle name="Note 4 5 3 2 2" xfId="24787" xr:uid="{6A8499A1-5204-4EA5-BDD8-8603A75461D1}"/>
    <cellStyle name="Note 4 5 3 2 2 2" xfId="8453" xr:uid="{736D5405-B833-484C-A75B-73B727662166}"/>
    <cellStyle name="Note 4 5 3 2 3" xfId="15504" xr:uid="{A818009A-DCAB-4088-94F6-DEF50365668A}"/>
    <cellStyle name="Note 4 5 3 2 3 2" xfId="9693" xr:uid="{DE37DEB5-E862-4130-927E-D9269A154042}"/>
    <cellStyle name="Note 4 5 3 2 4" xfId="24092" xr:uid="{41FE44A8-C937-486E-9C96-23F6539B2444}"/>
    <cellStyle name="Note 4 5 3 3" xfId="13149" xr:uid="{F9AD2685-601B-4033-AEC4-575A7764BA5B}"/>
    <cellStyle name="Note 4 5 3 3 2" xfId="16800" xr:uid="{1C672AB8-5DAB-4A65-8E9E-8CA293AE0B08}"/>
    <cellStyle name="Note 4 5 3 4" xfId="6999" xr:uid="{1FBA828B-447E-4DDA-9217-49C7DE556611}"/>
    <cellStyle name="Note 4 5 3 4 2" xfId="23284" xr:uid="{25A1D32D-EA6A-4368-875D-A4D33A791392}"/>
    <cellStyle name="Note 4 5 3 5" xfId="15597" xr:uid="{B004C7E0-A1C2-420A-AE89-331DCC801D6E}"/>
    <cellStyle name="Note 4 5 4" xfId="17251" xr:uid="{46B95173-D5C0-47D2-BD7D-EA94C68D1735}"/>
    <cellStyle name="Note 4 5 4 2" xfId="5836" xr:uid="{9EF9A7D3-A441-4018-984A-9C576AC7A994}"/>
    <cellStyle name="Note 4 5 4 2 2" xfId="25299" xr:uid="{7A0BF44C-356F-4350-893C-E61049DDFF05}"/>
    <cellStyle name="Note 4 5 4 3" xfId="9180" xr:uid="{D36E001A-22DE-4D0E-8323-C81F1066011E}"/>
    <cellStyle name="Note 4 5 4 3 2" xfId="14944" xr:uid="{3A491D71-61FB-4C5F-BF9D-BD2C4FEC797E}"/>
    <cellStyle name="Note 4 5 4 4" xfId="5142" xr:uid="{5E6E0656-362C-402C-99EA-AACAC6527C84}"/>
    <cellStyle name="Note 4 5 5" xfId="6827" xr:uid="{F8EC2938-DA00-4209-BA71-5AEDAEE1A35E}"/>
    <cellStyle name="Note 4 5 5 2" xfId="10476" xr:uid="{9883F9CF-7CCF-454F-B44E-0DCFFA5AFA11}"/>
    <cellStyle name="Note 4 5 6" xfId="23844" xr:uid="{8BC72DD7-E43E-4877-B8A6-73AB641D2919}"/>
    <cellStyle name="Note 4 5 6 2" xfId="4333" xr:uid="{3DB3AF7B-0A52-4DD1-B55A-FB7F2AA84708}"/>
    <cellStyle name="Note 4 5 7" xfId="9273" xr:uid="{95B31870-C0B2-4530-BFD1-B9DC94278274}"/>
    <cellStyle name="Note 4 6" xfId="10865" xr:uid="{EA6D2739-0BCE-4EF8-84F5-CD47A7CC5261}"/>
    <cellStyle name="Note 4 6 2" xfId="13040" xr:uid="{49654CC4-0E0B-465B-B6F0-FA7BC7B75EC8}"/>
    <cellStyle name="Note 4 6 2 2" xfId="18474" xr:uid="{812548B3-8104-44BD-A4BB-6B0B923F52D0}"/>
    <cellStyle name="Note 4 6 2 2 2" xfId="21088" xr:uid="{6AA58468-98DC-4B61-B3E7-8E2221E3193C}"/>
    <cellStyle name="Note 4 6 2 3" xfId="4971" xr:uid="{59766244-22B5-4683-B773-6FE7E169AE54}"/>
    <cellStyle name="Note 4 6 2 3 2" xfId="22329" xr:uid="{2ED32B39-A979-49C8-8D19-DE574F9CFB94}"/>
    <cellStyle name="Note 4 6 2 4" xfId="17780" xr:uid="{EB7556CA-0913-4710-90D2-BEC6448DDA66}"/>
    <cellStyle name="Note 4 6 3" xfId="508" xr:uid="{EF7EBE8E-0BEC-4E69-97CE-A3B35725AF25}"/>
    <cellStyle name="Note 4 6 3 2" xfId="6266" xr:uid="{0F9C2DA4-926D-433B-AA45-E14B020784F2}"/>
    <cellStyle name="Note 4 6 4" xfId="19635" xr:uid="{B919B2CD-5C0B-4945-A490-D5DF5E4B236C}"/>
    <cellStyle name="Note 4 6 4 2" xfId="16971" xr:uid="{B346AB23-C54E-465C-822D-1D63AB1C875C}"/>
    <cellStyle name="Note 4 6 5" xfId="5064" xr:uid="{C8AB32A8-9AFA-4714-837D-BCEAB4C1A9CD}"/>
    <cellStyle name="Note 4 7" xfId="23502" xr:uid="{671C91B0-51CC-4D79-BD32-D7D3A311B6A7}"/>
    <cellStyle name="Note 4 7 2" xfId="1413" xr:uid="{72461526-CD72-4DA9-B5D2-0D89D6EEC6A0}"/>
    <cellStyle name="Note 4 7 2 2" xfId="7941" xr:uid="{7BC1E22F-28F5-4E06-8DF9-E85F22A883AF}"/>
    <cellStyle name="Note 4 7 2 2 2" xfId="14776" xr:uid="{FECFEE8B-61B9-407C-A852-CC9DFFC3415F}"/>
    <cellStyle name="Note 4 7 2 3" xfId="11284" xr:uid="{863C43F8-CC31-4E52-A9F7-52D61BFA3453}"/>
    <cellStyle name="Note 4 7 2 3 2" xfId="16017" xr:uid="{ECC334B0-67DA-4497-9C59-7906AF8B9A7C}"/>
    <cellStyle name="Note 4 7 2 4" xfId="7247" xr:uid="{BE6DC84E-5BFB-45A4-BF34-44C4D83528D2}"/>
    <cellStyle name="Note 4 7 3" xfId="1547" xr:uid="{CDF33115-63F2-4266-930E-0F6A9DD30368}"/>
    <cellStyle name="Note 4 7 3 2" xfId="12580" xr:uid="{8EA8D2A9-FDF9-4A33-9E78-C7DFDBA477B5}"/>
    <cellStyle name="Note 4 7 4" xfId="13321" xr:uid="{920E335F-E0EE-4323-8687-9B7B671921E0}"/>
    <cellStyle name="Note 4 7 4 2" xfId="6437" xr:uid="{4D30D1A5-D016-4D69-9A31-424277EA2916}"/>
    <cellStyle name="Note 4 7 5" xfId="11377" xr:uid="{88838A18-0F19-4B86-AC57-D82E0DA6C016}"/>
    <cellStyle name="Note 4 8" xfId="4633" xr:uid="{97792B5B-90F6-4743-BF2D-E357D447C0F8}"/>
    <cellStyle name="Note 4 8 2" xfId="21645" xr:uid="{103F44EC-32FB-4212-8143-8531DD82EDB3}"/>
    <cellStyle name="Note 4 8 2 2" xfId="15848" xr:uid="{3DBF497A-7A6E-4421-8289-647A17245297}"/>
    <cellStyle name="Note 4 8 3" xfId="7078" xr:uid="{5E518058-743F-4099-AB35-4B32B014AE84}"/>
    <cellStyle name="Note 4 8 3 2" xfId="18119" xr:uid="{656D6472-834F-4EA9-A7FC-C7F6D0F80DBF}"/>
    <cellStyle name="Note 4 8 4" xfId="1966" xr:uid="{9BE5CBEA-B4F8-493E-AB68-8E3E148D601D}"/>
    <cellStyle name="Note 4 9" xfId="16288" xr:uid="{470CAD80-769D-4D6E-B9BA-DE52217BCBD9}"/>
    <cellStyle name="Note 4 9 2" xfId="21005" xr:uid="{951C5282-973E-412B-98C0-3133625D0FA4}"/>
    <cellStyle name="Note 5" xfId="17190" xr:uid="{4755DDE0-213D-41D1-AA20-A4439BF1A217}"/>
    <cellStyle name="Note 5 10" xfId="681" xr:uid="{56BA1D0F-E1D6-41DE-AB04-824D4651CED0}"/>
    <cellStyle name="Note 5 10 2" xfId="12751" xr:uid="{CB38D3F4-6BD4-4F26-9AAA-B0A35EB26FF9}"/>
    <cellStyle name="Note 5 11" xfId="24014" xr:uid="{2BE55F5C-3944-4930-A3D6-1E61ED0BE2F1}"/>
    <cellStyle name="Note 5 2" xfId="6657" xr:uid="{BEC04B5A-3D41-4E27-AF66-84302073C933}"/>
    <cellStyle name="Note 5 2 2" xfId="19293" xr:uid="{C324D30C-890A-4131-BB7D-ECBBCA4A252B}"/>
    <cellStyle name="Note 5 2 2 2" xfId="12979" xr:uid="{7FFA4A4E-16FC-424D-9996-456739BF35B9}"/>
    <cellStyle name="Note 5 2 2 2 2" xfId="16155" xr:uid="{F4CA58EB-805C-4665-8CFE-6F23EF99EE2B}"/>
    <cellStyle name="Note 5 2 2 2 2 2" xfId="9013" xr:uid="{2C50CAD7-D2D6-4685-A114-945DCD1E2859}"/>
    <cellStyle name="Note 5 2 2 2 2 2 2" xfId="15849" xr:uid="{EA775DA2-AB2F-4078-8410-572FE43F96E2}"/>
    <cellStyle name="Note 5 2 2 2 2 3" xfId="19712" xr:uid="{ECB23C3A-B2AB-45B4-8813-BA72E5C26CCC}"/>
    <cellStyle name="Note 5 2 2 2 2 3 2" xfId="18122" xr:uid="{F5A59378-C7F1-42D4-97B3-81DBD0CD5055}"/>
    <cellStyle name="Note 5 2 2 2 2 4" xfId="934" xr:uid="{90255BF5-5FE5-491E-B233-37FF8AF5E6DC}"/>
    <cellStyle name="Note 5 2 2 2 3" xfId="16289" xr:uid="{6353EC85-EF1D-4130-BB7D-317BBC0FD14E}"/>
    <cellStyle name="Note 5 2 2 2 3 2" xfId="21006" xr:uid="{DA3A1FE8-80BF-4B17-B265-D78B4544275B}"/>
    <cellStyle name="Note 5 2 2 2 4" xfId="10137" xr:uid="{33104421-F838-491D-AAFE-D9B9A974E9C5}"/>
    <cellStyle name="Note 5 2 2 2 4 2" xfId="8542" xr:uid="{D278312A-6813-45E2-9F7C-3202E4266EC1}"/>
    <cellStyle name="Note 5 2 2 2 5" xfId="19805" xr:uid="{B8F67B87-AAE3-4ACC-B469-14A2F1DCFD7D}"/>
    <cellStyle name="Note 5 2 2 3" xfId="337" xr:uid="{C2F1B7A7-2025-43C4-9CD2-BF306A454DCB}"/>
    <cellStyle name="Note 5 2 2 3 2" xfId="5621" xr:uid="{AF030BDE-6BD0-4466-9E12-9480C9EC568D}"/>
    <cellStyle name="Note 5 2 2 3 2 2" xfId="21649" xr:uid="{E264F35C-EE6D-4249-9A89-C5F37E680CFD}"/>
    <cellStyle name="Note 5 2 2 3 2 2 2" xfId="5316" xr:uid="{134D3549-0084-4399-A498-452C85ED98E6}"/>
    <cellStyle name="Note 5 2 2 3 2 3" xfId="13398" xr:uid="{004C9681-03AE-40C0-8B35-E8129A56ACDA}"/>
    <cellStyle name="Note 5 2 2 3 2 3 2" xfId="7589" xr:uid="{3207C1AF-C170-40A2-A345-6390468C9996}"/>
    <cellStyle name="Note 5 2 2 3 2 4" xfId="1970" xr:uid="{F2481435-22FD-4D9D-955B-CFB565001294}"/>
    <cellStyle name="Note 5 2 2 3 3" xfId="5755" xr:uid="{2B1A6D71-D09A-45A1-B282-E87B949A674E}"/>
    <cellStyle name="Note 5 2 2 3 3 2" xfId="14694" xr:uid="{DA0316A3-5A59-441E-AB91-1A01ABD2EAFA}"/>
    <cellStyle name="Note 5 2 2 3 4" xfId="22774" xr:uid="{4BC8D557-2C4A-462C-9A97-8B2B12A1EBA6}"/>
    <cellStyle name="Note 5 2 2 3 4 2" xfId="21177" xr:uid="{51230159-6421-41F6-BC24-19542E28012B}"/>
    <cellStyle name="Note 5 2 2 3 5" xfId="13491" xr:uid="{EC28B835-8310-467A-A93B-B088CDA5D865}"/>
    <cellStyle name="Note 5 2 2 4" xfId="22468" xr:uid="{03432DD0-67ED-4767-8543-AAF2906A8D8C}"/>
    <cellStyle name="Note 5 2 2 4 2" xfId="2700" xr:uid="{4D872E8D-22D9-4AA5-BD09-EED825093C7E}"/>
    <cellStyle name="Note 5 2 2 4 2 2" xfId="22161" xr:uid="{954BB03E-12AD-4069-915D-C7A657B88DFC}"/>
    <cellStyle name="Note 5 2 2 4 3" xfId="7076" xr:uid="{C8B44C1A-B295-402A-8C1A-1375FE3F29D2}"/>
    <cellStyle name="Note 5 2 2 4 3 2" xfId="24434" xr:uid="{67225E3D-F74B-4918-BDEF-BE7FD8CABC4B}"/>
    <cellStyle name="Note 5 2 2 4 4" xfId="933" xr:uid="{CB751A49-F1A7-4F62-AA60-AAAF4A496744}"/>
    <cellStyle name="Note 5 2 2 5" xfId="22602" xr:uid="{81A9E701-1128-46B7-97A3-9E1044D8BD45}"/>
    <cellStyle name="Note 5 2 2 5 2" xfId="8371" xr:uid="{54036174-24F5-4DF8-997A-988F67A47A59}"/>
    <cellStyle name="Note 5 2 2 6" xfId="3823" xr:uid="{30594ABE-09A8-4468-B9AF-95B48E138392}"/>
    <cellStyle name="Note 5 2 2 6 2" xfId="19075" xr:uid="{7D25F51F-E684-47C1-A9CC-F12FBD197547}"/>
    <cellStyle name="Note 5 2 2 7" xfId="7169" xr:uid="{068D5256-E158-43AB-897E-69A472EF4C80}"/>
    <cellStyle name="Note 5 2 3" xfId="1377" xr:uid="{48690945-5E6C-4267-8482-E962B6BC817D}"/>
    <cellStyle name="Note 5 2 3 2" xfId="3481" xr:uid="{18178DDD-7DEE-4391-8DEB-4D30B6025175}"/>
    <cellStyle name="Note 5 2 3 2 2" xfId="24572" xr:uid="{F50412F4-CC4F-4303-8409-D0721EC68AC0}"/>
    <cellStyle name="Note 5 2 3 2 2 2" xfId="4804" xr:uid="{AE1F90F3-DC09-45DB-AF97-4D7FBFFE1195}"/>
    <cellStyle name="Note 5 2 3 2 2 2 2" xfId="24266" xr:uid="{3A102724-7487-4E71-BE1A-BE056AAD207C}"/>
    <cellStyle name="Note 5 2 3 2 2 3" xfId="762" xr:uid="{CB949340-70E7-4E44-A2DF-26BC444723B4}"/>
    <cellStyle name="Note 5 2 3 2 2 3 2" xfId="13911" xr:uid="{40E9FA17-D81B-4F11-9A16-CFF2185D8D7F}"/>
    <cellStyle name="Note 5 2 3 2 2 4" xfId="10388" xr:uid="{D00B124C-634D-42AF-AF5D-BD9285AFAF38}"/>
    <cellStyle name="Note 5 2 3 2 3" xfId="24706" xr:uid="{09CA97E7-14E4-458C-864E-F3066CE07BD1}"/>
    <cellStyle name="Note 5 2 3 2 3 2" xfId="9443" xr:uid="{FF02C6B5-9831-456A-9D71-39C0C28F55B3}"/>
    <cellStyle name="Note 5 2 3 2 4" xfId="5927" xr:uid="{774D68B1-CAA1-4E62-BF72-B2C437628055}"/>
    <cellStyle name="Note 5 2 3 2 4 2" xfId="3301" xr:uid="{47E2E1AF-BB3F-4A1D-8AFB-559E19FE50F6}"/>
    <cellStyle name="Note 5 2 3 2 5" xfId="3990" xr:uid="{4C14B064-32F3-432C-9D4B-05625B678EF1}"/>
    <cellStyle name="Note 5 2 3 3" xfId="9795" xr:uid="{848D321E-86AF-4314-85CB-E31FD2517FEF}"/>
    <cellStyle name="Note 5 2 3 3 2" xfId="18259" xr:uid="{AE460935-7BED-451E-8630-E4667F679F11}"/>
    <cellStyle name="Note 5 2 3 3 2 2" xfId="11117" xr:uid="{42EC0EFF-A63A-4077-9E62-16793A5D4FEE}"/>
    <cellStyle name="Note 5 2 3 3 2 2 2" xfId="17954" xr:uid="{BBAB170B-3107-4660-B9BF-B1F363018C65}"/>
    <cellStyle name="Note 5 2 3 3 2 3" xfId="1799" xr:uid="{0273CD34-96D8-493D-BFFA-5156D40F322A}"/>
    <cellStyle name="Note 5 2 3 3 2 3 2" xfId="1276" xr:uid="{3E06E976-E48F-4A69-BEC7-3B9AA51A45FB}"/>
    <cellStyle name="Note 5 2 3 3 2 4" xfId="23025" xr:uid="{4F9BFCB0-25D2-4A33-A5F3-ED57F53CFC3F}"/>
    <cellStyle name="Note 5 2 3 3 3" xfId="18393" xr:uid="{60012938-B394-49FA-B932-33E58BF95D17}"/>
    <cellStyle name="Note 5 2 3 3 3 2" xfId="22079" xr:uid="{04FC7169-8D61-4C3F-A547-0DCC765AC6BB}"/>
    <cellStyle name="Note 5 2 3 3 4" xfId="12241" xr:uid="{E498B254-DD4B-41B5-AE71-2C9C66682FA0}"/>
    <cellStyle name="Note 5 2 3 3 4 2" xfId="9614" xr:uid="{9B7E6B19-8158-48C1-9B63-572EB617101F}"/>
    <cellStyle name="Note 5 2 3 3 5" xfId="10304" xr:uid="{A87934CB-C4A0-471D-B6E8-8ED75DD0900E}"/>
    <cellStyle name="Note 5 2 3 4" xfId="11935" xr:uid="{3F90B412-476D-4C77-9E80-4C7977CEB996}"/>
    <cellStyle name="Note 5 2 3 4 2" xfId="15337" xr:uid="{BD33FBF1-1527-4E59-84DD-BDC70D5DB522}"/>
    <cellStyle name="Note 5 2 3 4 2 2" xfId="11629" xr:uid="{D0760425-9E95-4196-8629-846BB6BA6F63}"/>
    <cellStyle name="Note 5 2 3 4 3" xfId="761" xr:uid="{ED27B0DE-EF7C-4797-826A-17BC06E41D2B}"/>
    <cellStyle name="Note 5 2 3 4 3 2" xfId="20225" xr:uid="{7FF06743-3317-44AE-AA80-7F654AA70FFA}"/>
    <cellStyle name="Note 5 2 3 4 4" xfId="4074" xr:uid="{743B9E38-FB05-42A3-9627-F2CC2440A047}"/>
    <cellStyle name="Note 5 2 3 5" xfId="12069" xr:uid="{DC4FADE2-0F50-4AD9-9B79-E063064E516E}"/>
    <cellStyle name="Note 5 2 3 5 2" xfId="3130" xr:uid="{D5AC0132-7DC2-412B-AF03-E9AC876863DD}"/>
    <cellStyle name="Note 5 2 3 6" xfId="16461" xr:uid="{DA47645A-81F9-4CE0-8791-E3AA015E28B3}"/>
    <cellStyle name="Note 5 2 3 6 2" xfId="14865" xr:uid="{ED83B74B-1598-4436-B661-97C1CCD452B6}"/>
    <cellStyle name="Note 5 2 3 7" xfId="1886" xr:uid="{DCD253CA-A486-4515-801B-183579CE024E}"/>
    <cellStyle name="Note 5 2 4" xfId="22432" xr:uid="{3C769E2A-9F82-498B-A4C3-DA7835D1A276}"/>
    <cellStyle name="Note 5 2 4 2" xfId="7726" xr:uid="{95E4B8E9-DA48-4FC9-8363-0F9C0C742718}"/>
    <cellStyle name="Note 5 2 4 2 2" xfId="23754" xr:uid="{73D572CE-DB88-46D0-ADC6-006E04C821AD}"/>
    <cellStyle name="Note 5 2 4 2 2 2" xfId="7421" xr:uid="{6E1CF866-AB0B-40D3-911A-ACC54632D144}"/>
    <cellStyle name="Note 5 2 4 2 3" xfId="3903" xr:uid="{BF165A77-671F-426D-A74B-78EDA4EBDA06}"/>
    <cellStyle name="Note 5 2 4 2 3 2" xfId="2309" xr:uid="{CB47D384-3082-4C75-8E11-D709C71955D2}"/>
    <cellStyle name="Note 5 2 4 2 4" xfId="16712" xr:uid="{5506C524-194F-40A9-83AC-48327E03128D}"/>
    <cellStyle name="Note 5 2 4 3" xfId="7860" xr:uid="{51F52038-C583-4F41-BC21-BF50C008F27E}"/>
    <cellStyle name="Note 5 2 4 3 2" xfId="15767" xr:uid="{B715F9DA-AAD3-497B-B84B-5E82463A1F37}"/>
    <cellStyle name="Note 5 2 4 4" xfId="24878" xr:uid="{E5B16E3C-19A0-44A9-AD81-4DA109526B84}"/>
    <cellStyle name="Note 5 2 4 4 2" xfId="22250" xr:uid="{3757B2BC-0F7B-40AF-BA32-FC8B05B30161}"/>
    <cellStyle name="Note 5 2 4 5" xfId="22941" xr:uid="{46E85212-8DA4-4EF3-9342-EC3F0ED31FE3}"/>
    <cellStyle name="Note 5 2 5" xfId="16119" xr:uid="{82B80343-563D-4791-89BE-4B7F8783F621}"/>
    <cellStyle name="Note 5 2 5 2" xfId="20361" xr:uid="{729DF03B-FDAE-49D2-A85C-6A832FDB0274}"/>
    <cellStyle name="Note 5 2 5 2 2" xfId="17442" xr:uid="{4468C4FF-37D9-4801-B925-01BD61057631}"/>
    <cellStyle name="Note 5 2 5 2 2 2" xfId="20057" xr:uid="{F239D9DB-FBF4-40F5-936A-AFE92333D2B0}"/>
    <cellStyle name="Note 5 2 5 2 3" xfId="10217" xr:uid="{291D790F-67DB-47E8-84FE-86C320F1CF20}"/>
    <cellStyle name="Note 5 2 5 2 3 2" xfId="4413" xr:uid="{FB6328D7-BFB4-430D-A51E-5C9FA8A85463}"/>
    <cellStyle name="Note 5 2 5 2 4" xfId="6178" xr:uid="{17E0E2D1-9772-4515-A5CB-FBD14CBE8F7A}"/>
    <cellStyle name="Note 5 2 5 3" xfId="20495" xr:uid="{B9CD7BD4-E6E0-45D6-97C3-0FAC04316302}"/>
    <cellStyle name="Note 5 2 5 3 2" xfId="5234" xr:uid="{461E5904-B455-4E96-A8C7-F8D55BA61C2C}"/>
    <cellStyle name="Note 5 2 5 4" xfId="18565" xr:uid="{484D1AA4-0BF6-45D3-BAD3-11A295EADB27}"/>
    <cellStyle name="Note 5 2 5 4 2" xfId="15938" xr:uid="{D8ACFE0C-4F50-4680-870E-19FAEE9E4962}"/>
    <cellStyle name="Note 5 2 5 5" xfId="16628" xr:uid="{2B91B385-4E44-4B4D-80C4-D0D807D8AABC}"/>
    <cellStyle name="Note 5 2 6" xfId="9831" xr:uid="{9927D4F1-97EE-4543-B71F-78AAEA390B2A}"/>
    <cellStyle name="Note 5 2 6 2" xfId="14264" xr:uid="{439F135C-2FB2-4F97-BEC6-73B9C8FB7806}"/>
    <cellStyle name="Note 5 2 6 2 2" xfId="9525" xr:uid="{CE347CEE-FD5F-4C2E-925B-1433ED05E116}"/>
    <cellStyle name="Note 5 2 6 3" xfId="17609" xr:uid="{FEBB34BE-EBD6-4FB9-B4BB-2DA985E337DE}"/>
    <cellStyle name="Note 5 2 6 3 2" xfId="11797" xr:uid="{0A1B9DCE-65C7-4D2E-899F-A9387EB75E66}"/>
    <cellStyle name="Note 5 2 6 4" xfId="13569" xr:uid="{B9E9D4F0-5903-47CC-8A46-76F513E7A0BE}"/>
    <cellStyle name="Note 5 2 7" xfId="9965" xr:uid="{2009CACA-598D-492C-A307-9D47F33164DD}"/>
    <cellStyle name="Note 5 2 7 2" xfId="18904" xr:uid="{8332AB8F-E606-49BA-BBC7-5792424C5FEA}"/>
    <cellStyle name="Note 5 2 8" xfId="1719" xr:uid="{2FEEB732-1D20-4273-9B97-613A8AB33E36}"/>
    <cellStyle name="Note 5 2 8 2" xfId="25388" xr:uid="{418C17AE-4535-4128-9024-DD95DF148045}"/>
    <cellStyle name="Note 5 2 9" xfId="17702" xr:uid="{277B7312-7D78-4553-A4E6-59550E9D70C4}"/>
    <cellStyle name="Note 5 3" xfId="5585" xr:uid="{B55FB2DC-A3A2-494D-B5E2-C41B4C23E323}"/>
    <cellStyle name="Note 5 3 2" xfId="11899" xr:uid="{A8745FD1-4276-4ADF-9B0F-AA3BB91A8DBF}"/>
    <cellStyle name="Note 5 3 2 2" xfId="2316" xr:uid="{A17F81A4-1230-4EAA-A6EA-AC5556C5F417}"/>
    <cellStyle name="Note 5 3 2 2 2" xfId="19545" xr:uid="{7BBE7A70-F35B-41D9-9262-6DC4B4789AA7}"/>
    <cellStyle name="Note 5 3 2 2 2 2" xfId="2138" xr:uid="{0DAA603A-B314-47CC-B149-57268C8F3B87}"/>
    <cellStyle name="Note 5 3 2 2 3" xfId="16541" xr:uid="{00EEC7CE-C795-4A47-A189-95D17BD4354B}"/>
    <cellStyle name="Note 5 3 2 2 3 2" xfId="23364" xr:uid="{310F8503-BAC6-4D2B-A294-0AACC0BB4530}"/>
    <cellStyle name="Note 5 3 2 2 4" xfId="25129" xr:uid="{D2851831-7A50-45B1-98A5-887719C527A7}"/>
    <cellStyle name="Note 5 3 2 3" xfId="2619" xr:uid="{E7BAC2D7-01EE-433A-91BA-65805BB0D36D}"/>
    <cellStyle name="Note 5 3 2 3 2" xfId="24184" xr:uid="{8A5193E5-7210-45D3-9BC7-37D63615ED6E}"/>
    <cellStyle name="Note 5 3 2 4" xfId="20667" xr:uid="{B80826AF-6070-491A-8AAB-D346A59C392F}"/>
    <cellStyle name="Note 5 3 2 4 2" xfId="11718" xr:uid="{D11F3D64-7A80-4419-AEE4-265B13421147}"/>
    <cellStyle name="Note 5 3 2 5" xfId="12408" xr:uid="{AF95A839-926F-4A06-8FE7-C85971FB438A}"/>
    <cellStyle name="Note 5 3 3" xfId="24536" xr:uid="{2CF9D9FB-DF64-4F66-9CE4-4EE2C1827EF0}"/>
    <cellStyle name="Note 5 3 3 2" xfId="8629" xr:uid="{64B21A66-57B9-4D5C-9A83-B1B3DD35FCBC}"/>
    <cellStyle name="Note 5 3 3 2 2" xfId="13231" xr:uid="{F7637317-EC92-498F-B937-4E6269055496}"/>
    <cellStyle name="Note 5 3 3 2 2 2" xfId="4242" xr:uid="{AF452780-9E55-49A3-B0EA-E377045D383E}"/>
    <cellStyle name="Note 5 3 3 2 3" xfId="6007" xr:uid="{C2F9816C-4A8F-435F-A0B4-E95F73722361}"/>
    <cellStyle name="Note 5 3 3 2 3 2" xfId="17051" xr:uid="{163FEDEE-EC1A-4C0C-9C64-DD3D360AAC34}"/>
    <cellStyle name="Note 5 3 3 2 4" xfId="18816" xr:uid="{DC50305A-1B93-4E2B-959E-6E216E3727FC}"/>
    <cellStyle name="Note 5 3 3 3" xfId="8932" xr:uid="{36653132-9885-460E-A6DA-1909DD4B7172}"/>
    <cellStyle name="Note 5 3 3 3 2" xfId="17872" xr:uid="{C8C39535-85FD-4114-9B26-C52F64C0AFDF}"/>
    <cellStyle name="Note 5 3 3 4" xfId="14355" xr:uid="{2406AB39-0149-445C-9672-5FDDE0F50A77}"/>
    <cellStyle name="Note 5 3 3 4 2" xfId="24355" xr:uid="{143084FE-7116-456E-9365-2B7656C922FB}"/>
    <cellStyle name="Note 5 3 3 5" xfId="25045" xr:uid="{D530A7A2-5127-41C0-8591-46CA0DA40A51}"/>
    <cellStyle name="Note 5 3 4" xfId="14049" xr:uid="{00D32B61-3221-4804-9FD2-3692C8E77F58}"/>
    <cellStyle name="Note 5 3 4 2" xfId="6909" xr:uid="{81253053-5327-4841-AB06-05DB918BF76A}"/>
    <cellStyle name="Note 5 3 4 2 2" xfId="13743" xr:uid="{0DD4013E-B034-401D-968C-0A075A2A30C9}"/>
    <cellStyle name="Note 5 3 4 3" xfId="22854" xr:uid="{3816BBFA-91F2-47E4-B65F-331FE2BBACA5}"/>
    <cellStyle name="Note 5 3 4 3 2" xfId="10727" xr:uid="{7BBB689E-AE6A-4847-B582-E62C2C82647F}"/>
    <cellStyle name="Note 5 3 4 4" xfId="12492" xr:uid="{1F70AC64-F898-4605-90A0-0B556024F7D7}"/>
    <cellStyle name="Note 5 3 5" xfId="14183" xr:uid="{B7C1CA98-E4BB-4B14-8E83-8F4D1F31DCCC}"/>
    <cellStyle name="Note 5 3 5 2" xfId="11547" xr:uid="{4B06968A-C1A9-482B-AED8-93D71D68FF54}"/>
    <cellStyle name="Note 5 3 6" xfId="8032" xr:uid="{CD4D86C0-5BC4-4775-8723-93043B626030}"/>
    <cellStyle name="Note 5 3 6 2" xfId="5405" xr:uid="{DCD38C42-C0E5-4B38-8C09-76BE8C93C3C3}"/>
    <cellStyle name="Note 5 3 7" xfId="6094" xr:uid="{C5B5612D-3950-43B1-9498-4A6EC9074043}"/>
    <cellStyle name="Note 5 4" xfId="18223" xr:uid="{288B7D6C-6909-499F-9B96-6AD59F4497A1}"/>
    <cellStyle name="Note 5 4 2" xfId="7690" xr:uid="{96C34395-8D23-497E-BF85-F8196CF25053}"/>
    <cellStyle name="Note 5 4 2 2" xfId="14952" xr:uid="{E9DF005E-0799-43DA-A007-C5C94EEA6361}"/>
    <cellStyle name="Note 5 4 2 2 2" xfId="1629" xr:uid="{DFF034E7-F39D-4A39-96D5-900CB6C7EC54}"/>
    <cellStyle name="Note 5 4 2 2 2 2" xfId="23193" xr:uid="{5BC201A7-185B-4825-A315-91A1FD2B28DA}"/>
    <cellStyle name="Note 5 4 2 2 3" xfId="24958" xr:uid="{F27CE45F-BAF9-49C9-881D-1805801D0A12}"/>
    <cellStyle name="Note 5 4 2 2 3 2" xfId="12831" xr:uid="{FBAF7721-BBFA-45CE-B29C-BF4456BB8E0D}"/>
    <cellStyle name="Note 5 4 2 2 4" xfId="20918" xr:uid="{12C39ABF-CAB8-457B-B6E1-C0F4556E74EA}"/>
    <cellStyle name="Note 5 4 2 3" xfId="15256" xr:uid="{66C3DA45-0D41-4129-B104-D2A061F6EF19}"/>
    <cellStyle name="Note 5 4 2 3 2" xfId="19975" xr:uid="{333FB970-99A1-4123-BF5B-534F43793F2B}"/>
    <cellStyle name="Note 5 4 2 4" xfId="9104" xr:uid="{EB2D0033-F86A-4FEF-B92C-36CF4B93D40E}"/>
    <cellStyle name="Note 5 4 2 4 2" xfId="7510" xr:uid="{ADC55928-32F8-4F00-B925-16DF9F64F252}"/>
    <cellStyle name="Note 5 4 2 5" xfId="8199" xr:uid="{C06EAA37-D0D4-47BD-81EA-8AC310599F82}"/>
    <cellStyle name="Note 5 4 3" xfId="20325" xr:uid="{2A3BE7F0-9BBE-40B8-9EF8-C2D21691818C}"/>
    <cellStyle name="Note 5 4 3 2" xfId="4420" xr:uid="{BAAF8110-6E49-4644-ADBD-B5413C64730E}"/>
    <cellStyle name="Note 5 4 3 2 2" xfId="3733" xr:uid="{4BE1B2A0-7582-4CD7-8F3F-C0B227351B6B}"/>
    <cellStyle name="Note 5 4 3 2 2 2" xfId="16880" xr:uid="{DE97E21A-C69E-4E90-A978-917A14E7C822}"/>
    <cellStyle name="Note 5 4 3 2 3" xfId="18645" xr:uid="{E637827E-E719-400D-B734-2EFC3B902D7A}"/>
    <cellStyle name="Note 5 4 3 2 3 2" xfId="25468" xr:uid="{0E6D0A9D-7CAC-4045-AB9D-8C8A4C7C6BAF}"/>
    <cellStyle name="Note 5 4 3 2 4" xfId="14606" xr:uid="{1F0C70F6-1243-42BE-88A4-AC76AAF6584B}"/>
    <cellStyle name="Note 5 4 3 3" xfId="4723" xr:uid="{ECB31F79-22BB-4AA7-B752-237154EA3B48}"/>
    <cellStyle name="Note 5 4 3 3 2" xfId="13661" xr:uid="{CD6AFC9C-44F3-474C-83E8-24314C06C0B7}"/>
    <cellStyle name="Note 5 4 3 4" xfId="21740" xr:uid="{9E5ED740-661E-4D04-BF23-F95AA0B2BC30}"/>
    <cellStyle name="Note 5 4 3 4 2" xfId="20146" xr:uid="{55D9F1D9-BD42-4D33-BAE5-D2809436CD00}"/>
    <cellStyle name="Note 5 4 3 5" xfId="20834" xr:uid="{FD6526E0-6A40-4C93-ADC6-E5A2C0E6C3F2}"/>
    <cellStyle name="Note 5 4 4" xfId="21264" xr:uid="{1312F6DA-BAF2-4368-BC32-EC1900593A32}"/>
    <cellStyle name="Note 5 4 4 2" xfId="591" xr:uid="{E8BC6E9D-01C8-4D04-ABFB-8F42F44F4432}"/>
    <cellStyle name="Note 5 4 4 2 2" xfId="10556" xr:uid="{B3F3573D-3D28-4AF1-BF86-DAC2500CF4D9}"/>
    <cellStyle name="Note 5 4 4 3" xfId="12321" xr:uid="{A00CA0C1-4AF3-48BE-BF9C-D837C9234641}"/>
    <cellStyle name="Note 5 4 4 3 2" xfId="6517" xr:uid="{CC122EA1-7A2D-49E2-A040-82898C2C752F}"/>
    <cellStyle name="Note 5 4 4 4" xfId="8283" xr:uid="{55146AC3-F44C-4230-AF79-BDC576C96603}"/>
    <cellStyle name="Note 5 4 5" xfId="21568" xr:uid="{513DA86B-64EA-4CC0-8BBC-6A3497A98F52}"/>
    <cellStyle name="Note 5 4 5 2" xfId="7339" xr:uid="{C4A4C651-B413-49B5-84E1-F2C31703E438}"/>
    <cellStyle name="Note 5 4 6" xfId="2791" xr:uid="{A837BC69-03EA-4E29-BF73-089EE5393FB0}"/>
    <cellStyle name="Note 5 4 6 2" xfId="18043" xr:uid="{066690D9-606B-442C-A713-C4BB4C6F9F28}"/>
    <cellStyle name="Note 5 4 7" xfId="18732" xr:uid="{D47DBAE9-9700-454F-9034-6CADA45F1E0E}"/>
    <cellStyle name="Note 5 5" xfId="14013" xr:uid="{1F23C2F8-C78F-4486-9EE6-B4331751AC30}"/>
    <cellStyle name="Note 5 5 2" xfId="2449" xr:uid="{82708F33-85B3-4CBD-ABBF-CBB01CA884FC}"/>
    <cellStyle name="Note 5 5 2 2" xfId="23370" xr:uid="{5136C831-1E64-4766-9F5A-6B926CE20346}"/>
    <cellStyle name="Note 5 5 2 2 2" xfId="22684" xr:uid="{AD4D6741-6663-4156-9814-5288D4106724}"/>
    <cellStyle name="Note 5 5 2 2 2 2" xfId="12660" xr:uid="{10FBFB61-D1D4-4071-AFD4-3EE5FA80ED35}"/>
    <cellStyle name="Note 5 5 2 2 3" xfId="20747" xr:uid="{E577ECA9-3E31-4D96-9D3D-32C4A4096979}"/>
    <cellStyle name="Note 5 5 2 2 3 2" xfId="8622" xr:uid="{E0685B6E-4241-4277-92F9-4AFC68099E6A}"/>
    <cellStyle name="Note 5 5 2 2 4" xfId="9355" xr:uid="{4CE940EF-C44B-4414-BBAD-CB993CC3301E}"/>
    <cellStyle name="Note 5 5 2 3" xfId="23673" xr:uid="{7DA2472A-6D6B-4AE8-BB89-559D373F1701}"/>
    <cellStyle name="Note 5 5 2 3 2" xfId="4160" xr:uid="{80D049BF-AC65-4302-B4D6-8AA285BC0AD6}"/>
    <cellStyle name="Note 5 5 2 4" xfId="4895" xr:uid="{5ABC8D03-C71C-4124-A471-75BC877D6A5F}"/>
    <cellStyle name="Note 5 5 2 4 2" xfId="2227" xr:uid="{6A856B22-9F46-44CD-8804-D1135C066722}"/>
    <cellStyle name="Note 5 5 2 5" xfId="2958" xr:uid="{E1C97F22-C7FD-4606-B649-C85B85297246}"/>
    <cellStyle name="Note 5 5 3" xfId="8762" xr:uid="{87BFA420-6F43-4F3F-ADE5-0CA344897A72}"/>
    <cellStyle name="Note 5 5 3 2" xfId="17058" xr:uid="{43E9D1CF-D092-4FA3-B70E-2B5C531F366F}"/>
    <cellStyle name="Note 5 5 3 2 2" xfId="16371" xr:uid="{C1A8A10B-9527-4B0E-BC1E-C2B2B9446398}"/>
    <cellStyle name="Note 5 5 3 2 2 2" xfId="25297" xr:uid="{41914DCE-1BCC-4AB2-AD97-6F6FC9CE62A6}"/>
    <cellStyle name="Note 5 5 3 2 3" xfId="14435" xr:uid="{EE9DCC34-12D2-456F-A346-8AB84B9EED13}"/>
    <cellStyle name="Note 5 5 3 2 3 2" xfId="21257" xr:uid="{A053EC51-BFA0-4766-A944-8FCECB0CE3C2}"/>
    <cellStyle name="Note 5 5 3 2 4" xfId="21991" xr:uid="{7E70F275-E1AA-4638-A4D4-B96BFC485736}"/>
    <cellStyle name="Note 5 5 3 3" xfId="17361" xr:uid="{C64F802A-E87E-4F02-815C-1F3643B5899A}"/>
    <cellStyle name="Note 5 5 3 3 2" xfId="10474" xr:uid="{0E3604FE-3363-402A-95AE-107CE02E5DA4}"/>
    <cellStyle name="Note 5 5 3 4" xfId="11208" xr:uid="{87F4D161-5794-473A-AC11-961F637A4674}"/>
    <cellStyle name="Note 5 5 3 4 2" xfId="4331" xr:uid="{44A31F5F-81A5-49D0-94D2-C6F569BFCB4E}"/>
    <cellStyle name="Note 5 5 3 5" xfId="9271" xr:uid="{63CD6FCE-188F-41F8-9342-399589260B0F}"/>
    <cellStyle name="Note 5 5 4" xfId="10734" xr:uid="{06CA29A5-120C-44A5-8781-63D988DA017C}"/>
    <cellStyle name="Note 5 5 4 2" xfId="10047" xr:uid="{5F20FF91-20F6-4B19-974D-25DD1EE010D6}"/>
    <cellStyle name="Note 5 5 4 2 2" xfId="6346" xr:uid="{A5DB0C82-0C8A-4564-B7A1-5E6E578EB658}"/>
    <cellStyle name="Note 5 5 4 3" xfId="8112" xr:uid="{E0E8B6E6-B888-4DDA-8D30-3AD3E4FE56AE}"/>
    <cellStyle name="Note 5 5 4 3 2" xfId="19155" xr:uid="{DC922807-19D7-44E6-A797-573D9E93ED80}"/>
    <cellStyle name="Note 5 5 4 4" xfId="3042" xr:uid="{1E385D89-BC9A-4DDD-A44A-4E262B69A5A0}"/>
    <cellStyle name="Note 5 5 5" xfId="11036" xr:uid="{1A39F395-9284-4FB0-BE08-8DC3F3DDACB4}"/>
    <cellStyle name="Note 5 5 5 2" xfId="2056" xr:uid="{E5F8BF05-1DCA-438C-9E19-75A9219D1A6A}"/>
    <cellStyle name="Note 5 5 6" xfId="15428" xr:uid="{50E2B5F5-C409-4B39-8E21-30D5B8273701}"/>
    <cellStyle name="Note 5 5 6 2" xfId="13832" xr:uid="{D8BD7A1A-A291-4C6D-A999-9124B7F954AF}"/>
    <cellStyle name="Note 5 5 7" xfId="14522" xr:uid="{B4A8561E-0BEF-4242-8FD2-5736C99F6C16}"/>
    <cellStyle name="Note 5 6" xfId="21398" xr:uid="{87FE287A-6289-414B-88B2-4F417E917313}"/>
    <cellStyle name="Note 5 6 2" xfId="6524" xr:uid="{3C10F422-46F0-46F5-B3B1-ADBC6A2CBFFA}"/>
    <cellStyle name="Note 5 6 2 2" xfId="5837" xr:uid="{74914CC4-2101-454F-A6B6-DA8B65E5FF47}"/>
    <cellStyle name="Note 5 6 2 2 2" xfId="18984" xr:uid="{E5E63341-A215-4317-A4C0-92C8D46C61BD}"/>
    <cellStyle name="Note 5 6 2 3" xfId="2871" xr:uid="{049C602B-29F4-4A96-85DE-6A131DEB8069}"/>
    <cellStyle name="Note 5 6 2 3 2" xfId="14945" xr:uid="{DA22E62F-86E1-46C5-A376-10A358FE119F}"/>
    <cellStyle name="Note 5 6 2 4" xfId="15679" xr:uid="{7AC48870-2B2E-47BF-8317-7202A57EA3F6}"/>
    <cellStyle name="Note 5 6 3" xfId="6828" xr:uid="{F9BE2775-A7AF-470D-86B3-2B109A747D78}"/>
    <cellStyle name="Note 5 6 3 2" xfId="23111" xr:uid="{FDECDA66-94E6-486D-B3DE-21A64F0B01AA}"/>
    <cellStyle name="Note 5 6 4" xfId="23845" xr:uid="{A0D4B1BA-E8AF-40BB-8B20-6C7E02802059}"/>
    <cellStyle name="Note 5 6 4 2" xfId="10645" xr:uid="{A17030A9-B526-4B89-A2C8-70F4666C8411}"/>
    <cellStyle name="Note 5 6 5" xfId="21907" xr:uid="{3D8A33B0-B634-41BF-A434-211024C7F27E}"/>
    <cellStyle name="Note 5 7" xfId="15086" xr:uid="{DEBE3FE4-5CD8-4377-85B7-DDD83FF74050}"/>
    <cellStyle name="Note 5 7 2" xfId="19162" xr:uid="{D264E43D-2043-4300-B30D-F618299C8462}"/>
    <cellStyle name="Note 5 7 2 2" xfId="12151" xr:uid="{9A871F56-9768-427A-A758-8CEFF4D72E04}"/>
    <cellStyle name="Note 5 7 2 2 2" xfId="8451" xr:uid="{466F263C-3B90-42B5-A551-414061B4116F}"/>
    <cellStyle name="Note 5 7 2 3" xfId="9184" xr:uid="{39BDC735-8B9E-4FD2-93BD-8544BBB48748}"/>
    <cellStyle name="Note 5 7 2 3 2" xfId="3381" xr:uid="{62F2101E-EB18-4DA4-B9B4-E03C6C266E12}"/>
    <cellStyle name="Note 5 7 2 4" xfId="5146" xr:uid="{5698DA78-6E12-4BE8-92E2-2864789BC78B}"/>
    <cellStyle name="Note 5 7 3" xfId="19464" xr:uid="{04948A88-3F86-4123-9A86-4563B785080E}"/>
    <cellStyle name="Note 5 7 3 2" xfId="16798" xr:uid="{7A1D3425-FABB-4C64-BA90-9CB532CA6E9D}"/>
    <cellStyle name="Note 5 7 4" xfId="17533" xr:uid="{43692AE2-1FB6-40EE-918A-0815D6D649F9}"/>
    <cellStyle name="Note 5 7 4 2" xfId="23282" xr:uid="{D96FD48C-A46E-4BA4-9F2B-3ADD25618750}"/>
    <cellStyle name="Note 5 7 5" xfId="15595" xr:uid="{A2184D7C-811E-42FB-82B3-8582659F14E3}"/>
    <cellStyle name="Note 5 8" xfId="3517" xr:uid="{16872828-AF43-451E-A4B6-3F514F3C56D8}"/>
    <cellStyle name="Note 5 8 2" xfId="20576" xr:uid="{5E71D876-81EA-488B-B4BD-AC15E8BCD077}"/>
    <cellStyle name="Note 5 8 2 2" xfId="3212" xr:uid="{05F85092-C59F-4810-B38B-62E5CC604968}"/>
    <cellStyle name="Note 5 8 3" xfId="23921" xr:uid="{2855A860-4B65-4736-A2B3-86AF33D827A2}"/>
    <cellStyle name="Note 5 8 3 2" xfId="5484" xr:uid="{34DF26BD-38B6-42AB-89C2-08761E5691F3}"/>
    <cellStyle name="Note 5 8 4" xfId="19883" xr:uid="{DDC0B92F-B282-40DC-8F01-4E1693EAA11B}"/>
    <cellStyle name="Note 5 9" xfId="3651" xr:uid="{0302814A-CA06-408F-BF84-A29B9253FFDC}"/>
    <cellStyle name="Note 5 9 2" xfId="25217" xr:uid="{412471DF-5D50-4973-9FB1-9EB9E7C2EC29}"/>
    <cellStyle name="Note 6" xfId="4553" xr:uid="{D093A9D8-CF42-4141-886D-BFDC1D553D34}"/>
    <cellStyle name="Note 6 10" xfId="7000" xr:uid="{9685FA7C-ACC1-4E85-ADFB-856D8B200840}"/>
    <cellStyle name="Note 6 10 2" xfId="16969" xr:uid="{88569403-8502-4AA1-9D08-81A920155F29}"/>
    <cellStyle name="Note 6 11" xfId="5062" xr:uid="{AC34BF1A-D43B-477B-81B1-4F3D42C2033B}"/>
    <cellStyle name="Note 6 2" xfId="10866" xr:uid="{540872C1-ABF3-4F72-A973-C7AC5EB9FAA4}"/>
    <cellStyle name="Note 6 2 2" xfId="23503" xr:uid="{6322B6AC-555B-4D7B-8217-F631CF9DB5CF}"/>
    <cellStyle name="Note 6 2 2 2" xfId="17191" xr:uid="{60D4E3D2-67CA-4F58-AA1F-E20CE63F0C30}"/>
    <cellStyle name="Note 6 2 2 2 2" xfId="213" xr:uid="{1D0413ED-FFB2-47E0-B9B8-739E59F44465}"/>
    <cellStyle name="Note 6 2 2 2 2 2" xfId="20577" xr:uid="{5C26AD84-3A20-42FC-9E6A-43A5A9B33E8E}"/>
    <cellStyle name="Note 6 2 2 2 2 2 2" xfId="9523" xr:uid="{2EAC0765-E3FE-4039-A4BA-4E2E3AC01FF8}"/>
    <cellStyle name="Note 6 2 2 2 2 3" xfId="11288" xr:uid="{BFFD3B8A-D5AC-4B8A-9D9A-9BE18E28062C}"/>
    <cellStyle name="Note 6 2 2 2 2 3 2" xfId="5485" xr:uid="{585CAF4F-D88C-420F-9D45-06098E0F922B}"/>
    <cellStyle name="Note 6 2 2 2 2 4" xfId="7251" xr:uid="{896CBB9D-2BCC-4055-8D7B-5B60D6C71E9C}"/>
    <cellStyle name="Note 6 2 2 2 3" xfId="9963" xr:uid="{BACABCDE-4AB9-48A8-BD34-3D4D4BFFE199}"/>
    <cellStyle name="Note 6 2 2 2 3 2" xfId="18902" xr:uid="{4615EA7F-BF87-4C4B-B63E-E5678685CA5E}"/>
    <cellStyle name="Note 6 2 2 2 4" xfId="1717" xr:uid="{B4C2B483-7F01-40F7-B5F6-B5B43358A389}"/>
    <cellStyle name="Note 6 2 2 2 4 2" xfId="25386" xr:uid="{5788E75F-5B56-4E09-9F78-7AC1754C217D}"/>
    <cellStyle name="Note 6 2 2 2 5" xfId="17700" xr:uid="{626107F7-0399-498F-8CF7-5980711D5429}"/>
    <cellStyle name="Note 6 2 2 3" xfId="6658" xr:uid="{533BF2B6-6EF0-4F78-AD16-2FD633423E88}"/>
    <cellStyle name="Note 6 2 2 3 2" xfId="2326" xr:uid="{53012D49-BD99-4B65-9A59-0D691D487362}"/>
    <cellStyle name="Note 6 2 2 3 2 2" xfId="14265" xr:uid="{6D6CF0ED-F461-4A57-815D-2F582981D1FF}"/>
    <cellStyle name="Note 6 2 2 3 2 2 2" xfId="22159" xr:uid="{824F570C-CA0B-4A69-9666-138A6E4C4D48}"/>
    <cellStyle name="Note 6 2 2 3 2 3" xfId="23925" xr:uid="{35E61C5E-A3FF-44DE-8B93-D62F783375AE}"/>
    <cellStyle name="Note 6 2 2 3 2 3 2" xfId="11798" xr:uid="{24A0D5EA-E598-4D2A-B97D-62FB34E3CBF3}"/>
    <cellStyle name="Note 6 2 2 3 2 4" xfId="19887" xr:uid="{44CF0A29-5D70-4EEB-9E67-71E51CAED526}"/>
    <cellStyle name="Note 6 2 2 3 3" xfId="22600" xr:uid="{67D05C0B-6BD8-452C-A14D-EE5B4204CB64}"/>
    <cellStyle name="Note 6 2 2 3 3 2" xfId="8369" xr:uid="{F5F0258E-1882-435D-A595-F2444F2FE22B}"/>
    <cellStyle name="Note 6 2 2 3 4" xfId="3821" xr:uid="{B2F74C7B-4F09-4336-A71C-D898DF88D224}"/>
    <cellStyle name="Note 6 2 2 3 4 2" xfId="19073" xr:uid="{6379EDAE-65C0-4240-9436-2703332C8270}"/>
    <cellStyle name="Note 6 2 2 3 5" xfId="7167" xr:uid="{4AE7A9CF-D27D-4040-827D-3C877802BB99}"/>
    <cellStyle name="Note 6 2 2 4" xfId="12846" xr:uid="{53030DC8-6FC6-44C9-AE6D-BAB6BF98A90C}"/>
    <cellStyle name="Note 6 2 2 4 2" xfId="7942" xr:uid="{DA34B302-39FE-4AF8-921E-5578999B343B}"/>
    <cellStyle name="Note 6 2 2 4 2 2" xfId="3210" xr:uid="{77B905F7-420F-49A7-9543-7BDCF26E296B}"/>
    <cellStyle name="Note 6 2 2 4 3" xfId="4975" xr:uid="{1896F2DB-DE7C-46FB-A10E-D4936457E4AE}"/>
    <cellStyle name="Note 6 2 2 4 3 2" xfId="16018" xr:uid="{77F67BFF-EC8D-4733-99AC-3AD314E0012E}"/>
    <cellStyle name="Note 6 2 2 4 4" xfId="17784" xr:uid="{C7B6F80B-87DB-4C69-9637-1FA51626C5C4}"/>
    <cellStyle name="Note 6 2 2 5" xfId="3649" xr:uid="{A0EDE137-5572-48AC-84CC-035AFA419366}"/>
    <cellStyle name="Note 6 2 2 5 2" xfId="25215" xr:uid="{769B9C56-8483-4A6E-B767-576C1D428808}"/>
    <cellStyle name="Note 6 2 2 6" xfId="13322" xr:uid="{FF1DBA24-7ABE-482C-81B4-9A744281A8D0}"/>
    <cellStyle name="Note 6 2 2 6 2" xfId="12749" xr:uid="{A160A702-A03B-4A59-8BAA-5A398BB00203}"/>
    <cellStyle name="Note 6 2 2 7" xfId="24012" xr:uid="{F16770A2-AE53-4439-94A4-63889901BCC3}"/>
    <cellStyle name="Note 6 2 3" xfId="19294" xr:uid="{FE811B15-D368-4982-8CC8-B384A5BA9D4D}"/>
    <cellStyle name="Note 6 2 3 2" xfId="12980" xr:uid="{CC12F373-88A9-4814-BE32-D0E3E0F064C2}"/>
    <cellStyle name="Note 6 2 3 2 2" xfId="21274" xr:uid="{C60C331F-42E2-46A7-ADEE-E922433DE2A7}"/>
    <cellStyle name="Note 6 2 3 2 2 2" xfId="9014" xr:uid="{FB2D8DB3-42DD-4083-A8D5-68E164DF76B9}"/>
    <cellStyle name="Note 6 2 3 2 2 2 2" xfId="5314" xr:uid="{7DC431A9-1FED-47B5-8BB9-58133860B1A6}"/>
    <cellStyle name="Note 6 2 3 2 2 3" xfId="7080" xr:uid="{662B267E-0662-4870-BD86-75762C211DA3}"/>
    <cellStyle name="Note 6 2 3 2 2 3 2" xfId="18123" xr:uid="{29A90C07-0748-45BE-B38B-5B98077625AE}"/>
    <cellStyle name="Note 6 2 3 2 2 4" xfId="935" xr:uid="{F6290DB9-47C6-4245-8E03-047DB28BF519}"/>
    <cellStyle name="Note 6 2 3 2 3" xfId="5753" xr:uid="{B161DB2E-8A80-4C09-8159-61C44777BFCD}"/>
    <cellStyle name="Note 6 2 3 2 3 2" xfId="14692" xr:uid="{BF04B5AB-BAA8-4105-8159-4562BE9ED0F7}"/>
    <cellStyle name="Note 6 2 3 2 4" xfId="22772" xr:uid="{C7C60810-97D7-46BD-ABA4-500CE18F0F29}"/>
    <cellStyle name="Note 6 2 3 2 4 2" xfId="21175" xr:uid="{AAB13F7A-5FD7-4AAE-8EC6-CCA0779ADAFF}"/>
    <cellStyle name="Note 6 2 3 2 5" xfId="13489" xr:uid="{003C078A-1140-43D5-AA24-E92376198D6A}"/>
    <cellStyle name="Note 6 2 3 3" xfId="1375" xr:uid="{71F33CE5-4404-4B94-8F60-D28745267957}"/>
    <cellStyle name="Note 6 2 3 3 2" xfId="14962" xr:uid="{804C6542-D0A1-4EE8-8D3A-EAF93C95A361}"/>
    <cellStyle name="Note 6 2 3 3 2 2" xfId="21650" xr:uid="{2B5E1C69-C803-469F-B60D-5CE6579601D0}"/>
    <cellStyle name="Note 6 2 3 3 2 2 2" xfId="11627" xr:uid="{EEB5BB63-97AC-4C4E-9CF9-C7EB34AC841F}"/>
    <cellStyle name="Note 6 2 3 3 2 3" xfId="19716" xr:uid="{60A5C098-9707-4B56-89AA-B5FDCEBFA112}"/>
    <cellStyle name="Note 6 2 3 3 2 3 2" xfId="7590" xr:uid="{EAAB529F-3CC1-4CA4-9CCA-6F37D0B2593A}"/>
    <cellStyle name="Note 6 2 3 3 2 4" xfId="1971" xr:uid="{8CE19373-EC40-46B5-8B1D-F301822C3F92}"/>
    <cellStyle name="Note 6 2 3 3 3" xfId="12067" xr:uid="{31E11C6C-037D-41C6-A6EA-2815F8DC182F}"/>
    <cellStyle name="Note 6 2 3 3 3 2" xfId="3128" xr:uid="{00184C45-0356-4953-9721-BF9E828FE02C}"/>
    <cellStyle name="Note 6 2 3 3 4" xfId="16459" xr:uid="{DABAEDA6-5506-4380-A269-B4AD2C5623FB}"/>
    <cellStyle name="Note 6 2 3 3 4 2" xfId="14863" xr:uid="{4D133F80-C7F2-4AE8-9B54-63243D821233}"/>
    <cellStyle name="Note 6 2 3 3 5" xfId="853" xr:uid="{B5826534-D07E-4DFA-8BBC-7ADC08084B5E}"/>
    <cellStyle name="Note 6 2 3 4" xfId="8639" xr:uid="{80FCE40F-23E4-44A8-B582-0648A15E89B4}"/>
    <cellStyle name="Note 6 2 3 4 2" xfId="2701" xr:uid="{C7589964-5748-4E42-9570-70E79B0E50F9}"/>
    <cellStyle name="Note 6 2 3 4 2 2" xfId="15847" xr:uid="{FA36D3F9-4822-4D1C-B82E-6EBC3C450945}"/>
    <cellStyle name="Note 6 2 3 4 3" xfId="17613" xr:uid="{06B070F7-0787-448B-8F7C-50986985A821}"/>
    <cellStyle name="Note 6 2 3 4 3 2" xfId="24435" xr:uid="{A7D07284-703F-4394-89A4-A1B1DFEC2E77}"/>
    <cellStyle name="Note 6 2 3 4 4" xfId="13573" xr:uid="{57AC73AB-0352-4E14-87CA-67449C5AB2C5}"/>
    <cellStyle name="Note 6 2 3 5" xfId="16287" xr:uid="{E219BABC-78B6-4E10-9D7B-DD7E789C7C14}"/>
    <cellStyle name="Note 6 2 3 5 2" xfId="21004" xr:uid="{79253A8D-F6A9-430A-949E-97407B226ECB}"/>
    <cellStyle name="Note 6 2 3 6" xfId="10135" xr:uid="{F3394AD5-0A26-4FC0-AD55-E526667621A8}"/>
    <cellStyle name="Note 6 2 3 6 2" xfId="8540" xr:uid="{C019C633-D9B0-47C4-9C88-F90CF43752DA}"/>
    <cellStyle name="Note 6 2 3 7" xfId="19803" xr:uid="{E210A829-3783-429E-B7F8-732A9746AA82}"/>
    <cellStyle name="Note 6 2 4" xfId="3479" xr:uid="{002DE32D-1E95-49A4-84DE-C4E19FF5D9F5}"/>
    <cellStyle name="Note 6 2 4 2" xfId="4430" xr:uid="{7770E23D-A24D-43F8-B4D9-8B0D4351A3C5}"/>
    <cellStyle name="Note 6 2 4 2 2" xfId="15338" xr:uid="{2ECB962C-A69C-4C9D-B06B-E009BE9B0945}"/>
    <cellStyle name="Note 6 2 4 2 2 2" xfId="24264" xr:uid="{2AA6EF1D-3B11-4276-979D-A2A05BB13D96}"/>
    <cellStyle name="Note 6 2 4 2 3" xfId="13402" xr:uid="{1284FC8C-0CE2-46EC-B206-942D9089C383}"/>
    <cellStyle name="Note 6 2 4 2 3 2" xfId="20226" xr:uid="{AC777CE1-D835-4FFE-9EEA-FB0AD7D06007}"/>
    <cellStyle name="Note 6 2 4 2 4" xfId="4075" xr:uid="{136E5564-BEE5-4833-A01E-802DB2032D9B}"/>
    <cellStyle name="Note 6 2 4 3" xfId="24704" xr:uid="{69A9A420-CF38-47F4-AF1B-90A62A69A0B9}"/>
    <cellStyle name="Note 6 2 4 3 2" xfId="9441" xr:uid="{38D45DA6-8B4B-4D6B-96BB-8D94800DB072}"/>
    <cellStyle name="Note 6 2 4 4" xfId="5925" xr:uid="{E4481756-C832-4194-8E79-2618BE1BD4D1}"/>
    <cellStyle name="Note 6 2 4 4 2" xfId="3299" xr:uid="{0372F3CE-92E2-4CC8-AADC-3B808CD9DB1A}"/>
    <cellStyle name="Note 6 2 4 5" xfId="854" xr:uid="{84255DDE-854E-48E4-A98D-12AB0B2373C4}"/>
    <cellStyle name="Note 6 2 5" xfId="9793" xr:uid="{6BF9E2F0-7038-4175-BA6A-C248BC7DED33}"/>
    <cellStyle name="Note 6 2 5 2" xfId="10744" xr:uid="{D2807F83-2F93-4083-B946-AF1AAB443504}"/>
    <cellStyle name="Note 6 2 5 2 2" xfId="4805" xr:uid="{604CC55A-A8BC-4C86-9A96-E91D1F264C09}"/>
    <cellStyle name="Note 6 2 5 2 2 2" xfId="17952" xr:uid="{5F758566-D490-4D75-A4F5-954C641AC266}"/>
    <cellStyle name="Note 6 2 5 2 3" xfId="763" xr:uid="{1A4F9DB5-95C7-4CA5-8111-1F4F1B6F063C}"/>
    <cellStyle name="Note 6 2 5 2 3 2" xfId="13912" xr:uid="{AE09DD41-F463-4D1D-A2B9-CAD712D13BF6}"/>
    <cellStyle name="Note 6 2 5 2 4" xfId="10389" xr:uid="{AFFA8464-942D-48F5-A16C-DE80F0950A30}"/>
    <cellStyle name="Note 6 2 5 3" xfId="18391" xr:uid="{21CC01BE-E66C-4B2F-87F3-008745EA4A1F}"/>
    <cellStyle name="Note 6 2 5 3 2" xfId="22077" xr:uid="{7F352421-23C1-462C-AADB-93CBABF46C17}"/>
    <cellStyle name="Note 6 2 5 4" xfId="12239" xr:uid="{E2117CAC-CFAC-42D5-AC23-3EC84EBE8497}"/>
    <cellStyle name="Note 6 2 5 4 2" xfId="9612" xr:uid="{E8254646-5AB3-4CC8-8D60-C340DCC5555A}"/>
    <cellStyle name="Note 6 2 5 5" xfId="1890" xr:uid="{4937A77F-2CB7-4537-B015-75C23909C4EB}"/>
    <cellStyle name="Note 6 2 6" xfId="25475" xr:uid="{AD5F6855-E310-49D4-A925-17F5C1F5B3FC}"/>
    <cellStyle name="Note 6 2 6 2" xfId="18475" xr:uid="{FAAB2E86-461E-4F50-9D75-739CF6FB6000}"/>
    <cellStyle name="Note 6 2 6 2 2" xfId="14774" xr:uid="{7062FD61-6483-47EB-A10D-D2C42120602D}"/>
    <cellStyle name="Note 6 2 6 3" xfId="15508" xr:uid="{4E1D594E-627C-450A-8F1C-0B518BF84924}"/>
    <cellStyle name="Note 6 2 6 3 2" xfId="22330" xr:uid="{9C8A6388-9092-45BC-93BD-C43A193D9E45}"/>
    <cellStyle name="Note 6 2 6 4" xfId="24096" xr:uid="{B8A16FD4-6C76-482B-B355-B78F8266CFF5}"/>
    <cellStyle name="Note 6 2 7" xfId="1545" xr:uid="{465515E9-C488-4D2E-BD66-E8BF77F655B9}"/>
    <cellStyle name="Note 6 2 7 2" xfId="12578" xr:uid="{867E9C7E-8177-4950-AFA9-9E63D65F256E}"/>
    <cellStyle name="Note 6 2 8" xfId="19636" xr:uid="{4253090D-3208-47BD-ADF4-2FF76E86CD81}"/>
    <cellStyle name="Note 6 2 8 2" xfId="6435" xr:uid="{3872766C-92AF-4E9A-A69D-6269CA58B8B8}"/>
    <cellStyle name="Note 6 2 9" xfId="11375" xr:uid="{F1BF3745-8C20-428F-9550-E3BA1110F4FB}"/>
    <cellStyle name="Note 6 3" xfId="22430" xr:uid="{D0C1C2CD-B765-4B8C-BE2B-98326A8CE79B}"/>
    <cellStyle name="Note 6 3 2" xfId="16117" xr:uid="{6B194260-2F1B-482C-BEAB-F37F39066DCE}"/>
    <cellStyle name="Note 6 3 2 2" xfId="17068" xr:uid="{C2DA24B3-9035-42B2-A8C9-8FA1D8EE453D}"/>
    <cellStyle name="Note 6 3 2 2 2" xfId="23755" xr:uid="{BC44FDD7-1075-4A5C-9B91-CB36200EDB29}"/>
    <cellStyle name="Note 6 3 2 2 2 2" xfId="20055" xr:uid="{872C28BE-5F12-424D-827A-3C85CD30488E}"/>
    <cellStyle name="Note 6 3 2 2 3" xfId="3904" xr:uid="{10D89B3D-F98D-410D-BF93-77164D2B4061}"/>
    <cellStyle name="Note 6 3 2 2 3 2" xfId="3361" xr:uid="{D55F4149-2C20-4176-83AF-4E070F3B059B}"/>
    <cellStyle name="Note 6 3 2 2 4" xfId="16713" xr:uid="{FA0EE98B-ADCE-4431-8096-2D04A73BC163}"/>
    <cellStyle name="Note 6 3 2 3" xfId="20493" xr:uid="{3837195D-D049-449A-94E4-4EADFB4CBE38}"/>
    <cellStyle name="Note 6 3 2 3 2" xfId="5232" xr:uid="{388C2290-D485-48AB-9637-8D91251A44ED}"/>
    <cellStyle name="Note 6 3 2 4" xfId="18563" xr:uid="{7A9FE200-195D-41D7-B7DD-259B4BB46442}"/>
    <cellStyle name="Note 6 3 2 4 2" xfId="15936" xr:uid="{177108CF-A490-441C-A539-5F8B4E4C7E70}"/>
    <cellStyle name="Note 6 3 2 5" xfId="10308" xr:uid="{A9F245F1-2873-4B40-8C27-60B51DC9C477}"/>
    <cellStyle name="Note 6 3 3" xfId="5583" xr:uid="{A808D54F-A65E-4248-96BA-0C42D1F79E2D}"/>
    <cellStyle name="Note 6 3 3 2" xfId="6534" xr:uid="{31F4B80B-1BDD-4B20-8878-E94F56D0C3C7}"/>
    <cellStyle name="Note 6 3 3 2 2" xfId="17443" xr:uid="{5256D4E4-11D7-42AC-B92F-4109D6ACA4D3}"/>
    <cellStyle name="Note 6 3 3 2 2 2" xfId="13741" xr:uid="{7689E878-4AC2-4D49-93DD-2DDB145B04C8}"/>
    <cellStyle name="Note 6 3 3 2 3" xfId="10218" xr:uid="{3998FEF3-F24B-4CF2-BC0E-07EDD3F4CB92}"/>
    <cellStyle name="Note 6 3 3 2 3 2" xfId="9674" xr:uid="{715F99F7-69A2-473B-A2F9-3F9F2CB3387C}"/>
    <cellStyle name="Note 6 3 3 2 4" xfId="6179" xr:uid="{EF09116E-BCF4-4AC9-84C7-ACC644E4ACA0}"/>
    <cellStyle name="Note 6 3 3 3" xfId="14181" xr:uid="{5BDA3FC6-8C4B-4634-952D-4D9C81EA174E}"/>
    <cellStyle name="Note 6 3 3 3 2" xfId="11545" xr:uid="{6C720882-EA3B-4429-A1CA-6064A4118556}"/>
    <cellStyle name="Note 6 3 3 4" xfId="8030" xr:uid="{961333DB-21D3-4908-A41E-5683939C6BFE}"/>
    <cellStyle name="Note 6 3 3 4 2" xfId="5403" xr:uid="{D1FED068-6CFC-4394-BF03-734609B56EC1}"/>
    <cellStyle name="Note 6 3 3 5" xfId="22945" xr:uid="{56AAE3A2-BA5F-49BC-A38C-6A2D049C65CA}"/>
    <cellStyle name="Note 6 3 4" xfId="23380" xr:uid="{4E233FAB-D0AE-4195-8E4B-30CA5AC0BF25}"/>
    <cellStyle name="Note 6 3 4 2" xfId="11118" xr:uid="{16814B76-8542-4782-AC70-92223BAF790A}"/>
    <cellStyle name="Note 6 3 4 2 2" xfId="7419" xr:uid="{4B1F4CF9-F0A3-47EC-9D11-2BC48DB89358}"/>
    <cellStyle name="Note 6 3 4 3" xfId="1800" xr:uid="{BB45B3D2-4D36-44C8-9BC5-507B990E7958}"/>
    <cellStyle name="Note 6 3 4 3 2" xfId="1256" xr:uid="{622BB0D3-7C85-4128-BA4C-C09C4DC50210}"/>
    <cellStyle name="Note 6 3 4 4" xfId="23026" xr:uid="{E4AAF9E0-9A36-4E22-AB46-C2CDBA3F886D}"/>
    <cellStyle name="Note 6 3 5" xfId="7858" xr:uid="{F2E44D52-439A-4349-BB57-6FBFA9980FA3}"/>
    <cellStyle name="Note 6 3 5 2" xfId="15765" xr:uid="{ED7F53CF-AD27-48E2-B501-DBC0925CD3F7}"/>
    <cellStyle name="Note 6 3 6" xfId="24876" xr:uid="{130EED07-D433-4012-B5BE-9FEEFE46997A}"/>
    <cellStyle name="Note 6 3 6 2" xfId="22248" xr:uid="{402A45E3-30E0-47C5-A6BD-50DCBAA9C9FB}"/>
    <cellStyle name="Note 6 3 7" xfId="3994" xr:uid="{13CF75C4-7E69-497D-8B8F-6AB6141D9354}"/>
    <cellStyle name="Note 6 4" xfId="11897" xr:uid="{530A5FDD-9035-403E-88C6-55EEC0B5C66B}"/>
    <cellStyle name="Note 6 4 2" xfId="24534" xr:uid="{9A4F47F7-73A7-4F23-B76E-EC78467DA09C}"/>
    <cellStyle name="Note 6 4 2 2" xfId="12856" xr:uid="{B56A6CCF-C034-4BCC-8DAC-B3D6FFECDDBF}"/>
    <cellStyle name="Note 6 4 2 2 2" xfId="19546" xr:uid="{003248DE-9E5B-412E-8B5F-8527D3E49229}"/>
    <cellStyle name="Note 6 4 2 2 2 2" xfId="2141" xr:uid="{F50727BE-5E50-4AF0-BFD9-58DCDD7DEAC6}"/>
    <cellStyle name="Note 6 4 2 2 3" xfId="16542" xr:uid="{30300432-9F55-4C84-AE62-E3FBE7C2382C}"/>
    <cellStyle name="Note 6 4 2 2 3 2" xfId="15998" xr:uid="{9926DC83-5FA1-49E5-A9AB-80FCAB4EA506}"/>
    <cellStyle name="Note 6 4 2 2 4" xfId="25130" xr:uid="{C2A0869F-7ADB-4245-9D66-F29177B1DABA}"/>
    <cellStyle name="Note 6 4 2 3" xfId="8930" xr:uid="{EB999C6F-0348-4996-9C5A-F42B8F15925D}"/>
    <cellStyle name="Note 6 4 2 3 2" xfId="17870" xr:uid="{30E0090E-C7E5-4840-A276-9DA132FBAD63}"/>
    <cellStyle name="Note 6 4 2 4" xfId="14353" xr:uid="{39A58D36-8E29-4BCF-9E4B-5522C592F180}"/>
    <cellStyle name="Note 6 4 2 4 2" xfId="24353" xr:uid="{237E9961-811A-4904-B34B-0111EDAE19B8}"/>
    <cellStyle name="Note 6 4 2 5" xfId="6098" xr:uid="{30F71723-B282-48E9-B809-46BF47D8CC83}"/>
    <cellStyle name="Note 6 4 3" xfId="18221" xr:uid="{805CE898-7E6B-4955-BBD1-FD594838A867}"/>
    <cellStyle name="Note 6 4 3 2" xfId="229" xr:uid="{E5B29EBA-EE5D-4F20-AC66-1AE828EE3483}"/>
    <cellStyle name="Note 6 4 3 2 2" xfId="13232" xr:uid="{E5798F48-C243-48F8-95F9-4A6829A194D8}"/>
    <cellStyle name="Note 6 4 3 2 2 2" xfId="4245" xr:uid="{1FCCCD39-4659-43B5-AB88-F1DA6F8A1A4C}"/>
    <cellStyle name="Note 6 4 3 2 3" xfId="6008" xr:uid="{6458E7B5-97DB-48FA-BE9D-535EDA7BCDE7}"/>
    <cellStyle name="Note 6 4 3 2 3 2" xfId="5465" xr:uid="{357594D8-01CA-4DEC-8AAB-B4F929461C72}"/>
    <cellStyle name="Note 6 4 3 2 4" xfId="18817" xr:uid="{276640F4-A633-4079-A0E2-583D736BE920}"/>
    <cellStyle name="Note 6 4 3 3" xfId="21566" xr:uid="{4AFAD264-1A61-4598-85D9-A7489CFBFE61}"/>
    <cellStyle name="Note 6 4 3 3 2" xfId="7337" xr:uid="{561CD0D3-EDB0-4868-AF4C-F2738F558005}"/>
    <cellStyle name="Note 6 4 3 4" xfId="2789" xr:uid="{2268F6C9-E991-4084-A778-DA177B6D2194}"/>
    <cellStyle name="Note 6 4 3 4 2" xfId="18041" xr:uid="{445440E9-491C-43E7-AAFD-C17D37A47352}"/>
    <cellStyle name="Note 6 4 3 5" xfId="12412" xr:uid="{0842CE8F-5FFF-4477-90A0-89B17B8576C4}"/>
    <cellStyle name="Note 6 4 4" xfId="19172" xr:uid="{E4F36B00-D0E6-4EF2-BACB-A399ED8F2B0F}"/>
    <cellStyle name="Note 6 4 4 2" xfId="6910" xr:uid="{0A5CA314-8EA0-4413-992C-72C9F7C4E1D2}"/>
    <cellStyle name="Note 6 4 4 2 2" xfId="1107" xr:uid="{DF2023E8-3D01-4B95-9A2A-98A32E119578}"/>
    <cellStyle name="Note 6 4 4 3" xfId="22855" xr:uid="{48EC0BA7-2BED-4E4D-AAE0-CF3EE96F8085}"/>
    <cellStyle name="Note 6 4 4 3 2" xfId="22310" xr:uid="{753DA749-EDB2-46BA-8361-A34EE2533BDD}"/>
    <cellStyle name="Note 6 4 4 4" xfId="12493" xr:uid="{ACE36EF5-E678-41C4-A165-0905AA45E7D6}"/>
    <cellStyle name="Note 6 4 5" xfId="2617" xr:uid="{FB900738-D76A-41D3-A0C7-2524F6C4EB77}"/>
    <cellStyle name="Note 6 4 5 2" xfId="24182" xr:uid="{9ACBF19F-2821-466B-BF53-7779ED7E132B}"/>
    <cellStyle name="Note 6 4 6" xfId="20665" xr:uid="{CDF62E99-4A74-4E62-986C-9DF8F8B24D55}"/>
    <cellStyle name="Note 6 4 6 2" xfId="11716" xr:uid="{208C259F-FC96-4DA4-A686-06E4E078129C}"/>
    <cellStyle name="Note 6 4 7" xfId="16632" xr:uid="{3CB40B77-2620-40FC-BBBE-F811DB8F81E3}"/>
    <cellStyle name="Note 6 5" xfId="7688" xr:uid="{91AEC3EB-B2D4-4348-8E7B-0335D93E1C28}"/>
    <cellStyle name="Note 6 5 2" xfId="20323" xr:uid="{F4F17C6A-04C1-493C-B697-9040CE854E3F}"/>
    <cellStyle name="Note 6 5 2 2" xfId="19188" xr:uid="{DCE0F625-3256-4E21-9C32-7AA7D547FDF1}"/>
    <cellStyle name="Note 6 5 2 2 2" xfId="3731" xr:uid="{B986F9A1-99D9-4A0C-A24E-4678AE4C47C3}"/>
    <cellStyle name="Note 6 5 2 2 2 2" xfId="23196" xr:uid="{4E4E33A1-BF63-40C1-AC3C-F9CFF80F0A9D}"/>
    <cellStyle name="Note 6 5 2 2 3" xfId="24959" xr:uid="{7FD9F03A-EB22-4DDD-A29D-003B1C7F3DFC}"/>
    <cellStyle name="Note 6 5 2 2 3 2" xfId="24415" xr:uid="{26911FA0-93ED-4351-92D2-D6E241D73DAC}"/>
    <cellStyle name="Note 6 5 2 2 4" xfId="20919" xr:uid="{ACB5CB2D-D2BB-4522-BC5F-98267D3F9738}"/>
    <cellStyle name="Note 6 5 2 3" xfId="4721" xr:uid="{8C7FEB7E-6A7F-4F3C-A925-7C8314E1376E}"/>
    <cellStyle name="Note 6 5 2 3 2" xfId="13659" xr:uid="{E5A5C4D5-7360-4553-B238-D44AF1651CC6}"/>
    <cellStyle name="Note 6 5 2 4" xfId="21738" xr:uid="{49FE0054-1751-4CD5-B96D-F4FFC0565782}"/>
    <cellStyle name="Note 6 5 2 4 2" xfId="20144" xr:uid="{B4D616FE-C0E6-4764-B742-3C3D7AB6F46F}"/>
    <cellStyle name="Note 6 5 2 5" xfId="18736" xr:uid="{BD439188-FD98-4BE2-A0AB-099996650D6B}"/>
    <cellStyle name="Note 6 5 3" xfId="14011" xr:uid="{2E0C8B29-A5F7-4AEC-8778-1E85FF98C9B0}"/>
    <cellStyle name="Note 6 5 3 2" xfId="12872" xr:uid="{82CEF2CF-578B-4235-B21B-A1FF34A76376}"/>
    <cellStyle name="Note 6 5 3 2 2" xfId="10045" xr:uid="{CA46E444-A151-44AE-9340-577263D4812D}"/>
    <cellStyle name="Note 6 5 3 2 2 2" xfId="16883" xr:uid="{8887ADB1-C6FA-40DD-AF8A-9729F347663A}"/>
    <cellStyle name="Note 6 5 3 2 3" xfId="18646" xr:uid="{2799626A-CCFF-432E-8BA9-1F9F989558E0}"/>
    <cellStyle name="Note 6 5 3 2 3 2" xfId="18103" xr:uid="{BDAABA88-5D10-47A2-92B9-1DEE90DC38B4}"/>
    <cellStyle name="Note 6 5 3 2 4" xfId="14607" xr:uid="{B9E3600F-99F6-4A3B-AFD3-B76991D01E34}"/>
    <cellStyle name="Note 6 5 3 3" xfId="11034" xr:uid="{F4AE15E1-AEC6-4A1D-B44A-E7ECEE2EED6A}"/>
    <cellStyle name="Note 6 5 3 3 2" xfId="1024" xr:uid="{5F65CEC7-343F-441F-8C5C-32CAFF50571E}"/>
    <cellStyle name="Note 6 5 3 4" xfId="15426" xr:uid="{96CA250B-EFC7-4386-A8BB-3E2FC778BA3A}"/>
    <cellStyle name="Note 6 5 3 4 2" xfId="13830" xr:uid="{7CFE1C3D-633E-4C3D-9B98-AF3EE459BF1D}"/>
    <cellStyle name="Note 6 5 3 5" xfId="8203" xr:uid="{69795E9D-CE4E-4E7F-81C7-23E7B3DAA6AD}"/>
    <cellStyle name="Note 6 5 4" xfId="6550" xr:uid="{8963364B-0249-43E0-8ACE-F4B3767D1C39}"/>
    <cellStyle name="Note 6 5 4 2" xfId="1627" xr:uid="{4198884C-167E-45CA-8483-39DBA078FD55}"/>
    <cellStyle name="Note 6 5 4 2 2" xfId="10559" xr:uid="{133C5E7E-622B-4EC9-A120-8AA4FB511F16}"/>
    <cellStyle name="Note 6 5 4 3" xfId="12322" xr:uid="{304E208B-135D-4B57-9812-2CAD2549054A}"/>
    <cellStyle name="Note 6 5 4 3 2" xfId="11778" xr:uid="{7A948584-3879-4BB4-9660-64AAAFA20F83}"/>
    <cellStyle name="Note 6 5 4 4" xfId="8284" xr:uid="{47E25F66-4F07-410B-ADA2-B1E71C182D2D}"/>
    <cellStyle name="Note 6 5 5" xfId="15254" xr:uid="{C36FE7E6-5BBC-4364-AFCB-6E1B5B28600B}"/>
    <cellStyle name="Note 6 5 5 2" xfId="19973" xr:uid="{1C962880-4482-4B22-95FE-E6F1D7575444}"/>
    <cellStyle name="Note 6 5 6" xfId="9102" xr:uid="{6FF00542-7F93-48B9-91C8-C54496292610}"/>
    <cellStyle name="Note 6 5 6 2" xfId="7508" xr:uid="{AED81072-A5BD-4D93-9307-57666AEC25BC}"/>
    <cellStyle name="Note 6 5 7" xfId="25049" xr:uid="{6EF36F37-D9DF-416B-9B08-87C4169B005D}"/>
    <cellStyle name="Note 6 6" xfId="2447" xr:uid="{8B7D0800-E8ED-4D55-A931-9AFDFF4C0D50}"/>
    <cellStyle name="Note 6 6 2" xfId="421" xr:uid="{A634A3D8-6777-40F4-95F1-BEA6DC794ED3}"/>
    <cellStyle name="Note 6 6 2 2" xfId="22682" xr:uid="{8EE00EED-BEE5-42E1-A0BB-9DED7652EBEC}"/>
    <cellStyle name="Note 6 6 2 2 2" xfId="6349" xr:uid="{D625DBFC-3D18-41F5-B5D7-E73E37EBFF57}"/>
    <cellStyle name="Note 6 6 2 3" xfId="8113" xr:uid="{FADCB9D6-7D41-45F4-B7A2-749A696327A2}"/>
    <cellStyle name="Note 6 6 2 3 2" xfId="7570" xr:uid="{EB9C53BA-C5CA-48A4-A93A-80F2C6477456}"/>
    <cellStyle name="Note 6 6 2 4" xfId="3043" xr:uid="{05169959-A5D8-4DDE-A669-60706A84B90F}"/>
    <cellStyle name="Note 6 6 3" xfId="23671" xr:uid="{081AFAD6-C859-4CB2-8311-C5637C1D5A14}"/>
    <cellStyle name="Note 6 6 3 2" xfId="2059" xr:uid="{F9F3DD2E-903D-4D96-8858-0CF5B9467811}"/>
    <cellStyle name="Note 6 6 4" xfId="4893" xr:uid="{B36CCD40-72C9-4273-828D-52F96364FFC2}"/>
    <cellStyle name="Note 6 6 4 2" xfId="1196" xr:uid="{EC675475-A1CC-4ACE-807D-7042B91CC19D}"/>
    <cellStyle name="Note 6 6 5" xfId="20838" xr:uid="{77011522-787E-4754-8EC3-4F08A00D3725}"/>
    <cellStyle name="Note 6 7" xfId="8760" xr:uid="{3F25EBEE-3134-43E3-8621-8F2AA00BEFC2}"/>
    <cellStyle name="Note 6 7 2" xfId="422" xr:uid="{B9CD24E9-6909-4FFC-A66C-F29A71245DF6}"/>
    <cellStyle name="Note 6 7 2 2" xfId="16369" xr:uid="{E3255455-86B3-44E2-8E51-6FFA5C41229A}"/>
    <cellStyle name="Note 6 7 2 2 2" xfId="12663" xr:uid="{2DA6B36A-D1D9-441F-9542-6990518231F7}"/>
    <cellStyle name="Note 6 7 2 3" xfId="20748" xr:uid="{8CD4CFFA-D124-4122-8904-99FB451CDB7D}"/>
    <cellStyle name="Note 6 7 2 3 2" xfId="20206" xr:uid="{1DCC6FA1-DADD-44FA-846E-65B577E3E9BF}"/>
    <cellStyle name="Note 6 7 2 4" xfId="9356" xr:uid="{2EF2CC62-AFDD-4878-99BF-F5FC62F5C7CB}"/>
    <cellStyle name="Note 6 7 3" xfId="17359" xr:uid="{C2C926BE-10BB-4A43-B2F9-BF608B64637C}"/>
    <cellStyle name="Note 6 7 3 2" xfId="4163" xr:uid="{984A9E84-1EFA-4456-911B-4C618A0DB2FB}"/>
    <cellStyle name="Note 6 7 4" xfId="11206" xr:uid="{9440BAFC-D641-47BE-9689-F1022CDF2F25}"/>
    <cellStyle name="Note 6 7 4 2" xfId="1197" xr:uid="{7EE2494E-87B2-4BD0-A7D6-D259F87ECA1D}"/>
    <cellStyle name="Note 6 7 5" xfId="14526" xr:uid="{19E3B6F3-85E2-4E46-B884-B0351C897AE9}"/>
    <cellStyle name="Note 6 8" xfId="12838" xr:uid="{C5F9AC11-D067-46BD-9068-E28A7ED2127A}"/>
    <cellStyle name="Note 6 8 2" xfId="24788" xr:uid="{78717E0A-5133-4D04-8751-CEF33EA64908}"/>
    <cellStyle name="Note 6 8 2 2" xfId="21086" xr:uid="{7335FA83-64C1-4E41-9C3E-4F984C7688E8}"/>
    <cellStyle name="Note 6 8 3" xfId="21820" xr:uid="{EE1165C6-4591-4937-B1D7-B59AB3CA9A1E}"/>
    <cellStyle name="Note 6 8 3 2" xfId="9694" xr:uid="{9D8B25D9-8823-46D0-84E7-70B90E980255}"/>
    <cellStyle name="Note 6 8 4" xfId="11459" xr:uid="{3C470BAE-F4B0-40B3-83A9-9EB087009E65}"/>
    <cellStyle name="Note 6 9" xfId="13150" xr:uid="{EA6DB05F-53B3-4A25-994F-5C7AA70F9A80}"/>
    <cellStyle name="Note 6 9 2" xfId="6264" xr:uid="{F7760362-6F09-40CB-B919-4B7BE8BC350F}"/>
    <cellStyle name="Note 7" xfId="21396" xr:uid="{946AA5E8-4284-4703-AEF6-BAA882FDFB93}"/>
    <cellStyle name="Note 7 10" xfId="2962" xr:uid="{ED8598D8-64E6-4197-B155-08E15DB1A803}"/>
    <cellStyle name="Note 7 2" xfId="15084" xr:uid="{641FDFBC-8CEF-4893-9192-17B1A23A1B13}"/>
    <cellStyle name="Note 7 2 2" xfId="4551" xr:uid="{44074E2F-9499-433D-822C-E6E31D0C43DC}"/>
    <cellStyle name="Note 7 2 2 2" xfId="9879" xr:uid="{B82F5875-B747-492D-8799-66D0E39744C2}"/>
    <cellStyle name="Note 7 2 2 2 2" xfId="24786" xr:uid="{F2C081CC-9DED-435F-A93A-8C6C4A75DD28}"/>
    <cellStyle name="Note 7 2 2 2 2 2" xfId="8454" xr:uid="{DE39D5DE-E794-40FB-B993-F63842F8D6CC}"/>
    <cellStyle name="Note 7 2 2 2 3" xfId="9185" xr:uid="{ED783DF9-6193-429E-A4F0-885A2EB101BC}"/>
    <cellStyle name="Note 7 2 2 2 3 2" xfId="4393" xr:uid="{569E9613-C043-431E-ABC2-81F443DA59FA}"/>
    <cellStyle name="Note 7 2 2 2 4" xfId="5147" xr:uid="{C97CF155-D4AD-4147-A2D2-CAB5885DBACF}"/>
    <cellStyle name="Note 7 2 2 3" xfId="13148" xr:uid="{F75050CB-23C6-49A9-B3A9-99C58AA14BEB}"/>
    <cellStyle name="Note 7 2 2 3 2" xfId="16801" xr:uid="{090B4160-038C-4AB4-99CD-4A488C296FC8}"/>
    <cellStyle name="Note 7 2 2 4" xfId="6998" xr:uid="{BE0A86C3-8FAF-4695-838F-4568E3ADF5AD}"/>
    <cellStyle name="Note 7 2 2 4 2" xfId="10649" xr:uid="{1D1C5312-DEC9-4FC1-AB0B-BB27A5F585A6}"/>
    <cellStyle name="Note 7 2 2 5" xfId="21911" xr:uid="{F17342E7-5A28-435F-BDA8-0CC9CA7D8F12}"/>
    <cellStyle name="Note 7 2 3" xfId="10864" xr:uid="{D3DAC0C5-C2E0-4E48-9004-A7D1A5D9227B}"/>
    <cellStyle name="Note 7 2 3 2" xfId="22516" xr:uid="{DB1C7A72-4C83-449A-B059-6F2C31041A85}"/>
    <cellStyle name="Note 7 2 3 2 2" xfId="18473" xr:uid="{5052AFD6-593C-40FC-B3E7-A48F3ABCE515}"/>
    <cellStyle name="Note 7 2 3 2 2 2" xfId="21089" xr:uid="{2981DE2E-5B5D-40A1-89F8-8045B24D0D4B}"/>
    <cellStyle name="Note 7 2 3 2 3" xfId="21821" xr:uid="{BCA16DFF-8FEE-4F9A-AEDA-DEAD75F639C8}"/>
    <cellStyle name="Note 7 2 3 2 3 2" xfId="10707" xr:uid="{344668B4-5219-433E-99B6-B49F846952C4}"/>
    <cellStyle name="Note 7 2 3 2 4" xfId="11460" xr:uid="{56F58B28-5CB8-4205-A26E-BDA814CB990C}"/>
    <cellStyle name="Note 7 2 3 3" xfId="510" xr:uid="{1E8B698A-ACDE-42E7-9F52-2CC26E4DD286}"/>
    <cellStyle name="Note 7 2 3 3 2" xfId="6267" xr:uid="{1143AC8F-B799-4FC1-944C-E7E0CAF2B0BA}"/>
    <cellStyle name="Note 7 2 3 4" xfId="19634" xr:uid="{F8246150-758B-4ECF-8D52-E6DE0B016F00}"/>
    <cellStyle name="Note 7 2 3 4 2" xfId="23286" xr:uid="{0B97EF05-6C54-4BA0-8471-33E4080527D2}"/>
    <cellStyle name="Note 7 2 3 5" xfId="15599" xr:uid="{23DF255F-501E-48C1-9647-224DD01C961A}"/>
    <cellStyle name="Note 7 2 4" xfId="3565" xr:uid="{492E3FEB-1B55-40E0-8A09-19D6A5DFCC72}"/>
    <cellStyle name="Note 7 2 4 2" xfId="12149" xr:uid="{6BDF0D0C-0E11-46F0-9A36-E44A6231C0A0}"/>
    <cellStyle name="Note 7 2 4 2 2" xfId="18987" xr:uid="{6081857D-F62C-4959-8744-D9C0BD6A7906}"/>
    <cellStyle name="Note 7 2 4 3" xfId="2872" xr:uid="{99D5358D-38D7-4140-87F4-0B03C6DDD2A1}"/>
    <cellStyle name="Note 7 2 4 3 2" xfId="2289" xr:uid="{324DB30C-7806-4ACF-9253-1C7C550735CE}"/>
    <cellStyle name="Note 7 2 4 4" xfId="15680" xr:uid="{A3B73A62-3DE2-4A63-ABA6-66F3D5BC1F79}"/>
    <cellStyle name="Note 7 2 5" xfId="19462" xr:uid="{7EBC23E0-FB7B-4DED-BF5C-1F42DF2017CF}"/>
    <cellStyle name="Note 7 2 5 2" xfId="23114" xr:uid="{53C79F33-B7B5-4BAA-8F7F-DE005EFDC2EB}"/>
    <cellStyle name="Note 7 2 6" xfId="17531" xr:uid="{F236DB15-4F06-48EE-85DE-DBE3A899935A}"/>
    <cellStyle name="Note 7 2 6 2" xfId="4335" xr:uid="{BD811A39-2910-4477-AD94-7A96FD611B94}"/>
    <cellStyle name="Note 7 2 7" xfId="9275" xr:uid="{579AF386-9B88-4694-88AA-FC1698A346E2}"/>
    <cellStyle name="Note 7 3" xfId="23501" xr:uid="{E2AECDFD-58B5-4C9F-A1A4-DBE007AA8971}"/>
    <cellStyle name="Note 7 3 2" xfId="17189" xr:uid="{D3F742A4-D885-47FB-A5CE-4CD776769B76}"/>
    <cellStyle name="Note 7 3 2 2" xfId="5669" xr:uid="{DF46F731-F6B7-4497-A1A9-DF30C6C3D830}"/>
    <cellStyle name="Note 7 3 2 2 2" xfId="20575" xr:uid="{956F3A62-AE26-4540-84C6-C73504E99D26}"/>
    <cellStyle name="Note 7 3 2 2 2 2" xfId="3213" xr:uid="{40DBD268-E50D-4240-8F0F-4DCC555AA3C4}"/>
    <cellStyle name="Note 7 3 2 2 3" xfId="4976" xr:uid="{7E13A7D1-7497-4ED6-A41C-8EB957984884}"/>
    <cellStyle name="Note 7 3 2 2 3 2" xfId="17031" xr:uid="{1506AFC4-EFC6-4ED8-9561-42FE8CF5C35B}"/>
    <cellStyle name="Note 7 3 2 2 4" xfId="17785" xr:uid="{EFAC014B-4A21-4428-9ED7-A5AD3B77FF09}"/>
    <cellStyle name="Note 7 3 2 3" xfId="1550" xr:uid="{B48B7E26-74F0-445A-9F12-37693FD69C84}"/>
    <cellStyle name="Note 7 3 2 3 2" xfId="25218" xr:uid="{46AB5A0E-7779-4F93-9D50-EC786FCA3452}"/>
    <cellStyle name="Note 7 3 2 4" xfId="682" xr:uid="{0955775C-18CA-46BC-B3E0-C4AEFC505BC6}"/>
    <cellStyle name="Note 7 3 2 4 2" xfId="6439" xr:uid="{5E3660D3-D21F-4A46-8DD2-156B89A0402A}"/>
    <cellStyle name="Note 7 3 2 5" xfId="11379" xr:uid="{DDD4CE29-E2DE-45D4-803F-5D26128378CD}"/>
    <cellStyle name="Note 7 3 3" xfId="6656" xr:uid="{F5C592F8-27B0-4DE8-BC64-6CB5ABEE27F0}"/>
    <cellStyle name="Note 7 3 3 2" xfId="11983" xr:uid="{626B9758-61E5-43CA-A276-E973089E4D03}"/>
    <cellStyle name="Note 7 3 3 2 2" xfId="14263" xr:uid="{F9C52BEE-679F-44EA-971B-56583616D7EC}"/>
    <cellStyle name="Note 7 3 3 2 2 2" xfId="9526" xr:uid="{F01B3B6E-1560-4ABB-8B4C-61DB0735806D}"/>
    <cellStyle name="Note 7 3 3 2 3" xfId="11289" xr:uid="{81ECFEF8-9156-49DB-A173-1B1EE025FAF8}"/>
    <cellStyle name="Note 7 3 3 2 3 2" xfId="6497" xr:uid="{459BB3AB-92D0-4555-B464-D42597903882}"/>
    <cellStyle name="Note 7 3 3 2 4" xfId="7252" xr:uid="{6F420E31-D262-4E85-A66C-E797B6B95E6D}"/>
    <cellStyle name="Note 7 3 3 3" xfId="3654" xr:uid="{DC9DDD00-F0D6-4747-B22C-95C7F2B2B4AC}"/>
    <cellStyle name="Note 7 3 3 3 2" xfId="18905" xr:uid="{9E6DE0EA-227D-458B-9044-9338E21D4875}"/>
    <cellStyle name="Note 7 3 3 4" xfId="683" xr:uid="{94F390B2-C815-4D94-B1B2-44A2C0874C8F}"/>
    <cellStyle name="Note 7 3 3 4 2" xfId="12753" xr:uid="{5BCC90C2-C482-4334-AB11-FD76EF3185EA}"/>
    <cellStyle name="Note 7 3 3 5" xfId="24016" xr:uid="{9755C9B5-4F13-4F97-B30E-97BBA527AF42}"/>
    <cellStyle name="Note 7 3 4" xfId="16203" xr:uid="{C660E7D9-127B-4D7E-80D3-56CCFEE4EA19}"/>
    <cellStyle name="Note 7 3 4 2" xfId="7940" xr:uid="{448584FE-71C5-400F-AE24-FAE465FFF75E}"/>
    <cellStyle name="Note 7 3 4 2 2" xfId="14777" xr:uid="{F8F3B57B-9716-4FB2-A3C6-EEDC8441096D}"/>
    <cellStyle name="Note 7 3 4 3" xfId="15509" xr:uid="{F400DCC6-E7EC-445E-8C5D-3121F40B5D53}"/>
    <cellStyle name="Note 7 3 4 3 2" xfId="23344" xr:uid="{21AB7FC4-4A37-4EE9-B380-F5B8E29B9E63}"/>
    <cellStyle name="Note 7 3 4 4" xfId="24097" xr:uid="{DC273490-E0E3-43CB-B4C0-8A44653C09E3}"/>
    <cellStyle name="Note 7 3 5" xfId="511" xr:uid="{8B0BA30D-7DE8-4DDB-8BF4-A7F359322B58}"/>
    <cellStyle name="Note 7 3 5 2" xfId="12581" xr:uid="{2D5EFE6D-A236-4105-AF7D-793AD9E6CA87}"/>
    <cellStyle name="Note 7 3 6" xfId="13320" xr:uid="{7043F62A-6298-4EDC-844D-84A4B224FB4F}"/>
    <cellStyle name="Note 7 3 6 2" xfId="16973" xr:uid="{DDC320FE-AFF1-4181-81D9-7F7DE58FCE28}"/>
    <cellStyle name="Note 7 3 7" xfId="5066" xr:uid="{A0268BCE-D310-4B0B-8EFD-2581C92F810B}"/>
    <cellStyle name="Note 7 4" xfId="19292" xr:uid="{F8BDF0FF-A2F9-47C8-982C-097A924FF88F}"/>
    <cellStyle name="Note 7 4 2" xfId="12978" xr:uid="{234AA160-0E84-452D-AF3D-DD5F2F2439D2}"/>
    <cellStyle name="Note 7 4 2 2" xfId="18307" xr:uid="{75230EEE-0E40-48E6-83C0-30F59FCF66E7}"/>
    <cellStyle name="Note 7 4 2 2 2" xfId="9012" xr:uid="{EEC3CD0C-C57A-4ADF-A541-887200CF8135}"/>
    <cellStyle name="Note 7 4 2 2 2 2" xfId="15850" xr:uid="{80399820-501F-48CD-88F4-CEDE984FBD54}"/>
    <cellStyle name="Note 7 4 2 2 3" xfId="17614" xr:uid="{24508ED7-EA2E-4DF9-80EE-CD3A527CBDF3}"/>
    <cellStyle name="Note 7 4 2 2 3 2" xfId="25448" xr:uid="{CA7375DA-703F-4BD5-827F-17E0C2420164}"/>
    <cellStyle name="Note 7 4 2 2 4" xfId="13574" xr:uid="{7CE8D6C1-DCC5-4146-A830-3DE2522FE74D}"/>
    <cellStyle name="Note 7 4 2 3" xfId="22605" xr:uid="{9BA1C74D-EC12-4A73-8DE8-067182B655B6}"/>
    <cellStyle name="Note 7 4 2 3 2" xfId="21007" xr:uid="{F74A1880-841F-41D7-96B4-7AE80FAA630B}"/>
    <cellStyle name="Note 7 4 2 4" xfId="3825" xr:uid="{AF2505E5-103E-4F4A-BE88-DE4847CC4A6B}"/>
    <cellStyle name="Note 7 4 2 4 2" xfId="19077" xr:uid="{CF772290-E0B4-4237-A964-C248C8D6ED29}"/>
    <cellStyle name="Note 7 4 2 5" xfId="7171" xr:uid="{3C0C1D0C-311B-4C01-8435-121A5495BFDA}"/>
    <cellStyle name="Note 7 4 3" xfId="338" xr:uid="{8AB8F2EA-715E-40AE-9F47-3EE71117A69C}"/>
    <cellStyle name="Note 7 4 3 2" xfId="7774" xr:uid="{3C3F5E63-CB3C-4AA7-946D-D3093C134FF2}"/>
    <cellStyle name="Note 7 4 3 2 2" xfId="21648" xr:uid="{5A249239-0439-43FA-BB01-D10977137B52}"/>
    <cellStyle name="Note 7 4 3 2 2 2" xfId="5317" xr:uid="{CA382D88-00FC-430C-8F12-972B4B184F1B}"/>
    <cellStyle name="Note 7 4 3 2 3" xfId="7081" xr:uid="{3ACFFF42-5A30-4896-8BD1-B65EDF9E7294}"/>
    <cellStyle name="Note 7 4 3 2 3 2" xfId="19135" xr:uid="{FC8E9EB2-E219-4331-B7F9-A3642FF6F1BF}"/>
    <cellStyle name="Note 7 4 3 2 4" xfId="1969" xr:uid="{78A0D355-340B-4F73-A14B-962ED1902D0D}"/>
    <cellStyle name="Note 7 4 3 3" xfId="16292" xr:uid="{8D406030-5309-404B-B2BC-4A3173F22AA2}"/>
    <cellStyle name="Note 7 4 3 3 2" xfId="14695" xr:uid="{C5F83D92-64B4-4A2D-A7ED-BF3D457E8229}"/>
    <cellStyle name="Note 7 4 3 4" xfId="10139" xr:uid="{684FFE47-D8C1-4993-B889-772C33DE6809}"/>
    <cellStyle name="Note 7 4 3 4 2" xfId="8544" xr:uid="{0ED2F0B2-4195-4CCD-B8C4-E9C77F9C34F5}"/>
    <cellStyle name="Note 7 4 3 5" xfId="19807" xr:uid="{0FA84574-F2C1-4B9A-93CA-54DA7712D045}"/>
    <cellStyle name="Note 7 4 4" xfId="24620" xr:uid="{A9BBCE55-BC6E-4BFD-A50D-CA29D7A9553B}"/>
    <cellStyle name="Note 7 4 4 2" xfId="2699" xr:uid="{8BD5DFD1-DA06-4ED1-8129-50A3C10F55E1}"/>
    <cellStyle name="Note 7 4 4 2 2" xfId="22162" xr:uid="{305ADC38-EADF-4DB7-AB54-EFB817FAD4DB}"/>
    <cellStyle name="Note 7 4 4 3" xfId="23926" xr:uid="{C362AF52-8AA3-4727-BED1-79ADB00DE28B}"/>
    <cellStyle name="Note 7 4 4 3 2" xfId="12811" xr:uid="{11A8ADFC-2850-4F72-A6DB-5D344431EA14}"/>
    <cellStyle name="Note 7 4 4 4" xfId="19888" xr:uid="{036563EE-2ACE-4F76-AF58-3615A6D25B57}"/>
    <cellStyle name="Note 7 4 5" xfId="9968" xr:uid="{884D1A33-8AA3-475B-A9DD-E9A46D393623}"/>
    <cellStyle name="Note 7 4 5 2" xfId="8372" xr:uid="{2B310C7E-B431-4FC7-B8C4-E5F5A0DDB37C}"/>
    <cellStyle name="Note 7 4 6" xfId="1721" xr:uid="{D8A94456-9FDF-4E69-A626-1B1EABB72C1F}"/>
    <cellStyle name="Note 7 4 6 2" xfId="25390" xr:uid="{454E1D2C-763D-49F8-9BF3-78E4287C3192}"/>
    <cellStyle name="Note 7 4 7" xfId="17704" xr:uid="{20AF10D3-97DA-4725-A78C-F0C455E83492}"/>
    <cellStyle name="Note 7 5" xfId="339" xr:uid="{83476F11-71C7-43E0-A76C-AA86EB0E51B8}"/>
    <cellStyle name="Note 7 5 2" xfId="20409" xr:uid="{401672FF-3651-485B-A800-9953A2F2B275}"/>
    <cellStyle name="Note 7 5 2 2" xfId="15336" xr:uid="{D5BEE253-9BF3-4F61-A1EA-6DD0BCA6634F}"/>
    <cellStyle name="Note 7 5 2 2 2" xfId="11630" xr:uid="{517830B3-5AEC-4BF4-B471-A3BACF026DDD}"/>
    <cellStyle name="Note 7 5 2 3" xfId="19717" xr:uid="{8D5D1F83-535B-41FD-A02E-3D937FCB5BA3}"/>
    <cellStyle name="Note 7 5 2 3 2" xfId="8602" xr:uid="{9C619CF5-F8EC-40F1-9F9D-0EC46AB392FE}"/>
    <cellStyle name="Note 7 5 2 4" xfId="4073" xr:uid="{059F1225-017E-42CE-B100-F4FA694E119B}"/>
    <cellStyle name="Note 7 5 3" xfId="5758" xr:uid="{1566DAED-0FBF-408A-AC9A-8550D38A1852}"/>
    <cellStyle name="Note 7 5 3 2" xfId="3131" xr:uid="{8854E8EA-C062-4DF4-96A8-A9E0AB17786D}"/>
    <cellStyle name="Note 7 5 4" xfId="22776" xr:uid="{138C5F47-0D88-40D5-A074-FA2851333BF2}"/>
    <cellStyle name="Note 7 5 4 2" xfId="21179" xr:uid="{ADBAB09C-C043-4974-B8A0-363E6ECD1D2C}"/>
    <cellStyle name="Note 7 5 5" xfId="13493" xr:uid="{D48CB85C-5195-425F-9C34-1876C0934C66}"/>
    <cellStyle name="Note 7 6" xfId="1379" xr:uid="{7AD52099-54F6-46E3-898E-A78408DFC289}"/>
    <cellStyle name="Note 7 6 2" xfId="14097" xr:uid="{2281E773-8F99-402E-B4A8-CDF06D5B1731}"/>
    <cellStyle name="Note 7 6 2 2" xfId="4803" xr:uid="{8911CB86-2EFC-426C-BD3E-93AC100DD00C}"/>
    <cellStyle name="Note 7 6 2 2 2" xfId="24267" xr:uid="{B71CC821-6942-46D8-8C02-3380DD81E496}"/>
    <cellStyle name="Note 7 6 2 3" xfId="13403" xr:uid="{C05582E8-EBC3-4856-B608-4A565F634989}"/>
    <cellStyle name="Note 7 6 2 3 2" xfId="21237" xr:uid="{6E348AAC-37E4-4294-8D73-0FDF0D691911}"/>
    <cellStyle name="Note 7 6 2 4" xfId="10387" xr:uid="{062D8770-A35B-4B5F-A0A3-5D84739B4052}"/>
    <cellStyle name="Note 7 6 3" xfId="12072" xr:uid="{E50C4511-1738-4476-8322-38FD0B5794BB}"/>
    <cellStyle name="Note 7 6 3 2" xfId="9444" xr:uid="{FD97C163-1B99-4D3B-B725-04337075C247}"/>
    <cellStyle name="Note 7 6 4" xfId="16463" xr:uid="{AF298F27-77A3-4B28-933C-F1D400C7182C}"/>
    <cellStyle name="Note 7 6 4 2" xfId="14867" xr:uid="{5829AF7F-935C-46ED-9DD1-CB9142C6C0CC}"/>
    <cellStyle name="Note 7 6 5" xfId="855" xr:uid="{A835BF2A-FB55-43CD-A146-2012499C5C70}"/>
    <cellStyle name="Note 7 7" xfId="1461" xr:uid="{C9BD9AA9-1756-4DA9-9F80-8F24B66B85DF}"/>
    <cellStyle name="Note 7 7 2" xfId="5835" xr:uid="{45FB800B-2BD8-4AD2-935C-9953C9C7E94F}"/>
    <cellStyle name="Note 7 7 2 2" xfId="25300" xr:uid="{C3A0F104-8C1E-4054-B0A3-E95E647D104B}"/>
    <cellStyle name="Note 7 7 3" xfId="14436" xr:uid="{BB74320A-3A10-4FE2-9C84-6D3D69E37FD4}"/>
    <cellStyle name="Note 7 7 3 2" xfId="13892" xr:uid="{84F34B43-D457-470F-A038-58079ABAC6E8}"/>
    <cellStyle name="Note 7 7 4" xfId="21992" xr:uid="{B5413FE0-458E-4AE8-8246-FF370684FF1F}"/>
    <cellStyle name="Note 7 8" xfId="6826" xr:uid="{D19BA406-E1EF-4EC1-9A4A-D5E3650979BA}"/>
    <cellStyle name="Note 7 8 2" xfId="10477" xr:uid="{B777D25A-D183-48ED-B18D-5A5DB847E6DD}"/>
    <cellStyle name="Note 7 9" xfId="23843" xr:uid="{70BC1556-C1E5-4197-A792-E18B525AD415}"/>
    <cellStyle name="Note 7 9 2" xfId="2231" xr:uid="{B24D10D2-D1AE-4FD3-8273-AA7F6A971608}"/>
    <cellStyle name="Note 8" xfId="3483" xr:uid="{32CEEE2F-EB11-44C9-A360-234C9B06E8FC}"/>
    <cellStyle name="Note 8 2" xfId="9797" xr:uid="{01FF5D0E-E253-4A42-A32C-7D5D6BF278FA}"/>
    <cellStyle name="Note 8 2 2" xfId="8846" xr:uid="{E4F2EFC1-C422-4C62-B830-E2220A41737F}"/>
    <cellStyle name="Note 8 2 2 2" xfId="23753" xr:uid="{9544E161-47D3-4F43-8A06-369848FA9646}"/>
    <cellStyle name="Note 8 2 2 2 2" xfId="7422" xr:uid="{03F5E779-D746-47C1-B004-333800154FC6}"/>
    <cellStyle name="Note 8 2 2 3" xfId="3902" xr:uid="{6D3BA9C1-D515-4993-8273-A98CFA026A29}"/>
    <cellStyle name="Note 8 2 2 3 2" xfId="240" xr:uid="{D0184DD1-2CB0-4E9F-B1A1-601BEC512B13}"/>
    <cellStyle name="Note 8 2 2 4" xfId="16711" xr:uid="{4BBB05EC-E265-42F4-9501-7CE7CFDD5C93}"/>
    <cellStyle name="Note 8 2 3" xfId="18396" xr:uid="{C910E9BE-BB55-4FCF-BDBF-591C4B853B2E}"/>
    <cellStyle name="Note 8 2 3 2" xfId="15768" xr:uid="{A9BB979D-55C4-40B6-BEDA-A0755F552C3A}"/>
    <cellStyle name="Note 8 2 4" xfId="12243" xr:uid="{FFA50CF2-F18D-44F7-842B-85EF19A228DC}"/>
    <cellStyle name="Note 8 2 4 2" xfId="9616" xr:uid="{010D451C-87E0-41C5-B6CD-D0D74F916274}"/>
    <cellStyle name="Note 8 2 5" xfId="3995" xr:uid="{22A715ED-BD96-47F5-A9A6-BA772073A61E}"/>
    <cellStyle name="Note 8 3" xfId="22434" xr:uid="{76CC2A90-0A62-4F8C-80A7-F934C03CEED4}"/>
    <cellStyle name="Note 8 3 2" xfId="21482" xr:uid="{E5B1652A-F60E-4CB9-A74E-07F73E106C84}"/>
    <cellStyle name="Note 8 3 2 2" xfId="17441" xr:uid="{52F34081-44D8-4669-BA0D-749B1F0DA772}"/>
    <cellStyle name="Note 8 3 2 2 2" xfId="20058" xr:uid="{236E445E-9A7F-43D5-8652-92B983DB8855}"/>
    <cellStyle name="Note 8 3 2 3" xfId="10216" xr:uid="{3395472A-933C-42AB-AA28-8FF803CFA633}"/>
    <cellStyle name="Note 8 3 2 3 2" xfId="2353" xr:uid="{D35DD2B0-19BA-482D-AF65-45FEA91EF721}"/>
    <cellStyle name="Note 8 3 2 4" xfId="6177" xr:uid="{F1852AC7-A35D-44BA-939C-5377075A0B0B}"/>
    <cellStyle name="Note 8 3 3" xfId="7863" xr:uid="{4694F828-FC24-4DE2-B7F4-F726D74FAAE3}"/>
    <cellStyle name="Note 8 3 3 2" xfId="5235" xr:uid="{F9B5DCF1-F799-458B-9C4D-99BF17D23CF1}"/>
    <cellStyle name="Note 8 3 4" xfId="24880" xr:uid="{4CD7B452-AFA5-4388-8CAB-B772880774FC}"/>
    <cellStyle name="Note 8 3 4 2" xfId="22252" xr:uid="{19F2AB9A-307E-49DA-8852-8497BE79A55A}"/>
    <cellStyle name="Note 8 3 5" xfId="10309" xr:uid="{393913CF-D684-48F8-9A9F-1F8D0D5E1F76}"/>
    <cellStyle name="Note 8 4" xfId="2533" xr:uid="{05F1A8C0-EFB9-4F7B-BA96-56FEA579AB98}"/>
    <cellStyle name="Note 8 4 2" xfId="11116" xr:uid="{11F24CE0-605A-44B6-9CAA-4CD67314D44E}"/>
    <cellStyle name="Note 8 4 2 2" xfId="17955" xr:uid="{7FA27BCE-EA77-4012-A92B-252332B05292}"/>
    <cellStyle name="Note 8 4 3" xfId="1798" xr:uid="{FB7ACA73-3727-4880-AE9B-E3500ECBC9C2}"/>
    <cellStyle name="Note 8 4 3 2" xfId="14925" xr:uid="{BEFC99CA-B9C6-4DC5-B6BC-99FB04C9A5CF}"/>
    <cellStyle name="Note 8 4 4" xfId="23024" xr:uid="{5E4C9428-75B2-40B5-A336-19AFB30FC66B}"/>
    <cellStyle name="Note 8 5" xfId="24709" xr:uid="{2BA9AF1A-2721-4632-B5EE-DF49FB5EBAEB}"/>
    <cellStyle name="Note 8 5 2" xfId="22080" xr:uid="{3CE6DF48-3524-4859-9AA8-B48E97AD16DD}"/>
    <cellStyle name="Note 8 6" xfId="5929" xr:uid="{22FCA571-877A-4C28-9BE8-AB2A0DB46441}"/>
    <cellStyle name="Note 8 6 2" xfId="3303" xr:uid="{0543AA2C-C95F-414B-9B2D-148E288C62F2}"/>
    <cellStyle name="Note 8 7" xfId="1891" xr:uid="{1E923626-C30A-4971-9587-3749CEA19406}"/>
    <cellStyle name="Note 9" xfId="16121" xr:uid="{BAF71CF1-8182-41A7-939F-6E93C64E5B51}"/>
    <cellStyle name="Note 9 2" xfId="5587" xr:uid="{D897A432-B637-4F70-B9F1-434E0D398A52}"/>
    <cellStyle name="Note 9 2 2" xfId="4637" xr:uid="{6599CC97-BCA0-44E4-8311-DE86924AEA5C}"/>
    <cellStyle name="Note 9 2 2 2" xfId="19544" xr:uid="{4B0314A8-B11A-479B-B21D-7AF8410F3CF5}"/>
    <cellStyle name="Note 9 2 2 2 2" xfId="1108" xr:uid="{3154F84D-E132-45E0-80C4-CDA7AD44B317}"/>
    <cellStyle name="Note 9 2 2 3" xfId="16540" xr:uid="{5C0EC11B-6A2A-4B00-BDF3-CD9CF94CF6B4}"/>
    <cellStyle name="Note 9 2 2 3 2" xfId="21301" xr:uid="{CD92C2BF-252B-4B9F-A85D-B2708E817D0B}"/>
    <cellStyle name="Note 9 2 2 4" xfId="25128" xr:uid="{029E6CB5-9325-4036-82C4-3CE7C03FE081}"/>
    <cellStyle name="Note 9 2 3" xfId="14186" xr:uid="{E3A39A8D-A9CD-4D84-AA58-AC54B06882C9}"/>
    <cellStyle name="Note 9 2 3 2" xfId="24185" xr:uid="{234D376A-208F-4CEB-A8BF-D8921ECCA7D8}"/>
    <cellStyle name="Note 9 2 4" xfId="8034" xr:uid="{DF9D99AA-4576-44CC-B2A4-202E0A62892A}"/>
    <cellStyle name="Note 9 2 4 2" xfId="5407" xr:uid="{D7B236A3-F396-46BF-904B-23ECB43091DF}"/>
    <cellStyle name="Note 9 2 5" xfId="16633" xr:uid="{AF9EC9E5-1C42-4456-8B9E-A74CC81851A3}"/>
    <cellStyle name="Note 9 3" xfId="11901" xr:uid="{FC494090-495B-4157-8C42-A8E5C792652E}"/>
    <cellStyle name="Note 9 3 2" xfId="10950" xr:uid="{342AC227-6036-4FB7-9CC9-F1AAFC623587}"/>
    <cellStyle name="Note 9 3 2 2" xfId="13230" xr:uid="{342508E6-7ECB-4F55-A9DA-ECCFAD85698A}"/>
    <cellStyle name="Note 9 3 2 2 2" xfId="2142" xr:uid="{E4853B0F-BDCE-46BC-98A9-939D5F093CAB}"/>
    <cellStyle name="Note 9 3 2 3" xfId="6006" xr:uid="{75339751-D2D5-4D51-BCB4-AB7C1B7C8731}"/>
    <cellStyle name="Note 9 3 2 3 2" xfId="14989" xr:uid="{808E6D89-F3EE-4704-A14F-D28BB91A68B9}"/>
    <cellStyle name="Note 9 3 2 4" xfId="18815" xr:uid="{87011D53-1B5C-44B0-A4AB-A9188333EEB3}"/>
    <cellStyle name="Note 9 3 3" xfId="2622" xr:uid="{EA68EB3E-75A8-4D55-856F-4C632516CE55}"/>
    <cellStyle name="Note 9 3 3 2" xfId="17873" xr:uid="{40E99B83-D807-4015-863C-506F3C234C8C}"/>
    <cellStyle name="Note 9 3 4" xfId="20669" xr:uid="{A84144EA-1418-4BA4-93F0-941AF19C4297}"/>
    <cellStyle name="Note 9 3 4 2" xfId="11720" xr:uid="{3410A820-BFBD-4269-9D33-A9E2180B6F3B}"/>
    <cellStyle name="Note 9 3 5" xfId="6099" xr:uid="{E3C1E73C-4B92-42EB-8CB4-398BDAA3E8FC}"/>
    <cellStyle name="Note 9 4" xfId="15170" xr:uid="{AC04161F-6723-40AE-8A29-8254AEF665DB}"/>
    <cellStyle name="Note 9 4 2" xfId="6908" xr:uid="{5F4EEFA4-AB24-4DD4-8FDF-589781EC3E07}"/>
    <cellStyle name="Note 9 4 2 2" xfId="13744" xr:uid="{8F728D24-782E-409A-BEB4-71E103AF2A12}"/>
    <cellStyle name="Note 9 4 3" xfId="22853" xr:uid="{AA592E94-4725-4D1F-A8DA-575C445A7FAB}"/>
    <cellStyle name="Note 9 4 3 2" xfId="8666" xr:uid="{14AAB7C3-6198-49DB-B776-9643A52B4AE4}"/>
    <cellStyle name="Note 9 4 4" xfId="12491" xr:uid="{0C0FEB1B-1A73-4704-8AC8-C314AD436D42}"/>
    <cellStyle name="Note 9 5" xfId="20498" xr:uid="{46612F3B-DCF0-4EB1-A259-7D2F0B71394C}"/>
    <cellStyle name="Note 9 5 2" xfId="11548" xr:uid="{818304FB-23C6-4AE1-B321-81B779F05FF9}"/>
    <cellStyle name="Note 9 6" xfId="18567" xr:uid="{8ABFE143-4C31-42ED-A249-CFE4454641AA}"/>
    <cellStyle name="Note 9 6 2" xfId="15940" xr:uid="{74741BB7-3B70-4B9F-AA4D-B1A156E7AF6D}"/>
    <cellStyle name="Note 9 7" xfId="22946" xr:uid="{7C30F9C5-75BB-4E70-B90B-90D5070BD697}"/>
    <cellStyle name="Numbers - size 10" xfId="96" xr:uid="{2C3205ED-922A-4F78-863B-C4137CFBD121}"/>
    <cellStyle name="Numbers - size 11" xfId="97" xr:uid="{D4910E07-99CD-4343-A93D-C1022DDEEA40}"/>
    <cellStyle name="Numbers - size 11 2" xfId="21261" xr:uid="{243FC914-92FE-4D69-B0FC-8DD1FC82849B}"/>
    <cellStyle name="Numbers - size 8" xfId="98" xr:uid="{5DB6CDF6-4297-4FD9-B634-53B9062A7F08}"/>
    <cellStyle name="Numbers - size 9" xfId="99" xr:uid="{2698318F-E2EC-4166-9BBB-F103B337FFCF}"/>
    <cellStyle name="Output" xfId="12" builtinId="21" customBuiltin="1"/>
    <cellStyle name="Output 2" xfId="19202" xr:uid="{0FF50F88-8D1F-429B-A1C4-C7AE62D0FEEC}"/>
    <cellStyle name="Page Headings" xfId="100" xr:uid="{D2BE5125-21F4-4B92-AC49-41B4B5CA6805}"/>
    <cellStyle name="Percent" xfId="3" builtinId="5"/>
    <cellStyle name="Percent - size 10 - 1 place" xfId="101" xr:uid="{70E3BF06-AA1B-4AFF-A205-3B9876284A59}"/>
    <cellStyle name="Percent - size 10 - 2 places" xfId="102" xr:uid="{BCCF4754-9E3D-4448-87F9-98A5CAE8A97C}"/>
    <cellStyle name="Percent - size 11 - 1 place" xfId="103" xr:uid="{2D952162-F05F-48DA-BC5D-90A5915AF8E6}"/>
    <cellStyle name="Percent - size 11 - 1 place 2" xfId="104" xr:uid="{AB27B35E-BBF7-4278-8DFA-4FFDBE4015DB}"/>
    <cellStyle name="Percent - size 11 - 2 places" xfId="105" xr:uid="{EBE187FE-5DE2-4E1B-A659-C4472EDC342D}"/>
    <cellStyle name="Percent - size 11 - 2 places 2" xfId="14949" xr:uid="{C16C03A0-B8CA-454E-A7F1-E1E8D99BB4BD}"/>
    <cellStyle name="Percent - size 8 - 1 place" xfId="106" xr:uid="{AA41BB4E-2DD0-4B07-8074-E86363211C89}"/>
    <cellStyle name="Percent - size 8 - 2 places" xfId="107" xr:uid="{8D7DA42F-A5B6-4C7E-9384-320D977CD670}"/>
    <cellStyle name="Percent - size 9 - 1 place" xfId="108" xr:uid="{E1446FD1-5615-4AD9-A1E7-1D44B353F6AF}"/>
    <cellStyle name="Percent - size 9 - 2 places" xfId="109" xr:uid="{2BC2C4A0-F0FD-476A-8ECE-B5CF79DA2424}"/>
    <cellStyle name="Percent 10" xfId="130" xr:uid="{EC8B6C33-C9DA-493D-A7BE-1F15146D3497}"/>
    <cellStyle name="Percent 10 2" xfId="20241" xr:uid="{2137EFBA-D7E5-41E7-A4C6-4EB4CF6873E6}"/>
    <cellStyle name="Percent 10 2 2" xfId="19297" xr:uid="{2C67DD22-FF76-40FA-B568-DBCDD1AAA22A}"/>
    <cellStyle name="Percent 10 2 2 2" xfId="19468" xr:uid="{098F82CF-B0B8-48FA-9250-EEF80BE8C7E2}"/>
    <cellStyle name="Percent 10 2 2 2 2" xfId="5216" xr:uid="{DB1889BD-3420-4626-8BEF-3824F41DFB48}"/>
    <cellStyle name="Percent 10 2 2 3" xfId="17536" xr:uid="{B2C0E90F-34DE-423D-A993-46F98A840E3D}"/>
    <cellStyle name="Percent 10 2 2 3 2" xfId="23285" xr:uid="{86A9FADD-900D-4172-A923-66259AF5D0F7}"/>
    <cellStyle name="Percent 10 2 2 4" xfId="15598" xr:uid="{15BD7342-5FB9-4E5A-9347-8391CF05B692}"/>
    <cellStyle name="Percent 10 2 3" xfId="4635" xr:uid="{CFE67AB1-AB35-4870-BFCF-72B3BAAA1D50}"/>
    <cellStyle name="Percent 10 2 3 2" xfId="9365" xr:uid="{ADACF785-6D67-4A5E-B218-162DDF374527}"/>
    <cellStyle name="Percent 10 2 4" xfId="4814" xr:uid="{2648B6F0-33E5-4750-ABFB-5C5532D42AB7}"/>
    <cellStyle name="Percent 10 2 4 2" xfId="4250" xr:uid="{CD376DD4-AC8A-4D2E-B336-A0EB0C50BFD7}"/>
    <cellStyle name="Percent 10 2 5" xfId="15517" xr:uid="{75AEEDF2-467E-4BF5-8D33-E2E49343A540}"/>
    <cellStyle name="Percent 10 3" xfId="24538" xr:uid="{2B6679A0-6B61-4B17-9026-93AF1F4583C4}"/>
    <cellStyle name="Percent 10 3 2" xfId="8935" xr:uid="{A7CF3381-DF74-4F55-82DE-921F9FB22F64}"/>
    <cellStyle name="Percent 10 3 2 2" xfId="7340" xr:uid="{EE52C9AD-0975-454E-8DF8-43A208B430E0}"/>
    <cellStyle name="Percent 10 3 3" xfId="14357" xr:uid="{EF848BDD-0E8F-4D94-8E88-826C303E6F6B}"/>
    <cellStyle name="Percent 10 3 3 2" xfId="24357" xr:uid="{CA176773-F38E-4AC0-AC9C-C815F2BB7261}"/>
    <cellStyle name="Percent 10 3 4" xfId="12413" xr:uid="{7FBAA131-83A9-4B5B-B330-E76B5143558F}"/>
    <cellStyle name="Percent 10 4" xfId="23587" xr:uid="{A7D003C8-17D6-4566-88BA-FFC738DCD0A6}"/>
    <cellStyle name="Percent 10 4 2" xfId="592" xr:uid="{4B0BF787-2E44-4652-864A-E6DD21921A13}"/>
    <cellStyle name="Percent 10 4 2 2" xfId="4246" xr:uid="{5091569C-8C79-4315-847D-A4A889432C64}"/>
    <cellStyle name="Percent 10 4 3" xfId="12320" xr:uid="{0FE3F83C-B1AD-4B58-AD40-0C656B63E9D4}"/>
    <cellStyle name="Percent 10 4 3 2" xfId="4457" xr:uid="{E3103979-E512-4B91-9B65-9DD194777FE9}"/>
    <cellStyle name="Percent 10 4 4" xfId="8282" xr:uid="{004FD575-5F67-4572-8349-3E725216C5F8}"/>
    <cellStyle name="Percent 10 5" xfId="24622" xr:uid="{698E1272-072D-4340-9470-C174DBB1920D}"/>
    <cellStyle name="Percent 10 5 2" xfId="7256" xr:uid="{4F63656F-4B8E-4B29-97C4-4643EE27A319}"/>
    <cellStyle name="Percent 10 6" xfId="20582" xr:uid="{18A1142A-EEC4-48A5-8C28-D05C03BD2B11}"/>
    <cellStyle name="Percent 10 6 2" xfId="16885" xr:uid="{403D3935-8ABC-4A81-ACF5-1D376E06C15A}"/>
    <cellStyle name="Percent 10 7" xfId="23931" xr:uid="{45BE67E1-5169-40DB-BA12-AC09A92953A3}"/>
    <cellStyle name="Percent 10 8" xfId="16031" xr:uid="{8793B87B-1C46-47B9-9517-C311BA4EDE7D}"/>
    <cellStyle name="Percent 11" xfId="5497" xr:uid="{22B42AEC-667A-4855-B80B-0F1C53E1DFE5}"/>
    <cellStyle name="Percent 11 2" xfId="13929" xr:uid="{C7B0DF68-7542-490C-9A90-27C665372A14}"/>
    <cellStyle name="Percent 11 2 2" xfId="12983" xr:uid="{45F26575-9055-4E91-9E75-086906CD50F6}"/>
    <cellStyle name="Percent 11 2 2 2" xfId="13154" xr:uid="{63B17F52-94C8-4456-955D-84AB27F5FED1}"/>
    <cellStyle name="Percent 11 2 2 2 2" xfId="11529" xr:uid="{8C97B19E-2A9A-404D-9671-7CF85DB8ED37}"/>
    <cellStyle name="Percent 11 2 2 3" xfId="7003" xr:uid="{9365F45C-4A67-4E33-AD9A-88F248EC9539}"/>
    <cellStyle name="Percent 11 2 2 3 2" xfId="16972" xr:uid="{EA75BF43-2F83-4A89-9521-0B0ADF611E64}"/>
    <cellStyle name="Percent 11 2 2 4" xfId="5065" xr:uid="{0A9C44F0-CE2B-4A42-9A54-89439E0AB461}"/>
    <cellStyle name="Percent 11 2 3" xfId="10948" xr:uid="{B0C86646-3735-465B-B551-D49435E9CAFC}"/>
    <cellStyle name="Percent 11 2 3 2" xfId="22001" xr:uid="{25C6A822-1CB1-471D-9187-41660D889B12}"/>
    <cellStyle name="Percent 11 2 4" xfId="11127" xr:uid="{C8A8A31D-F659-4D18-8946-B24561F21E58}"/>
    <cellStyle name="Percent 11 2 4 2" xfId="10564" xr:uid="{D0043386-BA39-4BF8-B9FC-65E9934E082A}"/>
    <cellStyle name="Percent 11 2 5" xfId="4984" xr:uid="{DB095E78-5802-43A4-BFB7-41FD86A32C58}"/>
    <cellStyle name="Percent 11 3" xfId="18225" xr:uid="{D221440C-5B5F-4764-827B-67F87EF1A862}"/>
    <cellStyle name="Percent 11 3 2" xfId="21571" xr:uid="{976EA150-F897-4D59-A623-A4D62D7A5C9D}"/>
    <cellStyle name="Percent 11 3 2 2" xfId="19976" xr:uid="{80B7BEB2-47D0-43E9-9CCE-C73571C5A6D7}"/>
    <cellStyle name="Percent 11 3 3" xfId="2793" xr:uid="{76059F88-1DD7-4F90-96FC-99BBC257F8E9}"/>
    <cellStyle name="Percent 11 3 3 2" xfId="18045" xr:uid="{B9277EAC-25D8-40D3-8C46-3E2EFD00656F}"/>
    <cellStyle name="Percent 11 3 4" xfId="25050" xr:uid="{A02EABE1-06F1-4DAB-88CB-EBD960A4AA49}"/>
    <cellStyle name="Percent 11 4" xfId="17275" xr:uid="{4CF07F5B-0C2F-4493-91E2-52C1078D9D84}"/>
    <cellStyle name="Percent 11 4 2" xfId="593" xr:uid="{B2F9EA49-CA74-4E7D-A7D3-B3C0F0033459}"/>
    <cellStyle name="Percent 11 4 2 2" xfId="10560" xr:uid="{184B7B90-B210-4AA2-BEBD-A501F8D0E54F}"/>
    <cellStyle name="Percent 11 4 3" xfId="24957" xr:uid="{3FAA1191-28F5-4839-9953-D26F68CC16DE}"/>
    <cellStyle name="Percent 11 4 3 2" xfId="10771" xr:uid="{977966CB-2285-40D9-B8E2-1F9BE9CD7326}"/>
    <cellStyle name="Percent 11 4 4" xfId="20917" xr:uid="{39B52BB4-C6E2-49F3-870D-5154615CC43B}"/>
    <cellStyle name="Percent 11 5" xfId="18309" xr:uid="{3C922EA9-780B-4EA8-80F3-44DBEF6D17CE}"/>
    <cellStyle name="Percent 11 5 2" xfId="19892" xr:uid="{A0F612BA-D591-4527-AC8A-0DDEA858B4AB}"/>
    <cellStyle name="Percent 11 6" xfId="14270" xr:uid="{9E19FBB0-474E-45AC-BF8B-9127499F40F8}"/>
    <cellStyle name="Percent 11 6 2" xfId="6351" xr:uid="{55212BDD-2EDE-444B-B65A-CA11A7CC9233}"/>
    <cellStyle name="Percent 11 7" xfId="17619" xr:uid="{ABE90F99-0943-4E85-8714-2B453F9049EB}"/>
    <cellStyle name="Percent 12" xfId="11811" xr:uid="{78FE9810-76CD-4234-A19D-63C49DB0FAD8}"/>
    <cellStyle name="Percent 12 2" xfId="2365" xr:uid="{FB38B72D-7673-4011-8B62-0E2B5BDADB3A}"/>
    <cellStyle name="Percent 12 2 2" xfId="1378" xr:uid="{36F100E7-885C-43ED-BB06-1BBFF40FB0C8}"/>
    <cellStyle name="Percent 12 2 2 2" xfId="1549" xr:uid="{AF1FB98A-B4D4-4F0B-9391-7E44BC7C4203}"/>
    <cellStyle name="Percent 12 2 2 2 2" xfId="24166" xr:uid="{B0F3FDFB-4A41-4C87-9330-27D75FE5B2DE}"/>
    <cellStyle name="Percent 12 2 2 3" xfId="19639" xr:uid="{49F38E5F-41AE-453D-A2F8-8447098F3146}"/>
    <cellStyle name="Percent 12 2 2 3 2" xfId="6438" xr:uid="{60522C0E-9964-4485-821B-1FAD206D8383}"/>
    <cellStyle name="Percent 12 2 2 4" xfId="11378" xr:uid="{93E918B5-E63F-41A9-8055-68CB1638DDF8}"/>
    <cellStyle name="Percent 12 2 3" xfId="23585" xr:uid="{8CD103D7-1187-4581-8553-EBCFC173F523}"/>
    <cellStyle name="Percent 12 2 3 2" xfId="15689" xr:uid="{C20FA573-0D74-4BAB-96E1-65A5C18AC7FE}"/>
    <cellStyle name="Percent 12 2 4" xfId="23764" xr:uid="{F5FCACAA-3DDB-41D1-AD32-A9CBEBD98103}"/>
    <cellStyle name="Percent 12 2 4 2" xfId="23201" xr:uid="{A1C629B9-32BE-490A-81B8-ADCE037AFD5E}"/>
    <cellStyle name="Percent 12 2 5" xfId="11297" xr:uid="{3419EA6B-EBBE-4A0E-9982-0A550F64BD9C}"/>
    <cellStyle name="Percent 12 3" xfId="7692" xr:uid="{99499DDA-84A2-4B4F-A621-3937333BA543}"/>
    <cellStyle name="Percent 12 3 2" xfId="15259" xr:uid="{86AACFEF-82F7-43A4-88EC-1AE96FD5A150}"/>
    <cellStyle name="Percent 12 3 2 2" xfId="13662" xr:uid="{DA3DA10F-7CEA-4A0A-80A6-55B2129EAE17}"/>
    <cellStyle name="Percent 12 3 3" xfId="9106" xr:uid="{125A47FC-8931-4360-B69A-272620A59E97}"/>
    <cellStyle name="Percent 12 3 3 2" xfId="7512" xr:uid="{A40CD2F8-FDEC-4067-BE49-F2971C97410F}"/>
    <cellStyle name="Percent 12 3 4" xfId="18737" xr:uid="{9F59E714-B67A-46DB-B770-82F4CA049AAF}"/>
    <cellStyle name="Percent 12 4" xfId="6742" xr:uid="{EA4BF6E0-12C1-406C-BE62-8BC4285641F4}"/>
    <cellStyle name="Percent 12 4 2" xfId="1631" xr:uid="{996198A8-E4E4-4263-915E-E6C4FB84BE55}"/>
    <cellStyle name="Percent 12 4 2 2" xfId="23197" xr:uid="{9C0F9502-78F8-4662-BAA3-2CD08A6F74B5}"/>
    <cellStyle name="Percent 12 4 3" xfId="18644" xr:uid="{5302D60E-E4AD-4CA9-87EB-98BA1A38AC8C}"/>
    <cellStyle name="Percent 12 4 3 2" xfId="23407" xr:uid="{F4C8EB15-D89B-4A02-98F2-3B53A86A708D}"/>
    <cellStyle name="Percent 12 4 4" xfId="14605" xr:uid="{59CA6162-A978-470C-9D71-B618D77BD870}"/>
    <cellStyle name="Percent 12 5" xfId="7776" xr:uid="{CBA0886F-7B87-4D40-9C95-A8BABC9AE2A3}"/>
    <cellStyle name="Percent 12 5 2" xfId="13578" xr:uid="{0AA16095-447C-45C1-B2C9-3E77437C37C3}"/>
    <cellStyle name="Percent 12 6" xfId="2706" xr:uid="{44FB088B-0DD5-498D-A13A-BE7F8541FBF4}"/>
    <cellStyle name="Percent 12 6 2" xfId="12665" xr:uid="{3F1844CB-7DB6-4C1E-8DFA-67A18948D850}"/>
    <cellStyle name="Percent 12 7" xfId="7086" xr:uid="{D71FF045-D3C7-4D3D-841B-2F2D2F624D19}"/>
    <cellStyle name="Percent 13" xfId="24448" xr:uid="{A0B4AAF0-99FA-4F8E-851A-2B19264FF696}"/>
    <cellStyle name="Percent 13 2" xfId="8678" xr:uid="{131B5563-2318-491D-937D-0AC7CD8BB0BB}"/>
    <cellStyle name="Percent 13 2 2" xfId="3482" xr:uid="{A1D42E74-5429-43D8-BC72-23F4FD1CFCC9}"/>
    <cellStyle name="Percent 13 2 2 2" xfId="3653" xr:uid="{58D55169-F490-4F2E-842F-7DCB506F7864}"/>
    <cellStyle name="Percent 13 2 2 2 2" xfId="17854" xr:uid="{59F98B98-9C29-4A25-B0D8-E47CB73546B1}"/>
    <cellStyle name="Percent 13 2 2 3" xfId="13325" xr:uid="{02EB2088-02DF-4B9B-B253-C476A4138ED8}"/>
    <cellStyle name="Percent 13 2 2 3 2" xfId="12752" xr:uid="{69E6D4A9-13AA-4856-A923-B966082BAA52}"/>
    <cellStyle name="Percent 13 2 2 4" xfId="24015" xr:uid="{7C53B962-D7F0-40E6-87B5-0EB433C371A1}"/>
    <cellStyle name="Percent 13 2 3" xfId="17273" xr:uid="{281CC5FC-4322-41FD-A405-7ADFEDBBAA50}"/>
    <cellStyle name="Percent 13 2 3 2" xfId="5156" xr:uid="{6613DF35-E93C-4361-999C-7BFC07FE62ED}"/>
    <cellStyle name="Percent 13 2 4" xfId="17452" xr:uid="{5D4088CF-D0AB-4C72-A501-342F99990249}"/>
    <cellStyle name="Percent 13 2 4 2" xfId="16888" xr:uid="{0856FCC6-9456-46B9-9566-D1C6C5F40720}"/>
    <cellStyle name="Percent 13 2 5" xfId="23934" xr:uid="{F09100C8-A476-471F-8832-DF9CAE6CC7DD}"/>
    <cellStyle name="Percent 13 3" xfId="20327" xr:uid="{54FCCAC0-D2C6-4852-B4F8-60B82E1A5C0B}"/>
    <cellStyle name="Percent 13 3 2" xfId="4726" xr:uid="{ABBB6467-AADF-4AAA-80BB-ACF307972895}"/>
    <cellStyle name="Percent 13 3 2 2" xfId="1025" xr:uid="{83D3F793-2A45-4D1B-8AE3-B9AE9F46B5D0}"/>
    <cellStyle name="Percent 13 3 3" xfId="21742" xr:uid="{91B5EB6A-1B4A-4158-BF36-5B9148EC67BE}"/>
    <cellStyle name="Percent 13 3 3 2" xfId="20148" xr:uid="{0B49B090-A138-4782-951E-10D8D1F24C35}"/>
    <cellStyle name="Percent 13 3 4" xfId="8204" xr:uid="{F0F28930-898A-49F1-80D5-9115C8D6FF15}"/>
    <cellStyle name="Percent 13 4" xfId="19378" xr:uid="{70D7EA84-008C-4864-A274-BE53DBB6CD2F}"/>
    <cellStyle name="Percent 13 4 2" xfId="3735" xr:uid="{70066BCE-249E-4AB7-9342-019EF7CE94C6}"/>
    <cellStyle name="Percent 13 4 2 2" xfId="16884" xr:uid="{D3EB9605-A080-42D2-9A55-272A26F2587E}"/>
    <cellStyle name="Percent 13 4 3" xfId="8111" xr:uid="{7F39F226-04E1-47F9-8204-1E01A8950CD8}"/>
    <cellStyle name="Percent 13 4 3 2" xfId="17095" xr:uid="{A2AC9EB0-C6A2-4FA7-A60E-DEC591E3E9BD}"/>
    <cellStyle name="Percent 13 4 4" xfId="3041" xr:uid="{8D01170F-9AFB-435F-A12F-1DF5F7DB4666}"/>
    <cellStyle name="Percent 13 5" xfId="20411" xr:uid="{16730EB5-14CD-433F-8430-F1F746E6F15E}"/>
    <cellStyle name="Percent 13 5 2" xfId="940" xr:uid="{E248AA7C-B839-4B3C-BCB0-291096110FA1}"/>
    <cellStyle name="Percent 13 6" xfId="9019" xr:uid="{9A5F4580-E07D-4AD1-B36F-F31982B7044D}"/>
    <cellStyle name="Percent 13 6 2" xfId="25302" xr:uid="{864F75F7-2000-4296-AA24-CAF235108661}"/>
    <cellStyle name="Percent 13 7" xfId="19722" xr:uid="{3851B333-6CB6-4DCB-9E0D-6EC82237D9B2}"/>
    <cellStyle name="Percent 14" xfId="18135" xr:uid="{1D4028BF-7216-4A43-A369-492A79C5A63D}"/>
    <cellStyle name="Percent 14 2" xfId="21314" xr:uid="{895C1FC4-2CA9-47CF-8969-9B3FE038EC6D}"/>
    <cellStyle name="Percent 14 2 2" xfId="9796" xr:uid="{7FD1A198-034D-4859-91D9-61E2C2C7FD84}"/>
    <cellStyle name="Percent 14 2 2 2" xfId="9967" xr:uid="{9919A778-CAD5-4563-8501-9D7A478A19E3}"/>
    <cellStyle name="Percent 14 2 2 2 2" xfId="7321" xr:uid="{F1CA63C4-1561-4729-ABAB-EEA85F7F4B42}"/>
    <cellStyle name="Percent 14 2 2 3" xfId="1720" xr:uid="{F68ECA8B-34EE-472C-90FF-D0F7B9F9059B}"/>
    <cellStyle name="Percent 14 2 2 3 2" xfId="25389" xr:uid="{17549AF3-7820-4F09-808A-10D0C6234061}"/>
    <cellStyle name="Percent 14 2 2 4" xfId="17703" xr:uid="{06254D7F-A429-48AF-B906-D0E7AFF0AB03}"/>
    <cellStyle name="Percent 14 2 3" xfId="6740" xr:uid="{B5E0C44C-9627-4567-8F26-0938A94CDEB2}"/>
    <cellStyle name="Percent 14 2 3 2" xfId="11469" xr:uid="{FB51AB85-3922-47FA-B545-63D5A649D7F0}"/>
    <cellStyle name="Percent 14 2 4" xfId="6919" xr:uid="{4746E8D0-BC57-4DAF-AFC0-935062145EAB}"/>
    <cellStyle name="Percent 14 2 4 2" xfId="6354" xr:uid="{881A2F92-D9D6-404D-8268-83C9B60F4ADC}"/>
    <cellStyle name="Percent 14 2 5" xfId="17622" xr:uid="{D62DF377-DB81-4116-841D-1556E75025C9}"/>
    <cellStyle name="Percent 14 3" xfId="14015" xr:uid="{24F057B6-6A16-4D7F-B638-DF4415D518C7}"/>
    <cellStyle name="Percent 14 3 2" xfId="11039" xr:uid="{2FA37BC4-758F-4956-997F-D0E9C3D6963B}"/>
    <cellStyle name="Percent 14 3 2 2" xfId="2060" xr:uid="{975D23A4-8CC4-4939-ACA6-178878F84457}"/>
    <cellStyle name="Percent 14 3 3" xfId="15430" xr:uid="{B8452034-F8FD-4538-A871-F26E45AA7B3B}"/>
    <cellStyle name="Percent 14 3 3 2" xfId="13834" xr:uid="{FC4AE70A-CE96-4679-A263-690AD6A6403F}"/>
    <cellStyle name="Percent 14 3 4" xfId="20839" xr:uid="{5C576865-3C8C-4A34-81AB-026466F16DFB}"/>
    <cellStyle name="Percent 14 4" xfId="13064" xr:uid="{654678D4-A923-444E-A97C-7FB78A90FC43}"/>
    <cellStyle name="Percent 14 4 2" xfId="10049" xr:uid="{F766DB65-4666-4D55-834D-9664D4BD0619}"/>
    <cellStyle name="Percent 14 4 2 2" xfId="6350" xr:uid="{1DA83ADC-B174-4B3A-8034-75B21D9F70B3}"/>
    <cellStyle name="Percent 14 4 3" xfId="20746" xr:uid="{85BFB30C-1378-4B85-8555-4DD1603567B5}"/>
    <cellStyle name="Percent 14 4 3 2" xfId="6561" xr:uid="{BB3797FB-BAB5-40F8-A555-E8C781CED174}"/>
    <cellStyle name="Percent 14 4 4" xfId="9354" xr:uid="{E84314D5-D2EC-45C6-8624-BA5FB4C424AF}"/>
    <cellStyle name="Percent 14 5" xfId="14099" xr:uid="{205FA58E-186C-4377-B732-305BECF30EF8}"/>
    <cellStyle name="Percent 14 5 2" xfId="1976" xr:uid="{CCED4972-1BCC-4CAD-B510-38ADD6B83847}"/>
    <cellStyle name="Percent 14 6" xfId="21655" xr:uid="{3CEA4D03-4DD8-4772-A67F-D5A830ED4B62}"/>
    <cellStyle name="Percent 14 6 2" xfId="18989" xr:uid="{B91C2936-9DCE-4DC5-8CB9-9314F8468880}"/>
    <cellStyle name="Percent 14 7" xfId="13408" xr:uid="{D841C060-87D0-4F1A-9B37-E7E5ACFE054E}"/>
    <cellStyle name="Percent 15" xfId="7602" xr:uid="{E8007E1A-12C5-4BD7-AB5F-2DB5A23AD703}"/>
    <cellStyle name="Percent 15 2" xfId="15002" xr:uid="{A2758884-4AA7-4E6F-A28C-9054C76148FB}"/>
    <cellStyle name="Percent 15 2 2" xfId="22433" xr:uid="{DEB5513F-A44D-4E90-8B6D-CDA5779B115F}"/>
    <cellStyle name="Percent 15 2 2 2" xfId="22604" xr:uid="{53FC3C89-BE4A-4328-9C99-48AA75E02EE7}"/>
    <cellStyle name="Percent 15 2 2 2 2" xfId="19957" xr:uid="{116B667C-1FAB-4BD9-A979-C48A97DF08AE}"/>
    <cellStyle name="Percent 15 2 2 3" xfId="3824" xr:uid="{15DA5B3A-DDEE-4450-844B-FC8732BE1960}"/>
    <cellStyle name="Percent 15 2 2 3 2" xfId="19076" xr:uid="{4CAA69B0-3047-490E-B0F7-2817379703E9}"/>
    <cellStyle name="Percent 15 2 2 4" xfId="7170" xr:uid="{BAB25F40-0A34-48B4-B775-5CD96524EDF6}"/>
    <cellStyle name="Percent 15 2 3" xfId="19376" xr:uid="{55A2A8A9-A4F7-4262-84A2-FF8B49DC8FF8}"/>
    <cellStyle name="Percent 15 2 3 2" xfId="24106" xr:uid="{1881378E-2335-4391-B80C-70054B9F4152}"/>
    <cellStyle name="Percent 15 2 4" xfId="19555" xr:uid="{EAF72147-2C2F-4218-8FD2-EC33CD136421}"/>
    <cellStyle name="Percent 15 2 4 2" xfId="12668" xr:uid="{440B8E01-65AB-4B1B-B56C-CA5AC79B6030}"/>
    <cellStyle name="Percent 15 2 5" xfId="7089" xr:uid="{F87E925B-32C2-4B93-B89E-EE5199EBD093}"/>
    <cellStyle name="Percent 15 3" xfId="2451" xr:uid="{0825551B-A079-4A3A-A6E8-F3565DC6054F}"/>
    <cellStyle name="Percent 15 3 2" xfId="23676" xr:uid="{E6B1E193-7458-4657-91E1-0DDCD09F0C47}"/>
    <cellStyle name="Percent 15 3 2 2" xfId="4164" xr:uid="{DBECE0D8-3130-4C73-85BE-206C5AD7AEF9}"/>
    <cellStyle name="Percent 15 3 3" xfId="4897" xr:uid="{90F2FA33-B316-41A0-9852-3A596A42D561}"/>
    <cellStyle name="Percent 15 3 3 2" xfId="1198" xr:uid="{82ED8CE7-15CC-4F3C-8142-6DAE475F8334}"/>
    <cellStyle name="Percent 15 3 4" xfId="14527" xr:uid="{082541D3-DFF9-4C74-8147-0AA91D8B8AE8}"/>
    <cellStyle name="Percent 15 4" xfId="423" xr:uid="{95413B6B-F7DE-4FF2-BAE5-D03052421637}"/>
    <cellStyle name="Percent 15 4 2" xfId="22686" xr:uid="{F7EBF804-51AC-4AED-B290-A11412406350}"/>
    <cellStyle name="Percent 15 4 2 2" xfId="12664" xr:uid="{0BB2E232-E82F-4687-9622-F38AD4BCD59A}"/>
    <cellStyle name="Percent 15 4 3" xfId="14434" xr:uid="{820E3B1F-3083-457A-8551-89838A4E665C}"/>
    <cellStyle name="Percent 15 4 3 2" xfId="19199" xr:uid="{7EFE840F-828A-47F6-A7D5-1953FB695A44}"/>
    <cellStyle name="Percent 15 4 4" xfId="21990" xr:uid="{7B436164-A5FD-4F12-9BAA-B9BD41CFCFCB}"/>
    <cellStyle name="Percent 15 5" xfId="2535" xr:uid="{6974C8BE-9434-4781-A215-E169A5E7EE0D}"/>
    <cellStyle name="Percent 15 5 2" xfId="4080" xr:uid="{0C1DBA38-3C30-46BE-895E-7480B4C5959F}"/>
    <cellStyle name="Percent 15 6" xfId="15343" xr:uid="{67BCC30E-8FBE-4C16-8C34-3037E2E37C79}"/>
    <cellStyle name="Percent 15 6 2" xfId="8456" xr:uid="{312FBCEB-984F-4B9A-9A16-9D4E769A9834}"/>
    <cellStyle name="Percent 15 7" xfId="769" xr:uid="{59749024-A861-4802-B816-2020C359A3D2}"/>
    <cellStyle name="Percent 16" xfId="20237" xr:uid="{B4E41C04-0BCE-4457-9524-C077D223F218}"/>
    <cellStyle name="Percent 16 2" xfId="4469" xr:uid="{2395A432-0268-4525-90CC-C3458C409D20}"/>
    <cellStyle name="Percent 16 2 2" xfId="16120" xr:uid="{7DACF304-3E01-4FDE-B3ED-18D7A921F9F3}"/>
    <cellStyle name="Percent 16 2 2 2" xfId="16291" xr:uid="{A9E9AD05-49F2-4039-AF68-30989E3DCB2D}"/>
    <cellStyle name="Percent 16 2 2 2 2" xfId="13643" xr:uid="{9EC542D8-43EC-4073-9778-5FA82BA8DD90}"/>
    <cellStyle name="Percent 16 2 2 3" xfId="10138" xr:uid="{698E8208-FE86-4BED-880A-48367BDBAD5A}"/>
    <cellStyle name="Percent 16 2 2 3 2" xfId="8543" xr:uid="{E4FE1CD0-565C-4CAC-B900-76671B59E51F}"/>
    <cellStyle name="Percent 16 2 2 4" xfId="19806" xr:uid="{28DFE35F-A4E2-4AC0-A828-7EFEFB85F5D7}"/>
    <cellStyle name="Percent 16 2 3" xfId="13062" xr:uid="{4B7BE57B-02AE-4C34-A103-4B3095EB74B6}"/>
    <cellStyle name="Percent 16 2 3 2" xfId="17794" xr:uid="{0FB8B8BD-A44A-43B9-81A8-0CFC47049448}"/>
    <cellStyle name="Percent 16 2 4" xfId="13241" xr:uid="{607FD85D-9BAF-40FD-906F-F429F9C6D3B1}"/>
    <cellStyle name="Percent 16 2 4 2" xfId="25305" xr:uid="{25A2F8FD-4E4C-481E-A770-736FAFABEE84}"/>
    <cellStyle name="Percent 16 2 5" xfId="19725" xr:uid="{F7830DC6-10F2-48A1-90E0-65DFBC54C534}"/>
    <cellStyle name="Percent 16 3" xfId="8764" xr:uid="{36E4341A-1A5C-4CB8-B697-CE24E2D6D2A9}"/>
    <cellStyle name="Percent 16 3 2" xfId="17364" xr:uid="{FEEEBFAA-7EB9-444B-85DA-F090CCBF22AE}"/>
    <cellStyle name="Percent 16 3 2 2" xfId="10478" xr:uid="{93DD43F4-5562-4D8D-BA0B-CA33814C6CCD}"/>
    <cellStyle name="Percent 16 3 3" xfId="11210" xr:uid="{A05E9848-9325-46AE-9C3F-F27F6514CFB0}"/>
    <cellStyle name="Percent 16 3 3 2" xfId="2232" xr:uid="{1B63DE42-2BFF-44A7-820D-132307A0AB6C}"/>
    <cellStyle name="Percent 16 3 4" xfId="2963" xr:uid="{B922DC72-2EAD-4AF0-B956-54B997393C3D}"/>
    <cellStyle name="Percent 16 4" xfId="1462" xr:uid="{BF0792F8-8E0C-4D58-A240-4F8BED27E1C9}"/>
    <cellStyle name="Percent 16 4 2" xfId="16373" xr:uid="{5631BA3D-6F77-4181-8F66-402FF2C0C3C5}"/>
    <cellStyle name="Percent 16 4 2 2" xfId="25301" xr:uid="{BC05B1DA-A70F-45EE-A819-0DF2C7A98662}"/>
    <cellStyle name="Percent 16 4 3" xfId="2870" xr:uid="{F1D5F4CB-440D-4A97-9026-3F636EA61FDA}"/>
    <cellStyle name="Percent 16 4 3 2" xfId="12883" xr:uid="{1C594746-524D-47B2-94C0-D4968FE41DC2}"/>
    <cellStyle name="Percent 16 4 4" xfId="15678" xr:uid="{B45A208E-AC6F-4C2D-8224-233D4CFA768C}"/>
    <cellStyle name="Percent 16 5" xfId="8848" xr:uid="{F55F9F76-C601-498C-9D9A-6E675CA92376}"/>
    <cellStyle name="Percent 16 5 2" xfId="10394" xr:uid="{6872EB4D-B33A-4827-AD6F-FA58AD061AB4}"/>
    <cellStyle name="Percent 16 6" xfId="4810" xr:uid="{2F9D5468-C6E6-4C82-A971-4B039E430B46}"/>
    <cellStyle name="Percent 16 6 2" xfId="21091" xr:uid="{F909B623-4EEB-4EB7-94BD-BDE4F147B9FD}"/>
    <cellStyle name="Percent 16 7" xfId="1806" xr:uid="{10A3D859-3DB4-4B05-8B14-01E8D49DF5CF}"/>
    <cellStyle name="Percent 17" xfId="13925" xr:uid="{F6408B5B-B806-4752-856E-7918859A79FE}"/>
    <cellStyle name="Percent 17 2" xfId="10782" xr:uid="{A44A0909-D330-4F23-9BB2-0461150E1BF6}"/>
    <cellStyle name="Percent 17 2 2" xfId="5586" xr:uid="{56F7F89B-CF96-4385-B4C2-50CC29B0526B}"/>
    <cellStyle name="Percent 17 2 2 2" xfId="5757" xr:uid="{657228BF-12A9-47B4-AA30-949A0FC3EF41}"/>
    <cellStyle name="Percent 17 2 2 2 2" xfId="2040" xr:uid="{F006207A-9C23-4F38-A237-186829FBEACB}"/>
    <cellStyle name="Percent 17 2 2 3" xfId="22775" xr:uid="{F30A6918-80B3-4DBB-ADAC-B1A1E3785030}"/>
    <cellStyle name="Percent 17 2 2 3 2" xfId="21178" xr:uid="{9B7970A3-45E9-4AD8-865C-007B78761650}"/>
    <cellStyle name="Percent 17 2 2 4" xfId="13492" xr:uid="{FFC4ECE6-CFE1-4910-9646-B753B9AF528C}"/>
    <cellStyle name="Percent 17 2 3" xfId="1459" xr:uid="{A8E52DE2-307D-4330-91F1-081B9C1CC931}"/>
    <cellStyle name="Percent 17 2 3 2" xfId="7261" xr:uid="{4855C904-F460-4B64-B11F-59300DC32B68}"/>
    <cellStyle name="Percent 17 2 4" xfId="601" xr:uid="{90E3929E-1507-44D6-9F3F-E04E6AC16AA2}"/>
    <cellStyle name="Percent 17 2 4 2" xfId="18992" xr:uid="{D4BDEC72-F314-45D6-A7DD-346F654C14B6}"/>
    <cellStyle name="Percent 17 2 5" xfId="13411" xr:uid="{AA41ED8A-14B7-4683-842D-83630750BC35}"/>
    <cellStyle name="Percent 17 3" xfId="21400" xr:uid="{E838B3AA-4C59-4C34-BB55-51CEFBAD5A13}"/>
    <cellStyle name="Percent 17 3 2" xfId="6831" xr:uid="{19E2F1DB-EB1A-4BD9-B099-911CE6C529F4}"/>
    <cellStyle name="Percent 17 3 2 2" xfId="23115" xr:uid="{C41F5655-0627-4010-ACF8-D21E0921FA33}"/>
    <cellStyle name="Percent 17 3 3" xfId="23847" xr:uid="{7BED0AC0-DBC3-469C-89E1-FC6BB53642A4}"/>
    <cellStyle name="Percent 17 3 3 2" xfId="4336" xr:uid="{E97804C8-8082-4EA6-AAD8-647B318A27C1}"/>
    <cellStyle name="Percent 17 3 4" xfId="9276" xr:uid="{704BE539-3EE8-462A-ACC0-014E32E35636}"/>
    <cellStyle name="Percent 17 4" xfId="3566" xr:uid="{D1BFF5C9-8456-45EC-861F-2D42702816AB}"/>
    <cellStyle name="Percent 17 4 2" xfId="5839" xr:uid="{8FCF430C-D74C-46C1-BE8A-856FFB78152C}"/>
    <cellStyle name="Percent 17 4 2 2" xfId="18988" xr:uid="{22C3867C-46D0-4D29-8AD5-D2BC632A12B0}"/>
    <cellStyle name="Percent 17 4 3" xfId="9183" xr:uid="{ECDB7CD8-F8CD-4135-BA72-914BE4E4C818}"/>
    <cellStyle name="Percent 17 4 3 2" xfId="1277" xr:uid="{35BC5591-3648-4AA8-9E27-0E41FE3F4AA6}"/>
    <cellStyle name="Percent 17 4 4" xfId="5145" xr:uid="{0F176226-FD15-4E05-8698-79323A13711B}"/>
    <cellStyle name="Percent 17 5" xfId="21484" xr:uid="{568E62CB-DF5A-4431-83CF-DD5EA3C80488}"/>
    <cellStyle name="Percent 17 5 2" xfId="23031" xr:uid="{808A406E-C599-48D2-A76B-1B557084DF6E}"/>
    <cellStyle name="Percent 17 6" xfId="11123" xr:uid="{78629A72-AA7A-4CFB-85AB-962665D00F48}"/>
    <cellStyle name="Percent 17 6 2" xfId="14779" xr:uid="{7BB1ACCE-032C-457F-9F49-BF0774976800}"/>
    <cellStyle name="Percent 17 7" xfId="3910" xr:uid="{B178BDF5-F42B-49FE-85A6-A8EC7C592F86}"/>
    <cellStyle name="Percent 18" xfId="2361" xr:uid="{B340208E-B72B-47B0-84DB-26C577683E3D}"/>
    <cellStyle name="Percent 18 2" xfId="23419" xr:uid="{6C8B452F-2D57-4E5F-BFC7-241258DD7E12}"/>
    <cellStyle name="Percent 18 2 2" xfId="11900" xr:uid="{CE0FBDE5-6DD9-42A8-885A-33057A505504}"/>
    <cellStyle name="Percent 18 2 2 2" xfId="12071" xr:uid="{6EEC81BC-6817-462D-9DD9-37CE2A95B2F7}"/>
    <cellStyle name="Percent 18 2 2 2 2" xfId="4144" xr:uid="{0680B56C-7E42-4A27-A921-A4AEA91C2D48}"/>
    <cellStyle name="Percent 18 2 2 3" xfId="16462" xr:uid="{E4784DE7-83C1-4AA4-918A-1936F620380E}"/>
    <cellStyle name="Percent 18 2 2 3 2" xfId="14866" xr:uid="{CC4C4684-2DE4-43E3-BE07-CB9E6CA3576A}"/>
    <cellStyle name="Percent 18 2 2 4" xfId="856" xr:uid="{B4E2EAA0-CDA2-4863-9C66-03B60BF28A24}"/>
    <cellStyle name="Percent 18 2 3" xfId="3563" xr:uid="{4FF5238B-FCAA-4826-99E1-0437FDEC9F49}"/>
    <cellStyle name="Percent 18 2 3 2" xfId="19897" xr:uid="{7F049ED9-654D-4ECB-AD52-5D10E600C49D}"/>
    <cellStyle name="Percent 18 2 4" xfId="1639" xr:uid="{1AA63474-288A-4492-8E16-89E4691AFE40}"/>
    <cellStyle name="Percent 18 2 4 2" xfId="8459" xr:uid="{004137D0-D606-4041-9A8C-AF550F4EBE7A}"/>
    <cellStyle name="Percent 18 2 5" xfId="772" xr:uid="{3F164CCD-ADAA-4FFF-AD56-6F402D5905F4}"/>
    <cellStyle name="Percent 18 3" xfId="15088" xr:uid="{226F12FB-1B5D-4AB2-87C8-F50410D426B3}"/>
    <cellStyle name="Percent 18 3 2" xfId="19467" xr:uid="{B2D153AA-33DB-45D6-8394-2BDAC99D2A9B}"/>
    <cellStyle name="Percent 18 3 2 2" xfId="16802" xr:uid="{EEF95C84-B11E-44AD-B031-741D3922B494}"/>
    <cellStyle name="Percent 18 3 3" xfId="17535" xr:uid="{0660CB66-4887-4DA6-82A8-2092A3C76B15}"/>
    <cellStyle name="Percent 18 3 3 2" xfId="10650" xr:uid="{6B961479-3F63-4F5B-9947-ABAC5EA3FD04}"/>
    <cellStyle name="Percent 18 3 4" xfId="21912" xr:uid="{79A7A258-8DDB-4882-B8DE-CFB66A75A5E8}"/>
    <cellStyle name="Percent 18 4" xfId="9880" xr:uid="{5CB882E1-77C6-492A-A8A1-97FAAD4A39C9}"/>
    <cellStyle name="Percent 18 4 2" xfId="12153" xr:uid="{BFEFF711-02FC-49D3-8B87-1F328C9C195B}"/>
    <cellStyle name="Percent 18 4 2 2" xfId="8455" xr:uid="{1875FA20-FD83-4B5E-8546-F31827416768}"/>
    <cellStyle name="Percent 18 4 3" xfId="21819" xr:uid="{F4CF97AB-AF2D-4D98-810F-0354E1400EBF}"/>
    <cellStyle name="Percent 18 4 3 2" xfId="13913" xr:uid="{406319A1-E3D3-4108-B311-890A57EA9F21}"/>
    <cellStyle name="Percent 18 4 4" xfId="11458" xr:uid="{CFE71A97-55F1-42AC-9C1F-DBBCB66DAD24}"/>
    <cellStyle name="Percent 18 5" xfId="15172" xr:uid="{FD3A2EAD-3D2E-4605-8643-B94CB0AD9B34}"/>
    <cellStyle name="Percent 18 5 2" xfId="16718" xr:uid="{F52B0949-40CB-4441-8000-B43A43F80B98}"/>
    <cellStyle name="Percent 18 6" xfId="23760" xr:uid="{7CECEB24-DCC3-4191-9DF6-95EA0C63E78E}"/>
    <cellStyle name="Percent 18 6 2" xfId="3215" xr:uid="{4707725F-DFFA-4720-9126-AC3E84138F6B}"/>
    <cellStyle name="Percent 18 7" xfId="10224" xr:uid="{268A7F7C-8D2A-4CF0-9D7F-54DFB737D0F7}"/>
    <cellStyle name="Percent 19" xfId="8674" xr:uid="{901F923F-0C7A-4E84-9887-5EDB94555A35}"/>
    <cellStyle name="Percent 19 2" xfId="17107" xr:uid="{6A8CBD45-A39B-48B1-B6BA-D3993FFFC021}"/>
    <cellStyle name="Percent 19 2 2" xfId="24537" xr:uid="{E1C8CF2E-FC61-477E-A5FF-80B891DCEB1B}"/>
    <cellStyle name="Percent 19 2 2 2" xfId="24708" xr:uid="{768B005E-273A-4577-AC2A-4394D50C90FC}"/>
    <cellStyle name="Percent 19 2 2 2 2" xfId="10458" xr:uid="{C4F45C5C-FB56-4A8B-B708-06E34C2499F1}"/>
    <cellStyle name="Percent 19 2 2 3" xfId="5928" xr:uid="{C583DF8F-2308-46ED-9401-56419C646F6E}"/>
    <cellStyle name="Percent 19 2 2 3 2" xfId="3302" xr:uid="{52507717-1F84-483E-AD3D-F553CB8B8780}"/>
    <cellStyle name="Percent 19 2 2 4" xfId="1892" xr:uid="{87E0DB31-A7E2-4BF7-862A-B0EE731BF7C9}"/>
    <cellStyle name="Percent 19 2 3" xfId="9877" xr:uid="{DF75A29A-1658-4C67-8200-AC98D13365F4}"/>
    <cellStyle name="Percent 19 2 3 2" xfId="13583" xr:uid="{DEAFF6A4-1DE3-4428-A329-AE4FF9D309D7}"/>
    <cellStyle name="Percent 19 2 4" xfId="3743" xr:uid="{9A260DAD-9480-4340-B51C-1A69C479D82F}"/>
    <cellStyle name="Percent 19 2 4 2" xfId="21094" xr:uid="{292C68DF-3573-4381-8006-34B8832FEF42}"/>
    <cellStyle name="Percent 19 2 5" xfId="1809" xr:uid="{21B6C52A-5668-4840-8F62-9F68DFA18835}"/>
    <cellStyle name="Percent 19 3" xfId="4555" xr:uid="{0B96AC49-F9B7-4854-85B6-150475A96FB8}"/>
    <cellStyle name="Percent 19 3 2" xfId="13153" xr:uid="{422E4B73-CAD5-4EF1-9289-D20BB8738FFC}"/>
    <cellStyle name="Percent 19 3 2 2" xfId="6268" xr:uid="{348C8C13-73C4-46AF-A430-7C9CD2CD1440}"/>
    <cellStyle name="Percent 19 3 3" xfId="7002" xr:uid="{A8B723E6-59D6-4FD9-86C5-10966CC7EA42}"/>
    <cellStyle name="Percent 19 3 3 2" xfId="23287" xr:uid="{A8FBD2DA-32A7-4387-BA7E-4A064539B1B3}"/>
    <cellStyle name="Percent 19 3 4" xfId="15600" xr:uid="{15B0B39A-6FCA-4846-B564-B0CFDB7A5A3C}"/>
    <cellStyle name="Percent 19 4" xfId="22517" xr:uid="{EBB629E9-47DC-4300-ADFB-05CD2A6C1C47}"/>
    <cellStyle name="Percent 19 4 2" xfId="24790" xr:uid="{BC402411-0F9F-45CB-8E16-EC6308A97B98}"/>
    <cellStyle name="Percent 19 4 2 2" xfId="21090" xr:uid="{0E18055D-BDF8-470C-80C3-93169093D6CB}"/>
    <cellStyle name="Percent 19 4 3" xfId="15507" xr:uid="{BB571E80-D282-41B9-B4D3-4F99C4E26206}"/>
    <cellStyle name="Percent 19 4 3 2" xfId="1278" xr:uid="{DB697971-22B3-4252-A206-8DF75E674528}"/>
    <cellStyle name="Percent 19 4 4" xfId="24095" xr:uid="{F836A355-AFE1-4C4C-9A1A-67C6F0E8DE09}"/>
    <cellStyle name="Percent 19 5" xfId="4639" xr:uid="{7C4C1F02-D922-415C-8ECC-37004414453D}"/>
    <cellStyle name="Percent 19 5 2" xfId="6184" xr:uid="{6666513C-D924-4DD5-9917-05F2D36ED171}"/>
    <cellStyle name="Percent 19 6" xfId="17448" xr:uid="{5953912C-6526-40A2-AF27-628275F4874B}"/>
    <cellStyle name="Percent 19 6 2" xfId="9528" xr:uid="{E3FF0F9A-A628-4A3E-9547-1D4326BA5A96}"/>
    <cellStyle name="Percent 19 7" xfId="22861" xr:uid="{ABC11FBD-15E5-4E35-97D5-6E1E41DD0838}"/>
    <cellStyle name="Percent 2" xfId="110" xr:uid="{78AB723D-F3F5-4F58-9E0F-E011FE0322C2}"/>
    <cellStyle name="Percent 2 2" xfId="21310" xr:uid="{83200731-4D2B-4947-A532-4DE5C480A41F}"/>
    <cellStyle name="Percent 2 2 2" xfId="6574" xr:uid="{F4ABE957-1032-41CB-B98D-3722FA723DB1}"/>
    <cellStyle name="Percent 2 2 2 2" xfId="12901" xr:uid="{764134D5-5AA1-4096-8715-8DC296527240}"/>
    <cellStyle name="Percent 2 2 2 2 2" xfId="23596" xr:uid="{2769A048-F82B-4FA0-9D9E-8D5531A11532}"/>
    <cellStyle name="Percent 2 2 2 2 2 2" xfId="3055" xr:uid="{DB395111-98B6-427F-88A7-ECC5F3F30537}"/>
    <cellStyle name="Percent 2 2 2 2 3" xfId="15350" xr:uid="{138AB341-9492-4F13-A226-C540549EF6FD}"/>
    <cellStyle name="Percent 2 2 2 2 3 2" xfId="2149" xr:uid="{609C1019-A8B6-4A12-A490-B58B7187733B}"/>
    <cellStyle name="Percent 2 2 2 2 4" xfId="15519" xr:uid="{7F56421B-F42A-4E59-91F5-069084325E47}"/>
    <cellStyle name="Percent 2 2 2 3" xfId="17193" xr:uid="{EC24FA66-23FB-442B-B61A-1B2C205FE996}"/>
    <cellStyle name="Percent 2 2 2 3 2" xfId="1551" xr:uid="{5E5DE0F5-4BE0-491E-AE5C-587033DD714C}"/>
    <cellStyle name="Percent 2 2 2 3 2 2" xfId="25219" xr:uid="{D6707DC0-97CD-4E0A-A6DB-7C68874D76D4}"/>
    <cellStyle name="Percent 2 2 2 3 3" xfId="13324" xr:uid="{DDBF075C-C127-48B4-B29E-1437BCC4DC9E}"/>
    <cellStyle name="Percent 2 2 2 3 3 2" xfId="6440" xr:uid="{F1D75C46-4D10-4700-95FB-4F3066B350DB}"/>
    <cellStyle name="Percent 2 2 2 3 4" xfId="11380" xr:uid="{00244BA6-45F8-4604-98EF-6A4536E9C43E}"/>
    <cellStyle name="Percent 2 2 2 4" xfId="5670" xr:uid="{104ED004-AEB5-45E3-9C79-E04B2974240B}"/>
    <cellStyle name="Percent 2 2 2 4 2" xfId="7944" xr:uid="{5A965D82-157D-47E0-AB78-393657E7810D}"/>
    <cellStyle name="Percent 2 2 2 4 2 2" xfId="3214" xr:uid="{57C703FC-F7C7-4E4B-9F34-9420C36B92AF}"/>
    <cellStyle name="Percent 2 2 2 4 3" xfId="11287" xr:uid="{78DE8A86-D3E2-434F-9261-3C3A0B4BF913}"/>
    <cellStyle name="Percent 2 2 2 4 3 2" xfId="2311" xr:uid="{D3B2622F-37A0-4B57-B3B9-9842F1D7D3F5}"/>
    <cellStyle name="Percent 2 2 2 4 4" xfId="7250" xr:uid="{A866D7B0-117C-4041-B573-36FEF82BAC6C}"/>
    <cellStyle name="Percent 2 2 2 5" xfId="22514" xr:uid="{9D991707-50BC-412A-9A2E-20B36A6A4CF5}"/>
    <cellStyle name="Percent 2 2 2 5 2" xfId="945" xr:uid="{88453C52-B158-4A49-9D94-59254114D9AA}"/>
    <cellStyle name="Percent 2 2 2 6" xfId="10057" xr:uid="{7D28CD5F-2CA4-4F39-A2AF-CD731A146BF4}"/>
    <cellStyle name="Percent 2 2 2 6 2" xfId="14782" xr:uid="{7E149A12-5A9F-40C3-BEF9-3AABD9878BA8}"/>
    <cellStyle name="Percent 2 2 2 7" xfId="3913" xr:uid="{46172820-E347-47BF-B316-C26337311DAD}"/>
    <cellStyle name="Percent 2 2 3" xfId="19215" xr:uid="{08B4B25F-675D-4637-8C8E-1F1D0C90FE68}"/>
    <cellStyle name="Percent 2 2 3 2" xfId="10959" xr:uid="{78C962D5-CBFD-4F29-9B22-EA06F3D892D2}"/>
    <cellStyle name="Percent 2 2 3 2 2" xfId="14619" xr:uid="{14A248B1-94C3-44A3-B3F3-EADCE5FF4EDD}"/>
    <cellStyle name="Percent 2 2 3 3" xfId="21662" xr:uid="{2AA69960-C270-49F4-9B52-EBA1235B708F}"/>
    <cellStyle name="Percent 2 2 3 3 2" xfId="13754" xr:uid="{22F3C79B-9AD7-40D4-A0E7-851B8941115C}"/>
    <cellStyle name="Percent 2 2 3 4" xfId="21831" xr:uid="{F2D6A0BC-EB9D-4AAC-B7F3-297ED4C02263}"/>
    <cellStyle name="Percent 2 2 4" xfId="23505" xr:uid="{F0684EDA-C8EB-41CD-BC53-18468B1294F6}"/>
    <cellStyle name="Percent 2 2 5" xfId="10952" xr:uid="{1A9E2CC1-2630-44B0-BDF8-0FB335DB29D0}"/>
    <cellStyle name="Percent 2 2 5 2" xfId="12498" xr:uid="{22255551-BE91-4678-A5D4-E277D42CF14D}"/>
    <cellStyle name="Percent 2 2 6" xfId="6915" xr:uid="{1093329B-CB71-4F91-86D5-E547EF9A9589}"/>
    <cellStyle name="Percent 2 2 6 2" xfId="22164" xr:uid="{83BCE00B-EAAD-4A9F-AABD-878C2D6351FD}"/>
    <cellStyle name="Percent 2 2 7" xfId="16548" xr:uid="{6DF2FA39-1584-457B-BDEF-91A7294CA7AE}"/>
    <cellStyle name="Percent 2 3" xfId="258" xr:uid="{9087DDE2-9A26-48B7-B21A-DF9F6B2F65A7}"/>
    <cellStyle name="Percent 2 3 2" xfId="1299" xr:uid="{51AA1987-9629-4A56-AE7E-BF006D23C313}"/>
    <cellStyle name="Percent 2 3 2 2" xfId="3564" xr:uid="{E7D27C73-D3D4-44B5-A1A2-07CF24A20279}"/>
    <cellStyle name="Percent 2 3 2 2 2" xfId="16374" xr:uid="{81380484-C848-4202-8F2D-596AB0A1FD58}"/>
    <cellStyle name="Percent 2 3 2 2 2 2" xfId="17948" xr:uid="{C889DDBC-194A-488C-B638-A9BE761E9DEF}"/>
    <cellStyle name="Percent 2 3 2 2 3" xfId="2873" xr:uid="{62160CEE-754F-4214-9414-DF333B1F784B}"/>
    <cellStyle name="Percent 2 3 2 2 3 2" xfId="18125" xr:uid="{B52B1DCE-5B0B-4A9E-A596-3E2FE1AF7031}"/>
    <cellStyle name="Percent 2 3 2 2 4" xfId="21994" xr:uid="{190201A6-0D71-4399-8106-CED899787988}"/>
    <cellStyle name="Percent 2 3 2 3" xfId="6751" xr:uid="{55D618DD-E29F-49A6-98EC-8F58E4079355}"/>
    <cellStyle name="Percent 2 3 2 3 2" xfId="22004" xr:uid="{497EB08B-B902-4207-927A-E4D78E868782}"/>
    <cellStyle name="Percent 2 3 2 4" xfId="11130" xr:uid="{A4BD8059-87E7-47AF-A956-F4BC995B4CF9}"/>
    <cellStyle name="Percent 2 3 2 4 2" xfId="10567" xr:uid="{7B5D4436-FB85-424D-B8B7-592C33AEA7B4}"/>
    <cellStyle name="Percent 2 3 2 5" xfId="11299" xr:uid="{FDCDEF5E-3C4B-486F-A0BA-555070BC140B}"/>
    <cellStyle name="Percent 2 3 3" xfId="9878" xr:uid="{80F7CA63-238F-4ED5-8068-559F844009FF}"/>
    <cellStyle name="Percent 2 3 3 2" xfId="5840" xr:uid="{078AD801-BF88-4EBB-B04A-2D79027BB89F}"/>
    <cellStyle name="Percent 2 3 3 2 2" xfId="7415" xr:uid="{CC698016-3BC1-4B97-B018-3D9975207566}"/>
    <cellStyle name="Percent 2 3 3 3" xfId="9186" xr:uid="{1E3CD9C2-BE4B-4530-951B-99F7F174BDBF}"/>
    <cellStyle name="Percent 2 3 3 3 2" xfId="7592" xr:uid="{8011ED8C-1431-4F62-98C7-A9EA42E1E391}"/>
    <cellStyle name="Percent 2 3 3 4" xfId="15682" xr:uid="{E4EF2041-E272-44E5-9417-FD43493D7A07}"/>
    <cellStyle name="Percent 2 3 4" xfId="17284" xr:uid="{7B8738A7-5889-4908-8B11-DAA58E9E6A4D}"/>
    <cellStyle name="Percent 2 3 4 2" xfId="9368" xr:uid="{27F9CFF9-4945-4152-8D3B-ED789E6EB985}"/>
    <cellStyle name="Percent 2 3 5" xfId="4817" xr:uid="{01BE03B9-6772-4B25-A34B-7F23D69AEB6D}"/>
    <cellStyle name="Percent 2 3 5 2" xfId="4253" xr:uid="{E9EDCE2A-483B-46D0-8E21-8ECDDF366646}"/>
    <cellStyle name="Percent 2 3 6" xfId="4986" xr:uid="{87A3567E-DF5C-4F3B-A47A-AAB35B471476}"/>
    <cellStyle name="Percent 2 4" xfId="3403" xr:uid="{DE466F94-3E93-44DA-830C-B0D26A40B59E}"/>
    <cellStyle name="Percent 2 4 2" xfId="9717" xr:uid="{AE6B4153-73D9-4650-B2F3-0BBD022B167C}"/>
    <cellStyle name="Percent 2 4 2 2" xfId="13065" xr:uid="{45130030-B367-4C30-9DDB-DE0A2EC24ADD}"/>
    <cellStyle name="Percent 2 4 2 2 2" xfId="10050" xr:uid="{70240BE6-B047-4A98-AE37-2DEF59212F7B}"/>
    <cellStyle name="Percent 2 4 2 2 2 2" xfId="11623" xr:uid="{F136FA25-E57C-47C9-868D-939D3CD763C1}"/>
    <cellStyle name="Percent 2 4 2 2 3" xfId="20749" xr:uid="{04C77EB2-F80D-4120-8A32-AE54D8226E00}"/>
    <cellStyle name="Percent 2 4 2 2 3 2" xfId="11800" xr:uid="{23A0F7A0-3E69-4546-A9B0-FC096AF24A27}"/>
    <cellStyle name="Percent 2 4 2 2 4" xfId="3045" xr:uid="{EBDEAB07-835A-4D7E-ADF2-706869A1CCBF}"/>
    <cellStyle name="Percent 2 4 2 3" xfId="13073" xr:uid="{5F59F94D-9661-4FDB-940C-B7B6B9487299}"/>
    <cellStyle name="Percent 2 4 2 3 2" xfId="5159" xr:uid="{B47C18FB-D12D-49AA-B53E-32F86E410E7F}"/>
    <cellStyle name="Percent 2 4 2 4" xfId="17455" xr:uid="{26173692-2471-4E77-83BA-C34A32B9C4EC}"/>
    <cellStyle name="Percent 2 4 2 4 2" xfId="16891" xr:uid="{7FA2FF04-DE15-47E8-AAA9-2286124E29ED}"/>
    <cellStyle name="Percent 2 4 2 5" xfId="17624" xr:uid="{3E98E4E8-5AEB-44E4-B0F2-C7AB0C9914A0}"/>
    <cellStyle name="Percent 2 4 3" xfId="1460" xr:uid="{48EC65AD-BA67-417C-901D-435ADCF08DCA}"/>
    <cellStyle name="Percent 2 4 3 2" xfId="22687" xr:uid="{EEF72EFA-10F5-404B-9F2D-3FAE05C4E55C}"/>
    <cellStyle name="Percent 2 4 3 2 2" xfId="24260" xr:uid="{926B9E33-5597-4ADB-987A-3790194A23AA}"/>
    <cellStyle name="Percent 2 4 3 3" xfId="14437" xr:uid="{40393202-B00F-4AD8-8747-1BE432CD1357}"/>
    <cellStyle name="Percent 2 4 3 3 2" xfId="24437" xr:uid="{285069FD-F905-44D9-B039-4A1EDC4FDDF6}"/>
    <cellStyle name="Percent 2 4 3 4" xfId="9358" xr:uid="{1041033B-B323-4230-A973-814FC7595C7C}"/>
    <cellStyle name="Percent 2 4 4" xfId="19387" xr:uid="{DD97B717-B483-4352-A50A-6F084D9B7240}"/>
    <cellStyle name="Percent 2 4 4 2" xfId="15692" xr:uid="{04C6A718-500F-4EC2-BE26-1CA6896EBFD6}"/>
    <cellStyle name="Percent 2 4 5" xfId="23767" xr:uid="{2AE3155A-DE1A-4BD0-A5E0-E1D0815AAD9B}"/>
    <cellStyle name="Percent 2 4 5 2" xfId="23204" xr:uid="{7A8DB23A-076A-4E37-A0FF-E0475FB4A7E1}"/>
    <cellStyle name="Percent 2 4 6" xfId="23936" xr:uid="{A22073A0-4CA2-43EC-A629-729D2E40C840}"/>
    <cellStyle name="Percent 2 5" xfId="22354" xr:uid="{D253FCF5-CEE4-42AD-B133-9080F6227D50}"/>
    <cellStyle name="Percent 2 5 2" xfId="19379" xr:uid="{77A77716-4578-43B4-9041-A04267AB55D8}"/>
    <cellStyle name="Percent 2 5 2 2" xfId="3736" xr:uid="{188474AE-E0B9-4A01-973B-598747FBBF6A}"/>
    <cellStyle name="Percent 2 5 2 2 2" xfId="5310" xr:uid="{762ED21A-7DED-49F5-89E6-001314765FD3}"/>
    <cellStyle name="Percent 2 5 2 3" xfId="8114" xr:uid="{23C87D7F-0746-4634-B888-A2FC95B5C946}"/>
    <cellStyle name="Percent 2 5 2 3 2" xfId="5487" xr:uid="{AB2500CF-AA0C-41A4-AA73-7C067F5850EB}"/>
    <cellStyle name="Percent 2 5 2 4" xfId="14609" xr:uid="{7823BC56-DCA5-44FE-B687-18B25A386257}"/>
    <cellStyle name="Percent 2 5 3" xfId="1468" xr:uid="{426162B2-0EB6-42DE-99B1-29E57C032D44}"/>
    <cellStyle name="Percent 2 5 3 2" xfId="11472" xr:uid="{1FB9908F-27DB-4B41-B101-C12AA013F05F}"/>
    <cellStyle name="Percent 2 5 4" xfId="6922" xr:uid="{3425CBFB-35D7-49D3-9955-04263216EC03}"/>
    <cellStyle name="Percent 2 5 4 2" xfId="6357" xr:uid="{89E4A328-5EAA-4998-A8FC-E62664AA49E8}"/>
    <cellStyle name="Percent 2 5 5" xfId="7091" xr:uid="{21797584-3CBA-4BA7-8772-E49FE9631FDC}"/>
    <cellStyle name="Percent 2 6" xfId="6579" xr:uid="{C0C06B38-903A-458B-9950-BA6130508E61}"/>
    <cellStyle name="Percent 2 6 2" xfId="4646" xr:uid="{DAE53DB4-DA0B-4A27-A1BA-70828DD22854}"/>
    <cellStyle name="Percent 2 6 2 2" xfId="20931" xr:uid="{588FD4E1-1DCB-4318-B696-714BFA72177B}"/>
    <cellStyle name="Percent 2 6 3" xfId="9026" xr:uid="{0BAB25A8-7DE9-4642-B24A-1AE74371A751}"/>
    <cellStyle name="Percent 2 6 3 2" xfId="20068" xr:uid="{128DF886-F402-4DF4-A367-25C41A28E495}"/>
    <cellStyle name="Percent 2 6 4" xfId="9195" xr:uid="{D634351F-935B-48BC-B81A-C99ED4C1844A}"/>
    <cellStyle name="Percent 2 7" xfId="10868" xr:uid="{92A066B0-26E8-4C55-9A3A-D056A113450E}"/>
    <cellStyle name="Percent 2 7 2" xfId="512" xr:uid="{03219680-5B8B-4A31-B845-4D23AB7963A8}"/>
    <cellStyle name="Percent 2 7 2 2" xfId="12582" xr:uid="{996DF587-6ED1-4ACC-A59C-1110D8322156}"/>
    <cellStyle name="Percent 2 7 3" xfId="19638" xr:uid="{DCAE6842-98D4-476C-8039-CEA6B9025451}"/>
    <cellStyle name="Percent 2 7 3 2" xfId="16974" xr:uid="{6F0E373E-342C-4614-983E-1F076CD79E29}"/>
    <cellStyle name="Percent 2 7 4" xfId="5067" xr:uid="{EC5B017F-D1C0-4653-BD7D-396E384E9375}"/>
    <cellStyle name="Percent 2 8" xfId="16204" xr:uid="{A93D449D-5544-4221-AD4C-A7D7F9CC9CA1}"/>
    <cellStyle name="Percent 2 8 2" xfId="18477" xr:uid="{CCA742BB-8187-4D03-A77E-C8F8169485A7}"/>
    <cellStyle name="Percent 2 8 2 2" xfId="14778" xr:uid="{BA8F6877-4650-47C1-9881-E195E2A1556C}"/>
    <cellStyle name="Percent 2 8 3" xfId="4974" xr:uid="{51AF679D-0645-41F2-B616-C5BBB390918A}"/>
    <cellStyle name="Percent 2 8 3 2" xfId="1279" xr:uid="{4D5D0518-4FCA-4C53-8DB8-4616CEDA417A}"/>
    <cellStyle name="Percent 2 8 4" xfId="17783" xr:uid="{AC4F4555-D691-4F08-A66A-B6D1E1D048D4}"/>
    <cellStyle name="Percent 20" xfId="14998" xr:uid="{71C2D0C2-3128-4249-A3F5-C679E5CFBF4C}"/>
    <cellStyle name="Percent 20 2" xfId="19211" xr:uid="{2C3A36B3-4B7D-489B-95E3-D01B3462A5BC}"/>
    <cellStyle name="Percent 20 2 2" xfId="18224" xr:uid="{2E59B292-B303-4A34-B0A5-AF663AA09752}"/>
    <cellStyle name="Percent 20 2 2 2" xfId="18395" xr:uid="{9A96A3B1-4C41-4CB3-879C-3F66F60EE8B2}"/>
    <cellStyle name="Percent 20 2 2 2 2" xfId="23095" xr:uid="{4641AAC1-2A44-4012-82D3-A88FC282B521}"/>
    <cellStyle name="Percent 20 2 2 3" xfId="12242" xr:uid="{1E5C23E1-950B-49ED-8ACF-6249C2C911F0}"/>
    <cellStyle name="Percent 20 2 2 3 2" xfId="9615" xr:uid="{0AA2FE51-240A-4DCE-90CD-1A0EACA3CCCC}"/>
    <cellStyle name="Percent 20 2 2 4" xfId="3996" xr:uid="{96EC3AD0-3349-4175-8221-66C6E44FFEC5}"/>
    <cellStyle name="Percent 20 2 3" xfId="16201" xr:uid="{20ED1235-5C20-496A-82C2-1AE978DDF638}"/>
    <cellStyle name="Percent 20 2 3 2" xfId="1981" xr:uid="{DC26C18E-6CE8-4D35-B09A-3F01F334D5CC}"/>
    <cellStyle name="Percent 20 2 4" xfId="22694" xr:uid="{318C82FC-2317-413C-A8C8-DCD35549A05A}"/>
    <cellStyle name="Percent 20 2 4 2" xfId="3218" xr:uid="{BAD71670-ABDB-4F81-80A5-D56D00DBF09D}"/>
    <cellStyle name="Percent 20 2 5" xfId="10227" xr:uid="{A35BDAEF-5746-4B41-9708-D5AD53661C54}"/>
    <cellStyle name="Percent 20 3" xfId="6660" xr:uid="{E2B4D839-D4F2-4097-B848-B36F1C1D6A68}"/>
    <cellStyle name="Percent 20 3 2" xfId="3655" xr:uid="{81F4BFF7-A496-4499-9546-4985DAE1821E}"/>
    <cellStyle name="Percent 20 3 2 2" xfId="18906" xr:uid="{7EA93A22-F7E3-476B-93D2-4AF7F44DF060}"/>
    <cellStyle name="Percent 20 3 3" xfId="684" xr:uid="{39244F61-5BB9-4E3F-B221-7F8B7E1A7B88}"/>
    <cellStyle name="Percent 20 3 3 2" xfId="12754" xr:uid="{FD1F7F62-1275-401E-8041-93418526AC2B}"/>
    <cellStyle name="Percent 20 3 4" xfId="24017" xr:uid="{7A14A4B0-BB78-48D0-9CFB-A028406E151D}"/>
    <cellStyle name="Percent 20 4" xfId="11984" xr:uid="{F4EAB8DA-2CFE-4029-B49D-D7AC946E7479}"/>
    <cellStyle name="Percent 20 4 2" xfId="20579" xr:uid="{A4DCFBAC-FF2C-406D-8DA4-35B188EC414E}"/>
    <cellStyle name="Percent 20 4 2 2" xfId="9527" xr:uid="{3EB23255-CD93-4273-BE70-950AE3603DB1}"/>
    <cellStyle name="Percent 20 4 3" xfId="23924" xr:uid="{15D8879A-59A7-4089-B1FC-3EC0498A2DA9}"/>
    <cellStyle name="Percent 20 4 3 2" xfId="4415" xr:uid="{43D4AFEC-C5B5-4BD7-88AA-0FE793AD2CE7}"/>
    <cellStyle name="Percent 20 4 4" xfId="19886" xr:uid="{F5FCF93F-5776-4182-BD8F-11DEB0159339}"/>
    <cellStyle name="Percent 20 5" xfId="23589" xr:uid="{9C978AD4-7A23-469C-ABFA-7069068EF161}"/>
    <cellStyle name="Percent 20 5 2" xfId="25135" xr:uid="{94875855-3643-4C51-A57C-10609A189AD6}"/>
    <cellStyle name="Percent 20 6" xfId="19551" xr:uid="{6AF87AE4-CB3C-46D4-B239-C66607C3A324}"/>
    <cellStyle name="Percent 20 6 2" xfId="15852" xr:uid="{6D200870-366B-4280-ADF5-85581D9EE9D0}"/>
    <cellStyle name="Percent 20 7" xfId="6014" xr:uid="{496BDFEA-09BB-47E3-9F91-C96D0A979E3E}"/>
    <cellStyle name="Percent 21" xfId="4465" xr:uid="{E826EC0B-86AD-462A-A870-CE6E873BB854}"/>
    <cellStyle name="Percent 21 2" xfId="12893" xr:uid="{ACCD8BE0-CB11-437B-B870-A3B65643512A}"/>
    <cellStyle name="Percent 22" xfId="10778" xr:uid="{B693A9CC-2301-417D-B19D-98E8E93FA725}"/>
    <cellStyle name="Percent 22 2" xfId="1288" xr:uid="{D9BCD942-163C-44B7-A115-C6ABAFD82D52}"/>
    <cellStyle name="Percent 23" xfId="23415" xr:uid="{FCDE7123-4610-4DBA-8704-58840B212AE7}"/>
    <cellStyle name="Percent 23 2" xfId="3392" xr:uid="{30972D28-CEC8-471B-A8F3-7AC912C29A1E}"/>
    <cellStyle name="Percent 24" xfId="17103" xr:uid="{EE82CFD9-0C9B-4A14-9A2F-69E3D81EC7A6}"/>
    <cellStyle name="Percent 24 2" xfId="9706" xr:uid="{E9BFF78C-2B3B-4892-B5E2-E7966326FCB6}"/>
    <cellStyle name="Percent 25" xfId="6570" xr:uid="{DCB33DF0-5C21-413E-A58E-EDA434D953CE}"/>
    <cellStyle name="Percent 25 2" xfId="22343" xr:uid="{C7882931-E25C-464B-A55A-35A93012FB1E}"/>
    <cellStyle name="Percent 26" xfId="19207" xr:uid="{7E87CD21-E3EF-49C3-A363-65477E1D2461}"/>
    <cellStyle name="Percent 26 2" xfId="16030" xr:uid="{235605B6-2C9F-4D96-8581-E471A5BA4405}"/>
    <cellStyle name="Percent 27" xfId="12892" xr:uid="{2FF30235-66ED-4E91-99DA-A9886B073314}"/>
    <cellStyle name="Percent 27 2" xfId="5496" xr:uid="{9B4F61E9-CAF1-4963-8735-35B4CD1C502D}"/>
    <cellStyle name="Percent 28" xfId="249" xr:uid="{89B1BAFE-83E9-4377-B089-E6FA20DD292A}"/>
    <cellStyle name="Percent 29" xfId="1290" xr:uid="{3B9F9E48-71BD-4FB1-8468-FC94F36973E4}"/>
    <cellStyle name="Percent 3" xfId="111" xr:uid="{F93A2F4E-7EF0-4AB6-B7CB-59A61A7678E3}"/>
    <cellStyle name="Percent 3 2" xfId="3394" xr:uid="{2A5E7334-FB7B-4E60-BC3D-09919F338375}"/>
    <cellStyle name="Percent 3 2 2" xfId="12896" xr:uid="{AE52C118-A241-4DC4-B6E1-C77E97CA0530}"/>
    <cellStyle name="Percent 3 2 2 2" xfId="11821" xr:uid="{2EAE5AD0-0330-43EC-AF12-87C386DE28A3}"/>
    <cellStyle name="Percent 3 2 2 2 2" xfId="22523" xr:uid="{6907927D-F5F1-4A01-A287-558DFB3EE555}"/>
    <cellStyle name="Percent 3 2 2 2 2 2" xfId="7264" xr:uid="{15710F94-4A8F-4D17-BD55-5346D6897275}"/>
    <cellStyle name="Percent 3 2 2 2 3" xfId="604" xr:uid="{BAE2CD83-CFEF-4444-B63A-9F797C07AD2B}"/>
    <cellStyle name="Percent 3 2 2 2 3 2" xfId="18995" xr:uid="{B89BACE7-5F26-4D4D-89E5-7FC0D2CFDDAD}"/>
    <cellStyle name="Percent 3 2 2 2 4" xfId="774" xr:uid="{48649776-B207-4612-9AC1-C6D61CEB24FA}"/>
    <cellStyle name="Percent 3 2 2 3" xfId="7691" xr:uid="{EDAFA146-ADB8-4BA6-A3F4-132B06B41324}"/>
    <cellStyle name="Percent 3 2 2 3 2" xfId="7862" xr:uid="{81199972-FF46-4FAB-AF53-A004092D7E29}"/>
    <cellStyle name="Percent 3 2 2 3 2 2" xfId="16782" xr:uid="{9B333705-D0C4-462F-81AB-AD1591E9C27A}"/>
    <cellStyle name="Percent 3 2 2 3 3" xfId="24879" xr:uid="{4B16F9EB-7ED8-47EF-8A29-C0B5ACD7158A}"/>
    <cellStyle name="Percent 3 2 2 3 3 2" xfId="22251" xr:uid="{B73B083C-C75D-41F3-9BEF-D9724B8B8358}"/>
    <cellStyle name="Percent 3 2 2 3 4" xfId="10310" xr:uid="{E6C6A031-F86E-4475-A5DE-42A5657521DA}"/>
    <cellStyle name="Percent 3 2 2 4" xfId="6743" xr:uid="{98E1C767-0464-4615-831F-D616E4FF9FF3}"/>
    <cellStyle name="Percent 3 2 2 4 2" xfId="1632" xr:uid="{2A2FCA33-9894-48AE-B571-A715DA8F4E70}"/>
    <cellStyle name="Percent 3 2 2 4 2 2" xfId="15843" xr:uid="{27141DA0-F9B9-4040-9DD4-8DB931242F32}"/>
    <cellStyle name="Percent 3 2 2 4 3" xfId="18647" xr:uid="{AC01F7EE-C9A7-42C5-A9D0-2F5DF28B5580}"/>
    <cellStyle name="Percent 3 2 2 4 3 2" xfId="16020" xr:uid="{B6F74073-26EF-4469-A330-D902EA8EDE7F}"/>
    <cellStyle name="Percent 3 2 2 4 4" xfId="20921" xr:uid="{E84083AD-9B5D-4FD5-B7EC-E61C979444BD}"/>
    <cellStyle name="Percent 3 2 2 5" xfId="5667" xr:uid="{B9A946E8-8A91-47CC-92BE-C8EB9CAF7A24}"/>
    <cellStyle name="Percent 3 2 2 5 2" xfId="4085" xr:uid="{E7A1CFC3-D6EA-49D2-9B0D-15BFE44F551C}"/>
    <cellStyle name="Percent 3 2 2 6" xfId="16381" xr:uid="{63CD1198-DA29-4ADE-B949-5D6CDEB9FE8D}"/>
    <cellStyle name="Percent 3 2 2 6 2" xfId="9531" xr:uid="{A716DDF9-FE09-413B-BD2F-9C2739C90402}"/>
    <cellStyle name="Percent 3 2 2 7" xfId="22864" xr:uid="{74AC3EF7-4B21-4C5D-BD93-2B3BF95BC4FB}"/>
    <cellStyle name="Percent 3 2 3" xfId="5507" xr:uid="{B8AEF4C4-5E61-45AC-9F33-63F8758C75E6}"/>
    <cellStyle name="Percent 3 2 3 2" xfId="9886" xr:uid="{22951AA8-A356-4FA9-B5CA-BE4AD510FE4F}"/>
    <cellStyle name="Percent 3 2 3 2 2" xfId="17797" xr:uid="{46373DFD-3AE5-44FC-821B-BF28CFD5E04B}"/>
    <cellStyle name="Percent 3 2 3 3" xfId="13244" xr:uid="{5920347C-11BB-4446-BCCF-16DEF8148618}"/>
    <cellStyle name="Percent 3 2 3 3 2" xfId="25308" xr:uid="{7398576A-1421-4A69-8E8E-DFF07A0F6B9F}"/>
    <cellStyle name="Percent 3 2 3 4" xfId="13413" xr:uid="{3C8964D6-9B57-4A7C-A013-D5B7DFD0D148}"/>
    <cellStyle name="Percent 3 2 4" xfId="12982" xr:uid="{C3F92D81-3BCB-48E0-9A42-969351226255}"/>
    <cellStyle name="Percent 3 2 4 2" xfId="9969" xr:uid="{EBCAF9BA-49AD-49A4-8403-C93E1E64A52D}"/>
    <cellStyle name="Percent 3 2 4 2 2" xfId="8373" xr:uid="{D9B05D35-C556-44A8-B2B3-4A3E940BCB07}"/>
    <cellStyle name="Percent 3 2 4 3" xfId="1722" xr:uid="{E3DB11B6-4FFF-4CC2-A9AF-8A662609D4A6}"/>
    <cellStyle name="Percent 3 2 4 3 2" xfId="25391" xr:uid="{FDD5451D-B5B4-49EB-93AD-21C9A2C739B4}"/>
    <cellStyle name="Percent 3 2 4 4" xfId="17705" xr:uid="{65615ABC-CBF1-4D3D-BD87-5D1EFCB76D4C}"/>
    <cellStyle name="Percent 3 2 5" xfId="24621" xr:uid="{6CBBC3CF-CC03-4A99-9587-AAF53ACB7811}"/>
    <cellStyle name="Percent 3 2 5 2" xfId="14267" xr:uid="{AEE3945F-D56B-4438-8EBE-0361CA77867A}"/>
    <cellStyle name="Percent 3 2 5 2 2" xfId="22163" xr:uid="{9A44564B-E202-409B-89B5-0A910B5F5D03}"/>
    <cellStyle name="Percent 3 2 5 3" xfId="17612" xr:uid="{4744703D-BEFF-4E9F-BD47-DAE075E44AD6}"/>
    <cellStyle name="Percent 3 2 5 3 2" xfId="10729" xr:uid="{F7685D37-C471-4C03-9169-887D53CCAF29}"/>
    <cellStyle name="Percent 3 2 5 4" xfId="13572" xr:uid="{56E8D821-E36A-49C4-B034-64F06259CB30}"/>
    <cellStyle name="Percent 3 2 6" xfId="17277" xr:uid="{7C451AE0-1A2A-4B10-8703-211753790D72}"/>
    <cellStyle name="Percent 3 2 6 2" xfId="18822" xr:uid="{6B3148FC-E694-48A5-9065-DC31395C5598}"/>
    <cellStyle name="Percent 3 2 7" xfId="13237" xr:uid="{249ADD42-AA85-4149-82AA-34DAAC670B6F}"/>
    <cellStyle name="Percent 3 2 7 2" xfId="5319" xr:uid="{4B1363E0-94B9-475C-8AA5-5563D6986346}"/>
    <cellStyle name="Percent 3 2 8" xfId="12328" xr:uid="{587B2B22-B0AA-4959-BC70-E617ABDBA57B}"/>
    <cellStyle name="Percent 3 3" xfId="24458" xr:uid="{015DAE1E-5B1E-415F-B43F-1666E7E84C82}"/>
    <cellStyle name="Percent 3 3 2" xfId="18145" xr:uid="{6B4638EA-CCD6-4B83-BD6B-AAD170605E27}"/>
    <cellStyle name="Percent 3 3 2 2" xfId="23588" xr:uid="{CAEADA5B-0B97-4942-AB12-CDCE198E638C}"/>
    <cellStyle name="Percent 3 3 2 2 2" xfId="13234" xr:uid="{FEE2ACCE-4C7A-4437-8E61-3FC2251CBD81}"/>
    <cellStyle name="Percent 3 3 2 2 2 2" xfId="9519" xr:uid="{C4B02D5F-C3B6-4838-BE99-FA83416BEE11}"/>
    <cellStyle name="Percent 3 3 2 2 3" xfId="12323" xr:uid="{AC35B732-AD40-4A4D-8E2A-94705AB75BBC}"/>
    <cellStyle name="Percent 3 3 2 2 3 2" xfId="9696" xr:uid="{4117929B-5405-4E99-9BCA-2D2817E05C86}"/>
    <cellStyle name="Percent 3 3 2 2 4" xfId="18819" xr:uid="{14122477-8ED7-4A0A-9A9F-EFE283DFC115}"/>
    <cellStyle name="Percent 3 3 2 3" xfId="5676" xr:uid="{976B4BAB-E437-47DA-8B45-3731B3FB1699}"/>
    <cellStyle name="Percent 3 3 2 3 2" xfId="13586" xr:uid="{B6BB33CE-E39B-4ECD-B03C-ACCA255B29D4}"/>
    <cellStyle name="Percent 3 3 2 4" xfId="3746" xr:uid="{B556CF79-35AA-49F1-871F-5969412BA5B7}"/>
    <cellStyle name="Percent 3 3 2 4 2" xfId="21097" xr:uid="{D2DFE5D8-CEC5-45E7-B63D-4CE8D734839E}"/>
    <cellStyle name="Percent 3 3 2 5" xfId="3915" xr:uid="{3BA73473-2D64-437E-BD00-30C4102C98A6}"/>
    <cellStyle name="Percent 3 3 3" xfId="340" xr:uid="{6BB650C5-624D-417E-A8CA-D4F8F370E1B1}"/>
    <cellStyle name="Percent 3 3 4" xfId="17276" xr:uid="{4CD92876-341F-49A7-8340-D9AFE599BB8D}"/>
    <cellStyle name="Percent 3 3 4 2" xfId="594" xr:uid="{3FE35268-7904-492B-8B36-DA905C02F2B6}"/>
    <cellStyle name="Percent 3 3 4 2 2" xfId="22155" xr:uid="{ADFF9FEE-F35A-437C-9842-64F969D74EC3}"/>
    <cellStyle name="Percent 3 3 4 3" xfId="24960" xr:uid="{7389BCB7-1162-4A69-B025-D795EA882978}"/>
    <cellStyle name="Percent 3 3 4 3 2" xfId="22332" xr:uid="{0A58D0BB-9B87-42CA-8182-C5ECDC1CA590}"/>
    <cellStyle name="Percent 3 3 4 4" xfId="8286" xr:uid="{5235C517-EAD0-4BF0-8411-2B8645350780}"/>
    <cellStyle name="Percent 3 3 5" xfId="16210" xr:uid="{8B3E7B97-F8CC-4EC6-BE53-9DD0FE95B68A}"/>
    <cellStyle name="Percent 3 3 5 2" xfId="19900" xr:uid="{1089B7E0-E865-49CA-ADB8-2EA2124B4B24}"/>
    <cellStyle name="Percent 3 3 6" xfId="1642" xr:uid="{8DC6AD30-8760-4640-AB96-66161D280222}"/>
    <cellStyle name="Percent 3 3 6 2" xfId="8462" xr:uid="{6FB96C1A-E109-4132-AF49-3A5512880283}"/>
    <cellStyle name="Percent 3 3 7" xfId="1811" xr:uid="{26AFB711-4DCF-4ADB-B120-22F61D76565E}"/>
    <cellStyle name="Percent 3 4" xfId="7612" xr:uid="{8E94890C-A808-4C09-B766-10D623421470}"/>
    <cellStyle name="Percent 3 4 2" xfId="20247" xr:uid="{41A38CD6-4F43-4A7C-A64C-FE45608AAC80}"/>
    <cellStyle name="Percent 3 4 2 2" xfId="4638" xr:uid="{8EA8820B-AEAE-4AB9-A179-8C3E1725D0D2}"/>
    <cellStyle name="Percent 3 4 2 2 2" xfId="6912" xr:uid="{3F3A6DA6-23A1-44B2-9D8F-FB16F6F82BE8}"/>
    <cellStyle name="Percent 3 4 2 2 2 2" xfId="1100" xr:uid="{3C0B9F3A-9E85-4DD0-89BF-E1BD6C37F54C}"/>
    <cellStyle name="Percent 3 4 2 2 3" xfId="16543" xr:uid="{6C92917B-B878-4F5F-82FF-A6E8E61AE0A8}"/>
    <cellStyle name="Percent 3 4 2 2 3 2" xfId="14947" xr:uid="{D98F000E-8BFE-4208-9E3C-07B0B3B92508}"/>
    <cellStyle name="Percent 3 4 2 2 4" xfId="12495" xr:uid="{043E8415-0F97-4A9D-A163-B1F9F234F95F}"/>
    <cellStyle name="Percent 3 4 2 3" xfId="24627" xr:uid="{2446F8E2-FD8D-4BA8-AAC9-4403C989D94B}"/>
    <cellStyle name="Percent 3 4 2 3 2" xfId="1984" xr:uid="{B32CEB2D-9E60-4031-AC62-4F4B352BE48C}"/>
    <cellStyle name="Percent 3 4 2 4" xfId="22697" xr:uid="{7C632E5F-5362-487D-92D6-CB42D3A92E93}"/>
    <cellStyle name="Percent 3 4 2 4 2" xfId="3221" xr:uid="{90F96118-288B-4F61-90CE-2695D3421E33}"/>
    <cellStyle name="Percent 3 4 2 5" xfId="22866" xr:uid="{9A410DFE-0AED-476A-A36B-81EF6609197B}"/>
    <cellStyle name="Percent 3 4 3" xfId="10951" xr:uid="{C080361D-FD0D-41C1-81C5-B83602F8FF3F}"/>
    <cellStyle name="Percent 3 4 3 2" xfId="19548" xr:uid="{F3A431F1-D3C9-4808-A670-07488D469829}"/>
    <cellStyle name="Percent 3 4 3 2 2" xfId="3206" xr:uid="{ADFEE080-C91F-418B-919A-3FD1AF788F97}"/>
    <cellStyle name="Percent 3 4 3 3" xfId="6009" xr:uid="{013C6E09-FC47-48A7-AFEF-0C847B48BE65}"/>
    <cellStyle name="Percent 3 4 3 3 2" xfId="3383" xr:uid="{8C73144D-430D-4CE3-94C6-B261787639CE}"/>
    <cellStyle name="Percent 3 4 3 4" xfId="25132" xr:uid="{B8990F19-10DB-42A9-BB85-B50199FFEB0E}"/>
    <cellStyle name="Percent 3 4 4" xfId="11990" xr:uid="{695E6763-2DBD-48B4-8EDA-FB0DE4947915}"/>
    <cellStyle name="Percent 3 4 4 2" xfId="948" xr:uid="{C3AB2F08-719A-404A-98A1-D64A3C553557}"/>
    <cellStyle name="Percent 3 4 5" xfId="10060" xr:uid="{2DD548D0-7FD1-4573-9F5C-66EE8835D310}"/>
    <cellStyle name="Percent 3 4 5 2" xfId="14785" xr:uid="{C772683E-D205-4520-95BB-13383F53ADCE}"/>
    <cellStyle name="Percent 3 4 6" xfId="10229" xr:uid="{07E4482B-05BE-48AF-9398-6FF55DCF927E}"/>
    <cellStyle name="Percent 3 5" xfId="13935" xr:uid="{5E8B0FBC-EE13-4B76-9C89-91937705931F}"/>
    <cellStyle name="Percent 3 5 2" xfId="15171" xr:uid="{EB0E0E85-7CAC-499D-B3D7-B8B618AD7F41}"/>
    <cellStyle name="Percent 3 5 2 2" xfId="17445" xr:uid="{7574F322-C2E9-48E9-9ADB-F877451E6273}"/>
    <cellStyle name="Percent 3 5 2 2 2" xfId="13745" xr:uid="{B7BC8007-B6E8-4612-9E40-6026BC017CBF}"/>
    <cellStyle name="Percent 3 5 2 3" xfId="22856" xr:uid="{0E749103-FF76-4D5E-B546-B7E5C31F6AAC}"/>
    <cellStyle name="Percent 3 5 2 3 2" xfId="21259" xr:uid="{9CC01291-4620-44E5-9641-7F8D53CDA959}"/>
    <cellStyle name="Percent 3 5 2 4" xfId="6181" xr:uid="{3E39EFAD-CCD8-4D76-BA62-8766CDB6B612}"/>
    <cellStyle name="Percent 3 5 3" xfId="18314" xr:uid="{5BE0D4DF-AEFC-4621-95B9-9F4DDC285C63}"/>
    <cellStyle name="Percent 3 5 3 2" xfId="4088" xr:uid="{1ABF1B04-6577-406B-B861-F5D48CB45196}"/>
    <cellStyle name="Percent 3 5 4" xfId="16384" xr:uid="{2CC4A1F5-4684-4261-94CF-DF03308BB21F}"/>
    <cellStyle name="Percent 3 5 4 2" xfId="9534" xr:uid="{36A4F49A-0374-4BB1-A6AD-BB19DF848255}"/>
    <cellStyle name="Percent 3 5 5" xfId="16553" xr:uid="{0F49B644-4111-463B-A2A6-31FB24F4EF99}"/>
    <cellStyle name="Percent 3 6" xfId="16041" xr:uid="{14E0DDB0-E960-4B86-8E7E-4ABDDE0CA3FD}"/>
    <cellStyle name="Percent 3 6 2" xfId="3572" xr:uid="{CA4D9DA3-77FE-4B6B-ABF3-80F1A3DBC9E2}"/>
    <cellStyle name="Percent 3 6 2 2" xfId="24109" xr:uid="{B840E3D4-0610-4924-BA92-33027F28512D}"/>
    <cellStyle name="Percent 3 6 3" xfId="19558" xr:uid="{40C501CA-1763-4E98-8D80-3F78F929E8C2}"/>
    <cellStyle name="Percent 3 6 3 2" xfId="12671" xr:uid="{06E6B741-0DA6-4C9B-B680-ACD322480A7E}"/>
    <cellStyle name="Percent 3 6 4" xfId="19727" xr:uid="{08FD2CCC-86BE-48D1-A7A6-3E8F48A23D7D}"/>
    <cellStyle name="Percent 3 7" xfId="19296" xr:uid="{B992C583-88BB-4F06-9C41-19EE1D0B5A0E}"/>
    <cellStyle name="Percent 30" xfId="9708" xr:uid="{40456EC6-14E9-491C-B222-25FCDFAFF4FE}"/>
    <cellStyle name="Percent 31" xfId="22345" xr:uid="{80C588DA-4D5A-4D2D-8362-0AC07FA375FC}"/>
    <cellStyle name="Percent 32" xfId="16032" xr:uid="{FD089CDF-956E-41DA-8692-D915C8CB1B94}"/>
    <cellStyle name="Percent 33" xfId="5498" xr:uid="{E19B5EE9-A39C-45CC-8131-278AF4F258F2}"/>
    <cellStyle name="Percent 34" xfId="3388" xr:uid="{8E1FCA83-0B8F-405F-AE05-BE48ADAC7F86}"/>
    <cellStyle name="Percent 34 2" xfId="1380" xr:uid="{5A53AE9E-0ADB-46FC-A5C5-35242C351A28}"/>
    <cellStyle name="Percent 35" xfId="6571" xr:uid="{0430FD64-DFB0-4F1B-85CD-76E329861AA9}"/>
    <cellStyle name="Percent 35 2" xfId="3484" xr:uid="{062C781F-61AE-49A3-8ADE-963A67433FF9}"/>
    <cellStyle name="Percent 36" xfId="24447" xr:uid="{882849DA-A866-4C0F-BD7F-92DF6EA4C9E2}"/>
    <cellStyle name="Percent 37" xfId="2362" xr:uid="{9879BDA8-6AED-4A60-BF76-D9FF1A1ACB80}"/>
    <cellStyle name="Percent 38" xfId="17104" xr:uid="{E18C6FF3-C35D-45E3-90DC-3B6247DAC41C}"/>
    <cellStyle name="Percent 39" xfId="19208" xr:uid="{6079DFF1-CEAF-40FB-AC0F-6D3502449467}"/>
    <cellStyle name="Percent 4" xfId="112" xr:uid="{728745FB-5064-4471-B4CC-488A5FDCB59B}"/>
    <cellStyle name="Percent 4 2" xfId="11812" xr:uid="{94A13011-9189-4882-9CE8-3D149CEBD4A9}"/>
    <cellStyle name="Percent 4 2 2" xfId="1291" xr:uid="{E9D3373E-7C65-4586-A0F2-E858D11428F1}"/>
    <cellStyle name="Percent 4 2 2 2" xfId="20326" xr:uid="{6BD64B1F-E98B-4E5E-82DE-79B5F62146AA}"/>
    <cellStyle name="Percent 4 2 2 2 2" xfId="20497" xr:uid="{C14B6DC0-B476-41F5-8812-891F0BD525A4}"/>
    <cellStyle name="Percent 4 2 2 2 2 2" xfId="6248" xr:uid="{1E215AB8-66AC-4BAD-9B9F-33431E24F69E}"/>
    <cellStyle name="Percent 4 2 2 2 3" xfId="18566" xr:uid="{0D37D644-140D-4717-9254-11F5397F211A}"/>
    <cellStyle name="Percent 4 2 2 2 3 2" xfId="15939" xr:uid="{5E4004D7-334B-4536-A252-0127ED044A2F}"/>
    <cellStyle name="Percent 4 2 2 2 4" xfId="22947" xr:uid="{FA3280B7-0674-43E1-A0DC-861A7CE9BF10}"/>
    <cellStyle name="Percent 4 2 2 3" xfId="11981" xr:uid="{D49032CD-A8D5-4ED4-A39E-3028929D3B69}"/>
    <cellStyle name="Percent 4 2 2 3 2" xfId="10399" xr:uid="{78150313-E484-4AE7-BEBF-6FBFFA67DF7D}"/>
    <cellStyle name="Percent 4 2 2 4" xfId="5847" xr:uid="{5D65DED3-C03D-4D72-91E2-E3D2991EF845}"/>
    <cellStyle name="Percent 4 2 2 4 2" xfId="22167" xr:uid="{476FEF55-9CE0-4113-A0B1-0982003BB428}"/>
    <cellStyle name="Percent 4 2 2 5" xfId="16551" xr:uid="{9F861B0A-91E5-43FD-9A56-6705FBD90529}"/>
    <cellStyle name="Percent 4 2 3" xfId="22435" xr:uid="{E20AF0EA-A167-41A2-8BE2-089356F28D23}"/>
    <cellStyle name="Percent 4 2 3 2" xfId="16293" xr:uid="{5C699EFE-3F6F-4FD8-813F-8EF1EB35550B}"/>
    <cellStyle name="Percent 4 2 3 2 2" xfId="14696" xr:uid="{521F31B5-F3EA-45A8-9310-00F795A9600C}"/>
    <cellStyle name="Percent 4 2 3 3" xfId="10140" xr:uid="{25AB96F0-9CBD-4D6D-9E2E-5B9705750FDE}"/>
    <cellStyle name="Percent 4 2 3 3 2" xfId="8545" xr:uid="{3B3AF6D9-C9A7-41FF-9BD3-337F6671443F}"/>
    <cellStyle name="Percent 4 2 3 4" xfId="19808" xr:uid="{EC4B449B-FBE0-4451-BF25-4908F753D8F5}"/>
    <cellStyle name="Percent 4 2 4" xfId="7775" xr:uid="{2273BE22-D422-4601-BEEA-38820BD4C85F}"/>
    <cellStyle name="Percent 4 2 4 2" xfId="9016" xr:uid="{76CC9993-2721-40C8-A5C2-D217138148E2}"/>
    <cellStyle name="Percent 4 2 4 2 2" xfId="5318" xr:uid="{73FE1806-6BC1-43DF-9619-12579E9BABBE}"/>
    <cellStyle name="Percent 4 2 4 3" xfId="19715" xr:uid="{7D947CFE-F437-4701-A84B-03AA45F116AB}"/>
    <cellStyle name="Percent 4 2 4 3 2" xfId="17053" xr:uid="{0BC2A20B-E091-462D-BEEC-74373077EBB9}"/>
    <cellStyle name="Percent 4 2 4 4" xfId="937" xr:uid="{DAABB6BA-323F-44D5-9CAA-04DE6B08C579}"/>
    <cellStyle name="Percent 4 2 5" xfId="6744" xr:uid="{E576AC1D-CD26-4C41-A79E-5EEBE8E67411}"/>
    <cellStyle name="Percent 4 2 5 2" xfId="8289" xr:uid="{687C32BC-6054-4A0A-999F-DD5433BD108E}"/>
    <cellStyle name="Percent 4 2 6" xfId="576" xr:uid="{C9117D0A-BEA5-48C3-B91D-21214AB97A01}"/>
    <cellStyle name="Percent 4 2 6 2" xfId="11632" xr:uid="{2F82A30F-3A19-454F-87DE-C1BC26AEF33E}"/>
    <cellStyle name="Percent 4 2 7" xfId="24965" xr:uid="{E177ACF3-DA51-4AF5-8414-0A261972342F}"/>
    <cellStyle name="Percent 4 3" xfId="16122" xr:uid="{1BB71D93-4C0D-400E-B85D-390C61771221}"/>
    <cellStyle name="Percent 4 4" xfId="9798" xr:uid="{55938809-82D9-4BF7-9FF8-F1103318F71E}"/>
    <cellStyle name="Percent 4 4 2" xfId="22606" xr:uid="{9258445D-BD22-4891-AF8F-35028EFA30EF}"/>
    <cellStyle name="Percent 4 4 2 2" xfId="21008" xr:uid="{B2F77FA9-307D-4477-B5F3-3E190D13A415}"/>
    <cellStyle name="Percent 4 4 3" xfId="3826" xr:uid="{AD0A0A57-174D-476C-A686-C494D0B324E6}"/>
    <cellStyle name="Percent 4 4 3 2" xfId="19078" xr:uid="{BD87F996-F29B-40CD-A135-53D60BA6B282}"/>
    <cellStyle name="Percent 4 4 4" xfId="7172" xr:uid="{1D629CAA-4C79-451F-B7E3-A8F1610048EC}"/>
    <cellStyle name="Percent 4 5" xfId="18308" xr:uid="{ACC9233E-2CEA-41B7-B9E5-04D2C74E83E9}"/>
    <cellStyle name="Percent 4 5 2" xfId="2703" xr:uid="{13E4E1D2-ACE1-4A1F-A564-3636C95330E0}"/>
    <cellStyle name="Percent 4 5 2 2" xfId="15851" xr:uid="{1FD33957-E6D7-4433-8B8C-9EC0B4A31552}"/>
    <cellStyle name="Percent 4 5 3" xfId="7079" xr:uid="{A8E75A85-8042-4C48-8095-05B3EBF00238}"/>
    <cellStyle name="Percent 4 5 3 2" xfId="23366" xr:uid="{5C76889D-23A6-4921-8218-593757B60AC2}"/>
    <cellStyle name="Percent 4 5 4" xfId="936" xr:uid="{579242BC-3527-4CAE-971C-75CFD9ED4CBD}"/>
    <cellStyle name="Percent 40" xfId="18134" xr:uid="{4812DA10-4CF6-4072-8E75-4EB56A56937F}"/>
    <cellStyle name="Percent 41" xfId="17112" xr:uid="{305BD74A-C78D-4482-B3A5-ACF1ED77E69A}"/>
    <cellStyle name="Percent 42" xfId="8684" xr:uid="{241D2D63-EEC1-4A0F-8B7A-644C627C4667}"/>
    <cellStyle name="Percent 43" xfId="6521" xr:uid="{A97A2760-DDA7-4F54-9069-FCF6450A5461}"/>
    <cellStyle name="Percent 44" xfId="4417" xr:uid="{30F2F23A-68EF-4ED5-8C09-F54FB6E730BB}"/>
    <cellStyle name="Percent 45" xfId="17055" xr:uid="{77C06D54-131A-4AD9-A1BE-E6C190487B33}"/>
    <cellStyle name="Percent 46" xfId="10731" xr:uid="{E846CB47-15B8-41AD-A61D-A9221246BC15}"/>
    <cellStyle name="Percent 460" xfId="25610" xr:uid="{ADCCA5B4-8425-48A2-8B37-647C9351014E}"/>
    <cellStyle name="Percent 47" xfId="9698" xr:uid="{1A29ECFF-DE1C-4DB4-BECA-CBFBFB8E212C}"/>
    <cellStyle name="Percent 48" xfId="19159" xr:uid="{0C37EFC5-9D85-4A5E-9B47-5327962D9F47}"/>
    <cellStyle name="Percent 49" xfId="6563" xr:uid="{CF7AAF3A-65B0-4A00-9CFE-D0134DF88EB5}"/>
    <cellStyle name="Percent 5" xfId="113" xr:uid="{1961A8E6-1DD3-47AA-BD35-B9C7BC28B374}"/>
    <cellStyle name="Percent 5 10" xfId="24449" xr:uid="{B0A7ADB8-BABE-4A8A-85D6-AC40BD389473}"/>
    <cellStyle name="Percent 5 2" xfId="3395" xr:uid="{39EBDC49-3241-4C3F-844B-583F52E34C1D}"/>
    <cellStyle name="Percent 5 2 2" xfId="14014" xr:uid="{601A5CF0-9EE3-4237-86FC-9A52F30261DE}"/>
    <cellStyle name="Percent 5 2 2 2" xfId="14185" xr:uid="{C0312266-69C2-45B3-BE91-7DFB2C74860F}"/>
    <cellStyle name="Percent 5 2 2 2 2" xfId="12562" xr:uid="{F60D2CD0-B19D-4763-887B-314B40B2317A}"/>
    <cellStyle name="Percent 5 2 2 3" xfId="8033" xr:uid="{4792A236-5837-4D67-B9D6-1DE1F17020F4}"/>
    <cellStyle name="Percent 5 2 2 3 2" xfId="5406" xr:uid="{DA689763-A0DC-4DB2-9073-39F8A9DCC601}"/>
    <cellStyle name="Percent 5 2 2 4" xfId="16634" xr:uid="{F44B519C-07D6-48DD-B782-E2F1D8DE6D06}"/>
    <cellStyle name="Percent 5 2 3" xfId="24618" xr:uid="{A0EC8BA5-C625-47D4-8DBD-9FB06F3904F0}"/>
    <cellStyle name="Percent 5 2 3 2" xfId="23036" xr:uid="{244B30ED-D9CB-4AD0-B1A2-B11A4414EB06}"/>
    <cellStyle name="Percent 5 2 4" xfId="12161" xr:uid="{7FA9B58B-C09A-4CFC-9FF4-B45D958F3FF8}"/>
    <cellStyle name="Percent 5 2 4 2" xfId="15855" xr:uid="{3F8D7342-C2DF-482D-8E0C-B8B047E6F546}"/>
    <cellStyle name="Percent 5 2 5" xfId="6017" xr:uid="{109B72CE-17BE-46B3-B2FC-E59E7938432C}"/>
    <cellStyle name="Percent 5 2 6" xfId="25608" xr:uid="{EE8009DC-502E-40F7-9899-DF1A7311E84A}"/>
    <cellStyle name="Percent 5 3" xfId="21312" xr:uid="{C644509D-8945-4949-8B69-31EE38B21EEF}"/>
    <cellStyle name="Percent 5 4" xfId="5588" xr:uid="{E0F6FEA4-FCC9-440F-8201-1272F549A657}"/>
    <cellStyle name="Percent 5 4 2" xfId="5759" xr:uid="{0845C0C6-AB78-4494-A445-8013B72E7A6C}"/>
    <cellStyle name="Percent 5 4 2 2" xfId="3132" xr:uid="{53D3CDF0-B105-4802-816D-80C7F4078044}"/>
    <cellStyle name="Percent 5 4 3" xfId="22777" xr:uid="{E48617A2-BD6B-4F74-ABCC-00C9E3A895E5}"/>
    <cellStyle name="Percent 5 4 3 2" xfId="21180" xr:uid="{015515FA-93F8-40A1-9C3A-588173CE5CEE}"/>
    <cellStyle name="Percent 5 4 4" xfId="13494" xr:uid="{3C9E416E-792F-495E-BFC6-4A112BF13F4E}"/>
    <cellStyle name="Percent 5 5" xfId="20410" xr:uid="{6D08BA6C-0B33-4FC5-A9DC-EC9A05253150}"/>
    <cellStyle name="Percent 5 5 2" xfId="21652" xr:uid="{67D4ACE6-EC98-4A43-A06D-E15D11D7D21C}"/>
    <cellStyle name="Percent 5 5 2 2" xfId="11631" xr:uid="{E877E30D-4920-41C1-8DA4-BB4B1225830F}"/>
    <cellStyle name="Percent 5 5 3" xfId="13401" xr:uid="{14A4965D-2B34-4B04-8600-AC9AD087DD3A}"/>
    <cellStyle name="Percent 5 5 3 2" xfId="6519" xr:uid="{F7687767-B443-4A45-92E8-083E37CA0BFE}"/>
    <cellStyle name="Percent 5 5 4" xfId="1973" xr:uid="{2F0E9D9D-41E7-4FD1-9A5C-82F4925064E5}"/>
    <cellStyle name="Percent 5 6" xfId="19380" xr:uid="{5397E87B-7C20-452C-B01F-71A52A5C70AF}"/>
    <cellStyle name="Percent 5 6 2" xfId="20924" xr:uid="{637D1964-1EA7-4056-B15C-5D6E2478A887}"/>
    <cellStyle name="Percent 5 7" xfId="2686" xr:uid="{3B495522-BC50-4E66-B5A5-70B275BE9FAA}"/>
    <cellStyle name="Percent 5 7 2" xfId="24269" xr:uid="{73F40A02-3EF3-42F7-A630-DBCBC2FF2CF0}"/>
    <cellStyle name="Percent 5 8" xfId="18652" xr:uid="{A1564DC1-881C-4A63-A5DA-3EBB42944925}"/>
    <cellStyle name="Percent 5 9" xfId="13914" xr:uid="{ACD46D84-8BD9-4202-8D4D-578EC829416F}"/>
    <cellStyle name="Percent 50" xfId="25481" xr:uid="{CF6FF74A-5CED-4AEA-8E3A-00E83F54BE0E}"/>
    <cellStyle name="Percent 6" xfId="114" xr:uid="{A4CB9942-C0E6-41B5-A809-A227F9552DDF}"/>
    <cellStyle name="Percent 6 2" xfId="9709" xr:uid="{BB30DA7A-019E-4D5E-A1FE-A66FFB5782E0}"/>
    <cellStyle name="Percent 6 2 2" xfId="2450" xr:uid="{2F13CC24-A1A2-4CEE-BDDF-E432D56935B3}"/>
    <cellStyle name="Percent 6 2 2 2" xfId="2621" xr:uid="{76FBBFCF-8156-4891-A2B9-74D9F23EB033}"/>
    <cellStyle name="Percent 6 2 2 2 2" xfId="25199" xr:uid="{FCC84AB7-0C39-4E97-8734-0B13D698875B}"/>
    <cellStyle name="Percent 6 2 2 3" xfId="20668" xr:uid="{2D421530-3323-40FB-8445-9485C38CD527}"/>
    <cellStyle name="Percent 6 2 2 3 2" xfId="11719" xr:uid="{BA883A92-7F95-41AC-843B-1CE2AAD4A487}"/>
    <cellStyle name="Percent 6 2 2 4" xfId="6100" xr:uid="{E780623D-3E84-4305-9612-14B3EBF160C3}"/>
    <cellStyle name="Percent 6 2 3" xfId="18305" xr:uid="{CE5E4D3F-D5FF-4FF4-AE71-CCDE6C91ED77}"/>
    <cellStyle name="Percent 6 2 3 2" xfId="16723" xr:uid="{7E957692-3BC1-4665-A643-74D238C22F1B}"/>
    <cellStyle name="Percent 6 2 4" xfId="24798" xr:uid="{A32D8F00-5D24-49C4-B020-09733A617B30}"/>
    <cellStyle name="Percent 6 2 4 2" xfId="5322" xr:uid="{F0A1E968-10FE-46F2-B937-E1AE97A771AE}"/>
    <cellStyle name="Percent 6 2 5" xfId="12331" xr:uid="{3FCE0DAD-4ED8-4D34-9F8D-CC781FBD490B}"/>
    <cellStyle name="Percent 6 3" xfId="15000" xr:uid="{1B13767E-0ADA-4690-8983-7770379AB280}"/>
    <cellStyle name="Percent 6 4" xfId="11902" xr:uid="{9221E4C1-600C-4AF4-831A-3518C30D0A04}"/>
    <cellStyle name="Percent 6 4 2" xfId="12073" xr:uid="{B0DC806E-397B-4D5A-8E88-6D67DA6F5854}"/>
    <cellStyle name="Percent 6 4 2 2" xfId="9445" xr:uid="{A587E4A9-0FB6-4624-BB62-C34E4AE44DEA}"/>
    <cellStyle name="Percent 6 4 3" xfId="16464" xr:uid="{DD2ED09B-ACF0-4FE4-BE8D-0C1C56A1BE94}"/>
    <cellStyle name="Percent 6 4 3 2" xfId="14868" xr:uid="{E7B95102-6EFD-404B-BE80-4E910E23B28D}"/>
    <cellStyle name="Percent 6 4 4" xfId="1889" xr:uid="{A238072B-8B72-4CF7-B941-D82C78C18E2F}"/>
    <cellStyle name="Percent 6 5" xfId="14098" xr:uid="{C8413E66-DD6B-439D-9478-CC46BCAB0B8D}"/>
    <cellStyle name="Percent 6 5 2" xfId="15340" xr:uid="{A6F1CACD-0DBF-4513-86FD-A30AFC95D951}"/>
    <cellStyle name="Percent 6 5 2 2" xfId="24268" xr:uid="{E50E09FA-12A2-4A11-84EA-EF880A07A0B2}"/>
    <cellStyle name="Percent 6 5 3" xfId="764" xr:uid="{1844729B-5814-4D09-95F4-7AC2A65FDD98}"/>
    <cellStyle name="Percent 6 5 3 2" xfId="12833" xr:uid="{F960B8B7-EBD3-47C9-AE24-BA0229F5195A}"/>
    <cellStyle name="Percent 6 5 4" xfId="4077" xr:uid="{646C4B51-ABE2-41A9-A7E3-3A3A28735B2C}"/>
    <cellStyle name="Percent 6 6" xfId="13066" xr:uid="{DECFAF05-6863-4CD5-919C-BCE1A1A1A50E}"/>
    <cellStyle name="Percent 6 6 2" xfId="14612" xr:uid="{F01D4BA3-9BCA-40B3-AD21-31D11620C985}"/>
    <cellStyle name="Percent 6 7" xfId="8999" xr:uid="{CF004622-94B7-4B72-BA51-372F47E57F33}"/>
    <cellStyle name="Percent 6 7 2" xfId="17957" xr:uid="{0F468812-9526-4967-BD58-F6B8EAB2C01F}"/>
    <cellStyle name="Percent 6 8" xfId="8119" xr:uid="{10C1735B-2130-476D-8A03-D7A9DD4BB1D6}"/>
    <cellStyle name="Percent 6 9" xfId="18136" xr:uid="{397412F3-7CED-4FA5-AAD2-6A1ED801CA66}"/>
    <cellStyle name="Percent 7" xfId="115" xr:uid="{E17E29C1-A43C-4D01-9854-C0B4E8A49E49}"/>
    <cellStyle name="Percent 7 2" xfId="22346" xr:uid="{D61E9107-2690-4F83-85B6-6ED1506307C7}"/>
    <cellStyle name="Percent 7 2 2" xfId="8763" xr:uid="{10044EB9-F74B-4190-A89C-4CA8009A9342}"/>
    <cellStyle name="Percent 7 2 2 2" xfId="8934" xr:uid="{C6E90514-F6D7-40B0-B21F-ECFE8BEA45D4}"/>
    <cellStyle name="Percent 7 2 2 2 2" xfId="18886" xr:uid="{226531AA-15C4-4E0C-918E-C1EB95A10C11}"/>
    <cellStyle name="Percent 7 2 2 3" xfId="14356" xr:uid="{05F837B4-429A-4B7A-8D97-57D3CBE86566}"/>
    <cellStyle name="Percent 7 2 2 3 2" xfId="24356" xr:uid="{4E403B01-7723-4867-B844-1691CC6EA16A}"/>
    <cellStyle name="Percent 7 2 2 4" xfId="12414" xr:uid="{B6C7976A-23BC-4BD8-961F-C5978D539925}"/>
    <cellStyle name="Percent 7 2 3" xfId="7772" xr:uid="{DB59A4EB-A8F9-4493-BEA2-8C9688FD03A0}"/>
    <cellStyle name="Percent 7 2 3 2" xfId="6189" xr:uid="{FF410B2F-A99C-4C93-B56D-7DD5378BAB91}"/>
    <cellStyle name="Percent 7 2 4" xfId="18485" xr:uid="{357CE202-9183-4604-B6C8-7E65622A03CF}"/>
    <cellStyle name="Percent 7 2 4 2" xfId="11635" xr:uid="{D5EE06C5-09E2-46A7-A266-11026C5AF557}"/>
    <cellStyle name="Percent 7 2 5" xfId="24968" xr:uid="{EAB971BD-D689-4B94-A240-309EBA5C1A7B}"/>
    <cellStyle name="Percent 7 3" xfId="4467" xr:uid="{F9D3EE69-D380-4401-B82A-341E84ED53AB}"/>
    <cellStyle name="Percent 7 4" xfId="24539" xr:uid="{DF09DEE2-135C-4A02-B81C-D4A6FC32E41A}"/>
    <cellStyle name="Percent 7 4 2" xfId="24710" xr:uid="{24B52399-C541-4F75-95AD-1235C7097130}"/>
    <cellStyle name="Percent 7 4 2 2" xfId="22081" xr:uid="{4F909B2F-B747-4D33-9FCC-7E337BA73C7B}"/>
    <cellStyle name="Percent 7 4 3" xfId="5930" xr:uid="{EA222DC8-9EC9-41E1-8593-E38BC320DFBE}"/>
    <cellStyle name="Percent 7 4 3 2" xfId="3304" xr:uid="{EA577466-E0F6-4D3A-A2B0-3DAD75B359C0}"/>
    <cellStyle name="Percent 7 4 4" xfId="3993" xr:uid="{91115A25-4222-4125-ADE9-243CB856F09A}"/>
    <cellStyle name="Percent 7 5" xfId="2534" xr:uid="{87B05A76-2702-4F03-B3B1-10557CF532D4}"/>
    <cellStyle name="Percent 7 5 2" xfId="4807" xr:uid="{671BC93B-0A39-4675-A1D6-598B5B4EE30B}"/>
    <cellStyle name="Percent 7 5 2 2" xfId="17956" xr:uid="{D29E13C0-85E5-48A4-997C-12CE08741828}"/>
    <cellStyle name="Percent 7 5 3" xfId="1801" xr:uid="{D161009E-88F9-4840-9356-1C00C9A9650A}"/>
    <cellStyle name="Percent 7 5 3 2" xfId="25470" xr:uid="{B78DFCD7-C6F3-45DB-A9E6-B00200FE21FF}"/>
    <cellStyle name="Percent 7 5 4" xfId="10391" xr:uid="{AEED4779-059A-4E11-A773-ECDDEF2D1210}"/>
    <cellStyle name="Percent 7 6" xfId="427" xr:uid="{9AA57A41-0728-42A8-8466-019834656A02}"/>
    <cellStyle name="Percent 7 6 2" xfId="3048" xr:uid="{8FE46527-221C-476E-A668-742EC68AE110}"/>
    <cellStyle name="Percent 7 7" xfId="21635" xr:uid="{4F18C2A3-4679-409B-A91B-2E65CC380B06}"/>
    <cellStyle name="Percent 7 7 2" xfId="7424" xr:uid="{43E987A9-14D7-4619-B94E-B2192323BA2E}"/>
    <cellStyle name="Percent 7 8" xfId="20754" xr:uid="{AA8B0FDD-92A5-4D29-B07C-B343230C4533}"/>
    <cellStyle name="Percent 7 9" xfId="7603" xr:uid="{EA1D7759-D135-49E4-B7F2-70F982BD66C2}"/>
    <cellStyle name="Percent 8" xfId="116" xr:uid="{6460ACDD-2916-45D6-8A2D-F7E9D5115991}"/>
    <cellStyle name="Percent 8 2" xfId="16033" xr:uid="{716CFA46-A508-4BC9-A5AB-9D20C5FE1107}"/>
    <cellStyle name="Percent 8 2 2" xfId="21399" xr:uid="{ACAF6AB0-BA0B-4678-984D-8B6F1ECF8C33}"/>
    <cellStyle name="Percent 8 2 2 2" xfId="21570" xr:uid="{EA634EF3-1A02-4014-9AAC-E99624F3CA74}"/>
    <cellStyle name="Percent 8 2 2 2 2" xfId="8353" xr:uid="{AC5D92F9-F42A-41A9-84D5-9315D380ACB1}"/>
    <cellStyle name="Percent 8 2 2 3" xfId="2792" xr:uid="{688567CE-99B6-4AAA-99EB-5BBC6DC39538}"/>
    <cellStyle name="Percent 8 2 2 3 2" xfId="18044" xr:uid="{75F79731-A9C2-4740-80DE-21C3ABC301DE}"/>
    <cellStyle name="Percent 8 2 2 4" xfId="25051" xr:uid="{6EA27A04-1F7B-425E-94BB-F05CDFDFF7F7}"/>
    <cellStyle name="Percent 8 2 3" xfId="20407" xr:uid="{61C55C54-2FF6-4596-BA58-C0768ABDEBC6}"/>
    <cellStyle name="Percent 8 2 3 2" xfId="12503" xr:uid="{B3F20DD8-193F-4BF5-A1BD-5DDD75AD0AB8}"/>
    <cellStyle name="Percent 8 2 4" xfId="7952" xr:uid="{4AD5BB44-C296-49B9-8457-3EF34D27B9A1}"/>
    <cellStyle name="Percent 8 2 4 2" xfId="24272" xr:uid="{652A593B-F114-4BEB-BDF0-845A535E49A4}"/>
    <cellStyle name="Percent 8 2 5" xfId="18655" xr:uid="{31B0AEF1-91A4-41FB-8107-DC1E16574D46}"/>
    <cellStyle name="Percent 8 3" xfId="10780" xr:uid="{189F4769-E039-4D1F-8D4F-4B6048958A71}"/>
    <cellStyle name="Percent 8 4" xfId="18226" xr:uid="{323FBCA0-06F6-45C9-80AE-6E193E8FD008}"/>
    <cellStyle name="Percent 8 4 2" xfId="18397" xr:uid="{9313AFCB-741A-4629-981D-DF9F9D0317D3}"/>
    <cellStyle name="Percent 8 4 2 2" xfId="15769" xr:uid="{6915A9E6-6A04-4A63-BCF2-D90E1972970D}"/>
    <cellStyle name="Percent 8 4 3" xfId="12244" xr:uid="{E02CF4D4-A9E8-4D79-88F9-EF5192FCE5AE}"/>
    <cellStyle name="Percent 8 4 3 2" xfId="9617" xr:uid="{BA21694F-01A3-491F-92D3-39AA9761ACBF}"/>
    <cellStyle name="Percent 8 4 4" xfId="10307" xr:uid="{A3B0E799-3AA6-456C-9296-890D40F6B1DF}"/>
    <cellStyle name="Percent 8 5" xfId="8847" xr:uid="{9EA9C7F8-B61C-49E7-8F6F-80725C9ADFB3}"/>
    <cellStyle name="Percent 8 5 2" xfId="11120" xr:uid="{20307F3F-8C28-47E0-8773-C917631E3E9E}"/>
    <cellStyle name="Percent 8 5 2 2" xfId="7423" xr:uid="{9739FFAC-74E0-4FA9-889F-481D3A5533C4}"/>
    <cellStyle name="Percent 8 5 3" xfId="3905" xr:uid="{4D3CCECF-03D7-4B94-BEE5-CFCF4C14DAE7}"/>
    <cellStyle name="Percent 8 5 3 2" xfId="19157" xr:uid="{B81FB075-8988-4435-AE61-724C1F961673}"/>
    <cellStyle name="Percent 8 5 4" xfId="23028" xr:uid="{7ECF7427-FF50-42DC-A546-08D0F2BADE6C}"/>
    <cellStyle name="Percent 8 6" xfId="1466" xr:uid="{2E8BED6D-9D7B-483E-934C-C1418F247483}"/>
    <cellStyle name="Percent 8 6 2" xfId="9361" xr:uid="{73452D30-00AC-4611-AC17-F7D595A777E6}"/>
    <cellStyle name="Percent 8 7" xfId="15323" xr:uid="{92206760-53AA-402D-80C2-157869D73051}"/>
    <cellStyle name="Percent 8 7 2" xfId="20060" xr:uid="{61E12C5F-F048-478F-AD4A-BD33AE6530E4}"/>
    <cellStyle name="Percent 8 8" xfId="14442" xr:uid="{1727B948-9E1F-4A87-A0D7-040AFE613A6C}"/>
    <cellStyle name="Percent 8 9" xfId="20238" xr:uid="{6AA8184F-1311-4473-BB68-74BA223631C7}"/>
    <cellStyle name="Percent 9" xfId="120" xr:uid="{B41A0B4C-FE46-4475-B72E-96D726D6B299}"/>
    <cellStyle name="Percent 9 2" xfId="5499" xr:uid="{F93148E4-ADF8-4D36-890D-D56999FADF93}"/>
    <cellStyle name="Percent 9 2 2" xfId="15087" xr:uid="{94A8389D-7D57-4BE2-A8A9-4B884EFC2DEC}"/>
    <cellStyle name="Percent 9 2 2 2" xfId="15258" xr:uid="{0090DFCF-E2FA-44ED-A217-9E2F2E6CB9E5}"/>
    <cellStyle name="Percent 9 2 2 2 2" xfId="20988" xr:uid="{DA5C141F-D68A-458C-9935-4C3332F61D87}"/>
    <cellStyle name="Percent 9 2 2 3" xfId="9105" xr:uid="{A4513DAE-799F-4440-A411-05E9DAF40E3C}"/>
    <cellStyle name="Percent 9 2 2 3 2" xfId="7511" xr:uid="{AD86DA92-AD7A-4EF3-8C54-CB3AAAF00EAA}"/>
    <cellStyle name="Percent 9 2 2 4" xfId="18738" xr:uid="{A270FA46-2D02-40F0-A59E-BFE81F3DE754}"/>
    <cellStyle name="Percent 9 2 3" xfId="14095" xr:uid="{2D6A224E-1683-4205-86AB-20CA3EE69050}"/>
    <cellStyle name="Percent 9 2 3 2" xfId="25140" xr:uid="{9B010E42-5A57-4A48-8A05-386509455C75}"/>
    <cellStyle name="Percent 9 2 4" xfId="20587" xr:uid="{183E3FFD-CDDB-4382-8715-FFDE575B1784}"/>
    <cellStyle name="Percent 9 2 4 2" xfId="17960" xr:uid="{FAE9F982-4682-48BC-B05C-F4D0DD9A244D}"/>
    <cellStyle name="Percent 9 2 5" xfId="8122" xr:uid="{67770364-62FC-4D28-9494-E3A67A1A8D81}"/>
    <cellStyle name="Percent 9 3" xfId="7693" xr:uid="{67D77A7A-5273-4BEF-ABC8-9C381BCDBE4E}"/>
    <cellStyle name="Percent 9 3 2" xfId="7864" xr:uid="{271959E3-C357-443F-B7B2-74E8C7C00C07}"/>
    <cellStyle name="Percent 9 3 2 2" xfId="5236" xr:uid="{B186DB41-58A6-4310-8B05-93CDF05A2957}"/>
    <cellStyle name="Percent 9 3 3" xfId="24881" xr:uid="{C3DF0D85-D057-42A6-A02B-DEA3DFA4C4C3}"/>
    <cellStyle name="Percent 9 3 3 2" xfId="22253" xr:uid="{02336392-DBF6-4E99-B94A-EEF81A65CBA5}"/>
    <cellStyle name="Percent 9 3 4" xfId="22944" xr:uid="{04D1FD86-033D-44D1-9271-CD39C112613B}"/>
    <cellStyle name="Percent 9 4" xfId="21483" xr:uid="{BDCE7814-FE80-4351-A32A-0FAC652017FF}"/>
    <cellStyle name="Percent 9 4 2" xfId="23757" xr:uid="{DA7759EB-0FE9-44E4-8B5F-CB41EBC09DBE}"/>
    <cellStyle name="Percent 9 4 2 2" xfId="20059" xr:uid="{1C301353-F86D-4203-9DAA-9EBE247BE8F1}"/>
    <cellStyle name="Percent 9 4 3" xfId="10219" xr:uid="{08046787-94E9-44F9-B0E7-C86376DC0154}"/>
    <cellStyle name="Percent 9 4 3 2" xfId="8624" xr:uid="{40CDEFB4-9519-496D-8758-74658A456BC3}"/>
    <cellStyle name="Percent 9 4 4" xfId="16715" xr:uid="{C6B5BC26-2F3D-4157-9180-6251EAB6F119}"/>
    <cellStyle name="Percent 9 5" xfId="3570" xr:uid="{F4F350EA-ADF1-4747-BA5C-77D18512ECF6}"/>
    <cellStyle name="Percent 9 5 2" xfId="21997" xr:uid="{D465255E-2139-4C02-AB6C-A64F833AC959}"/>
    <cellStyle name="Percent 9 6" xfId="4790" xr:uid="{9AFF8B5C-4374-4EF8-89C4-E8F8BD6B7D12}"/>
    <cellStyle name="Percent 9 6 2" xfId="13746" xr:uid="{928BFB4F-372C-4395-90E4-AFAD1B35E62B}"/>
    <cellStyle name="Percent 9 7" xfId="2878" xr:uid="{CED77209-2C7F-4269-8DE7-2894D0F5ACA7}"/>
    <cellStyle name="Percent 9 8" xfId="13926" xr:uid="{F7B2E126-BA9D-476F-886F-5909FD12A585}"/>
    <cellStyle name="Subheads" xfId="117" xr:uid="{4BAB120F-5B00-42AA-BA92-4CA27C2978BA}"/>
    <cellStyle name="Title" xfId="4" builtinId="15" customBuiltin="1"/>
    <cellStyle name="Title 2" xfId="118" xr:uid="{18DDDE93-B52B-4815-9849-D79B878E68A7}"/>
    <cellStyle name="Title 3" xfId="188" xr:uid="{678158A6-3159-4306-A752-D66C27ECE253}"/>
    <cellStyle name="Total" xfId="18" builtinId="25" customBuiltin="1"/>
    <cellStyle name="Total 2" xfId="5491" xr:uid="{FE4CC4FD-DCB8-4C49-8A0B-7F6C526B46E6}"/>
    <cellStyle name="Warning Text" xfId="16" builtinId="11" customBuiltin="1"/>
    <cellStyle name="Warning Text 2" xfId="9700" xr:uid="{560403F1-C99E-4DAC-821D-7AD704DD7905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B70" transitionEvaluation="1" transitionEntry="1" codeName="Sheet1">
    <pageSetUpPr autoPageBreaks="0" fitToPage="1"/>
  </sheetPr>
  <dimension ref="A1:CF817"/>
  <sheetViews>
    <sheetView showGridLines="0" tabSelected="1" topLeftCell="A70" zoomScale="85" zoomScaleNormal="85" workbookViewId="0">
      <pane xSplit="1" topLeftCell="B1" activePane="topRight" state="frozen"/>
      <selection pane="topRight" activeCell="B438" sqref="B438"/>
    </sheetView>
  </sheetViews>
  <sheetFormatPr defaultColWidth="11.75" defaultRowHeight="12.65" customHeight="1" x14ac:dyDescent="0.3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 x14ac:dyDescent="0.3">
      <c r="A1" s="229" t="s">
        <v>1232</v>
      </c>
      <c r="B1" s="230"/>
      <c r="C1" s="230"/>
      <c r="D1" s="230"/>
      <c r="E1" s="230"/>
      <c r="F1" s="230"/>
    </row>
    <row r="2" spans="1:6" ht="12.75" customHeight="1" x14ac:dyDescent="0.3">
      <c r="A2" s="230" t="s">
        <v>1233</v>
      </c>
      <c r="B2" s="230"/>
      <c r="C2" s="231"/>
      <c r="D2" s="230"/>
      <c r="E2" s="230"/>
      <c r="F2" s="230"/>
    </row>
    <row r="3" spans="1:6" ht="12.75" customHeight="1" x14ac:dyDescent="0.3">
      <c r="A3" s="199"/>
      <c r="C3" s="232"/>
    </row>
    <row r="4" spans="1:6" ht="12.75" customHeight="1" x14ac:dyDescent="0.3">
      <c r="C4" s="232"/>
    </row>
    <row r="5" spans="1:6" ht="12.75" customHeight="1" x14ac:dyDescent="0.3">
      <c r="A5" s="199" t="s">
        <v>1258</v>
      </c>
      <c r="C5" s="232"/>
    </row>
    <row r="6" spans="1:6" ht="12.75" customHeight="1" x14ac:dyDescent="0.3">
      <c r="A6" s="199" t="s">
        <v>0</v>
      </c>
      <c r="C6" s="232"/>
    </row>
    <row r="7" spans="1:6" ht="12.75" customHeight="1" x14ac:dyDescent="0.3">
      <c r="A7" s="199" t="s">
        <v>1</v>
      </c>
      <c r="C7" s="232"/>
    </row>
    <row r="8" spans="1:6" ht="12.75" customHeight="1" x14ac:dyDescent="0.3">
      <c r="C8" s="232"/>
    </row>
    <row r="9" spans="1:6" ht="12.75" customHeight="1" x14ac:dyDescent="0.3">
      <c r="C9" s="232"/>
    </row>
    <row r="10" spans="1:6" ht="12.75" customHeight="1" x14ac:dyDescent="0.3">
      <c r="A10" s="198" t="s">
        <v>1228</v>
      </c>
      <c r="C10" s="232"/>
    </row>
    <row r="11" spans="1:6" ht="12.75" customHeight="1" x14ac:dyDescent="0.3">
      <c r="A11" s="198" t="s">
        <v>1231</v>
      </c>
      <c r="C11" s="232"/>
    </row>
    <row r="12" spans="1:6" ht="12.75" customHeight="1" x14ac:dyDescent="0.3">
      <c r="C12" s="232"/>
    </row>
    <row r="13" spans="1:6" ht="12.75" customHeight="1" x14ac:dyDescent="0.3">
      <c r="C13" s="232"/>
    </row>
    <row r="14" spans="1:6" ht="12.75" customHeight="1" x14ac:dyDescent="0.3">
      <c r="A14" s="199" t="s">
        <v>2</v>
      </c>
      <c r="C14" s="232"/>
    </row>
    <row r="15" spans="1:6" ht="12.75" customHeight="1" x14ac:dyDescent="0.3">
      <c r="A15" s="199"/>
      <c r="C15" s="232"/>
    </row>
    <row r="16" spans="1:6" ht="12.75" customHeight="1" x14ac:dyDescent="0.3">
      <c r="A16" s="180" t="s">
        <v>1260</v>
      </c>
      <c r="C16" s="232"/>
      <c r="F16" s="276" t="s">
        <v>1259</v>
      </c>
    </row>
    <row r="17" spans="1:6" ht="12.75" customHeight="1" x14ac:dyDescent="0.3">
      <c r="A17" s="180" t="s">
        <v>1230</v>
      </c>
      <c r="C17" s="276" t="s">
        <v>1259</v>
      </c>
    </row>
    <row r="18" spans="1:6" ht="12.75" customHeight="1" x14ac:dyDescent="0.3">
      <c r="A18" s="226"/>
      <c r="C18" s="232"/>
    </row>
    <row r="19" spans="1:6" ht="12.75" customHeight="1" x14ac:dyDescent="0.3">
      <c r="C19" s="232"/>
    </row>
    <row r="20" spans="1:6" ht="12.75" customHeight="1" x14ac:dyDescent="0.3">
      <c r="A20" s="267" t="s">
        <v>1234</v>
      </c>
      <c r="B20" s="267"/>
      <c r="C20" s="277"/>
      <c r="D20" s="267"/>
      <c r="E20" s="267"/>
      <c r="F20" s="267"/>
    </row>
    <row r="21" spans="1:6" ht="22.5" customHeight="1" x14ac:dyDescent="0.3">
      <c r="A21" s="199"/>
      <c r="C21" s="232"/>
    </row>
    <row r="22" spans="1:6" ht="12.65" customHeight="1" x14ac:dyDescent="0.3">
      <c r="A22" s="233" t="s">
        <v>1254</v>
      </c>
      <c r="B22" s="234"/>
      <c r="C22" s="235"/>
      <c r="D22" s="233"/>
      <c r="E22" s="233"/>
    </row>
    <row r="23" spans="1:6" ht="12.65" customHeight="1" x14ac:dyDescent="0.3">
      <c r="B23" s="199"/>
      <c r="C23" s="232"/>
    </row>
    <row r="24" spans="1:6" ht="12.65" customHeight="1" x14ac:dyDescent="0.3">
      <c r="A24" s="236" t="s">
        <v>3</v>
      </c>
      <c r="C24" s="232"/>
    </row>
    <row r="25" spans="1:6" ht="12.65" customHeight="1" x14ac:dyDescent="0.3">
      <c r="A25" s="198" t="s">
        <v>1235</v>
      </c>
      <c r="C25" s="232"/>
    </row>
    <row r="26" spans="1:6" ht="12.65" customHeight="1" x14ac:dyDescent="0.3">
      <c r="A26" s="199" t="s">
        <v>4</v>
      </c>
      <c r="C26" s="232"/>
    </row>
    <row r="27" spans="1:6" ht="12.65" customHeight="1" x14ac:dyDescent="0.3">
      <c r="A27" s="198" t="s">
        <v>1236</v>
      </c>
      <c r="C27" s="232"/>
    </row>
    <row r="28" spans="1:6" ht="12.65" customHeight="1" x14ac:dyDescent="0.3">
      <c r="A28" s="199" t="s">
        <v>5</v>
      </c>
      <c r="C28" s="232"/>
    </row>
    <row r="29" spans="1:6" ht="12.65" customHeight="1" x14ac:dyDescent="0.3">
      <c r="A29" s="198"/>
      <c r="C29" s="232"/>
    </row>
    <row r="30" spans="1:6" ht="12.65" customHeight="1" x14ac:dyDescent="0.3">
      <c r="A30" s="180" t="s">
        <v>6</v>
      </c>
      <c r="C30" s="232"/>
    </row>
    <row r="31" spans="1:6" ht="12.65" customHeight="1" x14ac:dyDescent="0.3">
      <c r="A31" s="199" t="s">
        <v>7</v>
      </c>
      <c r="C31" s="232"/>
    </row>
    <row r="32" spans="1:6" ht="12.65" customHeight="1" x14ac:dyDescent="0.3">
      <c r="A32" s="199" t="s">
        <v>8</v>
      </c>
      <c r="C32" s="232"/>
    </row>
    <row r="33" spans="1:83" ht="12.65" customHeight="1" x14ac:dyDescent="0.3">
      <c r="A33" s="198" t="s">
        <v>1237</v>
      </c>
      <c r="C33" s="232"/>
    </row>
    <row r="34" spans="1:83" ht="12.65" customHeight="1" x14ac:dyDescent="0.3">
      <c r="A34" s="199" t="s">
        <v>9</v>
      </c>
      <c r="C34" s="232"/>
    </row>
    <row r="35" spans="1:83" ht="12.65" customHeight="1" x14ac:dyDescent="0.3">
      <c r="A35" s="199"/>
      <c r="C35" s="232"/>
    </row>
    <row r="36" spans="1:83" ht="12.65" customHeight="1" x14ac:dyDescent="0.3">
      <c r="A36" s="198" t="s">
        <v>1238</v>
      </c>
      <c r="C36" s="232"/>
    </row>
    <row r="37" spans="1:83" ht="12.65" customHeight="1" x14ac:dyDescent="0.3">
      <c r="A37" s="199" t="s">
        <v>1229</v>
      </c>
      <c r="C37" s="232"/>
    </row>
    <row r="38" spans="1:83" ht="12" customHeight="1" x14ac:dyDescent="0.3">
      <c r="A38" s="198"/>
      <c r="C38" s="232"/>
    </row>
    <row r="39" spans="1:83" ht="12.65" customHeight="1" x14ac:dyDescent="0.3">
      <c r="A39" s="199"/>
      <c r="C39" s="232"/>
    </row>
    <row r="40" spans="1:83" ht="12" customHeight="1" x14ac:dyDescent="0.3">
      <c r="A40" s="199"/>
      <c r="C40" s="232"/>
    </row>
    <row r="41" spans="1:83" ht="12" customHeight="1" x14ac:dyDescent="0.3">
      <c r="A41" s="199"/>
      <c r="C41" s="237"/>
      <c r="D41" s="238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</row>
    <row r="42" spans="1:83" ht="12" customHeight="1" x14ac:dyDescent="0.3">
      <c r="A42" s="199"/>
      <c r="C42" s="237"/>
      <c r="D42" s="238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9"/>
    </row>
    <row r="43" spans="1:83" ht="12" customHeight="1" x14ac:dyDescent="0.3">
      <c r="A43" s="199"/>
      <c r="C43" s="232"/>
      <c r="F43" s="181"/>
    </row>
    <row r="44" spans="1:83" ht="12" customHeight="1" x14ac:dyDescent="0.3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 x14ac:dyDescent="0.3">
      <c r="A45" s="175"/>
      <c r="B45" s="240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 x14ac:dyDescent="0.3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 x14ac:dyDescent="0.3">
      <c r="A47" s="175" t="s">
        <v>204</v>
      </c>
      <c r="B47" s="183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95"/>
      <c r="CE47" s="195">
        <f>SUM(C47:CC47)</f>
        <v>0</v>
      </c>
    </row>
    <row r="48" spans="1:83" ht="12.65" customHeight="1" x14ac:dyDescent="0.3">
      <c r="A48" s="175" t="s">
        <v>205</v>
      </c>
      <c r="B48" s="183">
        <v>2015143</v>
      </c>
      <c r="C48" s="241">
        <f>ROUND(((B48/CE61)*C61),0)</f>
        <v>0</v>
      </c>
      <c r="D48" s="241">
        <f>ROUND(((B48/CE61)*D61),0)</f>
        <v>0</v>
      </c>
      <c r="E48" s="195">
        <f>ROUND(((B48/CE61)*E61),0)</f>
        <v>25529</v>
      </c>
      <c r="F48" s="195">
        <f>ROUND(((B48/CE61)*F61),0)</f>
        <v>0</v>
      </c>
      <c r="G48" s="195">
        <f>ROUND(((B48/CE61)*G61),0)</f>
        <v>0</v>
      </c>
      <c r="H48" s="195">
        <f>ROUND(((B48/CE61)*H61),0)</f>
        <v>0</v>
      </c>
      <c r="I48" s="195">
        <f>ROUND(((B48/CE61)*I61),0)</f>
        <v>0</v>
      </c>
      <c r="J48" s="195">
        <f>ROUND(((B48/CE61)*J61),0)</f>
        <v>0</v>
      </c>
      <c r="K48" s="195">
        <f>ROUND(((B48/CE61)*K61),0)</f>
        <v>167667</v>
      </c>
      <c r="L48" s="195">
        <f>ROUND(((B48/CE61)*L61),0)</f>
        <v>263645</v>
      </c>
      <c r="M48" s="195">
        <f>ROUND(((B48/CE61)*M61),0)</f>
        <v>0</v>
      </c>
      <c r="N48" s="195">
        <f>ROUND(((B48/CE61)*N61),0)</f>
        <v>116553</v>
      </c>
      <c r="O48" s="195">
        <f>ROUND(((B48/CE61)*O61),0)</f>
        <v>0</v>
      </c>
      <c r="P48" s="195">
        <f>ROUND(((B48/CE61)*P61),0)</f>
        <v>0</v>
      </c>
      <c r="Q48" s="195">
        <f>ROUND(((B48/CE61)*Q61),0)</f>
        <v>0</v>
      </c>
      <c r="R48" s="195">
        <f>ROUND(((B48/CE61)*R61),0)</f>
        <v>0</v>
      </c>
      <c r="S48" s="195">
        <f>ROUND(((B48/CE61)*S61),0)</f>
        <v>11681</v>
      </c>
      <c r="T48" s="195">
        <f>ROUND(((B48/CE61)*T61),0)</f>
        <v>0</v>
      </c>
      <c r="U48" s="195">
        <f>ROUND(((B48/CE61)*U61),0)</f>
        <v>81250</v>
      </c>
      <c r="V48" s="195">
        <f>ROUND(((B48/CE61)*V61),0)</f>
        <v>1283</v>
      </c>
      <c r="W48" s="195">
        <f>ROUND(((B48/CE61)*W61),0)</f>
        <v>6346</v>
      </c>
      <c r="X48" s="195">
        <f>ROUND(((B48/CE61)*X61),0)</f>
        <v>36240</v>
      </c>
      <c r="Y48" s="195">
        <f>ROUND(((B48/CE61)*Y61),0)</f>
        <v>32788</v>
      </c>
      <c r="Z48" s="195">
        <f>ROUND(((B48/CE61)*Z61),0)</f>
        <v>0</v>
      </c>
      <c r="AA48" s="195">
        <f>ROUND(((B48/CE61)*AA61),0)</f>
        <v>0</v>
      </c>
      <c r="AB48" s="195">
        <f>ROUND(((B48/CE61)*AB61),0)</f>
        <v>5780</v>
      </c>
      <c r="AC48" s="195">
        <f>ROUND(((B48/CE61)*AC61),0)</f>
        <v>0</v>
      </c>
      <c r="AD48" s="195">
        <f>ROUND(((B48/CE61)*AD61),0)</f>
        <v>0</v>
      </c>
      <c r="AE48" s="195">
        <f>ROUND(((B48/CE61)*AE61),0)</f>
        <v>0</v>
      </c>
      <c r="AF48" s="195">
        <f>ROUND(((B48/CE61)*AF61),0)</f>
        <v>0</v>
      </c>
      <c r="AG48" s="195">
        <f>ROUND(((B48/CE61)*AG61),0)</f>
        <v>169042</v>
      </c>
      <c r="AH48" s="195">
        <f>ROUND(((B48/CE61)*AH61),0)</f>
        <v>0</v>
      </c>
      <c r="AI48" s="195">
        <f>ROUND(((B48/CE61)*AI61),0)</f>
        <v>0</v>
      </c>
      <c r="AJ48" s="195">
        <f>ROUND(((B48/CE61)*AJ61),0)</f>
        <v>379792</v>
      </c>
      <c r="AK48" s="195">
        <f>ROUND(((B48/CE61)*AK61),0)</f>
        <v>0</v>
      </c>
      <c r="AL48" s="195">
        <f>ROUND(((B48/CE61)*AL61),0)</f>
        <v>0</v>
      </c>
      <c r="AM48" s="195">
        <f>ROUND(((B48/CE61)*AM61),0)</f>
        <v>0</v>
      </c>
      <c r="AN48" s="195">
        <f>ROUND(((B48/CE61)*AN61),0)</f>
        <v>0</v>
      </c>
      <c r="AO48" s="195">
        <f>ROUND(((B48/CE61)*AO61),0)</f>
        <v>4000</v>
      </c>
      <c r="AP48" s="195">
        <f>ROUND(((B48/CE61)*AP61),0)</f>
        <v>0</v>
      </c>
      <c r="AQ48" s="195">
        <f>ROUND(((B48/CE61)*AQ61),0)</f>
        <v>0</v>
      </c>
      <c r="AR48" s="195">
        <f>ROUND(((B48/CE61)*AR61),0)</f>
        <v>0</v>
      </c>
      <c r="AS48" s="195">
        <f>ROUND(((B48/CE61)*AS61),0)</f>
        <v>0</v>
      </c>
      <c r="AT48" s="195">
        <f>ROUND(((B48/CE61)*AT61),0)</f>
        <v>0</v>
      </c>
      <c r="AU48" s="195">
        <f>ROUND(((B48/CE61)*AU61),0)</f>
        <v>0</v>
      </c>
      <c r="AV48" s="195">
        <f>ROUND(((B48/CE61)*AV61),0)</f>
        <v>0</v>
      </c>
      <c r="AW48" s="195">
        <f>ROUND(((B48/CE61)*AW61),0)</f>
        <v>0</v>
      </c>
      <c r="AX48" s="195">
        <f>ROUND(((B48/CE61)*AX61),0)</f>
        <v>0</v>
      </c>
      <c r="AY48" s="195">
        <f>ROUND(((B48/CE61)*AY61),0)</f>
        <v>85392</v>
      </c>
      <c r="AZ48" s="195">
        <f>ROUND(((B48/CE61)*AZ61),0)</f>
        <v>0</v>
      </c>
      <c r="BA48" s="195">
        <f>ROUND(((B48/CE61)*BA61),0)</f>
        <v>16558</v>
      </c>
      <c r="BB48" s="195">
        <f>ROUND(((B48/CE61)*BB61),0)</f>
        <v>52107</v>
      </c>
      <c r="BC48" s="195">
        <f>ROUND(((B48/CE61)*BC61),0)</f>
        <v>0</v>
      </c>
      <c r="BD48" s="195">
        <f>ROUND(((B48/CE61)*BD61),0)</f>
        <v>11660</v>
      </c>
      <c r="BE48" s="195">
        <f>ROUND(((B48/CE61)*BE61),0)</f>
        <v>45285</v>
      </c>
      <c r="BF48" s="195">
        <f>ROUND(((B48/CE61)*BF61),0)</f>
        <v>83423</v>
      </c>
      <c r="BG48" s="195">
        <f>ROUND(((B48/CE61)*BG61),0)</f>
        <v>0</v>
      </c>
      <c r="BH48" s="195">
        <f>ROUND(((B48/CE61)*BH61),0)</f>
        <v>47627</v>
      </c>
      <c r="BI48" s="195">
        <f>ROUND(((B48/CE61)*BI61),0)</f>
        <v>0</v>
      </c>
      <c r="BJ48" s="195">
        <f>ROUND(((B48/CE61)*BJ61),0)</f>
        <v>44823</v>
      </c>
      <c r="BK48" s="195">
        <f>ROUND(((B48/CE61)*BK61),0)</f>
        <v>65373</v>
      </c>
      <c r="BL48" s="195">
        <f>ROUND(((B48/CE61)*BL61),0)</f>
        <v>38079</v>
      </c>
      <c r="BM48" s="195">
        <f>ROUND(((B48/CE61)*BM61),0)</f>
        <v>0</v>
      </c>
      <c r="BN48" s="195">
        <f>ROUND(((B48/CE61)*BN61),0)</f>
        <v>58427</v>
      </c>
      <c r="BO48" s="195">
        <f>ROUND(((B48/CE61)*BO61),0)</f>
        <v>0</v>
      </c>
      <c r="BP48" s="195">
        <f>ROUND(((B48/CE61)*BP61),0)</f>
        <v>18164</v>
      </c>
      <c r="BQ48" s="195">
        <f>ROUND(((B48/CE61)*BQ61),0)</f>
        <v>0</v>
      </c>
      <c r="BR48" s="195">
        <f>ROUND(((B48/CE61)*BR61),0)</f>
        <v>27519</v>
      </c>
      <c r="BS48" s="195">
        <f>ROUND(((B48/CE61)*BS61),0)</f>
        <v>0</v>
      </c>
      <c r="BT48" s="195">
        <f>ROUND(((B48/CE61)*BT61),0)</f>
        <v>0</v>
      </c>
      <c r="BU48" s="195">
        <f>ROUND(((B48/CE61)*BU61),0)</f>
        <v>0</v>
      </c>
      <c r="BV48" s="195">
        <f>ROUND(((B48/CE61)*BV61),0)</f>
        <v>56867</v>
      </c>
      <c r="BW48" s="195">
        <f>ROUND(((B48/CE61)*BW61),0)</f>
        <v>0</v>
      </c>
      <c r="BX48" s="195">
        <f>ROUND(((B48/CE61)*BX61),0)</f>
        <v>0</v>
      </c>
      <c r="BY48" s="195">
        <f>ROUND(((B48/CE61)*BY61),0)</f>
        <v>62244</v>
      </c>
      <c r="BZ48" s="195">
        <f>ROUND(((B48/CE61)*BZ61),0)</f>
        <v>0</v>
      </c>
      <c r="CA48" s="195">
        <f>ROUND(((B48/CE61)*CA61),0)</f>
        <v>0</v>
      </c>
      <c r="CB48" s="195">
        <f>ROUND(((B48/CE61)*CB61),0)</f>
        <v>0</v>
      </c>
      <c r="CC48" s="195">
        <f>ROUND(((B48/CE61)*CC61),0)</f>
        <v>0</v>
      </c>
      <c r="CD48" s="195"/>
      <c r="CE48" s="195">
        <f>SUM(C48:CD48)</f>
        <v>2015144</v>
      </c>
    </row>
    <row r="49" spans="1:84" ht="12.65" customHeight="1" x14ac:dyDescent="0.3">
      <c r="A49" s="175" t="s">
        <v>206</v>
      </c>
      <c r="B49" s="195">
        <f>B47+B48</f>
        <v>2015143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</row>
    <row r="50" spans="1:84" ht="12.65" customHeight="1" x14ac:dyDescent="0.3">
      <c r="A50" s="175" t="s">
        <v>6</v>
      </c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</row>
    <row r="51" spans="1:84" ht="12.65" customHeight="1" x14ac:dyDescent="0.3">
      <c r="A51" s="171" t="s">
        <v>207</v>
      </c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95"/>
      <c r="CE51" s="195">
        <f>SUM(C51:CD51)</f>
        <v>0</v>
      </c>
    </row>
    <row r="52" spans="1:84" ht="12.65" customHeight="1" x14ac:dyDescent="0.3">
      <c r="A52" s="171" t="s">
        <v>208</v>
      </c>
      <c r="B52" s="184">
        <v>1838410</v>
      </c>
      <c r="C52" s="195">
        <f>ROUND((B52/(CE76+CF76)*C76),0)</f>
        <v>0</v>
      </c>
      <c r="D52" s="195">
        <f>ROUND((B52/(CE76+CF76)*D76),0)</f>
        <v>0</v>
      </c>
      <c r="E52" s="195">
        <f>ROUND((B52/(CE76+CF76)*E76),0)</f>
        <v>28766</v>
      </c>
      <c r="F52" s="195">
        <f>ROUND((B52/(CE76+CF76)*F76),0)</f>
        <v>0</v>
      </c>
      <c r="G52" s="195">
        <f>ROUND((B52/(CE76+CF76)*G76),0)</f>
        <v>0</v>
      </c>
      <c r="H52" s="195">
        <f>ROUND((B52/(CE76+CF76)*H76),0)</f>
        <v>0</v>
      </c>
      <c r="I52" s="195">
        <f>ROUND((B52/(CE76+CF76)*I76),0)</f>
        <v>0</v>
      </c>
      <c r="J52" s="195">
        <f>ROUND((B52/(CE76+CF76)*J76),0)</f>
        <v>0</v>
      </c>
      <c r="K52" s="195">
        <f>ROUND((B52/(CE76+CF76)*K76),0)</f>
        <v>110166</v>
      </c>
      <c r="L52" s="195">
        <f>ROUND((B52/(CE76+CF76)*L76),0)</f>
        <v>297050</v>
      </c>
      <c r="M52" s="195">
        <f>ROUND((B52/(CE76+CF76)*M76),0)</f>
        <v>0</v>
      </c>
      <c r="N52" s="195">
        <f>ROUND((B52/(CE76+CF76)*N76),0)</f>
        <v>290757</v>
      </c>
      <c r="O52" s="195">
        <f>ROUND((B52/(CE76+CF76)*O76),0)</f>
        <v>0</v>
      </c>
      <c r="P52" s="195">
        <f>ROUND((B52/(CE76+CF76)*P76),0)</f>
        <v>0</v>
      </c>
      <c r="Q52" s="195">
        <f>ROUND((B52/(CE76+CF76)*Q76),0)</f>
        <v>0</v>
      </c>
      <c r="R52" s="195">
        <f>ROUND((B52/(CE76+CF76)*R76),0)</f>
        <v>0</v>
      </c>
      <c r="S52" s="195">
        <f>ROUND((B52/(CE76+CF76)*S76),0)</f>
        <v>75439</v>
      </c>
      <c r="T52" s="195">
        <f>ROUND((B52/(CE76+CF76)*T76),0)</f>
        <v>0</v>
      </c>
      <c r="U52" s="195">
        <f>ROUND((B52/(CE76+CF76)*U76),0)</f>
        <v>27985</v>
      </c>
      <c r="V52" s="195">
        <f>ROUND((B52/(CE76+CF76)*V76),0)</f>
        <v>757</v>
      </c>
      <c r="W52" s="195">
        <f>ROUND((B52/(CE76+CF76)*W76),0)</f>
        <v>3714</v>
      </c>
      <c r="X52" s="195">
        <f>ROUND((B52/(CE76+CF76)*X76),0)</f>
        <v>21243</v>
      </c>
      <c r="Y52" s="195">
        <f>ROUND((B52/(CE76+CF76)*Y76),0)</f>
        <v>19232</v>
      </c>
      <c r="Z52" s="195">
        <f>ROUND((B52/(CE76+CF76)*Z76),0)</f>
        <v>0</v>
      </c>
      <c r="AA52" s="195">
        <f>ROUND((B52/(CE76+CF76)*AA76),0)</f>
        <v>0</v>
      </c>
      <c r="AB52" s="195">
        <f>ROUND((B52/(CE76+CF76)*AB76),0)</f>
        <v>8776</v>
      </c>
      <c r="AC52" s="195">
        <f>ROUND((B52/(CE76+CF76)*AC76),0)</f>
        <v>0</v>
      </c>
      <c r="AD52" s="195">
        <f>ROUND((B52/(CE76+CF76)*AD76),0)</f>
        <v>0</v>
      </c>
      <c r="AE52" s="195">
        <f>ROUND((B52/(CE76+CF76)*AE76),0)</f>
        <v>68106</v>
      </c>
      <c r="AF52" s="195">
        <f>ROUND((B52/(CE76+CF76)*AF76),0)</f>
        <v>0</v>
      </c>
      <c r="AG52" s="195">
        <f>ROUND((B52/(CE76+CF76)*AG76),0)</f>
        <v>68697</v>
      </c>
      <c r="AH52" s="195">
        <f>ROUND((B52/(CE76+CF76)*AH76),0)</f>
        <v>0</v>
      </c>
      <c r="AI52" s="195">
        <f>ROUND((B52/(CE76+CF76)*AI76),0)</f>
        <v>0</v>
      </c>
      <c r="AJ52" s="195">
        <f>ROUND((B52/(CE76+CF76)*AJ76),0)</f>
        <v>131126</v>
      </c>
      <c r="AK52" s="195">
        <f>ROUND((B52/(CE76+CF76)*AK76),0)</f>
        <v>15613</v>
      </c>
      <c r="AL52" s="195">
        <f>ROUND((B52/(CE76+CF76)*AL76),0)</f>
        <v>2129</v>
      </c>
      <c r="AM52" s="195">
        <f>ROUND((B52/(CE76+CF76)*AM76),0)</f>
        <v>0</v>
      </c>
      <c r="AN52" s="195">
        <f>ROUND((B52/(CE76+CF76)*AN76),0)</f>
        <v>0</v>
      </c>
      <c r="AO52" s="195">
        <f>ROUND((B52/(CE76+CF76)*AO76),0)</f>
        <v>4518</v>
      </c>
      <c r="AP52" s="195">
        <f>ROUND((B52/(CE76+CF76)*AP76),0)</f>
        <v>0</v>
      </c>
      <c r="AQ52" s="195">
        <f>ROUND((B52/(CE76+CF76)*AQ76),0)</f>
        <v>0</v>
      </c>
      <c r="AR52" s="195">
        <f>ROUND((B52/(CE76+CF76)*AR76),0)</f>
        <v>0</v>
      </c>
      <c r="AS52" s="195">
        <f>ROUND((B52/(CE76+CF76)*AS76),0)</f>
        <v>0</v>
      </c>
      <c r="AT52" s="195">
        <f>ROUND((B52/(CE76+CF76)*AT76),0)</f>
        <v>0</v>
      </c>
      <c r="AU52" s="195">
        <f>ROUND((B52/(CE76+CF76)*AU76),0)</f>
        <v>0</v>
      </c>
      <c r="AV52" s="195">
        <f>ROUND((B52/(CE76+CF76)*AV76),0)</f>
        <v>0</v>
      </c>
      <c r="AW52" s="195">
        <f>ROUND((B52/(CE76+CF76)*AW76),0)</f>
        <v>0</v>
      </c>
      <c r="AX52" s="195">
        <f>ROUND((B52/(CE76+CF76)*AX76),0)</f>
        <v>0</v>
      </c>
      <c r="AY52" s="195">
        <f>ROUND((B52/(CE76+CF76)*AY76),0)</f>
        <v>31936</v>
      </c>
      <c r="AZ52" s="195">
        <f>ROUND((B52/(CE76+CF76)*AZ76),0)</f>
        <v>70140</v>
      </c>
      <c r="BA52" s="195">
        <f>ROUND((B52/(CE76+CF76)*BA76),0)</f>
        <v>33119</v>
      </c>
      <c r="BB52" s="195">
        <f>ROUND((B52/(CE76+CF76)*BB76),0)</f>
        <v>45420</v>
      </c>
      <c r="BC52" s="195">
        <f>ROUND((B52/(CE76+CF76)*BC76),0)</f>
        <v>0</v>
      </c>
      <c r="BD52" s="195">
        <f>ROUND((B52/(CE76+CF76)*BD76),0)</f>
        <v>0</v>
      </c>
      <c r="BE52" s="195">
        <f>ROUND((B52/(CE76+CF76)*BE76),0)</f>
        <v>85257</v>
      </c>
      <c r="BF52" s="195">
        <f>ROUND((B52/(CE76+CF76)*BF76),0)</f>
        <v>36194</v>
      </c>
      <c r="BG52" s="195">
        <f>ROUND((B52/(CE76+CF76)*BG76),0)</f>
        <v>0</v>
      </c>
      <c r="BH52" s="195">
        <f>ROUND((B52/(CE76+CF76)*BH76),0)</f>
        <v>17789</v>
      </c>
      <c r="BI52" s="195">
        <f>ROUND((B52/(CE76+CF76)*BI76),0)</f>
        <v>0</v>
      </c>
      <c r="BJ52" s="195">
        <f>ROUND((B52/(CE76+CF76)*BJ76),0)</f>
        <v>0</v>
      </c>
      <c r="BK52" s="195">
        <f>ROUND((B52/(CE76+CF76)*BK76),0)</f>
        <v>49725</v>
      </c>
      <c r="BL52" s="195">
        <f>ROUND((B52/(CE76+CF76)*BL76),0)</f>
        <v>92874</v>
      </c>
      <c r="BM52" s="195">
        <f>ROUND((B52/(CE76+CF76)*BM76),0)</f>
        <v>0</v>
      </c>
      <c r="BN52" s="195">
        <f>ROUND((B52/(CE76+CF76)*BN76),0)</f>
        <v>140115</v>
      </c>
      <c r="BO52" s="195">
        <f>ROUND((B52/(CE76+CF76)*BO76),0)</f>
        <v>0</v>
      </c>
      <c r="BP52" s="195">
        <f>ROUND((B52/(CE76+CF76)*BP76),0)</f>
        <v>0</v>
      </c>
      <c r="BQ52" s="195">
        <f>ROUND((B52/(CE76+CF76)*BQ76),0)</f>
        <v>0</v>
      </c>
      <c r="BR52" s="195">
        <f>ROUND((B52/(CE76+CF76)*BR76),0)</f>
        <v>20179</v>
      </c>
      <c r="BS52" s="195">
        <f>ROUND((B52/(CE76+CF76)*BS76),0)</f>
        <v>0</v>
      </c>
      <c r="BT52" s="195">
        <f>ROUND((B52/(CE76+CF76)*BT76),0)</f>
        <v>0</v>
      </c>
      <c r="BU52" s="195">
        <f>ROUND((B52/(CE76+CF76)*BU76),0)</f>
        <v>0</v>
      </c>
      <c r="BV52" s="195">
        <f>ROUND((B52/(CE76+CF76)*BV76),0)</f>
        <v>33331</v>
      </c>
      <c r="BW52" s="195">
        <f>ROUND((B52/(CE76+CF76)*BW76),0)</f>
        <v>0</v>
      </c>
      <c r="BX52" s="195">
        <f>ROUND((B52/(CE76+CF76)*BX76),0)</f>
        <v>0</v>
      </c>
      <c r="BY52" s="195">
        <f>ROUND((B52/(CE76+CF76)*BY76),0)</f>
        <v>8256</v>
      </c>
      <c r="BZ52" s="195">
        <f>ROUND((B52/(CE76+CF76)*BZ76),0)</f>
        <v>0</v>
      </c>
      <c r="CA52" s="195">
        <f>ROUND((B52/(CE76+CF76)*CA76),0)</f>
        <v>0</v>
      </c>
      <c r="CB52" s="195">
        <f>ROUND((B52/(CE76+CF76)*CB76),0)</f>
        <v>0</v>
      </c>
      <c r="CC52" s="195">
        <f>ROUND((B52/(CE76+CF76)*CC76),0)</f>
        <v>0</v>
      </c>
      <c r="CD52" s="195"/>
      <c r="CE52" s="195">
        <f>SUM(C52:CD52)</f>
        <v>1838409</v>
      </c>
    </row>
    <row r="53" spans="1:84" ht="12.65" customHeight="1" x14ac:dyDescent="0.3">
      <c r="A53" s="175" t="s">
        <v>206</v>
      </c>
      <c r="B53" s="195">
        <f>B51+B52</f>
        <v>1838410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</row>
    <row r="54" spans="1:84" ht="15.75" customHeight="1" x14ac:dyDescent="0.3">
      <c r="A54" s="175"/>
      <c r="B54" s="175"/>
      <c r="C54" s="191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 x14ac:dyDescent="0.3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2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 x14ac:dyDescent="0.3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 x14ac:dyDescent="0.3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 x14ac:dyDescent="0.3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40" t="s">
        <v>220</v>
      </c>
      <c r="S58" s="243" t="s">
        <v>221</v>
      </c>
      <c r="T58" s="243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3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3" t="s">
        <v>221</v>
      </c>
      <c r="AW58" s="243" t="s">
        <v>221</v>
      </c>
      <c r="AX58" s="243" t="s">
        <v>221</v>
      </c>
      <c r="AY58" s="170" t="s">
        <v>231</v>
      </c>
      <c r="AZ58" s="170" t="s">
        <v>231</v>
      </c>
      <c r="BA58" s="243" t="s">
        <v>221</v>
      </c>
      <c r="BB58" s="243" t="s">
        <v>221</v>
      </c>
      <c r="BC58" s="243" t="s">
        <v>221</v>
      </c>
      <c r="BD58" s="243" t="s">
        <v>221</v>
      </c>
      <c r="BE58" s="170" t="s">
        <v>232</v>
      </c>
      <c r="BF58" s="243" t="s">
        <v>221</v>
      </c>
      <c r="BG58" s="243" t="s">
        <v>221</v>
      </c>
      <c r="BH58" s="243" t="s">
        <v>221</v>
      </c>
      <c r="BI58" s="243" t="s">
        <v>221</v>
      </c>
      <c r="BJ58" s="243" t="s">
        <v>221</v>
      </c>
      <c r="BK58" s="243" t="s">
        <v>221</v>
      </c>
      <c r="BL58" s="243" t="s">
        <v>221</v>
      </c>
      <c r="BM58" s="243" t="s">
        <v>221</v>
      </c>
      <c r="BN58" s="243" t="s">
        <v>221</v>
      </c>
      <c r="BO58" s="243" t="s">
        <v>221</v>
      </c>
      <c r="BP58" s="243" t="s">
        <v>221</v>
      </c>
      <c r="BQ58" s="243" t="s">
        <v>221</v>
      </c>
      <c r="BR58" s="243" t="s">
        <v>221</v>
      </c>
      <c r="BS58" s="243" t="s">
        <v>221</v>
      </c>
      <c r="BT58" s="243" t="s">
        <v>221</v>
      </c>
      <c r="BU58" s="243" t="s">
        <v>221</v>
      </c>
      <c r="BV58" s="243" t="s">
        <v>221</v>
      </c>
      <c r="BW58" s="243" t="s">
        <v>221</v>
      </c>
      <c r="BX58" s="243" t="s">
        <v>221</v>
      </c>
      <c r="BY58" s="243" t="s">
        <v>221</v>
      </c>
      <c r="BZ58" s="243" t="s">
        <v>221</v>
      </c>
      <c r="CA58" s="243" t="s">
        <v>221</v>
      </c>
      <c r="CB58" s="243" t="s">
        <v>221</v>
      </c>
      <c r="CC58" s="243" t="s">
        <v>221</v>
      </c>
      <c r="CD58" s="243" t="s">
        <v>221</v>
      </c>
      <c r="CE58" s="243" t="s">
        <v>221</v>
      </c>
    </row>
    <row r="59" spans="1:84" ht="12.65" customHeight="1" x14ac:dyDescent="0.3">
      <c r="A59" s="171" t="s">
        <v>233</v>
      </c>
      <c r="B59" s="175"/>
      <c r="C59" s="184"/>
      <c r="D59" s="184"/>
      <c r="E59" s="184">
        <v>434</v>
      </c>
      <c r="F59" s="184"/>
      <c r="G59" s="184"/>
      <c r="H59" s="184"/>
      <c r="I59" s="184"/>
      <c r="J59" s="184"/>
      <c r="K59" s="184">
        <v>4151</v>
      </c>
      <c r="L59" s="184">
        <v>4482</v>
      </c>
      <c r="M59" s="184"/>
      <c r="N59" s="184">
        <v>9352</v>
      </c>
      <c r="O59" s="184"/>
      <c r="P59" s="185"/>
      <c r="Q59" s="185"/>
      <c r="R59" s="185"/>
      <c r="S59" s="244"/>
      <c r="T59" s="244"/>
      <c r="U59" s="224">
        <v>130290</v>
      </c>
      <c r="V59" s="185">
        <v>0</v>
      </c>
      <c r="W59" s="185">
        <v>126</v>
      </c>
      <c r="X59" s="185">
        <v>1156</v>
      </c>
      <c r="Y59" s="185">
        <v>3406</v>
      </c>
      <c r="Z59" s="185"/>
      <c r="AA59" s="185"/>
      <c r="AB59" s="244"/>
      <c r="AC59" s="185"/>
      <c r="AD59" s="185"/>
      <c r="AE59" s="185">
        <v>16883</v>
      </c>
      <c r="AF59" s="185"/>
      <c r="AG59" s="185">
        <v>4492</v>
      </c>
      <c r="AH59" s="185"/>
      <c r="AI59" s="185"/>
      <c r="AJ59" s="185">
        <v>11592</v>
      </c>
      <c r="AK59" s="185">
        <v>3953</v>
      </c>
      <c r="AL59" s="185">
        <v>2209</v>
      </c>
      <c r="AM59" s="185"/>
      <c r="AN59" s="185"/>
      <c r="AO59" s="185">
        <f>24*68</f>
        <v>1632</v>
      </c>
      <c r="AP59" s="185"/>
      <c r="AQ59" s="185"/>
      <c r="AR59" s="185"/>
      <c r="AS59" s="185"/>
      <c r="AT59" s="185"/>
      <c r="AU59" s="185"/>
      <c r="AV59" s="244"/>
      <c r="AW59" s="244"/>
      <c r="AX59" s="244"/>
      <c r="AY59" s="185">
        <v>63514</v>
      </c>
      <c r="AZ59" s="185"/>
      <c r="BA59" s="244"/>
      <c r="BB59" s="244"/>
      <c r="BC59" s="244"/>
      <c r="BD59" s="244"/>
      <c r="BE59" s="185">
        <f>74514+3200</f>
        <v>77714</v>
      </c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5"/>
      <c r="CE59" s="195"/>
    </row>
    <row r="60" spans="1:84" ht="12.65" customHeight="1" x14ac:dyDescent="0.3">
      <c r="A60" s="246" t="s">
        <v>234</v>
      </c>
      <c r="B60" s="175"/>
      <c r="C60" s="186"/>
      <c r="D60" s="187"/>
      <c r="E60" s="187">
        <v>1.82</v>
      </c>
      <c r="F60" s="223"/>
      <c r="G60" s="187"/>
      <c r="H60" s="187"/>
      <c r="I60" s="187"/>
      <c r="J60" s="223"/>
      <c r="K60" s="187">
        <v>13.72</v>
      </c>
      <c r="L60" s="187">
        <v>18.84</v>
      </c>
      <c r="M60" s="187"/>
      <c r="N60" s="187">
        <v>9.1199999999999992</v>
      </c>
      <c r="O60" s="187"/>
      <c r="P60" s="221"/>
      <c r="Q60" s="221"/>
      <c r="R60" s="221"/>
      <c r="S60" s="221">
        <v>1.1499999999999999</v>
      </c>
      <c r="T60" s="221"/>
      <c r="U60" s="221">
        <v>6.19</v>
      </c>
      <c r="V60" s="221">
        <v>0.08</v>
      </c>
      <c r="W60" s="221">
        <v>0.38</v>
      </c>
      <c r="X60" s="221">
        <v>2.16</v>
      </c>
      <c r="Y60" s="221">
        <v>1.95</v>
      </c>
      <c r="Z60" s="221"/>
      <c r="AA60" s="221"/>
      <c r="AB60" s="221">
        <v>0.54</v>
      </c>
      <c r="AC60" s="221"/>
      <c r="AD60" s="221"/>
      <c r="AE60" s="221">
        <v>0</v>
      </c>
      <c r="AF60" s="221"/>
      <c r="AG60" s="221">
        <v>10.88</v>
      </c>
      <c r="AH60" s="221"/>
      <c r="AI60" s="221"/>
      <c r="AJ60" s="221">
        <v>17.21</v>
      </c>
      <c r="AK60" s="221"/>
      <c r="AL60" s="221"/>
      <c r="AM60" s="221"/>
      <c r="AN60" s="221"/>
      <c r="AO60" s="221">
        <v>0.28999999999999998</v>
      </c>
      <c r="AP60" s="221"/>
      <c r="AQ60" s="221"/>
      <c r="AR60" s="221"/>
      <c r="AS60" s="221"/>
      <c r="AT60" s="221"/>
      <c r="AU60" s="221"/>
      <c r="AV60" s="221"/>
      <c r="AW60" s="221"/>
      <c r="AX60" s="221"/>
      <c r="AY60" s="221">
        <v>10.46</v>
      </c>
      <c r="AZ60" s="221"/>
      <c r="BA60" s="221">
        <v>2.0099999999999998</v>
      </c>
      <c r="BB60" s="221">
        <v>4.9400000000000004</v>
      </c>
      <c r="BC60" s="221"/>
      <c r="BD60" s="221">
        <v>0.98</v>
      </c>
      <c r="BE60" s="221">
        <v>3.76</v>
      </c>
      <c r="BF60" s="221">
        <v>10.38</v>
      </c>
      <c r="BG60" s="221"/>
      <c r="BH60" s="221">
        <v>3.1</v>
      </c>
      <c r="BI60" s="221"/>
      <c r="BJ60" s="221">
        <v>2.37</v>
      </c>
      <c r="BK60" s="221">
        <v>6.34</v>
      </c>
      <c r="BL60" s="221">
        <v>5.08</v>
      </c>
      <c r="BM60" s="221"/>
      <c r="BN60" s="221">
        <v>2</v>
      </c>
      <c r="BO60" s="221"/>
      <c r="BP60" s="221">
        <v>1</v>
      </c>
      <c r="BQ60" s="221"/>
      <c r="BR60" s="221">
        <v>1.57</v>
      </c>
      <c r="BS60" s="221"/>
      <c r="BT60" s="221"/>
      <c r="BU60" s="221"/>
      <c r="BV60" s="221">
        <v>4.08</v>
      </c>
      <c r="BW60" s="221"/>
      <c r="BX60" s="221"/>
      <c r="BY60" s="221">
        <v>3.26</v>
      </c>
      <c r="BZ60" s="221"/>
      <c r="CA60" s="221"/>
      <c r="CB60" s="221"/>
      <c r="CC60" s="221"/>
      <c r="CD60" s="245" t="s">
        <v>221</v>
      </c>
      <c r="CE60" s="247">
        <f t="shared" ref="CE60:CE70" si="0">SUM(C60:CD60)</f>
        <v>145.66</v>
      </c>
    </row>
    <row r="61" spans="1:84" ht="12.65" customHeight="1" x14ac:dyDescent="0.3">
      <c r="A61" s="171" t="s">
        <v>235</v>
      </c>
      <c r="B61" s="175"/>
      <c r="C61" s="184"/>
      <c r="D61" s="184"/>
      <c r="E61" s="184">
        <v>122272</v>
      </c>
      <c r="F61" s="185"/>
      <c r="G61" s="184"/>
      <c r="H61" s="184"/>
      <c r="I61" s="185"/>
      <c r="J61" s="185"/>
      <c r="K61" s="185">
        <v>803038</v>
      </c>
      <c r="L61" s="185">
        <v>1262725</v>
      </c>
      <c r="M61" s="184"/>
      <c r="N61" s="184">
        <v>558228</v>
      </c>
      <c r="O61" s="184"/>
      <c r="P61" s="185"/>
      <c r="Q61" s="185"/>
      <c r="R61" s="185"/>
      <c r="S61" s="185">
        <v>55944</v>
      </c>
      <c r="T61" s="185"/>
      <c r="U61" s="185">
        <v>389147</v>
      </c>
      <c r="V61" s="185">
        <v>6146</v>
      </c>
      <c r="W61" s="185">
        <v>30392</v>
      </c>
      <c r="X61" s="185">
        <v>173571</v>
      </c>
      <c r="Y61" s="185">
        <v>157040</v>
      </c>
      <c r="Z61" s="185"/>
      <c r="AA61" s="185"/>
      <c r="AB61" s="185">
        <v>27683</v>
      </c>
      <c r="AC61" s="185"/>
      <c r="AD61" s="185"/>
      <c r="AE61" s="185">
        <v>0</v>
      </c>
      <c r="AF61" s="185"/>
      <c r="AG61" s="185">
        <v>809625</v>
      </c>
      <c r="AH61" s="185"/>
      <c r="AI61" s="185"/>
      <c r="AJ61" s="185">
        <v>1819011</v>
      </c>
      <c r="AK61" s="185"/>
      <c r="AL61" s="185"/>
      <c r="AM61" s="185"/>
      <c r="AN61" s="185"/>
      <c r="AO61" s="185">
        <v>19158</v>
      </c>
      <c r="AP61" s="185"/>
      <c r="AQ61" s="185"/>
      <c r="AR61" s="185"/>
      <c r="AS61" s="185"/>
      <c r="AT61" s="185"/>
      <c r="AU61" s="185"/>
      <c r="AV61" s="185"/>
      <c r="AW61" s="185"/>
      <c r="AX61" s="185"/>
      <c r="AY61" s="185">
        <v>408984</v>
      </c>
      <c r="AZ61" s="185"/>
      <c r="BA61" s="185">
        <v>79306</v>
      </c>
      <c r="BB61" s="185">
        <v>249566</v>
      </c>
      <c r="BC61" s="185"/>
      <c r="BD61" s="185">
        <v>55844</v>
      </c>
      <c r="BE61" s="185">
        <v>216890</v>
      </c>
      <c r="BF61" s="185">
        <v>399554</v>
      </c>
      <c r="BG61" s="185"/>
      <c r="BH61" s="185">
        <v>228109</v>
      </c>
      <c r="BI61" s="185"/>
      <c r="BJ61" s="185">
        <v>214678</v>
      </c>
      <c r="BK61" s="185">
        <v>313102</v>
      </c>
      <c r="BL61" s="185">
        <v>182378</v>
      </c>
      <c r="BM61" s="185"/>
      <c r="BN61" s="185">
        <v>279837</v>
      </c>
      <c r="BO61" s="185"/>
      <c r="BP61" s="185">
        <v>86996</v>
      </c>
      <c r="BQ61" s="185"/>
      <c r="BR61" s="185">
        <v>131800</v>
      </c>
      <c r="BS61" s="185"/>
      <c r="BT61" s="185"/>
      <c r="BU61" s="185"/>
      <c r="BV61" s="185">
        <v>272364</v>
      </c>
      <c r="BW61" s="185"/>
      <c r="BX61" s="185"/>
      <c r="BY61" s="185">
        <v>298119</v>
      </c>
      <c r="BZ61" s="185"/>
      <c r="CA61" s="185"/>
      <c r="CB61" s="185"/>
      <c r="CC61" s="185"/>
      <c r="CD61" s="245" t="s">
        <v>221</v>
      </c>
      <c r="CE61" s="195">
        <f t="shared" si="0"/>
        <v>9651507</v>
      </c>
      <c r="CF61" s="248"/>
    </row>
    <row r="62" spans="1:84" ht="12.65" customHeight="1" x14ac:dyDescent="0.3">
      <c r="A62" s="171" t="s">
        <v>3</v>
      </c>
      <c r="B62" s="175"/>
      <c r="C62" s="195">
        <f t="shared" ref="C62:BN62" si="1">ROUND(C47+C48,0)</f>
        <v>0</v>
      </c>
      <c r="D62" s="195">
        <f t="shared" si="1"/>
        <v>0</v>
      </c>
      <c r="E62" s="195">
        <f t="shared" si="1"/>
        <v>25529</v>
      </c>
      <c r="F62" s="195">
        <f t="shared" si="1"/>
        <v>0</v>
      </c>
      <c r="G62" s="195">
        <f t="shared" si="1"/>
        <v>0</v>
      </c>
      <c r="H62" s="195">
        <f t="shared" si="1"/>
        <v>0</v>
      </c>
      <c r="I62" s="195">
        <f t="shared" si="1"/>
        <v>0</v>
      </c>
      <c r="J62" s="195">
        <f>ROUND(J47+J48,0)</f>
        <v>0</v>
      </c>
      <c r="K62" s="195">
        <f t="shared" si="1"/>
        <v>167667</v>
      </c>
      <c r="L62" s="195">
        <f t="shared" si="1"/>
        <v>263645</v>
      </c>
      <c r="M62" s="195">
        <f t="shared" si="1"/>
        <v>0</v>
      </c>
      <c r="N62" s="195">
        <f t="shared" si="1"/>
        <v>116553</v>
      </c>
      <c r="O62" s="195">
        <f t="shared" si="1"/>
        <v>0</v>
      </c>
      <c r="P62" s="195">
        <f t="shared" si="1"/>
        <v>0</v>
      </c>
      <c r="Q62" s="195">
        <f t="shared" si="1"/>
        <v>0</v>
      </c>
      <c r="R62" s="195">
        <f t="shared" si="1"/>
        <v>0</v>
      </c>
      <c r="S62" s="195">
        <f t="shared" si="1"/>
        <v>11681</v>
      </c>
      <c r="T62" s="195">
        <f t="shared" si="1"/>
        <v>0</v>
      </c>
      <c r="U62" s="195">
        <f t="shared" si="1"/>
        <v>81250</v>
      </c>
      <c r="V62" s="195">
        <f t="shared" si="1"/>
        <v>1283</v>
      </c>
      <c r="W62" s="195">
        <f t="shared" si="1"/>
        <v>6346</v>
      </c>
      <c r="X62" s="195">
        <f t="shared" si="1"/>
        <v>36240</v>
      </c>
      <c r="Y62" s="195">
        <f t="shared" si="1"/>
        <v>32788</v>
      </c>
      <c r="Z62" s="195">
        <f t="shared" si="1"/>
        <v>0</v>
      </c>
      <c r="AA62" s="195">
        <f t="shared" si="1"/>
        <v>0</v>
      </c>
      <c r="AB62" s="195">
        <f t="shared" si="1"/>
        <v>5780</v>
      </c>
      <c r="AC62" s="195">
        <f t="shared" si="1"/>
        <v>0</v>
      </c>
      <c r="AD62" s="195">
        <f t="shared" si="1"/>
        <v>0</v>
      </c>
      <c r="AE62" s="195">
        <f t="shared" si="1"/>
        <v>0</v>
      </c>
      <c r="AF62" s="195">
        <f t="shared" si="1"/>
        <v>0</v>
      </c>
      <c r="AG62" s="195">
        <f t="shared" si="1"/>
        <v>169042</v>
      </c>
      <c r="AH62" s="195">
        <f t="shared" si="1"/>
        <v>0</v>
      </c>
      <c r="AI62" s="195">
        <f t="shared" si="1"/>
        <v>0</v>
      </c>
      <c r="AJ62" s="195">
        <f t="shared" si="1"/>
        <v>379792</v>
      </c>
      <c r="AK62" s="195">
        <f t="shared" si="1"/>
        <v>0</v>
      </c>
      <c r="AL62" s="195">
        <f t="shared" si="1"/>
        <v>0</v>
      </c>
      <c r="AM62" s="195">
        <f t="shared" si="1"/>
        <v>0</v>
      </c>
      <c r="AN62" s="195">
        <f t="shared" si="1"/>
        <v>0</v>
      </c>
      <c r="AO62" s="195">
        <f t="shared" si="1"/>
        <v>4000</v>
      </c>
      <c r="AP62" s="195">
        <f t="shared" si="1"/>
        <v>0</v>
      </c>
      <c r="AQ62" s="195">
        <f t="shared" si="1"/>
        <v>0</v>
      </c>
      <c r="AR62" s="195">
        <f t="shared" si="1"/>
        <v>0</v>
      </c>
      <c r="AS62" s="195">
        <f t="shared" si="1"/>
        <v>0</v>
      </c>
      <c r="AT62" s="195">
        <f t="shared" si="1"/>
        <v>0</v>
      </c>
      <c r="AU62" s="195">
        <f t="shared" si="1"/>
        <v>0</v>
      </c>
      <c r="AV62" s="195">
        <f t="shared" si="1"/>
        <v>0</v>
      </c>
      <c r="AW62" s="195">
        <f t="shared" si="1"/>
        <v>0</v>
      </c>
      <c r="AX62" s="195">
        <f t="shared" si="1"/>
        <v>0</v>
      </c>
      <c r="AY62" s="195">
        <f>ROUND(AY47+AY48,0)</f>
        <v>85392</v>
      </c>
      <c r="AZ62" s="195">
        <f>ROUND(AZ47+AZ48,0)</f>
        <v>0</v>
      </c>
      <c r="BA62" s="195">
        <f>ROUND(BA47+BA48,0)</f>
        <v>16558</v>
      </c>
      <c r="BB62" s="195">
        <f t="shared" si="1"/>
        <v>52107</v>
      </c>
      <c r="BC62" s="195">
        <f t="shared" si="1"/>
        <v>0</v>
      </c>
      <c r="BD62" s="195">
        <f t="shared" si="1"/>
        <v>11660</v>
      </c>
      <c r="BE62" s="195">
        <f t="shared" si="1"/>
        <v>45285</v>
      </c>
      <c r="BF62" s="195">
        <f t="shared" si="1"/>
        <v>83423</v>
      </c>
      <c r="BG62" s="195">
        <f t="shared" si="1"/>
        <v>0</v>
      </c>
      <c r="BH62" s="195">
        <f t="shared" si="1"/>
        <v>47627</v>
      </c>
      <c r="BI62" s="195">
        <f t="shared" si="1"/>
        <v>0</v>
      </c>
      <c r="BJ62" s="195">
        <f t="shared" si="1"/>
        <v>44823</v>
      </c>
      <c r="BK62" s="195">
        <f t="shared" si="1"/>
        <v>65373</v>
      </c>
      <c r="BL62" s="195">
        <f t="shared" si="1"/>
        <v>38079</v>
      </c>
      <c r="BM62" s="195">
        <f t="shared" si="1"/>
        <v>0</v>
      </c>
      <c r="BN62" s="195">
        <f t="shared" si="1"/>
        <v>58427</v>
      </c>
      <c r="BO62" s="195">
        <f t="shared" ref="BO62:CC62" si="2">ROUND(BO47+BO48,0)</f>
        <v>0</v>
      </c>
      <c r="BP62" s="195">
        <f t="shared" si="2"/>
        <v>18164</v>
      </c>
      <c r="BQ62" s="195">
        <f t="shared" si="2"/>
        <v>0</v>
      </c>
      <c r="BR62" s="195">
        <f t="shared" si="2"/>
        <v>27519</v>
      </c>
      <c r="BS62" s="195">
        <f t="shared" si="2"/>
        <v>0</v>
      </c>
      <c r="BT62" s="195">
        <f t="shared" si="2"/>
        <v>0</v>
      </c>
      <c r="BU62" s="195">
        <f t="shared" si="2"/>
        <v>0</v>
      </c>
      <c r="BV62" s="195">
        <f t="shared" si="2"/>
        <v>56867</v>
      </c>
      <c r="BW62" s="195">
        <f t="shared" si="2"/>
        <v>0</v>
      </c>
      <c r="BX62" s="195">
        <f t="shared" si="2"/>
        <v>0</v>
      </c>
      <c r="BY62" s="195">
        <f t="shared" si="2"/>
        <v>62244</v>
      </c>
      <c r="BZ62" s="195">
        <f t="shared" si="2"/>
        <v>0</v>
      </c>
      <c r="CA62" s="195">
        <f t="shared" si="2"/>
        <v>0</v>
      </c>
      <c r="CB62" s="195">
        <f t="shared" si="2"/>
        <v>0</v>
      </c>
      <c r="CC62" s="195">
        <f t="shared" si="2"/>
        <v>0</v>
      </c>
      <c r="CD62" s="245" t="s">
        <v>221</v>
      </c>
      <c r="CE62" s="195">
        <f t="shared" si="0"/>
        <v>2015144</v>
      </c>
      <c r="CF62" s="248"/>
    </row>
    <row r="63" spans="1:84" ht="12.65" customHeight="1" x14ac:dyDescent="0.3">
      <c r="A63" s="171" t="s">
        <v>236</v>
      </c>
      <c r="B63" s="175"/>
      <c r="C63" s="184"/>
      <c r="D63" s="184"/>
      <c r="E63" s="184">
        <v>7697</v>
      </c>
      <c r="F63" s="185"/>
      <c r="G63" s="184"/>
      <c r="H63" s="184"/>
      <c r="I63" s="185"/>
      <c r="J63" s="185"/>
      <c r="K63" s="185">
        <v>66628</v>
      </c>
      <c r="L63" s="185">
        <v>79486</v>
      </c>
      <c r="M63" s="184"/>
      <c r="N63" s="184">
        <v>35687</v>
      </c>
      <c r="O63" s="184"/>
      <c r="P63" s="185"/>
      <c r="Q63" s="185"/>
      <c r="R63" s="185"/>
      <c r="S63" s="185">
        <v>0</v>
      </c>
      <c r="T63" s="185"/>
      <c r="U63" s="185">
        <v>133536</v>
      </c>
      <c r="V63" s="185">
        <v>4634</v>
      </c>
      <c r="W63" s="185">
        <v>22917</v>
      </c>
      <c r="X63" s="185">
        <v>130879</v>
      </c>
      <c r="Y63" s="185">
        <v>118414</v>
      </c>
      <c r="Z63" s="185"/>
      <c r="AA63" s="185"/>
      <c r="AB63" s="185">
        <v>70839</v>
      </c>
      <c r="AC63" s="185"/>
      <c r="AD63" s="185"/>
      <c r="AE63" s="185">
        <v>492755</v>
      </c>
      <c r="AF63" s="185"/>
      <c r="AG63" s="185">
        <v>1529124</v>
      </c>
      <c r="AH63" s="185"/>
      <c r="AI63" s="185"/>
      <c r="AJ63" s="185">
        <v>0</v>
      </c>
      <c r="AK63" s="185">
        <v>133143</v>
      </c>
      <c r="AL63" s="185">
        <v>145508</v>
      </c>
      <c r="AM63" s="185"/>
      <c r="AN63" s="185"/>
      <c r="AO63" s="185">
        <v>1206</v>
      </c>
      <c r="AP63" s="185"/>
      <c r="AQ63" s="185"/>
      <c r="AR63" s="185"/>
      <c r="AS63" s="185"/>
      <c r="AT63" s="185"/>
      <c r="AU63" s="185"/>
      <c r="AV63" s="185"/>
      <c r="AW63" s="185"/>
      <c r="AX63" s="185"/>
      <c r="AY63" s="185">
        <v>4784</v>
      </c>
      <c r="AZ63" s="185"/>
      <c r="BA63" s="185"/>
      <c r="BB63" s="185">
        <v>0</v>
      </c>
      <c r="BC63" s="185"/>
      <c r="BD63" s="185"/>
      <c r="BE63" s="185">
        <v>0</v>
      </c>
      <c r="BF63" s="185">
        <v>0</v>
      </c>
      <c r="BG63" s="185"/>
      <c r="BH63" s="185">
        <v>0</v>
      </c>
      <c r="BI63" s="185"/>
      <c r="BJ63" s="185">
        <v>86452</v>
      </c>
      <c r="BK63" s="185">
        <v>2573</v>
      </c>
      <c r="BL63" s="185"/>
      <c r="BM63" s="185"/>
      <c r="BN63" s="185">
        <v>112587</v>
      </c>
      <c r="BO63" s="185"/>
      <c r="BP63" s="185">
        <v>26</v>
      </c>
      <c r="BQ63" s="185"/>
      <c r="BR63" s="185">
        <v>6435</v>
      </c>
      <c r="BS63" s="185"/>
      <c r="BT63" s="185"/>
      <c r="BU63" s="185"/>
      <c r="BV63" s="185">
        <v>0</v>
      </c>
      <c r="BW63" s="185">
        <v>1050</v>
      </c>
      <c r="BX63" s="185"/>
      <c r="BY63" s="185">
        <v>0</v>
      </c>
      <c r="BZ63" s="185"/>
      <c r="CA63" s="185"/>
      <c r="CB63" s="185"/>
      <c r="CC63" s="185"/>
      <c r="CD63" s="245" t="s">
        <v>221</v>
      </c>
      <c r="CE63" s="195">
        <f t="shared" si="0"/>
        <v>3186360</v>
      </c>
      <c r="CF63" s="248"/>
    </row>
    <row r="64" spans="1:84" ht="12.65" customHeight="1" x14ac:dyDescent="0.3">
      <c r="A64" s="171" t="s">
        <v>237</v>
      </c>
      <c r="B64" s="175"/>
      <c r="C64" s="184"/>
      <c r="D64" s="184"/>
      <c r="E64" s="185">
        <v>6582</v>
      </c>
      <c r="F64" s="185"/>
      <c r="G64" s="184"/>
      <c r="H64" s="184"/>
      <c r="I64" s="185"/>
      <c r="J64" s="185"/>
      <c r="K64" s="185">
        <v>34079</v>
      </c>
      <c r="L64" s="185">
        <v>67975</v>
      </c>
      <c r="M64" s="184"/>
      <c r="N64" s="184">
        <v>11532</v>
      </c>
      <c r="O64" s="184"/>
      <c r="P64" s="185"/>
      <c r="Q64" s="185"/>
      <c r="R64" s="185"/>
      <c r="S64" s="185">
        <v>22086</v>
      </c>
      <c r="T64" s="185"/>
      <c r="U64" s="185">
        <v>550375</v>
      </c>
      <c r="V64" s="185">
        <v>280</v>
      </c>
      <c r="W64" s="185">
        <v>1383</v>
      </c>
      <c r="X64" s="185">
        <v>7901</v>
      </c>
      <c r="Y64" s="185">
        <v>7149</v>
      </c>
      <c r="Z64" s="185"/>
      <c r="AA64" s="185"/>
      <c r="AB64" s="185">
        <v>263070</v>
      </c>
      <c r="AC64" s="185"/>
      <c r="AD64" s="185"/>
      <c r="AE64" s="185">
        <v>4478</v>
      </c>
      <c r="AF64" s="185"/>
      <c r="AG64" s="185">
        <v>45058</v>
      </c>
      <c r="AH64" s="185"/>
      <c r="AI64" s="185"/>
      <c r="AJ64" s="185">
        <v>77192</v>
      </c>
      <c r="AK64" s="185">
        <v>2238</v>
      </c>
      <c r="AL64" s="185">
        <v>2704</v>
      </c>
      <c r="AM64" s="185"/>
      <c r="AN64" s="185"/>
      <c r="AO64" s="185">
        <v>1031</v>
      </c>
      <c r="AP64" s="185"/>
      <c r="AQ64" s="185"/>
      <c r="AR64" s="185"/>
      <c r="AS64" s="185"/>
      <c r="AT64" s="185"/>
      <c r="AU64" s="185"/>
      <c r="AV64" s="185"/>
      <c r="AW64" s="185"/>
      <c r="AX64" s="185"/>
      <c r="AY64" s="185">
        <v>286811</v>
      </c>
      <c r="AZ64" s="185"/>
      <c r="BA64" s="185">
        <v>11693</v>
      </c>
      <c r="BB64" s="185">
        <v>3225</v>
      </c>
      <c r="BC64" s="185"/>
      <c r="BD64" s="185">
        <v>1151</v>
      </c>
      <c r="BE64" s="185">
        <v>28879</v>
      </c>
      <c r="BF64" s="185">
        <v>34371</v>
      </c>
      <c r="BG64" s="185"/>
      <c r="BH64" s="185">
        <v>13765</v>
      </c>
      <c r="BI64" s="185"/>
      <c r="BJ64" s="185">
        <v>8995</v>
      </c>
      <c r="BK64" s="185">
        <v>2275</v>
      </c>
      <c r="BL64" s="185">
        <v>3193</v>
      </c>
      <c r="BM64" s="185"/>
      <c r="BN64" s="185">
        <v>771</v>
      </c>
      <c r="BO64" s="185"/>
      <c r="BP64" s="185">
        <v>6638</v>
      </c>
      <c r="BQ64" s="185"/>
      <c r="BR64" s="185">
        <v>126952</v>
      </c>
      <c r="BS64" s="185"/>
      <c r="BT64" s="185"/>
      <c r="BU64" s="185"/>
      <c r="BV64" s="185">
        <v>667</v>
      </c>
      <c r="BW64" s="185">
        <v>3</v>
      </c>
      <c r="BX64" s="185"/>
      <c r="BY64" s="185">
        <v>225726</v>
      </c>
      <c r="BZ64" s="185"/>
      <c r="CA64" s="185"/>
      <c r="CB64" s="185"/>
      <c r="CC64" s="185"/>
      <c r="CD64" s="245" t="s">
        <v>221</v>
      </c>
      <c r="CE64" s="195">
        <f t="shared" si="0"/>
        <v>1860228</v>
      </c>
      <c r="CF64" s="248"/>
    </row>
    <row r="65" spans="1:84" ht="12.65" customHeight="1" x14ac:dyDescent="0.3">
      <c r="A65" s="171" t="s">
        <v>238</v>
      </c>
      <c r="B65" s="175"/>
      <c r="C65" s="184"/>
      <c r="D65" s="184"/>
      <c r="E65" s="184">
        <v>0</v>
      </c>
      <c r="F65" s="184"/>
      <c r="G65" s="184"/>
      <c r="H65" s="184"/>
      <c r="I65" s="185"/>
      <c r="J65" s="184"/>
      <c r="K65" s="185"/>
      <c r="L65" s="185">
        <v>0</v>
      </c>
      <c r="M65" s="184"/>
      <c r="N65" s="184"/>
      <c r="O65" s="184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>
        <v>0</v>
      </c>
      <c r="AH65" s="185"/>
      <c r="AI65" s="185"/>
      <c r="AJ65" s="185"/>
      <c r="AK65" s="185"/>
      <c r="AL65" s="185"/>
      <c r="AM65" s="185"/>
      <c r="AN65" s="185"/>
      <c r="AO65" s="185">
        <v>0</v>
      </c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>
        <v>145388</v>
      </c>
      <c r="BF65" s="185"/>
      <c r="BG65" s="185"/>
      <c r="BH65" s="185">
        <v>43806</v>
      </c>
      <c r="BI65" s="185"/>
      <c r="BJ65" s="185"/>
      <c r="BK65" s="185"/>
      <c r="BL65" s="185"/>
      <c r="BM65" s="185"/>
      <c r="BN65" s="185">
        <v>0</v>
      </c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>
        <v>0</v>
      </c>
      <c r="BZ65" s="185"/>
      <c r="CA65" s="185"/>
      <c r="CB65" s="185"/>
      <c r="CC65" s="185"/>
      <c r="CD65" s="245" t="s">
        <v>221</v>
      </c>
      <c r="CE65" s="195">
        <f t="shared" si="0"/>
        <v>189194</v>
      </c>
      <c r="CF65" s="248"/>
    </row>
    <row r="66" spans="1:84" ht="12.65" customHeight="1" x14ac:dyDescent="0.3">
      <c r="A66" s="171" t="s">
        <v>239</v>
      </c>
      <c r="B66" s="175"/>
      <c r="C66" s="184"/>
      <c r="D66" s="184"/>
      <c r="E66" s="184">
        <v>1701</v>
      </c>
      <c r="F66" s="184"/>
      <c r="G66" s="184"/>
      <c r="H66" s="184"/>
      <c r="I66" s="184"/>
      <c r="J66" s="184"/>
      <c r="K66" s="185">
        <v>8504</v>
      </c>
      <c r="L66" s="185">
        <v>17571</v>
      </c>
      <c r="M66" s="184"/>
      <c r="N66" s="184">
        <v>0</v>
      </c>
      <c r="O66" s="185"/>
      <c r="P66" s="185"/>
      <c r="Q66" s="185"/>
      <c r="R66" s="185"/>
      <c r="S66" s="184">
        <v>0</v>
      </c>
      <c r="T66" s="184"/>
      <c r="U66" s="185">
        <v>31089</v>
      </c>
      <c r="V66" s="185">
        <v>0</v>
      </c>
      <c r="W66" s="185">
        <v>82319</v>
      </c>
      <c r="X66" s="185">
        <v>67886</v>
      </c>
      <c r="Y66" s="185">
        <v>121115</v>
      </c>
      <c r="Z66" s="185"/>
      <c r="AA66" s="185"/>
      <c r="AB66" s="185">
        <v>236118</v>
      </c>
      <c r="AC66" s="185"/>
      <c r="AD66" s="185"/>
      <c r="AE66" s="185"/>
      <c r="AF66" s="185"/>
      <c r="AG66" s="185">
        <v>4646</v>
      </c>
      <c r="AH66" s="185"/>
      <c r="AI66" s="185"/>
      <c r="AJ66" s="185">
        <v>56728</v>
      </c>
      <c r="AK66" s="185"/>
      <c r="AL66" s="185"/>
      <c r="AM66" s="185"/>
      <c r="AN66" s="185"/>
      <c r="AO66" s="185">
        <v>267</v>
      </c>
      <c r="AP66" s="185"/>
      <c r="AQ66" s="185"/>
      <c r="AR66" s="185"/>
      <c r="AS66" s="185"/>
      <c r="AT66" s="185"/>
      <c r="AU66" s="185"/>
      <c r="AV66" s="185"/>
      <c r="AW66" s="185"/>
      <c r="AX66" s="185"/>
      <c r="AY66" s="185">
        <v>1609</v>
      </c>
      <c r="AZ66" s="185"/>
      <c r="BA66" s="185"/>
      <c r="BB66" s="185"/>
      <c r="BC66" s="185"/>
      <c r="BD66" s="185">
        <v>0</v>
      </c>
      <c r="BE66" s="185">
        <v>42546</v>
      </c>
      <c r="BF66" s="185"/>
      <c r="BG66" s="185"/>
      <c r="BH66" s="185">
        <v>752857</v>
      </c>
      <c r="BI66" s="185"/>
      <c r="BJ66" s="185">
        <v>45484</v>
      </c>
      <c r="BK66" s="185">
        <v>6839</v>
      </c>
      <c r="BL66" s="185"/>
      <c r="BM66" s="185"/>
      <c r="BN66" s="185">
        <v>3155</v>
      </c>
      <c r="BO66" s="185"/>
      <c r="BP66" s="185">
        <v>23622</v>
      </c>
      <c r="BQ66" s="185"/>
      <c r="BR66" s="185">
        <v>19888</v>
      </c>
      <c r="BS66" s="185"/>
      <c r="BT66" s="185"/>
      <c r="BU66" s="185"/>
      <c r="BV66" s="185">
        <v>443629</v>
      </c>
      <c r="BW66" s="185"/>
      <c r="BX66" s="185"/>
      <c r="BY66" s="185">
        <v>1255</v>
      </c>
      <c r="BZ66" s="185"/>
      <c r="CA66" s="185"/>
      <c r="CB66" s="185"/>
      <c r="CC66" s="185"/>
      <c r="CD66" s="245" t="s">
        <v>221</v>
      </c>
      <c r="CE66" s="195">
        <f t="shared" si="0"/>
        <v>1968828</v>
      </c>
      <c r="CF66" s="248"/>
    </row>
    <row r="67" spans="1:84" ht="12.65" customHeight="1" x14ac:dyDescent="0.3">
      <c r="A67" s="171" t="s">
        <v>6</v>
      </c>
      <c r="B67" s="175"/>
      <c r="C67" s="195">
        <f>ROUND(C51+C52,0)</f>
        <v>0</v>
      </c>
      <c r="D67" s="195">
        <f>ROUND(D51+D52,0)</f>
        <v>0</v>
      </c>
      <c r="E67" s="195">
        <f t="shared" ref="E67:BP67" si="3">ROUND(E51+E52,0)</f>
        <v>28766</v>
      </c>
      <c r="F67" s="195">
        <f t="shared" si="3"/>
        <v>0</v>
      </c>
      <c r="G67" s="195">
        <f t="shared" si="3"/>
        <v>0</v>
      </c>
      <c r="H67" s="195">
        <f t="shared" si="3"/>
        <v>0</v>
      </c>
      <c r="I67" s="195">
        <f t="shared" si="3"/>
        <v>0</v>
      </c>
      <c r="J67" s="195">
        <f>ROUND(J51+J52,0)</f>
        <v>0</v>
      </c>
      <c r="K67" s="195">
        <f t="shared" si="3"/>
        <v>110166</v>
      </c>
      <c r="L67" s="195">
        <f t="shared" si="3"/>
        <v>297050</v>
      </c>
      <c r="M67" s="195">
        <f t="shared" si="3"/>
        <v>0</v>
      </c>
      <c r="N67" s="195">
        <f t="shared" si="3"/>
        <v>290757</v>
      </c>
      <c r="O67" s="195">
        <f t="shared" si="3"/>
        <v>0</v>
      </c>
      <c r="P67" s="195">
        <f t="shared" si="3"/>
        <v>0</v>
      </c>
      <c r="Q67" s="195">
        <f t="shared" si="3"/>
        <v>0</v>
      </c>
      <c r="R67" s="195">
        <f t="shared" si="3"/>
        <v>0</v>
      </c>
      <c r="S67" s="195">
        <f t="shared" si="3"/>
        <v>75439</v>
      </c>
      <c r="T67" s="195">
        <f t="shared" si="3"/>
        <v>0</v>
      </c>
      <c r="U67" s="195">
        <f t="shared" si="3"/>
        <v>27985</v>
      </c>
      <c r="V67" s="195">
        <f t="shared" si="3"/>
        <v>757</v>
      </c>
      <c r="W67" s="195">
        <f t="shared" si="3"/>
        <v>3714</v>
      </c>
      <c r="X67" s="195">
        <f t="shared" si="3"/>
        <v>21243</v>
      </c>
      <c r="Y67" s="195">
        <f t="shared" si="3"/>
        <v>19232</v>
      </c>
      <c r="Z67" s="195">
        <f t="shared" si="3"/>
        <v>0</v>
      </c>
      <c r="AA67" s="195">
        <f t="shared" si="3"/>
        <v>0</v>
      </c>
      <c r="AB67" s="195">
        <f t="shared" si="3"/>
        <v>8776</v>
      </c>
      <c r="AC67" s="195">
        <f t="shared" si="3"/>
        <v>0</v>
      </c>
      <c r="AD67" s="195">
        <f t="shared" si="3"/>
        <v>0</v>
      </c>
      <c r="AE67" s="195">
        <f t="shared" si="3"/>
        <v>68106</v>
      </c>
      <c r="AF67" s="195">
        <f t="shared" si="3"/>
        <v>0</v>
      </c>
      <c r="AG67" s="195">
        <f t="shared" si="3"/>
        <v>68697</v>
      </c>
      <c r="AH67" s="195">
        <f t="shared" si="3"/>
        <v>0</v>
      </c>
      <c r="AI67" s="195">
        <f t="shared" si="3"/>
        <v>0</v>
      </c>
      <c r="AJ67" s="195">
        <f t="shared" si="3"/>
        <v>131126</v>
      </c>
      <c r="AK67" s="195">
        <f t="shared" si="3"/>
        <v>15613</v>
      </c>
      <c r="AL67" s="195">
        <f t="shared" si="3"/>
        <v>2129</v>
      </c>
      <c r="AM67" s="195">
        <f t="shared" si="3"/>
        <v>0</v>
      </c>
      <c r="AN67" s="195">
        <f t="shared" si="3"/>
        <v>0</v>
      </c>
      <c r="AO67" s="195">
        <f t="shared" si="3"/>
        <v>4518</v>
      </c>
      <c r="AP67" s="195">
        <f t="shared" si="3"/>
        <v>0</v>
      </c>
      <c r="AQ67" s="195">
        <f t="shared" si="3"/>
        <v>0</v>
      </c>
      <c r="AR67" s="195">
        <f t="shared" si="3"/>
        <v>0</v>
      </c>
      <c r="AS67" s="195">
        <f t="shared" si="3"/>
        <v>0</v>
      </c>
      <c r="AT67" s="195">
        <f t="shared" si="3"/>
        <v>0</v>
      </c>
      <c r="AU67" s="195">
        <f t="shared" si="3"/>
        <v>0</v>
      </c>
      <c r="AV67" s="195">
        <f t="shared" si="3"/>
        <v>0</v>
      </c>
      <c r="AW67" s="195">
        <f t="shared" si="3"/>
        <v>0</v>
      </c>
      <c r="AX67" s="195">
        <f t="shared" si="3"/>
        <v>0</v>
      </c>
      <c r="AY67" s="195">
        <f t="shared" si="3"/>
        <v>31936</v>
      </c>
      <c r="AZ67" s="195">
        <f>ROUND(AZ51+AZ52,0)</f>
        <v>70140</v>
      </c>
      <c r="BA67" s="195">
        <f>ROUND(BA51+BA52,0)</f>
        <v>33119</v>
      </c>
      <c r="BB67" s="195">
        <f t="shared" si="3"/>
        <v>45420</v>
      </c>
      <c r="BC67" s="195">
        <f t="shared" si="3"/>
        <v>0</v>
      </c>
      <c r="BD67" s="195">
        <f t="shared" si="3"/>
        <v>0</v>
      </c>
      <c r="BE67" s="195">
        <f t="shared" si="3"/>
        <v>85257</v>
      </c>
      <c r="BF67" s="195">
        <f t="shared" si="3"/>
        <v>36194</v>
      </c>
      <c r="BG67" s="195">
        <f t="shared" si="3"/>
        <v>0</v>
      </c>
      <c r="BH67" s="195">
        <f t="shared" si="3"/>
        <v>17789</v>
      </c>
      <c r="BI67" s="195">
        <f t="shared" si="3"/>
        <v>0</v>
      </c>
      <c r="BJ67" s="195">
        <f t="shared" si="3"/>
        <v>0</v>
      </c>
      <c r="BK67" s="195">
        <f t="shared" si="3"/>
        <v>49725</v>
      </c>
      <c r="BL67" s="195">
        <f t="shared" si="3"/>
        <v>92874</v>
      </c>
      <c r="BM67" s="195">
        <f t="shared" si="3"/>
        <v>0</v>
      </c>
      <c r="BN67" s="195">
        <f t="shared" si="3"/>
        <v>140115</v>
      </c>
      <c r="BO67" s="195">
        <f t="shared" si="3"/>
        <v>0</v>
      </c>
      <c r="BP67" s="195">
        <f t="shared" si="3"/>
        <v>0</v>
      </c>
      <c r="BQ67" s="195">
        <f t="shared" ref="BQ67:CC67" si="4">ROUND(BQ51+BQ52,0)</f>
        <v>0</v>
      </c>
      <c r="BR67" s="195">
        <f t="shared" si="4"/>
        <v>20179</v>
      </c>
      <c r="BS67" s="195">
        <f t="shared" si="4"/>
        <v>0</v>
      </c>
      <c r="BT67" s="195">
        <f t="shared" si="4"/>
        <v>0</v>
      </c>
      <c r="BU67" s="195">
        <f t="shared" si="4"/>
        <v>0</v>
      </c>
      <c r="BV67" s="195">
        <f t="shared" si="4"/>
        <v>33331</v>
      </c>
      <c r="BW67" s="195">
        <f t="shared" si="4"/>
        <v>0</v>
      </c>
      <c r="BX67" s="195">
        <f t="shared" si="4"/>
        <v>0</v>
      </c>
      <c r="BY67" s="195">
        <f t="shared" si="4"/>
        <v>8256</v>
      </c>
      <c r="BZ67" s="195">
        <f t="shared" si="4"/>
        <v>0</v>
      </c>
      <c r="CA67" s="195">
        <f t="shared" si="4"/>
        <v>0</v>
      </c>
      <c r="CB67" s="195">
        <f t="shared" si="4"/>
        <v>0</v>
      </c>
      <c r="CC67" s="195">
        <f t="shared" si="4"/>
        <v>0</v>
      </c>
      <c r="CD67" s="245" t="s">
        <v>221</v>
      </c>
      <c r="CE67" s="195">
        <f t="shared" si="0"/>
        <v>1838409</v>
      </c>
      <c r="CF67" s="248"/>
    </row>
    <row r="68" spans="1:84" ht="12.65" customHeight="1" x14ac:dyDescent="0.3">
      <c r="A68" s="171" t="s">
        <v>240</v>
      </c>
      <c r="B68" s="175"/>
      <c r="C68" s="184"/>
      <c r="D68" s="184"/>
      <c r="E68" s="184">
        <v>2563</v>
      </c>
      <c r="F68" s="184"/>
      <c r="G68" s="184"/>
      <c r="H68" s="184"/>
      <c r="I68" s="184"/>
      <c r="J68" s="184"/>
      <c r="K68" s="185"/>
      <c r="L68" s="185">
        <v>0</v>
      </c>
      <c r="M68" s="184"/>
      <c r="N68" s="184"/>
      <c r="O68" s="184"/>
      <c r="P68" s="185"/>
      <c r="Q68" s="185"/>
      <c r="R68" s="185"/>
      <c r="S68" s="185"/>
      <c r="T68" s="185"/>
      <c r="U68" s="185">
        <v>680</v>
      </c>
      <c r="V68" s="185">
        <v>0</v>
      </c>
      <c r="W68" s="185"/>
      <c r="X68" s="185"/>
      <c r="Y68" s="185">
        <v>0</v>
      </c>
      <c r="Z68" s="185"/>
      <c r="AA68" s="185"/>
      <c r="AB68" s="185">
        <v>-1350</v>
      </c>
      <c r="AC68" s="185"/>
      <c r="AD68" s="185"/>
      <c r="AE68" s="185"/>
      <c r="AF68" s="185"/>
      <c r="AG68" s="185">
        <v>0</v>
      </c>
      <c r="AH68" s="185"/>
      <c r="AI68" s="185"/>
      <c r="AJ68" s="185">
        <v>0</v>
      </c>
      <c r="AK68" s="185"/>
      <c r="AL68" s="185"/>
      <c r="AM68" s="185"/>
      <c r="AN68" s="185"/>
      <c r="AO68" s="185">
        <v>0</v>
      </c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>
        <v>1425</v>
      </c>
      <c r="BF68" s="185"/>
      <c r="BG68" s="185"/>
      <c r="BH68" s="185">
        <v>34158</v>
      </c>
      <c r="BI68" s="185"/>
      <c r="BJ68" s="185">
        <v>0</v>
      </c>
      <c r="BK68" s="185">
        <v>9694</v>
      </c>
      <c r="BL68" s="185"/>
      <c r="BM68" s="185"/>
      <c r="BN68" s="185">
        <v>0</v>
      </c>
      <c r="BO68" s="185"/>
      <c r="BP68" s="185"/>
      <c r="BQ68" s="185"/>
      <c r="BR68" s="185"/>
      <c r="BS68" s="185"/>
      <c r="BT68" s="185"/>
      <c r="BU68" s="185"/>
      <c r="BV68" s="185">
        <v>0</v>
      </c>
      <c r="BW68" s="185"/>
      <c r="BX68" s="185"/>
      <c r="BY68" s="185"/>
      <c r="BZ68" s="185"/>
      <c r="CA68" s="185"/>
      <c r="CB68" s="185"/>
      <c r="CC68" s="185"/>
      <c r="CD68" s="245" t="s">
        <v>221</v>
      </c>
      <c r="CE68" s="195">
        <f t="shared" si="0"/>
        <v>47170</v>
      </c>
      <c r="CF68" s="248"/>
    </row>
    <row r="69" spans="1:84" ht="12.65" customHeight="1" x14ac:dyDescent="0.3">
      <c r="A69" s="171" t="s">
        <v>241</v>
      </c>
      <c r="B69" s="175"/>
      <c r="C69" s="184"/>
      <c r="D69" s="184"/>
      <c r="E69" s="185">
        <v>465</v>
      </c>
      <c r="F69" s="185"/>
      <c r="G69" s="184"/>
      <c r="H69" s="184"/>
      <c r="I69" s="185"/>
      <c r="J69" s="185"/>
      <c r="K69" s="185">
        <v>0</v>
      </c>
      <c r="L69" s="185">
        <v>4802</v>
      </c>
      <c r="M69" s="184"/>
      <c r="N69" s="184">
        <v>13</v>
      </c>
      <c r="O69" s="184"/>
      <c r="P69" s="185"/>
      <c r="Q69" s="185"/>
      <c r="R69" s="224"/>
      <c r="S69" s="185">
        <v>100</v>
      </c>
      <c r="T69" s="184"/>
      <c r="U69" s="185">
        <v>12050</v>
      </c>
      <c r="V69" s="185">
        <v>133</v>
      </c>
      <c r="W69" s="184">
        <v>658</v>
      </c>
      <c r="X69" s="185">
        <v>3757</v>
      </c>
      <c r="Y69" s="185">
        <v>3399</v>
      </c>
      <c r="Z69" s="185"/>
      <c r="AA69" s="185"/>
      <c r="AB69" s="185">
        <v>1414</v>
      </c>
      <c r="AC69" s="185"/>
      <c r="AD69" s="185"/>
      <c r="AE69" s="185">
        <v>0</v>
      </c>
      <c r="AF69" s="185"/>
      <c r="AG69" s="185">
        <v>5120</v>
      </c>
      <c r="AH69" s="185"/>
      <c r="AI69" s="185"/>
      <c r="AJ69" s="185">
        <v>23645</v>
      </c>
      <c r="AK69" s="185"/>
      <c r="AL69" s="185">
        <v>195</v>
      </c>
      <c r="AM69" s="185"/>
      <c r="AN69" s="185"/>
      <c r="AO69" s="184">
        <v>73</v>
      </c>
      <c r="AP69" s="185"/>
      <c r="AQ69" s="184"/>
      <c r="AR69" s="184"/>
      <c r="AS69" s="184"/>
      <c r="AT69" s="184"/>
      <c r="AU69" s="185"/>
      <c r="AV69" s="185"/>
      <c r="AW69" s="185"/>
      <c r="AX69" s="185"/>
      <c r="AY69" s="185">
        <v>374</v>
      </c>
      <c r="AZ69" s="185"/>
      <c r="BA69" s="185">
        <v>0</v>
      </c>
      <c r="BB69" s="185">
        <v>1066</v>
      </c>
      <c r="BC69" s="185"/>
      <c r="BD69" s="185">
        <v>0</v>
      </c>
      <c r="BE69" s="185">
        <v>50</v>
      </c>
      <c r="BF69" s="185">
        <v>0</v>
      </c>
      <c r="BG69" s="185"/>
      <c r="BH69" s="224">
        <v>22</v>
      </c>
      <c r="BI69" s="185"/>
      <c r="BJ69" s="185">
        <v>0</v>
      </c>
      <c r="BK69" s="185">
        <v>32854</v>
      </c>
      <c r="BL69" s="185">
        <v>213</v>
      </c>
      <c r="BM69" s="185"/>
      <c r="BN69" s="185">
        <v>205329</v>
      </c>
      <c r="BO69" s="185"/>
      <c r="BP69" s="185"/>
      <c r="BQ69" s="185"/>
      <c r="BR69" s="185">
        <v>1936</v>
      </c>
      <c r="BS69" s="185"/>
      <c r="BT69" s="185"/>
      <c r="BU69" s="185"/>
      <c r="BV69" s="185">
        <v>512</v>
      </c>
      <c r="BW69" s="185">
        <v>1673</v>
      </c>
      <c r="BX69" s="185"/>
      <c r="BY69" s="185">
        <v>2474</v>
      </c>
      <c r="BZ69" s="185"/>
      <c r="CA69" s="185"/>
      <c r="CB69" s="185"/>
      <c r="CC69" s="185"/>
      <c r="CD69" s="188">
        <v>940158</v>
      </c>
      <c r="CE69" s="195">
        <f t="shared" si="0"/>
        <v>1242485</v>
      </c>
      <c r="CF69" s="248"/>
    </row>
    <row r="70" spans="1:84" ht="12.65" customHeight="1" x14ac:dyDescent="0.3">
      <c r="A70" s="171" t="s">
        <v>242</v>
      </c>
      <c r="B70" s="175"/>
      <c r="C70" s="184"/>
      <c r="D70" s="184"/>
      <c r="E70" s="184"/>
      <c r="F70" s="185"/>
      <c r="G70" s="184"/>
      <c r="H70" s="184"/>
      <c r="I70" s="184"/>
      <c r="J70" s="185"/>
      <c r="K70" s="185"/>
      <c r="L70" s="185"/>
      <c r="M70" s="184"/>
      <c r="N70" s="184"/>
      <c r="O70" s="184"/>
      <c r="P70" s="184"/>
      <c r="Q70" s="184"/>
      <c r="R70" s="184"/>
      <c r="S70" s="184"/>
      <c r="T70" s="184"/>
      <c r="U70" s="185"/>
      <c r="V70" s="184"/>
      <c r="W70" s="184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8">
        <v>4062305</v>
      </c>
      <c r="CE70" s="195">
        <f t="shared" si="0"/>
        <v>4062305</v>
      </c>
      <c r="CF70" s="248"/>
    </row>
    <row r="71" spans="1:84" ht="12.65" customHeight="1" x14ac:dyDescent="0.3">
      <c r="A71" s="171" t="s">
        <v>243</v>
      </c>
      <c r="B71" s="175"/>
      <c r="C71" s="195">
        <f>SUM(C61:C68)+C69-C70</f>
        <v>0</v>
      </c>
      <c r="D71" s="195">
        <f t="shared" ref="D71:AI71" si="5">SUM(D61:D69)-D70</f>
        <v>0</v>
      </c>
      <c r="E71" s="195">
        <f t="shared" si="5"/>
        <v>195575</v>
      </c>
      <c r="F71" s="195">
        <f t="shared" si="5"/>
        <v>0</v>
      </c>
      <c r="G71" s="195">
        <f t="shared" si="5"/>
        <v>0</v>
      </c>
      <c r="H71" s="195">
        <f t="shared" si="5"/>
        <v>0</v>
      </c>
      <c r="I71" s="195">
        <f t="shared" si="5"/>
        <v>0</v>
      </c>
      <c r="J71" s="195">
        <f t="shared" si="5"/>
        <v>0</v>
      </c>
      <c r="K71" s="195">
        <f t="shared" si="5"/>
        <v>1190082</v>
      </c>
      <c r="L71" s="195">
        <f t="shared" si="5"/>
        <v>1993254</v>
      </c>
      <c r="M71" s="195">
        <f t="shared" si="5"/>
        <v>0</v>
      </c>
      <c r="N71" s="195">
        <f t="shared" si="5"/>
        <v>1012770</v>
      </c>
      <c r="O71" s="195">
        <f t="shared" si="5"/>
        <v>0</v>
      </c>
      <c r="P71" s="195">
        <f t="shared" si="5"/>
        <v>0</v>
      </c>
      <c r="Q71" s="195">
        <f t="shared" si="5"/>
        <v>0</v>
      </c>
      <c r="R71" s="195">
        <f t="shared" si="5"/>
        <v>0</v>
      </c>
      <c r="S71" s="195">
        <f t="shared" si="5"/>
        <v>165250</v>
      </c>
      <c r="T71" s="195">
        <f t="shared" si="5"/>
        <v>0</v>
      </c>
      <c r="U71" s="195">
        <f t="shared" si="5"/>
        <v>1226112</v>
      </c>
      <c r="V71" s="195">
        <f t="shared" si="5"/>
        <v>13233</v>
      </c>
      <c r="W71" s="195">
        <f t="shared" si="5"/>
        <v>147729</v>
      </c>
      <c r="X71" s="195">
        <f t="shared" si="5"/>
        <v>441477</v>
      </c>
      <c r="Y71" s="195">
        <f t="shared" si="5"/>
        <v>459137</v>
      </c>
      <c r="Z71" s="195">
        <f t="shared" si="5"/>
        <v>0</v>
      </c>
      <c r="AA71" s="195">
        <f t="shared" si="5"/>
        <v>0</v>
      </c>
      <c r="AB71" s="195">
        <f t="shared" si="5"/>
        <v>612330</v>
      </c>
      <c r="AC71" s="195">
        <f t="shared" si="5"/>
        <v>0</v>
      </c>
      <c r="AD71" s="195">
        <f t="shared" si="5"/>
        <v>0</v>
      </c>
      <c r="AE71" s="195">
        <f t="shared" si="5"/>
        <v>565339</v>
      </c>
      <c r="AF71" s="195">
        <f t="shared" si="5"/>
        <v>0</v>
      </c>
      <c r="AG71" s="195">
        <f t="shared" si="5"/>
        <v>2631312</v>
      </c>
      <c r="AH71" s="195">
        <f t="shared" si="5"/>
        <v>0</v>
      </c>
      <c r="AI71" s="195">
        <f t="shared" si="5"/>
        <v>0</v>
      </c>
      <c r="AJ71" s="195">
        <f t="shared" ref="AJ71:BO71" si="6">SUM(AJ61:AJ69)-AJ70</f>
        <v>2487494</v>
      </c>
      <c r="AK71" s="195">
        <f t="shared" si="6"/>
        <v>150994</v>
      </c>
      <c r="AL71" s="195">
        <f t="shared" si="6"/>
        <v>150536</v>
      </c>
      <c r="AM71" s="195">
        <f t="shared" si="6"/>
        <v>0</v>
      </c>
      <c r="AN71" s="195">
        <f t="shared" si="6"/>
        <v>0</v>
      </c>
      <c r="AO71" s="195">
        <f t="shared" si="6"/>
        <v>30253</v>
      </c>
      <c r="AP71" s="195">
        <f t="shared" si="6"/>
        <v>0</v>
      </c>
      <c r="AQ71" s="195">
        <f t="shared" si="6"/>
        <v>0</v>
      </c>
      <c r="AR71" s="195">
        <f t="shared" si="6"/>
        <v>0</v>
      </c>
      <c r="AS71" s="195">
        <f t="shared" si="6"/>
        <v>0</v>
      </c>
      <c r="AT71" s="195">
        <f t="shared" si="6"/>
        <v>0</v>
      </c>
      <c r="AU71" s="195">
        <f t="shared" si="6"/>
        <v>0</v>
      </c>
      <c r="AV71" s="195">
        <f t="shared" si="6"/>
        <v>0</v>
      </c>
      <c r="AW71" s="195">
        <f t="shared" si="6"/>
        <v>0</v>
      </c>
      <c r="AX71" s="195">
        <f t="shared" si="6"/>
        <v>0</v>
      </c>
      <c r="AY71" s="195">
        <f t="shared" si="6"/>
        <v>819890</v>
      </c>
      <c r="AZ71" s="195">
        <f t="shared" si="6"/>
        <v>70140</v>
      </c>
      <c r="BA71" s="195">
        <f t="shared" si="6"/>
        <v>140676</v>
      </c>
      <c r="BB71" s="195">
        <f t="shared" si="6"/>
        <v>351384</v>
      </c>
      <c r="BC71" s="195">
        <f t="shared" si="6"/>
        <v>0</v>
      </c>
      <c r="BD71" s="195">
        <f t="shared" si="6"/>
        <v>68655</v>
      </c>
      <c r="BE71" s="195">
        <f t="shared" si="6"/>
        <v>565720</v>
      </c>
      <c r="BF71" s="195">
        <f t="shared" si="6"/>
        <v>553542</v>
      </c>
      <c r="BG71" s="195">
        <f t="shared" si="6"/>
        <v>0</v>
      </c>
      <c r="BH71" s="195">
        <f t="shared" si="6"/>
        <v>1138133</v>
      </c>
      <c r="BI71" s="195">
        <f t="shared" si="6"/>
        <v>0</v>
      </c>
      <c r="BJ71" s="195">
        <f t="shared" si="6"/>
        <v>400432</v>
      </c>
      <c r="BK71" s="195">
        <f t="shared" si="6"/>
        <v>482435</v>
      </c>
      <c r="BL71" s="195">
        <f t="shared" si="6"/>
        <v>316737</v>
      </c>
      <c r="BM71" s="195">
        <f t="shared" si="6"/>
        <v>0</v>
      </c>
      <c r="BN71" s="195">
        <f t="shared" si="6"/>
        <v>800221</v>
      </c>
      <c r="BO71" s="195">
        <f t="shared" si="6"/>
        <v>0</v>
      </c>
      <c r="BP71" s="195">
        <f t="shared" ref="BP71:CC71" si="7">SUM(BP61:BP69)-BP70</f>
        <v>135446</v>
      </c>
      <c r="BQ71" s="195">
        <f t="shared" si="7"/>
        <v>0</v>
      </c>
      <c r="BR71" s="195">
        <f t="shared" si="7"/>
        <v>334709</v>
      </c>
      <c r="BS71" s="195">
        <f t="shared" si="7"/>
        <v>0</v>
      </c>
      <c r="BT71" s="195">
        <f t="shared" si="7"/>
        <v>0</v>
      </c>
      <c r="BU71" s="195">
        <f t="shared" si="7"/>
        <v>0</v>
      </c>
      <c r="BV71" s="195">
        <f t="shared" si="7"/>
        <v>807370</v>
      </c>
      <c r="BW71" s="195">
        <f t="shared" si="7"/>
        <v>2726</v>
      </c>
      <c r="BX71" s="195">
        <f t="shared" si="7"/>
        <v>0</v>
      </c>
      <c r="BY71" s="195">
        <f t="shared" si="7"/>
        <v>598074</v>
      </c>
      <c r="BZ71" s="195">
        <f t="shared" si="7"/>
        <v>0</v>
      </c>
      <c r="CA71" s="195">
        <f t="shared" si="7"/>
        <v>0</v>
      </c>
      <c r="CB71" s="195">
        <f t="shared" si="7"/>
        <v>0</v>
      </c>
      <c r="CC71" s="195">
        <f t="shared" si="7"/>
        <v>0</v>
      </c>
      <c r="CD71" s="241">
        <f>CD69-CD70</f>
        <v>-3122147</v>
      </c>
      <c r="CE71" s="195">
        <f>SUM(CE61:CE69)-CE70</f>
        <v>17937020</v>
      </c>
      <c r="CF71" s="248"/>
    </row>
    <row r="72" spans="1:84" ht="12.65" customHeight="1" x14ac:dyDescent="0.3">
      <c r="A72" s="171" t="s">
        <v>244</v>
      </c>
      <c r="B72" s="175"/>
      <c r="C72" s="245" t="s">
        <v>221</v>
      </c>
      <c r="D72" s="245" t="s">
        <v>221</v>
      </c>
      <c r="E72" s="245" t="s">
        <v>221</v>
      </c>
      <c r="F72" s="245" t="s">
        <v>221</v>
      </c>
      <c r="G72" s="245" t="s">
        <v>221</v>
      </c>
      <c r="H72" s="245" t="s">
        <v>221</v>
      </c>
      <c r="I72" s="245" t="s">
        <v>221</v>
      </c>
      <c r="J72" s="245" t="s">
        <v>221</v>
      </c>
      <c r="K72" s="249" t="s">
        <v>221</v>
      </c>
      <c r="L72" s="245" t="s">
        <v>221</v>
      </c>
      <c r="M72" s="245" t="s">
        <v>221</v>
      </c>
      <c r="N72" s="245" t="s">
        <v>221</v>
      </c>
      <c r="O72" s="245" t="s">
        <v>221</v>
      </c>
      <c r="P72" s="245" t="s">
        <v>221</v>
      </c>
      <c r="Q72" s="245" t="s">
        <v>221</v>
      </c>
      <c r="R72" s="245" t="s">
        <v>221</v>
      </c>
      <c r="S72" s="245" t="s">
        <v>221</v>
      </c>
      <c r="T72" s="245" t="s">
        <v>221</v>
      </c>
      <c r="U72" s="245" t="s">
        <v>221</v>
      </c>
      <c r="V72" s="245" t="s">
        <v>221</v>
      </c>
      <c r="W72" s="245" t="s">
        <v>221</v>
      </c>
      <c r="X72" s="245" t="s">
        <v>221</v>
      </c>
      <c r="Y72" s="245" t="s">
        <v>221</v>
      </c>
      <c r="Z72" s="245" t="s">
        <v>221</v>
      </c>
      <c r="AA72" s="245" t="s">
        <v>221</v>
      </c>
      <c r="AB72" s="245" t="s">
        <v>221</v>
      </c>
      <c r="AC72" s="245" t="s">
        <v>221</v>
      </c>
      <c r="AD72" s="245" t="s">
        <v>221</v>
      </c>
      <c r="AE72" s="245" t="s">
        <v>221</v>
      </c>
      <c r="AF72" s="245" t="s">
        <v>221</v>
      </c>
      <c r="AG72" s="245" t="s">
        <v>221</v>
      </c>
      <c r="AH72" s="245" t="s">
        <v>221</v>
      </c>
      <c r="AI72" s="245" t="s">
        <v>221</v>
      </c>
      <c r="AJ72" s="245" t="s">
        <v>221</v>
      </c>
      <c r="AK72" s="245" t="s">
        <v>221</v>
      </c>
      <c r="AL72" s="245" t="s">
        <v>221</v>
      </c>
      <c r="AM72" s="245" t="s">
        <v>221</v>
      </c>
      <c r="AN72" s="245" t="s">
        <v>221</v>
      </c>
      <c r="AO72" s="245" t="s">
        <v>221</v>
      </c>
      <c r="AP72" s="245" t="s">
        <v>221</v>
      </c>
      <c r="AQ72" s="245" t="s">
        <v>221</v>
      </c>
      <c r="AR72" s="245" t="s">
        <v>221</v>
      </c>
      <c r="AS72" s="245" t="s">
        <v>221</v>
      </c>
      <c r="AT72" s="245" t="s">
        <v>221</v>
      </c>
      <c r="AU72" s="245" t="s">
        <v>221</v>
      </c>
      <c r="AV72" s="245" t="s">
        <v>221</v>
      </c>
      <c r="AW72" s="245" t="s">
        <v>221</v>
      </c>
      <c r="AX72" s="245" t="s">
        <v>221</v>
      </c>
      <c r="AY72" s="245" t="s">
        <v>221</v>
      </c>
      <c r="AZ72" s="245" t="s">
        <v>221</v>
      </c>
      <c r="BA72" s="245" t="s">
        <v>221</v>
      </c>
      <c r="BB72" s="245" t="s">
        <v>221</v>
      </c>
      <c r="BC72" s="245" t="s">
        <v>221</v>
      </c>
      <c r="BD72" s="245" t="s">
        <v>221</v>
      </c>
      <c r="BE72" s="245" t="s">
        <v>221</v>
      </c>
      <c r="BF72" s="245" t="s">
        <v>221</v>
      </c>
      <c r="BG72" s="245" t="s">
        <v>221</v>
      </c>
      <c r="BH72" s="245" t="s">
        <v>221</v>
      </c>
      <c r="BI72" s="245" t="s">
        <v>221</v>
      </c>
      <c r="BJ72" s="245" t="s">
        <v>221</v>
      </c>
      <c r="BK72" s="245" t="s">
        <v>221</v>
      </c>
      <c r="BL72" s="245" t="s">
        <v>221</v>
      </c>
      <c r="BM72" s="245" t="s">
        <v>221</v>
      </c>
      <c r="BN72" s="245" t="s">
        <v>221</v>
      </c>
      <c r="BO72" s="245" t="s">
        <v>221</v>
      </c>
      <c r="BP72" s="245" t="s">
        <v>221</v>
      </c>
      <c r="BQ72" s="245" t="s">
        <v>221</v>
      </c>
      <c r="BR72" s="245" t="s">
        <v>221</v>
      </c>
      <c r="BS72" s="245" t="s">
        <v>221</v>
      </c>
      <c r="BT72" s="245" t="s">
        <v>221</v>
      </c>
      <c r="BU72" s="245" t="s">
        <v>221</v>
      </c>
      <c r="BV72" s="245" t="s">
        <v>221</v>
      </c>
      <c r="BW72" s="245" t="s">
        <v>221</v>
      </c>
      <c r="BX72" s="245" t="s">
        <v>221</v>
      </c>
      <c r="BY72" s="245" t="s">
        <v>221</v>
      </c>
      <c r="BZ72" s="245" t="s">
        <v>221</v>
      </c>
      <c r="CA72" s="245" t="s">
        <v>221</v>
      </c>
      <c r="CB72" s="245" t="s">
        <v>221</v>
      </c>
      <c r="CC72" s="245" t="s">
        <v>221</v>
      </c>
      <c r="CD72" s="245" t="s">
        <v>221</v>
      </c>
      <c r="CE72" s="188">
        <v>1626415</v>
      </c>
      <c r="CF72" s="248"/>
    </row>
    <row r="73" spans="1:84" ht="12.65" customHeight="1" x14ac:dyDescent="0.3">
      <c r="A73" s="171" t="s">
        <v>245</v>
      </c>
      <c r="B73" s="175"/>
      <c r="C73" s="184"/>
      <c r="D73" s="184"/>
      <c r="E73" s="185">
        <f>804530-68914</f>
        <v>735616</v>
      </c>
      <c r="F73" s="185"/>
      <c r="G73" s="184"/>
      <c r="H73" s="184"/>
      <c r="I73" s="185"/>
      <c r="J73" s="185"/>
      <c r="K73" s="185">
        <v>1157045</v>
      </c>
      <c r="L73" s="185">
        <v>1734717</v>
      </c>
      <c r="M73" s="184"/>
      <c r="N73" s="184">
        <v>996666</v>
      </c>
      <c r="O73" s="184"/>
      <c r="P73" s="185"/>
      <c r="Q73" s="185"/>
      <c r="R73" s="185"/>
      <c r="S73" s="185">
        <v>44712</v>
      </c>
      <c r="T73" s="185"/>
      <c r="U73" s="185">
        <v>551489</v>
      </c>
      <c r="V73" s="185">
        <v>2702</v>
      </c>
      <c r="W73" s="185">
        <v>17029</v>
      </c>
      <c r="X73" s="185">
        <v>100252</v>
      </c>
      <c r="Y73" s="185">
        <v>104539</v>
      </c>
      <c r="Z73" s="185"/>
      <c r="AA73" s="185"/>
      <c r="AB73" s="185">
        <v>622346</v>
      </c>
      <c r="AC73" s="185"/>
      <c r="AD73" s="185"/>
      <c r="AE73" s="185">
        <v>289703</v>
      </c>
      <c r="AF73" s="185"/>
      <c r="AG73" s="185">
        <v>73222</v>
      </c>
      <c r="AH73" s="185"/>
      <c r="AI73" s="185">
        <v>0</v>
      </c>
      <c r="AJ73" s="185">
        <v>131</v>
      </c>
      <c r="AK73" s="185">
        <v>249270</v>
      </c>
      <c r="AL73" s="185">
        <v>183286</v>
      </c>
      <c r="AM73" s="185"/>
      <c r="AN73" s="185"/>
      <c r="AO73" s="185">
        <v>14675</v>
      </c>
      <c r="AP73" s="185"/>
      <c r="AQ73" s="185"/>
      <c r="AR73" s="185"/>
      <c r="AS73" s="185"/>
      <c r="AT73" s="185"/>
      <c r="AU73" s="185"/>
      <c r="AV73" s="185">
        <v>0</v>
      </c>
      <c r="AW73" s="245" t="s">
        <v>221</v>
      </c>
      <c r="AX73" s="245" t="s">
        <v>221</v>
      </c>
      <c r="AY73" s="245" t="s">
        <v>221</v>
      </c>
      <c r="AZ73" s="245" t="s">
        <v>221</v>
      </c>
      <c r="BA73" s="245" t="s">
        <v>221</v>
      </c>
      <c r="BB73" s="245" t="s">
        <v>221</v>
      </c>
      <c r="BC73" s="245" t="s">
        <v>221</v>
      </c>
      <c r="BD73" s="245" t="s">
        <v>221</v>
      </c>
      <c r="BE73" s="245" t="s">
        <v>221</v>
      </c>
      <c r="BF73" s="245" t="s">
        <v>221</v>
      </c>
      <c r="BG73" s="245" t="s">
        <v>221</v>
      </c>
      <c r="BH73" s="245" t="s">
        <v>221</v>
      </c>
      <c r="BI73" s="245" t="s">
        <v>221</v>
      </c>
      <c r="BJ73" s="245" t="s">
        <v>221</v>
      </c>
      <c r="BK73" s="245" t="s">
        <v>221</v>
      </c>
      <c r="BL73" s="245" t="s">
        <v>221</v>
      </c>
      <c r="BM73" s="245" t="s">
        <v>221</v>
      </c>
      <c r="BN73" s="245" t="s">
        <v>221</v>
      </c>
      <c r="BO73" s="245" t="s">
        <v>221</v>
      </c>
      <c r="BP73" s="245" t="s">
        <v>221</v>
      </c>
      <c r="BQ73" s="245" t="s">
        <v>221</v>
      </c>
      <c r="BR73" s="245" t="s">
        <v>221</v>
      </c>
      <c r="BS73" s="245" t="s">
        <v>221</v>
      </c>
      <c r="BT73" s="245" t="s">
        <v>221</v>
      </c>
      <c r="BU73" s="245" t="s">
        <v>221</v>
      </c>
      <c r="BV73" s="245" t="s">
        <v>221</v>
      </c>
      <c r="BW73" s="245" t="s">
        <v>221</v>
      </c>
      <c r="BX73" s="245" t="s">
        <v>221</v>
      </c>
      <c r="BY73" s="245" t="s">
        <v>221</v>
      </c>
      <c r="BZ73" s="245" t="s">
        <v>221</v>
      </c>
      <c r="CA73" s="245" t="s">
        <v>221</v>
      </c>
      <c r="CB73" s="245" t="s">
        <v>221</v>
      </c>
      <c r="CC73" s="245" t="s">
        <v>221</v>
      </c>
      <c r="CD73" s="245" t="s">
        <v>221</v>
      </c>
      <c r="CE73" s="195">
        <f t="shared" ref="CE73:CE80" si="8">SUM(C73:CD73)</f>
        <v>6877400</v>
      </c>
      <c r="CF73" s="248"/>
    </row>
    <row r="74" spans="1:84" ht="12.65" customHeight="1" x14ac:dyDescent="0.3">
      <c r="A74" s="171" t="s">
        <v>246</v>
      </c>
      <c r="B74" s="175"/>
      <c r="C74" s="184"/>
      <c r="D74" s="184"/>
      <c r="E74" s="185">
        <v>31735</v>
      </c>
      <c r="F74" s="185"/>
      <c r="G74" s="184"/>
      <c r="H74" s="184"/>
      <c r="I74" s="184"/>
      <c r="J74" s="185"/>
      <c r="K74" s="185">
        <v>0</v>
      </c>
      <c r="L74" s="185">
        <v>0</v>
      </c>
      <c r="M74" s="184"/>
      <c r="N74" s="184">
        <v>0</v>
      </c>
      <c r="O74" s="184"/>
      <c r="P74" s="185"/>
      <c r="Q74" s="185"/>
      <c r="R74" s="185"/>
      <c r="S74" s="185">
        <v>103744</v>
      </c>
      <c r="T74" s="185"/>
      <c r="U74" s="185">
        <v>4296693</v>
      </c>
      <c r="V74" s="185">
        <v>71966</v>
      </c>
      <c r="W74" s="185">
        <v>352212</v>
      </c>
      <c r="X74" s="185">
        <v>2008522</v>
      </c>
      <c r="Y74" s="185">
        <v>1803397</v>
      </c>
      <c r="Z74" s="185"/>
      <c r="AA74" s="185"/>
      <c r="AB74" s="185">
        <v>421442</v>
      </c>
      <c r="AC74" s="185"/>
      <c r="AD74" s="185"/>
      <c r="AE74" s="185">
        <v>1021919</v>
      </c>
      <c r="AF74" s="185"/>
      <c r="AG74" s="185">
        <v>4570418</v>
      </c>
      <c r="AH74" s="185"/>
      <c r="AI74" s="185">
        <v>0</v>
      </c>
      <c r="AJ74" s="185">
        <v>3384853</v>
      </c>
      <c r="AK74" s="185">
        <v>56046</v>
      </c>
      <c r="AL74" s="185">
        <v>257905</v>
      </c>
      <c r="AM74" s="185"/>
      <c r="AN74" s="185"/>
      <c r="AO74" s="185">
        <v>143869</v>
      </c>
      <c r="AP74" s="185"/>
      <c r="AQ74" s="185"/>
      <c r="AR74" s="185"/>
      <c r="AS74" s="185"/>
      <c r="AT74" s="185"/>
      <c r="AU74" s="185"/>
      <c r="AV74" s="185"/>
      <c r="AW74" s="245" t="s">
        <v>221</v>
      </c>
      <c r="AX74" s="245" t="s">
        <v>221</v>
      </c>
      <c r="AY74" s="245" t="s">
        <v>221</v>
      </c>
      <c r="AZ74" s="245" t="s">
        <v>221</v>
      </c>
      <c r="BA74" s="245" t="s">
        <v>221</v>
      </c>
      <c r="BB74" s="245" t="s">
        <v>221</v>
      </c>
      <c r="BC74" s="245" t="s">
        <v>221</v>
      </c>
      <c r="BD74" s="245" t="s">
        <v>221</v>
      </c>
      <c r="BE74" s="245" t="s">
        <v>221</v>
      </c>
      <c r="BF74" s="245" t="s">
        <v>221</v>
      </c>
      <c r="BG74" s="245" t="s">
        <v>221</v>
      </c>
      <c r="BH74" s="245" t="s">
        <v>221</v>
      </c>
      <c r="BI74" s="245" t="s">
        <v>221</v>
      </c>
      <c r="BJ74" s="245" t="s">
        <v>221</v>
      </c>
      <c r="BK74" s="245" t="s">
        <v>221</v>
      </c>
      <c r="BL74" s="245" t="s">
        <v>221</v>
      </c>
      <c r="BM74" s="245" t="s">
        <v>221</v>
      </c>
      <c r="BN74" s="245" t="s">
        <v>221</v>
      </c>
      <c r="BO74" s="245" t="s">
        <v>221</v>
      </c>
      <c r="BP74" s="245" t="s">
        <v>221</v>
      </c>
      <c r="BQ74" s="245" t="s">
        <v>221</v>
      </c>
      <c r="BR74" s="245" t="s">
        <v>221</v>
      </c>
      <c r="BS74" s="245" t="s">
        <v>221</v>
      </c>
      <c r="BT74" s="245" t="s">
        <v>221</v>
      </c>
      <c r="BU74" s="245" t="s">
        <v>221</v>
      </c>
      <c r="BV74" s="245" t="s">
        <v>221</v>
      </c>
      <c r="BW74" s="245" t="s">
        <v>221</v>
      </c>
      <c r="BX74" s="245" t="s">
        <v>221</v>
      </c>
      <c r="BY74" s="245" t="s">
        <v>221</v>
      </c>
      <c r="BZ74" s="245" t="s">
        <v>221</v>
      </c>
      <c r="CA74" s="245" t="s">
        <v>221</v>
      </c>
      <c r="CB74" s="245" t="s">
        <v>221</v>
      </c>
      <c r="CC74" s="245" t="s">
        <v>221</v>
      </c>
      <c r="CD74" s="245" t="s">
        <v>221</v>
      </c>
      <c r="CE74" s="195">
        <f t="shared" si="8"/>
        <v>18524721</v>
      </c>
      <c r="CF74" s="248"/>
    </row>
    <row r="75" spans="1:84" ht="12.65" customHeight="1" x14ac:dyDescent="0.3">
      <c r="A75" s="171" t="s">
        <v>247</v>
      </c>
      <c r="B75" s="175"/>
      <c r="C75" s="195">
        <f t="shared" ref="C75:AV75" si="9">SUM(C73:C74)</f>
        <v>0</v>
      </c>
      <c r="D75" s="195">
        <f t="shared" si="9"/>
        <v>0</v>
      </c>
      <c r="E75" s="195">
        <f t="shared" si="9"/>
        <v>767351</v>
      </c>
      <c r="F75" s="195">
        <f t="shared" si="9"/>
        <v>0</v>
      </c>
      <c r="G75" s="195">
        <f t="shared" si="9"/>
        <v>0</v>
      </c>
      <c r="H75" s="195">
        <f t="shared" si="9"/>
        <v>0</v>
      </c>
      <c r="I75" s="195">
        <f t="shared" si="9"/>
        <v>0</v>
      </c>
      <c r="J75" s="195">
        <f t="shared" si="9"/>
        <v>0</v>
      </c>
      <c r="K75" s="195">
        <f t="shared" si="9"/>
        <v>1157045</v>
      </c>
      <c r="L75" s="195">
        <f t="shared" si="9"/>
        <v>1734717</v>
      </c>
      <c r="M75" s="195">
        <f t="shared" si="9"/>
        <v>0</v>
      </c>
      <c r="N75" s="195">
        <f t="shared" si="9"/>
        <v>996666</v>
      </c>
      <c r="O75" s="195">
        <f t="shared" si="9"/>
        <v>0</v>
      </c>
      <c r="P75" s="195">
        <f t="shared" si="9"/>
        <v>0</v>
      </c>
      <c r="Q75" s="195">
        <f t="shared" si="9"/>
        <v>0</v>
      </c>
      <c r="R75" s="195">
        <f t="shared" si="9"/>
        <v>0</v>
      </c>
      <c r="S75" s="195">
        <f t="shared" si="9"/>
        <v>148456</v>
      </c>
      <c r="T75" s="195">
        <f t="shared" si="9"/>
        <v>0</v>
      </c>
      <c r="U75" s="195">
        <f t="shared" si="9"/>
        <v>4848182</v>
      </c>
      <c r="V75" s="195">
        <f t="shared" si="9"/>
        <v>74668</v>
      </c>
      <c r="W75" s="195">
        <f t="shared" si="9"/>
        <v>369241</v>
      </c>
      <c r="X75" s="195">
        <f t="shared" si="9"/>
        <v>2108774</v>
      </c>
      <c r="Y75" s="195">
        <f t="shared" si="9"/>
        <v>1907936</v>
      </c>
      <c r="Z75" s="195">
        <f t="shared" si="9"/>
        <v>0</v>
      </c>
      <c r="AA75" s="195">
        <f t="shared" si="9"/>
        <v>0</v>
      </c>
      <c r="AB75" s="195">
        <f t="shared" si="9"/>
        <v>1043788</v>
      </c>
      <c r="AC75" s="195">
        <f t="shared" si="9"/>
        <v>0</v>
      </c>
      <c r="AD75" s="195">
        <f t="shared" si="9"/>
        <v>0</v>
      </c>
      <c r="AE75" s="195">
        <f t="shared" si="9"/>
        <v>1311622</v>
      </c>
      <c r="AF75" s="195">
        <f t="shared" si="9"/>
        <v>0</v>
      </c>
      <c r="AG75" s="195">
        <f t="shared" si="9"/>
        <v>4643640</v>
      </c>
      <c r="AH75" s="195">
        <f t="shared" si="9"/>
        <v>0</v>
      </c>
      <c r="AI75" s="195">
        <f t="shared" si="9"/>
        <v>0</v>
      </c>
      <c r="AJ75" s="195">
        <f t="shared" si="9"/>
        <v>3384984</v>
      </c>
      <c r="AK75" s="195">
        <f t="shared" si="9"/>
        <v>305316</v>
      </c>
      <c r="AL75" s="195">
        <f t="shared" si="9"/>
        <v>441191</v>
      </c>
      <c r="AM75" s="195">
        <f t="shared" si="9"/>
        <v>0</v>
      </c>
      <c r="AN75" s="195">
        <f t="shared" si="9"/>
        <v>0</v>
      </c>
      <c r="AO75" s="195">
        <f t="shared" si="9"/>
        <v>158544</v>
      </c>
      <c r="AP75" s="195">
        <f t="shared" si="9"/>
        <v>0</v>
      </c>
      <c r="AQ75" s="195">
        <f t="shared" si="9"/>
        <v>0</v>
      </c>
      <c r="AR75" s="195">
        <f t="shared" si="9"/>
        <v>0</v>
      </c>
      <c r="AS75" s="195">
        <f t="shared" si="9"/>
        <v>0</v>
      </c>
      <c r="AT75" s="195">
        <f t="shared" si="9"/>
        <v>0</v>
      </c>
      <c r="AU75" s="195">
        <f t="shared" si="9"/>
        <v>0</v>
      </c>
      <c r="AV75" s="195">
        <f t="shared" si="9"/>
        <v>0</v>
      </c>
      <c r="AW75" s="245" t="s">
        <v>221</v>
      </c>
      <c r="AX75" s="245" t="s">
        <v>221</v>
      </c>
      <c r="AY75" s="245" t="s">
        <v>221</v>
      </c>
      <c r="AZ75" s="245" t="s">
        <v>221</v>
      </c>
      <c r="BA75" s="245" t="s">
        <v>221</v>
      </c>
      <c r="BB75" s="245" t="s">
        <v>221</v>
      </c>
      <c r="BC75" s="245" t="s">
        <v>221</v>
      </c>
      <c r="BD75" s="245" t="s">
        <v>221</v>
      </c>
      <c r="BE75" s="245" t="s">
        <v>221</v>
      </c>
      <c r="BF75" s="245" t="s">
        <v>221</v>
      </c>
      <c r="BG75" s="245" t="s">
        <v>221</v>
      </c>
      <c r="BH75" s="245" t="s">
        <v>221</v>
      </c>
      <c r="BI75" s="245" t="s">
        <v>221</v>
      </c>
      <c r="BJ75" s="245" t="s">
        <v>221</v>
      </c>
      <c r="BK75" s="245" t="s">
        <v>221</v>
      </c>
      <c r="BL75" s="245" t="s">
        <v>221</v>
      </c>
      <c r="BM75" s="245" t="s">
        <v>221</v>
      </c>
      <c r="BN75" s="245" t="s">
        <v>221</v>
      </c>
      <c r="BO75" s="245" t="s">
        <v>221</v>
      </c>
      <c r="BP75" s="245" t="s">
        <v>221</v>
      </c>
      <c r="BQ75" s="245" t="s">
        <v>221</v>
      </c>
      <c r="BR75" s="245" t="s">
        <v>221</v>
      </c>
      <c r="BS75" s="245" t="s">
        <v>221</v>
      </c>
      <c r="BT75" s="245" t="s">
        <v>221</v>
      </c>
      <c r="BU75" s="245" t="s">
        <v>221</v>
      </c>
      <c r="BV75" s="245" t="s">
        <v>221</v>
      </c>
      <c r="BW75" s="245" t="s">
        <v>221</v>
      </c>
      <c r="BX75" s="245" t="s">
        <v>221</v>
      </c>
      <c r="BY75" s="245" t="s">
        <v>221</v>
      </c>
      <c r="BZ75" s="245" t="s">
        <v>221</v>
      </c>
      <c r="CA75" s="245" t="s">
        <v>221</v>
      </c>
      <c r="CB75" s="245" t="s">
        <v>221</v>
      </c>
      <c r="CC75" s="245" t="s">
        <v>221</v>
      </c>
      <c r="CD75" s="245" t="s">
        <v>221</v>
      </c>
      <c r="CE75" s="195">
        <f t="shared" si="8"/>
        <v>25402121</v>
      </c>
      <c r="CF75" s="248"/>
    </row>
    <row r="76" spans="1:84" ht="12.65" customHeight="1" x14ac:dyDescent="0.3">
      <c r="A76" s="171" t="s">
        <v>248</v>
      </c>
      <c r="B76" s="175"/>
      <c r="C76" s="184"/>
      <c r="D76" s="184"/>
      <c r="E76" s="185">
        <v>1216</v>
      </c>
      <c r="F76" s="185"/>
      <c r="G76" s="184"/>
      <c r="H76" s="184"/>
      <c r="I76" s="185"/>
      <c r="J76" s="185"/>
      <c r="K76" s="185">
        <v>4657</v>
      </c>
      <c r="L76" s="185">
        <v>12557</v>
      </c>
      <c r="M76" s="185"/>
      <c r="N76" s="185">
        <v>12291</v>
      </c>
      <c r="O76" s="185"/>
      <c r="P76" s="185"/>
      <c r="Q76" s="185"/>
      <c r="R76" s="185"/>
      <c r="S76" s="185">
        <v>3189</v>
      </c>
      <c r="T76" s="185"/>
      <c r="U76" s="185">
        <v>1183</v>
      </c>
      <c r="V76" s="185">
        <v>32</v>
      </c>
      <c r="W76" s="185">
        <v>157</v>
      </c>
      <c r="X76" s="185">
        <v>898</v>
      </c>
      <c r="Y76" s="185">
        <v>813</v>
      </c>
      <c r="Z76" s="185"/>
      <c r="AA76" s="185"/>
      <c r="AB76" s="185">
        <v>371</v>
      </c>
      <c r="AC76" s="185"/>
      <c r="AD76" s="185"/>
      <c r="AE76" s="185">
        <v>2879</v>
      </c>
      <c r="AF76" s="185"/>
      <c r="AG76" s="185">
        <v>2904</v>
      </c>
      <c r="AH76" s="185"/>
      <c r="AI76" s="185"/>
      <c r="AJ76" s="185">
        <v>5543</v>
      </c>
      <c r="AK76" s="185">
        <v>660</v>
      </c>
      <c r="AL76" s="185">
        <v>90</v>
      </c>
      <c r="AM76" s="185"/>
      <c r="AN76" s="185"/>
      <c r="AO76" s="185">
        <v>191</v>
      </c>
      <c r="AP76" s="185"/>
      <c r="AQ76" s="185"/>
      <c r="AR76" s="185"/>
      <c r="AS76" s="185"/>
      <c r="AT76" s="185"/>
      <c r="AU76" s="185"/>
      <c r="AV76" s="185"/>
      <c r="AW76" s="185"/>
      <c r="AX76" s="185"/>
      <c r="AY76" s="185">
        <v>1350</v>
      </c>
      <c r="AZ76" s="185">
        <v>2965</v>
      </c>
      <c r="BA76" s="185">
        <v>1400</v>
      </c>
      <c r="BB76" s="185">
        <v>1920</v>
      </c>
      <c r="BC76" s="185"/>
      <c r="BD76" s="185"/>
      <c r="BE76" s="185">
        <v>3604</v>
      </c>
      <c r="BF76" s="185">
        <v>1530</v>
      </c>
      <c r="BG76" s="185"/>
      <c r="BH76" s="185">
        <v>752</v>
      </c>
      <c r="BI76" s="185"/>
      <c r="BJ76" s="185">
        <v>0</v>
      </c>
      <c r="BK76" s="185">
        <v>2102</v>
      </c>
      <c r="BL76" s="185">
        <v>3926</v>
      </c>
      <c r="BM76" s="185"/>
      <c r="BN76" s="185">
        <v>5923</v>
      </c>
      <c r="BO76" s="185"/>
      <c r="BP76" s="185">
        <v>0</v>
      </c>
      <c r="BQ76" s="185"/>
      <c r="BR76" s="185">
        <v>853</v>
      </c>
      <c r="BS76" s="185"/>
      <c r="BT76" s="185"/>
      <c r="BU76" s="185"/>
      <c r="BV76" s="185">
        <v>1409</v>
      </c>
      <c r="BW76" s="185"/>
      <c r="BX76" s="185"/>
      <c r="BY76" s="185">
        <v>349</v>
      </c>
      <c r="BZ76" s="185"/>
      <c r="CA76" s="185"/>
      <c r="CB76" s="185"/>
      <c r="CC76" s="185"/>
      <c r="CD76" s="245" t="s">
        <v>221</v>
      </c>
      <c r="CE76" s="195">
        <f t="shared" si="8"/>
        <v>77714</v>
      </c>
      <c r="CF76" s="195">
        <f>BE59-CE76</f>
        <v>0</v>
      </c>
    </row>
    <row r="77" spans="1:84" ht="12.65" customHeight="1" x14ac:dyDescent="0.3">
      <c r="A77" s="171" t="s">
        <v>249</v>
      </c>
      <c r="B77" s="175"/>
      <c r="C77" s="184"/>
      <c r="D77" s="184"/>
      <c r="E77" s="184">
        <v>1381</v>
      </c>
      <c r="F77" s="184"/>
      <c r="G77" s="184"/>
      <c r="H77" s="184"/>
      <c r="I77" s="184"/>
      <c r="J77" s="184"/>
      <c r="K77" s="184">
        <v>12313</v>
      </c>
      <c r="L77" s="184">
        <v>14265</v>
      </c>
      <c r="M77" s="184"/>
      <c r="N77" s="184">
        <v>25303</v>
      </c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>
        <v>153</v>
      </c>
      <c r="AH77" s="184"/>
      <c r="AI77" s="184"/>
      <c r="AJ77" s="184"/>
      <c r="AK77" s="184"/>
      <c r="AL77" s="184"/>
      <c r="AM77" s="184"/>
      <c r="AN77" s="184"/>
      <c r="AO77" s="184">
        <v>216</v>
      </c>
      <c r="AP77" s="184"/>
      <c r="AQ77" s="184"/>
      <c r="AR77" s="184"/>
      <c r="AS77" s="184"/>
      <c r="AT77" s="184"/>
      <c r="AU77" s="184"/>
      <c r="AV77" s="184"/>
      <c r="AW77" s="184"/>
      <c r="AX77" s="245" t="s">
        <v>221</v>
      </c>
      <c r="AY77" s="245" t="s">
        <v>221</v>
      </c>
      <c r="AZ77" s="184">
        <v>9883</v>
      </c>
      <c r="BA77" s="184"/>
      <c r="BB77" s="184"/>
      <c r="BC77" s="184"/>
      <c r="BD77" s="245" t="s">
        <v>221</v>
      </c>
      <c r="BE77" s="245" t="s">
        <v>221</v>
      </c>
      <c r="BF77" s="184"/>
      <c r="BG77" s="245" t="s">
        <v>221</v>
      </c>
      <c r="BH77" s="184"/>
      <c r="BI77" s="184"/>
      <c r="BJ77" s="245" t="s">
        <v>221</v>
      </c>
      <c r="BK77" s="184"/>
      <c r="BL77" s="184"/>
      <c r="BM77" s="184"/>
      <c r="BN77" s="245" t="s">
        <v>221</v>
      </c>
      <c r="BO77" s="245" t="s">
        <v>221</v>
      </c>
      <c r="BP77" s="245" t="s">
        <v>221</v>
      </c>
      <c r="BQ77" s="245" t="s">
        <v>221</v>
      </c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245" t="s">
        <v>221</v>
      </c>
      <c r="CD77" s="245" t="s">
        <v>221</v>
      </c>
      <c r="CE77" s="195">
        <f>SUM(C77:CD77)</f>
        <v>63514</v>
      </c>
      <c r="CF77" s="195">
        <f>AY59-CE77</f>
        <v>0</v>
      </c>
    </row>
    <row r="78" spans="1:84" ht="12.65" customHeight="1" x14ac:dyDescent="0.3">
      <c r="A78" s="171" t="s">
        <v>250</v>
      </c>
      <c r="B78" s="175"/>
      <c r="C78" s="184"/>
      <c r="D78" s="184"/>
      <c r="E78" s="184">
        <v>430</v>
      </c>
      <c r="F78" s="184"/>
      <c r="G78" s="184"/>
      <c r="H78" s="184"/>
      <c r="I78" s="184"/>
      <c r="J78" s="184"/>
      <c r="K78" s="184">
        <v>1608</v>
      </c>
      <c r="L78" s="184">
        <v>4438</v>
      </c>
      <c r="M78" s="184"/>
      <c r="N78" s="184">
        <v>4344</v>
      </c>
      <c r="O78" s="184"/>
      <c r="P78" s="184"/>
      <c r="Q78" s="184"/>
      <c r="R78" s="184"/>
      <c r="S78" s="184">
        <v>1127</v>
      </c>
      <c r="T78" s="184"/>
      <c r="U78" s="184">
        <v>418</v>
      </c>
      <c r="V78" s="184">
        <v>11</v>
      </c>
      <c r="W78" s="184">
        <v>56</v>
      </c>
      <c r="X78" s="184">
        <v>317</v>
      </c>
      <c r="Y78" s="184">
        <v>287</v>
      </c>
      <c r="Z78" s="184"/>
      <c r="AA78" s="184"/>
      <c r="AB78" s="184">
        <v>131</v>
      </c>
      <c r="AC78" s="184"/>
      <c r="AD78" s="184"/>
      <c r="AE78" s="184">
        <v>1018</v>
      </c>
      <c r="AF78" s="184"/>
      <c r="AG78" s="184">
        <v>1026</v>
      </c>
      <c r="AH78" s="184"/>
      <c r="AI78" s="184"/>
      <c r="AJ78" s="184">
        <v>1959</v>
      </c>
      <c r="AK78" s="184">
        <v>233</v>
      </c>
      <c r="AL78" s="184">
        <v>32</v>
      </c>
      <c r="AM78" s="184"/>
      <c r="AN78" s="184"/>
      <c r="AO78" s="184">
        <v>67</v>
      </c>
      <c r="AP78" s="184"/>
      <c r="AQ78" s="184"/>
      <c r="AR78" s="184"/>
      <c r="AS78" s="184"/>
      <c r="AT78" s="184"/>
      <c r="AU78" s="184"/>
      <c r="AV78" s="184"/>
      <c r="AW78" s="184"/>
      <c r="AX78" s="245" t="s">
        <v>221</v>
      </c>
      <c r="AY78" s="245" t="s">
        <v>221</v>
      </c>
      <c r="AZ78" s="245" t="s">
        <v>221</v>
      </c>
      <c r="BA78" s="184">
        <v>495</v>
      </c>
      <c r="BB78" s="184">
        <v>657</v>
      </c>
      <c r="BC78" s="184"/>
      <c r="BD78" s="245" t="s">
        <v>221</v>
      </c>
      <c r="BE78" s="245" t="s">
        <v>221</v>
      </c>
      <c r="BF78" s="245" t="s">
        <v>221</v>
      </c>
      <c r="BG78" s="245" t="s">
        <v>221</v>
      </c>
      <c r="BH78" s="184">
        <v>266</v>
      </c>
      <c r="BI78" s="184"/>
      <c r="BJ78" s="245" t="s">
        <v>221</v>
      </c>
      <c r="BK78" s="184">
        <v>495</v>
      </c>
      <c r="BL78" s="184">
        <v>1388</v>
      </c>
      <c r="BM78" s="184"/>
      <c r="BN78" s="245" t="s">
        <v>221</v>
      </c>
      <c r="BO78" s="245" t="s">
        <v>221</v>
      </c>
      <c r="BP78" s="245" t="s">
        <v>221</v>
      </c>
      <c r="BQ78" s="245" t="s">
        <v>221</v>
      </c>
      <c r="BR78" s="245" t="s">
        <v>221</v>
      </c>
      <c r="BS78" s="184"/>
      <c r="BT78" s="184"/>
      <c r="BU78" s="184"/>
      <c r="BV78" s="184">
        <v>498</v>
      </c>
      <c r="BW78" s="184"/>
      <c r="BX78" s="184"/>
      <c r="BY78" s="184">
        <v>298</v>
      </c>
      <c r="BZ78" s="184"/>
      <c r="CA78" s="184"/>
      <c r="CB78" s="184"/>
      <c r="CC78" s="245" t="s">
        <v>221</v>
      </c>
      <c r="CD78" s="245" t="s">
        <v>221</v>
      </c>
      <c r="CE78" s="195">
        <f t="shared" si="8"/>
        <v>21599</v>
      </c>
      <c r="CF78" s="195"/>
    </row>
    <row r="79" spans="1:84" ht="12.65" customHeight="1" x14ac:dyDescent="0.3">
      <c r="A79" s="171" t="s">
        <v>251</v>
      </c>
      <c r="B79" s="175"/>
      <c r="C79" s="225"/>
      <c r="D79" s="225"/>
      <c r="E79" s="184">
        <v>2455</v>
      </c>
      <c r="F79" s="184"/>
      <c r="G79" s="184"/>
      <c r="H79" s="184"/>
      <c r="I79" s="184"/>
      <c r="J79" s="184"/>
      <c r="K79" s="184">
        <v>13032</v>
      </c>
      <c r="L79" s="184">
        <v>25349</v>
      </c>
      <c r="M79" s="184"/>
      <c r="N79" s="184">
        <v>6221</v>
      </c>
      <c r="O79" s="184"/>
      <c r="P79" s="184"/>
      <c r="Q79" s="184"/>
      <c r="R79" s="184"/>
      <c r="S79" s="184">
        <v>0</v>
      </c>
      <c r="T79" s="184"/>
      <c r="U79" s="184">
        <v>0</v>
      </c>
      <c r="V79" s="184">
        <v>0</v>
      </c>
      <c r="W79" s="184"/>
      <c r="X79" s="184"/>
      <c r="Y79" s="184">
        <v>3950</v>
      </c>
      <c r="Z79" s="184"/>
      <c r="AA79" s="184"/>
      <c r="AB79" s="184"/>
      <c r="AC79" s="184"/>
      <c r="AD79" s="184"/>
      <c r="AE79" s="184">
        <v>3908</v>
      </c>
      <c r="AF79" s="184"/>
      <c r="AG79" s="184">
        <v>14096</v>
      </c>
      <c r="AH79" s="184"/>
      <c r="AI79" s="184"/>
      <c r="AJ79" s="184">
        <v>475</v>
      </c>
      <c r="AK79" s="184"/>
      <c r="AL79" s="184"/>
      <c r="AM79" s="184"/>
      <c r="AN79" s="184"/>
      <c r="AO79" s="184">
        <v>385</v>
      </c>
      <c r="AP79" s="184"/>
      <c r="AQ79" s="184"/>
      <c r="AR79" s="184"/>
      <c r="AS79" s="184"/>
      <c r="AT79" s="184"/>
      <c r="AU79" s="184"/>
      <c r="AV79" s="184"/>
      <c r="AW79" s="184"/>
      <c r="AX79" s="245" t="s">
        <v>221</v>
      </c>
      <c r="AY79" s="245" t="s">
        <v>221</v>
      </c>
      <c r="AZ79" s="245" t="s">
        <v>221</v>
      </c>
      <c r="BA79" s="245" t="s">
        <v>221</v>
      </c>
      <c r="BB79" s="184"/>
      <c r="BC79" s="184"/>
      <c r="BD79" s="245" t="s">
        <v>221</v>
      </c>
      <c r="BE79" s="245" t="s">
        <v>221</v>
      </c>
      <c r="BF79" s="245" t="s">
        <v>221</v>
      </c>
      <c r="BG79" s="245" t="s">
        <v>221</v>
      </c>
      <c r="BH79" s="184"/>
      <c r="BI79" s="184"/>
      <c r="BJ79" s="245" t="s">
        <v>221</v>
      </c>
      <c r="BK79" s="184"/>
      <c r="BL79" s="184"/>
      <c r="BM79" s="184"/>
      <c r="BN79" s="245" t="s">
        <v>221</v>
      </c>
      <c r="BO79" s="245" t="s">
        <v>221</v>
      </c>
      <c r="BP79" s="245" t="s">
        <v>221</v>
      </c>
      <c r="BQ79" s="245" t="s">
        <v>221</v>
      </c>
      <c r="BR79" s="245" t="s">
        <v>221</v>
      </c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245" t="s">
        <v>221</v>
      </c>
      <c r="CD79" s="245" t="s">
        <v>221</v>
      </c>
      <c r="CE79" s="195">
        <f t="shared" si="8"/>
        <v>69871</v>
      </c>
      <c r="CF79" s="195">
        <f>BA59</f>
        <v>0</v>
      </c>
    </row>
    <row r="80" spans="1:84" ht="21" customHeight="1" x14ac:dyDescent="0.3">
      <c r="A80" s="171" t="s">
        <v>252</v>
      </c>
      <c r="B80" s="175"/>
      <c r="C80" s="187"/>
      <c r="D80" s="187"/>
      <c r="E80" s="187">
        <v>1.82</v>
      </c>
      <c r="F80" s="187"/>
      <c r="G80" s="187"/>
      <c r="H80" s="187"/>
      <c r="I80" s="187"/>
      <c r="J80" s="187"/>
      <c r="K80" s="187">
        <v>13.11</v>
      </c>
      <c r="L80" s="187">
        <v>18.809999999999999</v>
      </c>
      <c r="M80" s="187"/>
      <c r="N80" s="187">
        <v>9.11</v>
      </c>
      <c r="O80" s="187"/>
      <c r="P80" s="187"/>
      <c r="Q80" s="187"/>
      <c r="R80" s="187"/>
      <c r="S80" s="187">
        <v>0</v>
      </c>
      <c r="T80" s="187"/>
      <c r="U80" s="187">
        <v>0</v>
      </c>
      <c r="V80" s="187"/>
      <c r="W80" s="187"/>
      <c r="X80" s="187"/>
      <c r="Y80" s="187"/>
      <c r="Z80" s="187"/>
      <c r="AA80" s="187"/>
      <c r="AB80" s="187">
        <v>0</v>
      </c>
      <c r="AC80" s="187"/>
      <c r="AD80" s="187"/>
      <c r="AE80" s="187"/>
      <c r="AF80" s="187"/>
      <c r="AG80" s="187">
        <v>6.07</v>
      </c>
      <c r="AH80" s="187"/>
      <c r="AI80" s="187"/>
      <c r="AJ80" s="187">
        <v>8.4499999999999993</v>
      </c>
      <c r="AK80" s="187"/>
      <c r="AL80" s="187"/>
      <c r="AM80" s="187"/>
      <c r="AN80" s="187"/>
      <c r="AO80" s="187">
        <v>0.28999999999999998</v>
      </c>
      <c r="AP80" s="187"/>
      <c r="AQ80" s="187"/>
      <c r="AR80" s="187"/>
      <c r="AS80" s="187"/>
      <c r="AT80" s="187"/>
      <c r="AU80" s="187"/>
      <c r="AV80" s="187"/>
      <c r="AW80" s="245" t="s">
        <v>221</v>
      </c>
      <c r="AX80" s="245" t="s">
        <v>221</v>
      </c>
      <c r="AY80" s="245" t="s">
        <v>221</v>
      </c>
      <c r="AZ80" s="245" t="s">
        <v>221</v>
      </c>
      <c r="BA80" s="245" t="s">
        <v>221</v>
      </c>
      <c r="BB80" s="245" t="s">
        <v>221</v>
      </c>
      <c r="BC80" s="245" t="s">
        <v>221</v>
      </c>
      <c r="BD80" s="245" t="s">
        <v>221</v>
      </c>
      <c r="BE80" s="245" t="s">
        <v>221</v>
      </c>
      <c r="BF80" s="245" t="s">
        <v>221</v>
      </c>
      <c r="BG80" s="245" t="s">
        <v>221</v>
      </c>
      <c r="BH80" s="245" t="s">
        <v>221</v>
      </c>
      <c r="BI80" s="245" t="s">
        <v>221</v>
      </c>
      <c r="BJ80" s="245" t="s">
        <v>221</v>
      </c>
      <c r="BK80" s="245" t="s">
        <v>221</v>
      </c>
      <c r="BL80" s="245" t="s">
        <v>221</v>
      </c>
      <c r="BM80" s="245" t="s">
        <v>221</v>
      </c>
      <c r="BN80" s="245" t="s">
        <v>221</v>
      </c>
      <c r="BO80" s="245" t="s">
        <v>221</v>
      </c>
      <c r="BP80" s="245" t="s">
        <v>221</v>
      </c>
      <c r="BQ80" s="245" t="s">
        <v>221</v>
      </c>
      <c r="BR80" s="245" t="s">
        <v>221</v>
      </c>
      <c r="BS80" s="245" t="s">
        <v>221</v>
      </c>
      <c r="BT80" s="245" t="s">
        <v>221</v>
      </c>
      <c r="BU80" s="250"/>
      <c r="BV80" s="250"/>
      <c r="BW80" s="250"/>
      <c r="BX80" s="250"/>
      <c r="BY80" s="250"/>
      <c r="BZ80" s="250"/>
      <c r="CA80" s="250"/>
      <c r="CB80" s="250"/>
      <c r="CC80" s="245" t="s">
        <v>221</v>
      </c>
      <c r="CD80" s="245" t="s">
        <v>221</v>
      </c>
      <c r="CE80" s="251">
        <f t="shared" si="8"/>
        <v>57.659999999999989</v>
      </c>
      <c r="CF80" s="251"/>
    </row>
    <row r="81" spans="1:5" ht="12.65" customHeight="1" x14ac:dyDescent="0.3">
      <c r="A81" s="208" t="s">
        <v>253</v>
      </c>
      <c r="B81" s="208"/>
      <c r="C81" s="208"/>
      <c r="D81" s="208"/>
      <c r="E81" s="208"/>
    </row>
    <row r="82" spans="1:5" ht="12.65" customHeight="1" x14ac:dyDescent="0.3">
      <c r="A82" s="171" t="s">
        <v>254</v>
      </c>
      <c r="B82" s="172"/>
      <c r="C82" s="297" t="s">
        <v>1275</v>
      </c>
      <c r="D82" s="252"/>
      <c r="E82" s="175"/>
    </row>
    <row r="83" spans="1:5" ht="12.65" customHeight="1" x14ac:dyDescent="0.3">
      <c r="A83" s="173" t="s">
        <v>255</v>
      </c>
      <c r="B83" s="172" t="s">
        <v>256</v>
      </c>
      <c r="C83" s="299" t="s">
        <v>1265</v>
      </c>
      <c r="D83" s="252"/>
      <c r="E83" s="175"/>
    </row>
    <row r="84" spans="1:5" ht="12.65" customHeight="1" x14ac:dyDescent="0.3">
      <c r="A84" s="173" t="s">
        <v>257</v>
      </c>
      <c r="B84" s="172" t="s">
        <v>256</v>
      </c>
      <c r="C84" s="300" t="s">
        <v>1266</v>
      </c>
      <c r="D84" s="205"/>
      <c r="E84" s="204"/>
    </row>
    <row r="85" spans="1:5" ht="12.65" customHeight="1" x14ac:dyDescent="0.3">
      <c r="A85" s="173" t="s">
        <v>1251</v>
      </c>
      <c r="B85" s="172"/>
      <c r="C85" s="302" t="s">
        <v>1267</v>
      </c>
      <c r="D85" s="205"/>
      <c r="E85" s="204"/>
    </row>
    <row r="86" spans="1:5" ht="12.65" customHeight="1" x14ac:dyDescent="0.3">
      <c r="A86" s="173" t="s">
        <v>1252</v>
      </c>
      <c r="B86" s="172" t="s">
        <v>256</v>
      </c>
      <c r="C86" s="301"/>
      <c r="D86" s="205"/>
      <c r="E86" s="204"/>
    </row>
    <row r="87" spans="1:5" ht="12.65" customHeight="1" x14ac:dyDescent="0.3">
      <c r="A87" s="173" t="s">
        <v>258</v>
      </c>
      <c r="B87" s="172" t="s">
        <v>256</v>
      </c>
      <c r="C87" s="300" t="s">
        <v>1268</v>
      </c>
      <c r="D87" s="205"/>
      <c r="E87" s="204"/>
    </row>
    <row r="88" spans="1:5" ht="12.65" customHeight="1" x14ac:dyDescent="0.3">
      <c r="A88" s="173" t="s">
        <v>259</v>
      </c>
      <c r="B88" s="172" t="s">
        <v>256</v>
      </c>
      <c r="C88" s="300" t="s">
        <v>1269</v>
      </c>
      <c r="D88" s="205"/>
      <c r="E88" s="204"/>
    </row>
    <row r="89" spans="1:5" ht="12.65" customHeight="1" x14ac:dyDescent="0.3">
      <c r="A89" s="173" t="s">
        <v>260</v>
      </c>
      <c r="B89" s="172" t="s">
        <v>256</v>
      </c>
      <c r="C89" s="300" t="s">
        <v>1270</v>
      </c>
      <c r="D89" s="205"/>
      <c r="E89" s="204"/>
    </row>
    <row r="90" spans="1:5" ht="12.65" customHeight="1" x14ac:dyDescent="0.3">
      <c r="A90" s="173" t="s">
        <v>261</v>
      </c>
      <c r="B90" s="172" t="s">
        <v>256</v>
      </c>
      <c r="C90" s="300" t="s">
        <v>1274</v>
      </c>
      <c r="D90" s="205"/>
      <c r="E90" s="204"/>
    </row>
    <row r="91" spans="1:5" ht="12.65" customHeight="1" x14ac:dyDescent="0.3">
      <c r="A91" s="173" t="s">
        <v>262</v>
      </c>
      <c r="B91" s="172" t="s">
        <v>256</v>
      </c>
      <c r="C91" s="300" t="s">
        <v>1271</v>
      </c>
      <c r="D91" s="205"/>
      <c r="E91" s="204"/>
    </row>
    <row r="92" spans="1:5" ht="12.65" customHeight="1" x14ac:dyDescent="0.3">
      <c r="A92" s="173" t="s">
        <v>263</v>
      </c>
      <c r="B92" s="172" t="s">
        <v>256</v>
      </c>
      <c r="C92" s="298" t="s">
        <v>1272</v>
      </c>
      <c r="D92" s="252"/>
      <c r="E92" s="175"/>
    </row>
    <row r="93" spans="1:5" ht="12.65" customHeight="1" x14ac:dyDescent="0.3">
      <c r="A93" s="173" t="s">
        <v>264</v>
      </c>
      <c r="B93" s="172" t="s">
        <v>256</v>
      </c>
      <c r="C93" s="303" t="s">
        <v>1273</v>
      </c>
      <c r="D93" s="252"/>
      <c r="E93" s="175"/>
    </row>
    <row r="94" spans="1:5" ht="12.65" customHeight="1" x14ac:dyDescent="0.3">
      <c r="A94" s="173"/>
      <c r="B94" s="173"/>
      <c r="C94" s="191"/>
      <c r="D94" s="175"/>
      <c r="E94" s="175"/>
    </row>
    <row r="95" spans="1:5" ht="12.65" customHeight="1" x14ac:dyDescent="0.3">
      <c r="A95" s="208" t="s">
        <v>265</v>
      </c>
      <c r="B95" s="208"/>
      <c r="C95" s="208"/>
      <c r="D95" s="208"/>
      <c r="E95" s="208"/>
    </row>
    <row r="96" spans="1:5" ht="12.65" customHeight="1" x14ac:dyDescent="0.3">
      <c r="A96" s="253" t="s">
        <v>266</v>
      </c>
      <c r="B96" s="253"/>
      <c r="C96" s="253"/>
      <c r="D96" s="253"/>
      <c r="E96" s="253"/>
    </row>
    <row r="97" spans="1:5" ht="12.65" customHeight="1" x14ac:dyDescent="0.3">
      <c r="A97" s="173" t="s">
        <v>267</v>
      </c>
      <c r="B97" s="172" t="s">
        <v>256</v>
      </c>
      <c r="C97" s="189"/>
      <c r="D97" s="175"/>
      <c r="E97" s="175"/>
    </row>
    <row r="98" spans="1:5" ht="12.65" customHeight="1" x14ac:dyDescent="0.3">
      <c r="A98" s="173" t="s">
        <v>259</v>
      </c>
      <c r="B98" s="172" t="s">
        <v>256</v>
      </c>
      <c r="C98" s="189"/>
      <c r="D98" s="175"/>
      <c r="E98" s="175"/>
    </row>
    <row r="99" spans="1:5" ht="12.65" customHeight="1" x14ac:dyDescent="0.3">
      <c r="A99" s="173" t="s">
        <v>268</v>
      </c>
      <c r="B99" s="172" t="s">
        <v>256</v>
      </c>
      <c r="C99" s="189">
        <v>1</v>
      </c>
      <c r="D99" s="175"/>
      <c r="E99" s="175"/>
    </row>
    <row r="100" spans="1:5" ht="12.65" customHeight="1" x14ac:dyDescent="0.3">
      <c r="A100" s="253" t="s">
        <v>269</v>
      </c>
      <c r="B100" s="253"/>
      <c r="C100" s="253"/>
      <c r="D100" s="253"/>
      <c r="E100" s="253"/>
    </row>
    <row r="101" spans="1:5" ht="12.65" customHeight="1" x14ac:dyDescent="0.3">
      <c r="A101" s="173" t="s">
        <v>270</v>
      </c>
      <c r="B101" s="172" t="s">
        <v>256</v>
      </c>
      <c r="C101" s="189"/>
      <c r="D101" s="175"/>
      <c r="E101" s="175"/>
    </row>
    <row r="102" spans="1:5" ht="12.65" customHeight="1" x14ac:dyDescent="0.3">
      <c r="A102" s="173" t="s">
        <v>132</v>
      </c>
      <c r="B102" s="172" t="s">
        <v>256</v>
      </c>
      <c r="C102" s="222"/>
      <c r="D102" s="175"/>
      <c r="E102" s="175"/>
    </row>
    <row r="103" spans="1:5" ht="12.65" customHeight="1" x14ac:dyDescent="0.3">
      <c r="A103" s="253" t="s">
        <v>271</v>
      </c>
      <c r="B103" s="253"/>
      <c r="C103" s="253"/>
      <c r="D103" s="253"/>
      <c r="E103" s="253"/>
    </row>
    <row r="104" spans="1:5" ht="12.65" customHeight="1" x14ac:dyDescent="0.3">
      <c r="A104" s="173" t="s">
        <v>272</v>
      </c>
      <c r="B104" s="172" t="s">
        <v>256</v>
      </c>
      <c r="C104" s="189"/>
      <c r="D104" s="175"/>
      <c r="E104" s="175"/>
    </row>
    <row r="105" spans="1:5" ht="12.65" customHeight="1" x14ac:dyDescent="0.3">
      <c r="A105" s="173" t="s">
        <v>273</v>
      </c>
      <c r="B105" s="172" t="s">
        <v>256</v>
      </c>
      <c r="C105" s="189"/>
      <c r="D105" s="175"/>
      <c r="E105" s="175"/>
    </row>
    <row r="106" spans="1:5" ht="12.65" customHeight="1" x14ac:dyDescent="0.3">
      <c r="A106" s="173" t="s">
        <v>274</v>
      </c>
      <c r="B106" s="172" t="s">
        <v>256</v>
      </c>
      <c r="C106" s="189"/>
      <c r="D106" s="175"/>
      <c r="E106" s="175"/>
    </row>
    <row r="107" spans="1:5" ht="21.75" customHeight="1" x14ac:dyDescent="0.3">
      <c r="A107" s="173"/>
      <c r="B107" s="172"/>
      <c r="C107" s="190"/>
      <c r="D107" s="175"/>
      <c r="E107" s="175"/>
    </row>
    <row r="108" spans="1:5" ht="13.5" customHeight="1" x14ac:dyDescent="0.3">
      <c r="A108" s="207" t="s">
        <v>275</v>
      </c>
      <c r="B108" s="208"/>
      <c r="C108" s="208"/>
      <c r="D108" s="208"/>
      <c r="E108" s="208"/>
    </row>
    <row r="109" spans="1:5" ht="13.5" customHeight="1" x14ac:dyDescent="0.3">
      <c r="A109" s="173"/>
      <c r="B109" s="172"/>
      <c r="C109" s="190"/>
      <c r="D109" s="175"/>
      <c r="E109" s="175"/>
    </row>
    <row r="110" spans="1:5" ht="12.65" customHeight="1" x14ac:dyDescent="0.3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 x14ac:dyDescent="0.3">
      <c r="A111" s="173" t="s">
        <v>278</v>
      </c>
      <c r="B111" s="172" t="s">
        <v>256</v>
      </c>
      <c r="C111" s="189">
        <v>128</v>
      </c>
      <c r="D111" s="174">
        <v>434</v>
      </c>
      <c r="E111" s="175"/>
    </row>
    <row r="112" spans="1:5" ht="12.65" customHeight="1" x14ac:dyDescent="0.3">
      <c r="A112" s="173" t="s">
        <v>279</v>
      </c>
      <c r="B112" s="172" t="s">
        <v>256</v>
      </c>
      <c r="C112" s="189">
        <v>133</v>
      </c>
      <c r="D112" s="174">
        <v>8633</v>
      </c>
      <c r="E112" s="175"/>
    </row>
    <row r="113" spans="1:5" ht="12.65" customHeight="1" x14ac:dyDescent="0.3">
      <c r="A113" s="173" t="s">
        <v>280</v>
      </c>
      <c r="B113" s="172" t="s">
        <v>256</v>
      </c>
      <c r="C113" s="189"/>
      <c r="D113" s="174"/>
      <c r="E113" s="175"/>
    </row>
    <row r="114" spans="1:5" ht="12.65" customHeight="1" x14ac:dyDescent="0.3">
      <c r="A114" s="173" t="s">
        <v>281</v>
      </c>
      <c r="B114" s="172" t="s">
        <v>256</v>
      </c>
      <c r="C114" s="189"/>
      <c r="D114" s="174"/>
      <c r="E114" s="175"/>
    </row>
    <row r="115" spans="1:5" ht="12.65" customHeight="1" x14ac:dyDescent="0.3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 x14ac:dyDescent="0.3">
      <c r="A116" s="173" t="s">
        <v>283</v>
      </c>
      <c r="B116" s="172" t="s">
        <v>256</v>
      </c>
      <c r="C116" s="189"/>
      <c r="D116" s="175"/>
      <c r="E116" s="175"/>
    </row>
    <row r="117" spans="1:5" ht="12.65" customHeight="1" x14ac:dyDescent="0.3">
      <c r="A117" s="173" t="s">
        <v>284</v>
      </c>
      <c r="B117" s="172" t="s">
        <v>256</v>
      </c>
      <c r="C117" s="189"/>
      <c r="D117" s="175"/>
      <c r="E117" s="175"/>
    </row>
    <row r="118" spans="1:5" ht="12.65" customHeight="1" x14ac:dyDescent="0.3">
      <c r="A118" s="173" t="s">
        <v>1239</v>
      </c>
      <c r="B118" s="172" t="s">
        <v>256</v>
      </c>
      <c r="C118" s="189">
        <v>25</v>
      </c>
      <c r="D118" s="175"/>
      <c r="E118" s="175"/>
    </row>
    <row r="119" spans="1:5" ht="12.65" customHeight="1" x14ac:dyDescent="0.3">
      <c r="A119" s="173" t="s">
        <v>285</v>
      </c>
      <c r="B119" s="172" t="s">
        <v>256</v>
      </c>
      <c r="C119" s="189"/>
      <c r="D119" s="175"/>
      <c r="E119" s="175"/>
    </row>
    <row r="120" spans="1:5" ht="12.65" customHeight="1" x14ac:dyDescent="0.3">
      <c r="A120" s="173" t="s">
        <v>286</v>
      </c>
      <c r="B120" s="172" t="s">
        <v>256</v>
      </c>
      <c r="C120" s="189"/>
      <c r="D120" s="175"/>
      <c r="E120" s="175"/>
    </row>
    <row r="121" spans="1:5" ht="12.65" customHeight="1" x14ac:dyDescent="0.3">
      <c r="A121" s="173" t="s">
        <v>287</v>
      </c>
      <c r="B121" s="172" t="s">
        <v>256</v>
      </c>
      <c r="C121" s="189"/>
      <c r="D121" s="175"/>
      <c r="E121" s="175"/>
    </row>
    <row r="122" spans="1:5" ht="12.65" customHeight="1" x14ac:dyDescent="0.3">
      <c r="A122" s="173" t="s">
        <v>97</v>
      </c>
      <c r="B122" s="172" t="s">
        <v>256</v>
      </c>
      <c r="C122" s="189"/>
      <c r="D122" s="175"/>
      <c r="E122" s="175"/>
    </row>
    <row r="123" spans="1:5" ht="12.65" customHeight="1" x14ac:dyDescent="0.3">
      <c r="A123" s="173" t="s">
        <v>288</v>
      </c>
      <c r="B123" s="172" t="s">
        <v>256</v>
      </c>
      <c r="C123" s="189"/>
      <c r="D123" s="175"/>
      <c r="E123" s="175"/>
    </row>
    <row r="124" spans="1:5" ht="12.65" customHeight="1" x14ac:dyDescent="0.3">
      <c r="A124" s="173" t="s">
        <v>289</v>
      </c>
      <c r="B124" s="172"/>
      <c r="C124" s="189"/>
      <c r="D124" s="175"/>
      <c r="E124" s="175"/>
    </row>
    <row r="125" spans="1:5" ht="12.65" customHeight="1" x14ac:dyDescent="0.3">
      <c r="A125" s="173" t="s">
        <v>280</v>
      </c>
      <c r="B125" s="172" t="s">
        <v>256</v>
      </c>
      <c r="C125" s="189"/>
      <c r="D125" s="175"/>
      <c r="E125" s="175"/>
    </row>
    <row r="126" spans="1:5" ht="12.65" customHeight="1" x14ac:dyDescent="0.3">
      <c r="A126" s="173" t="s">
        <v>290</v>
      </c>
      <c r="B126" s="172" t="s">
        <v>256</v>
      </c>
      <c r="C126" s="189"/>
      <c r="D126" s="175"/>
      <c r="E126" s="175"/>
    </row>
    <row r="127" spans="1:5" ht="12.65" customHeight="1" x14ac:dyDescent="0.3">
      <c r="A127" s="173" t="s">
        <v>291</v>
      </c>
      <c r="B127" s="175"/>
      <c r="C127" s="191"/>
      <c r="D127" s="175"/>
      <c r="E127" s="175">
        <f>SUM(C116:C126)</f>
        <v>25</v>
      </c>
    </row>
    <row r="128" spans="1:5" ht="12.65" customHeight="1" x14ac:dyDescent="0.3">
      <c r="A128" s="173" t="s">
        <v>292</v>
      </c>
      <c r="B128" s="172" t="s">
        <v>256</v>
      </c>
      <c r="C128" s="189"/>
      <c r="D128" s="175"/>
      <c r="E128" s="175"/>
    </row>
    <row r="129" spans="1:6" ht="12.65" customHeight="1" x14ac:dyDescent="0.3">
      <c r="A129" s="173" t="s">
        <v>293</v>
      </c>
      <c r="B129" s="172" t="s">
        <v>256</v>
      </c>
      <c r="C129" s="189"/>
      <c r="D129" s="175"/>
      <c r="E129" s="175"/>
    </row>
    <row r="130" spans="1:6" ht="12.65" customHeight="1" x14ac:dyDescent="0.3">
      <c r="A130" s="173"/>
      <c r="B130" s="175"/>
      <c r="C130" s="191"/>
      <c r="D130" s="175"/>
      <c r="E130" s="175"/>
    </row>
    <row r="131" spans="1:6" ht="12.65" customHeight="1" x14ac:dyDescent="0.3">
      <c r="A131" s="173" t="s">
        <v>294</v>
      </c>
      <c r="B131" s="172" t="s">
        <v>256</v>
      </c>
      <c r="C131" s="189"/>
      <c r="D131" s="175"/>
      <c r="E131" s="175"/>
    </row>
    <row r="132" spans="1:6" ht="12.65" customHeight="1" x14ac:dyDescent="0.3">
      <c r="A132" s="173"/>
      <c r="B132" s="173"/>
      <c r="C132" s="191"/>
      <c r="D132" s="175"/>
      <c r="E132" s="175"/>
    </row>
    <row r="133" spans="1:6" ht="12.65" customHeight="1" x14ac:dyDescent="0.3">
      <c r="A133" s="173"/>
      <c r="B133" s="173"/>
      <c r="C133" s="191"/>
      <c r="D133" s="175"/>
      <c r="E133" s="175"/>
    </row>
    <row r="134" spans="1:6" ht="12.65" customHeight="1" x14ac:dyDescent="0.3">
      <c r="A134" s="173"/>
      <c r="B134" s="173"/>
      <c r="C134" s="191"/>
      <c r="D134" s="175"/>
      <c r="E134" s="175"/>
    </row>
    <row r="135" spans="1:6" ht="18" customHeight="1" x14ac:dyDescent="0.3">
      <c r="A135" s="173"/>
      <c r="B135" s="173"/>
      <c r="C135" s="191"/>
      <c r="D135" s="175"/>
      <c r="E135" s="175"/>
    </row>
    <row r="136" spans="1:6" ht="12.65" customHeight="1" x14ac:dyDescent="0.3">
      <c r="A136" s="208" t="s">
        <v>1240</v>
      </c>
      <c r="B136" s="207"/>
      <c r="C136" s="207"/>
      <c r="D136" s="207"/>
      <c r="E136" s="207"/>
    </row>
    <row r="137" spans="1:6" ht="12.65" customHeight="1" x14ac:dyDescent="0.3">
      <c r="A137" s="254" t="s">
        <v>295</v>
      </c>
      <c r="B137" s="176" t="s">
        <v>296</v>
      </c>
      <c r="C137" s="192" t="s">
        <v>297</v>
      </c>
      <c r="D137" s="176" t="s">
        <v>132</v>
      </c>
      <c r="E137" s="176" t="s">
        <v>203</v>
      </c>
    </row>
    <row r="138" spans="1:6" ht="12.65" customHeight="1" x14ac:dyDescent="0.3">
      <c r="A138" s="173" t="s">
        <v>277</v>
      </c>
      <c r="B138" s="174">
        <v>81</v>
      </c>
      <c r="C138" s="189">
        <v>23</v>
      </c>
      <c r="D138" s="174">
        <v>24</v>
      </c>
      <c r="E138" s="175">
        <f>SUM(B138:D138)</f>
        <v>128</v>
      </c>
    </row>
    <row r="139" spans="1:6" ht="12.65" customHeight="1" x14ac:dyDescent="0.3">
      <c r="A139" s="173" t="s">
        <v>215</v>
      </c>
      <c r="B139" s="174">
        <f>228+46</f>
        <v>274</v>
      </c>
      <c r="C139" s="189">
        <v>73</v>
      </c>
      <c r="D139" s="174">
        <f>434-C139-B139</f>
        <v>87</v>
      </c>
      <c r="E139" s="175">
        <f>SUM(B139:D139)</f>
        <v>434</v>
      </c>
    </row>
    <row r="140" spans="1:6" ht="12.65" customHeight="1" x14ac:dyDescent="0.3">
      <c r="A140" s="173" t="s">
        <v>298</v>
      </c>
      <c r="B140" s="174"/>
      <c r="C140" s="174"/>
      <c r="D140" s="174"/>
      <c r="E140" s="175">
        <f>SUM(B140:D140)</f>
        <v>0</v>
      </c>
    </row>
    <row r="141" spans="1:6" ht="12.65" customHeight="1" x14ac:dyDescent="0.3">
      <c r="A141" s="173" t="s">
        <v>245</v>
      </c>
      <c r="B141" s="174">
        <f>2078800+25600</f>
        <v>2104400</v>
      </c>
      <c r="C141" s="189">
        <f>841540+19404</f>
        <v>860944</v>
      </c>
      <c r="D141" s="174">
        <f>997094+15325</f>
        <v>1012419</v>
      </c>
      <c r="E141" s="175">
        <f>SUM(B141:D141)</f>
        <v>3977763</v>
      </c>
      <c r="F141" s="199"/>
    </row>
    <row r="142" spans="1:6" ht="12.65" customHeight="1" x14ac:dyDescent="0.3">
      <c r="A142" s="173" t="s">
        <v>246</v>
      </c>
      <c r="B142" s="174">
        <v>8214977</v>
      </c>
      <c r="C142" s="189">
        <v>4530791</v>
      </c>
      <c r="D142" s="174">
        <v>5778953</v>
      </c>
      <c r="E142" s="175">
        <f>SUM(B142:D142)</f>
        <v>18524721</v>
      </c>
      <c r="F142" s="199"/>
    </row>
    <row r="143" spans="1:6" ht="12.65" customHeight="1" x14ac:dyDescent="0.3">
      <c r="A143" s="254" t="s">
        <v>299</v>
      </c>
      <c r="B143" s="176" t="s">
        <v>296</v>
      </c>
      <c r="C143" s="192" t="s">
        <v>297</v>
      </c>
      <c r="D143" s="176" t="s">
        <v>132</v>
      </c>
      <c r="E143" s="176" t="s">
        <v>203</v>
      </c>
    </row>
    <row r="144" spans="1:6" ht="12.65" customHeight="1" x14ac:dyDescent="0.3">
      <c r="A144" s="173" t="s">
        <v>277</v>
      </c>
      <c r="B144" s="174">
        <v>105</v>
      </c>
      <c r="C144" s="189">
        <f>3+3</f>
        <v>6</v>
      </c>
      <c r="D144" s="174">
        <f>19+3</f>
        <v>22</v>
      </c>
      <c r="E144" s="175">
        <f>SUM(B144:D144)</f>
        <v>133</v>
      </c>
    </row>
    <row r="145" spans="1:5" ht="12.65" customHeight="1" x14ac:dyDescent="0.3">
      <c r="A145" s="173" t="s">
        <v>215</v>
      </c>
      <c r="B145" s="174">
        <v>1609</v>
      </c>
      <c r="C145" s="189">
        <f>1246+3376</f>
        <v>4622</v>
      </c>
      <c r="D145" s="174">
        <f>1965+2517+4151-C145-B145</f>
        <v>2402</v>
      </c>
      <c r="E145" s="175">
        <f>SUM(B145:D145)</f>
        <v>8633</v>
      </c>
    </row>
    <row r="146" spans="1:5" ht="12.65" customHeight="1" x14ac:dyDescent="0.3">
      <c r="A146" s="173" t="s">
        <v>298</v>
      </c>
      <c r="B146" s="174"/>
      <c r="C146" s="189"/>
      <c r="D146" s="174"/>
      <c r="E146" s="175">
        <f>SUM(B146:D146)</f>
        <v>0</v>
      </c>
    </row>
    <row r="147" spans="1:5" ht="12.65" customHeight="1" x14ac:dyDescent="0.3">
      <c r="A147" s="173" t="s">
        <v>245</v>
      </c>
      <c r="B147" s="174">
        <v>642189</v>
      </c>
      <c r="C147" s="189">
        <v>1724275</v>
      </c>
      <c r="D147" s="174">
        <v>533174</v>
      </c>
      <c r="E147" s="175">
        <f>SUM(B147:D147)</f>
        <v>2899638</v>
      </c>
    </row>
    <row r="148" spans="1:5" ht="12.65" customHeight="1" x14ac:dyDescent="0.3">
      <c r="A148" s="173" t="s">
        <v>246</v>
      </c>
      <c r="B148" s="174"/>
      <c r="C148" s="189"/>
      <c r="D148" s="174"/>
      <c r="E148" s="175">
        <f>SUM(B148:D148)</f>
        <v>0</v>
      </c>
    </row>
    <row r="149" spans="1:5" ht="12.65" customHeight="1" x14ac:dyDescent="0.3">
      <c r="A149" s="254" t="s">
        <v>300</v>
      </c>
      <c r="B149" s="176" t="s">
        <v>296</v>
      </c>
      <c r="C149" s="192" t="s">
        <v>297</v>
      </c>
      <c r="D149" s="176" t="s">
        <v>132</v>
      </c>
      <c r="E149" s="176" t="s">
        <v>203</v>
      </c>
    </row>
    <row r="150" spans="1:5" ht="12.65" customHeight="1" x14ac:dyDescent="0.3">
      <c r="A150" s="173" t="s">
        <v>277</v>
      </c>
      <c r="B150" s="174"/>
      <c r="C150" s="189"/>
      <c r="D150" s="174"/>
      <c r="E150" s="175">
        <f>SUM(B150:D150)</f>
        <v>0</v>
      </c>
    </row>
    <row r="151" spans="1:5" ht="12.65" customHeight="1" x14ac:dyDescent="0.3">
      <c r="A151" s="173" t="s">
        <v>215</v>
      </c>
      <c r="B151" s="174"/>
      <c r="C151" s="189"/>
      <c r="D151" s="174"/>
      <c r="E151" s="175">
        <f>SUM(B151:D151)</f>
        <v>0</v>
      </c>
    </row>
    <row r="152" spans="1:5" ht="12.65" customHeight="1" x14ac:dyDescent="0.3">
      <c r="A152" s="173" t="s">
        <v>298</v>
      </c>
      <c r="B152" s="174"/>
      <c r="C152" s="189"/>
      <c r="D152" s="174"/>
      <c r="E152" s="175">
        <f>SUM(B152:D152)</f>
        <v>0</v>
      </c>
    </row>
    <row r="153" spans="1:5" ht="12.65" customHeight="1" x14ac:dyDescent="0.3">
      <c r="A153" s="173" t="s">
        <v>245</v>
      </c>
      <c r="B153" s="174"/>
      <c r="C153" s="189"/>
      <c r="D153" s="174"/>
      <c r="E153" s="175">
        <f>SUM(B153:D153)</f>
        <v>0</v>
      </c>
    </row>
    <row r="154" spans="1:5" ht="12.65" customHeight="1" x14ac:dyDescent="0.3">
      <c r="A154" s="173" t="s">
        <v>246</v>
      </c>
      <c r="B154" s="174"/>
      <c r="C154" s="189"/>
      <c r="D154" s="174"/>
      <c r="E154" s="175">
        <f>SUM(B154:D154)</f>
        <v>0</v>
      </c>
    </row>
    <row r="155" spans="1:5" ht="12.65" customHeight="1" x14ac:dyDescent="0.3">
      <c r="A155" s="177"/>
      <c r="B155" s="177"/>
      <c r="C155" s="193"/>
      <c r="D155" s="178"/>
      <c r="E155" s="175"/>
    </row>
    <row r="156" spans="1:5" ht="12.65" customHeight="1" x14ac:dyDescent="0.3">
      <c r="A156" s="254" t="s">
        <v>301</v>
      </c>
      <c r="B156" s="176" t="s">
        <v>302</v>
      </c>
      <c r="C156" s="192" t="s">
        <v>303</v>
      </c>
      <c r="D156" s="175"/>
      <c r="E156" s="175"/>
    </row>
    <row r="157" spans="1:5" ht="12.65" customHeight="1" x14ac:dyDescent="0.3">
      <c r="A157" s="177" t="s">
        <v>304</v>
      </c>
      <c r="B157" s="174">
        <v>2518282</v>
      </c>
      <c r="C157" s="174">
        <v>894503</v>
      </c>
      <c r="D157" s="175"/>
      <c r="E157" s="175"/>
    </row>
    <row r="158" spans="1:5" ht="12.65" customHeight="1" x14ac:dyDescent="0.3">
      <c r="A158" s="177"/>
      <c r="B158" s="178"/>
      <c r="C158" s="193"/>
      <c r="D158" s="175"/>
      <c r="E158" s="175"/>
    </row>
    <row r="159" spans="1:5" ht="12.65" customHeight="1" x14ac:dyDescent="0.3">
      <c r="A159" s="177"/>
      <c r="B159" s="177"/>
      <c r="C159" s="193"/>
      <c r="D159" s="178"/>
      <c r="E159" s="175"/>
    </row>
    <row r="160" spans="1:5" ht="12.65" customHeight="1" x14ac:dyDescent="0.3">
      <c r="A160" s="177"/>
      <c r="B160" s="177"/>
      <c r="C160" s="193"/>
      <c r="D160" s="178"/>
      <c r="E160" s="175"/>
    </row>
    <row r="161" spans="1:5" ht="12.65" customHeight="1" x14ac:dyDescent="0.3">
      <c r="A161" s="177"/>
      <c r="B161" s="177"/>
      <c r="C161" s="193"/>
      <c r="D161" s="178"/>
      <c r="E161" s="175"/>
    </row>
    <row r="162" spans="1:5" ht="21.75" customHeight="1" x14ac:dyDescent="0.3">
      <c r="A162" s="177"/>
      <c r="B162" s="177"/>
      <c r="C162" s="193"/>
      <c r="D162" s="178"/>
      <c r="E162" s="175"/>
    </row>
    <row r="163" spans="1:5" ht="11.5" customHeight="1" x14ac:dyDescent="0.3">
      <c r="A163" s="207" t="s">
        <v>305</v>
      </c>
      <c r="B163" s="208"/>
      <c r="C163" s="208"/>
      <c r="D163" s="208"/>
      <c r="E163" s="208"/>
    </row>
    <row r="164" spans="1:5" ht="11.5" customHeight="1" x14ac:dyDescent="0.3">
      <c r="A164" s="253" t="s">
        <v>306</v>
      </c>
      <c r="B164" s="253"/>
      <c r="C164" s="253"/>
      <c r="D164" s="253"/>
      <c r="E164" s="253"/>
    </row>
    <row r="165" spans="1:5" ht="11.5" customHeight="1" x14ac:dyDescent="0.3">
      <c r="A165" s="173" t="s">
        <v>307</v>
      </c>
      <c r="B165" s="172" t="s">
        <v>256</v>
      </c>
      <c r="C165" s="189">
        <v>718312</v>
      </c>
      <c r="D165" s="175"/>
      <c r="E165" s="175"/>
    </row>
    <row r="166" spans="1:5" ht="11.5" customHeight="1" x14ac:dyDescent="0.3">
      <c r="A166" s="173" t="s">
        <v>308</v>
      </c>
      <c r="B166" s="172" t="s">
        <v>256</v>
      </c>
      <c r="C166" s="189">
        <v>31064</v>
      </c>
      <c r="D166" s="175"/>
      <c r="E166" s="175"/>
    </row>
    <row r="167" spans="1:5" ht="11.5" customHeight="1" x14ac:dyDescent="0.3">
      <c r="A167" s="177" t="s">
        <v>309</v>
      </c>
      <c r="B167" s="172" t="s">
        <v>256</v>
      </c>
      <c r="C167" s="189">
        <v>113321</v>
      </c>
      <c r="D167" s="175"/>
      <c r="E167" s="175"/>
    </row>
    <row r="168" spans="1:5" ht="11.5" customHeight="1" x14ac:dyDescent="0.3">
      <c r="A168" s="173" t="s">
        <v>310</v>
      </c>
      <c r="B168" s="172" t="s">
        <v>256</v>
      </c>
      <c r="C168" s="189">
        <v>841865</v>
      </c>
      <c r="D168" s="175"/>
      <c r="E168" s="175"/>
    </row>
    <row r="169" spans="1:5" ht="11.5" customHeight="1" x14ac:dyDescent="0.3">
      <c r="A169" s="173" t="s">
        <v>311</v>
      </c>
      <c r="B169" s="172" t="s">
        <v>256</v>
      </c>
      <c r="C169" s="189">
        <v>1106</v>
      </c>
      <c r="D169" s="175"/>
      <c r="E169" s="175"/>
    </row>
    <row r="170" spans="1:5" ht="11.5" customHeight="1" x14ac:dyDescent="0.3">
      <c r="A170" s="173" t="s">
        <v>312</v>
      </c>
      <c r="B170" s="172" t="s">
        <v>256</v>
      </c>
      <c r="C170" s="189">
        <v>360295</v>
      </c>
      <c r="D170" s="175"/>
      <c r="E170" s="175"/>
    </row>
    <row r="171" spans="1:5" ht="11.5" customHeight="1" x14ac:dyDescent="0.3">
      <c r="A171" s="173" t="s">
        <v>313</v>
      </c>
      <c r="B171" s="172" t="s">
        <v>256</v>
      </c>
      <c r="C171" s="189">
        <v>-50820</v>
      </c>
      <c r="D171" s="175"/>
      <c r="E171" s="175"/>
    </row>
    <row r="172" spans="1:5" ht="11.5" customHeight="1" x14ac:dyDescent="0.3">
      <c r="A172" s="173" t="s">
        <v>313</v>
      </c>
      <c r="B172" s="172" t="s">
        <v>256</v>
      </c>
      <c r="C172" s="189"/>
      <c r="D172" s="175"/>
      <c r="E172" s="175"/>
    </row>
    <row r="173" spans="1:5" ht="11.5" customHeight="1" x14ac:dyDescent="0.3">
      <c r="A173" s="173" t="s">
        <v>203</v>
      </c>
      <c r="B173" s="175"/>
      <c r="C173" s="191"/>
      <c r="D173" s="175">
        <f>SUM(C165:C172)</f>
        <v>2015143</v>
      </c>
      <c r="E173" s="175"/>
    </row>
    <row r="174" spans="1:5" ht="11.5" customHeight="1" x14ac:dyDescent="0.3">
      <c r="A174" s="253" t="s">
        <v>314</v>
      </c>
      <c r="B174" s="253"/>
      <c r="C174" s="253"/>
      <c r="D174" s="253"/>
      <c r="E174" s="253"/>
    </row>
    <row r="175" spans="1:5" ht="11.5" customHeight="1" x14ac:dyDescent="0.3">
      <c r="A175" s="173" t="s">
        <v>315</v>
      </c>
      <c r="B175" s="172" t="s">
        <v>256</v>
      </c>
      <c r="C175" s="189">
        <v>1425</v>
      </c>
      <c r="D175" s="175"/>
      <c r="E175" s="175"/>
    </row>
    <row r="176" spans="1:5" ht="11.5" customHeight="1" x14ac:dyDescent="0.3">
      <c r="A176" s="173" t="s">
        <v>316</v>
      </c>
      <c r="B176" s="172" t="s">
        <v>256</v>
      </c>
      <c r="C176" s="189">
        <v>45745</v>
      </c>
      <c r="D176" s="175"/>
      <c r="E176" s="175"/>
    </row>
    <row r="177" spans="1:5" ht="11.5" customHeight="1" x14ac:dyDescent="0.3">
      <c r="A177" s="173" t="s">
        <v>203</v>
      </c>
      <c r="B177" s="175"/>
      <c r="C177" s="191"/>
      <c r="D177" s="175">
        <f>SUM(C175:C176)</f>
        <v>47170</v>
      </c>
      <c r="E177" s="175"/>
    </row>
    <row r="178" spans="1:5" ht="11.5" customHeight="1" x14ac:dyDescent="0.3">
      <c r="A178" s="253" t="s">
        <v>317</v>
      </c>
      <c r="B178" s="253"/>
      <c r="C178" s="253"/>
      <c r="D178" s="253"/>
      <c r="E178" s="253"/>
    </row>
    <row r="179" spans="1:5" ht="11.5" customHeight="1" x14ac:dyDescent="0.3">
      <c r="A179" s="173" t="s">
        <v>318</v>
      </c>
      <c r="B179" s="172" t="s">
        <v>256</v>
      </c>
      <c r="C179" s="189">
        <v>44597</v>
      </c>
      <c r="D179" s="175"/>
      <c r="E179" s="175"/>
    </row>
    <row r="180" spans="1:5" ht="11.5" customHeight="1" x14ac:dyDescent="0.3">
      <c r="A180" s="173" t="s">
        <v>319</v>
      </c>
      <c r="B180" s="172" t="s">
        <v>256</v>
      </c>
      <c r="C180" s="189">
        <v>147225</v>
      </c>
      <c r="D180" s="175"/>
      <c r="E180" s="175"/>
    </row>
    <row r="181" spans="1:5" ht="11.5" customHeight="1" x14ac:dyDescent="0.3">
      <c r="A181" s="173" t="s">
        <v>203</v>
      </c>
      <c r="B181" s="175"/>
      <c r="C181" s="191"/>
      <c r="D181" s="175">
        <f>SUM(C179:C180)</f>
        <v>191822</v>
      </c>
      <c r="E181" s="175"/>
    </row>
    <row r="182" spans="1:5" ht="11.5" customHeight="1" x14ac:dyDescent="0.3">
      <c r="A182" s="253" t="s">
        <v>320</v>
      </c>
      <c r="B182" s="253"/>
      <c r="C182" s="253"/>
      <c r="D182" s="253"/>
      <c r="E182" s="253"/>
    </row>
    <row r="183" spans="1:5" ht="11.5" customHeight="1" x14ac:dyDescent="0.3">
      <c r="A183" s="173" t="s">
        <v>321</v>
      </c>
      <c r="B183" s="172" t="s">
        <v>256</v>
      </c>
      <c r="C183" s="189">
        <v>0</v>
      </c>
      <c r="D183" s="175"/>
      <c r="E183" s="175"/>
    </row>
    <row r="184" spans="1:5" ht="11.5" customHeight="1" x14ac:dyDescent="0.3">
      <c r="A184" s="173" t="s">
        <v>322</v>
      </c>
      <c r="B184" s="172" t="s">
        <v>256</v>
      </c>
      <c r="C184" s="189">
        <v>0</v>
      </c>
      <c r="D184" s="175"/>
      <c r="E184" s="175"/>
    </row>
    <row r="185" spans="1:5" ht="11.5" customHeight="1" x14ac:dyDescent="0.3">
      <c r="A185" s="173" t="s">
        <v>132</v>
      </c>
      <c r="B185" s="172" t="s">
        <v>256</v>
      </c>
      <c r="C185" s="189">
        <v>0</v>
      </c>
      <c r="D185" s="175"/>
      <c r="E185" s="175"/>
    </row>
    <row r="186" spans="1:5" ht="11.5" customHeight="1" x14ac:dyDescent="0.3">
      <c r="A186" s="173" t="s">
        <v>203</v>
      </c>
      <c r="B186" s="175"/>
      <c r="C186" s="191"/>
      <c r="D186" s="175">
        <f>SUM(C183:C185)</f>
        <v>0</v>
      </c>
      <c r="E186" s="175"/>
    </row>
    <row r="187" spans="1:5" ht="11.5" customHeight="1" x14ac:dyDescent="0.3">
      <c r="A187" s="253" t="s">
        <v>323</v>
      </c>
      <c r="B187" s="253"/>
      <c r="C187" s="253"/>
      <c r="D187" s="253"/>
      <c r="E187" s="253"/>
    </row>
    <row r="188" spans="1:5" ht="11.5" customHeight="1" x14ac:dyDescent="0.3">
      <c r="A188" s="173" t="s">
        <v>324</v>
      </c>
      <c r="B188" s="172" t="s">
        <v>256</v>
      </c>
      <c r="C188" s="189"/>
      <c r="D188" s="175"/>
      <c r="E188" s="175"/>
    </row>
    <row r="189" spans="1:5" ht="11.5" customHeight="1" x14ac:dyDescent="0.3">
      <c r="A189" s="173" t="s">
        <v>325</v>
      </c>
      <c r="B189" s="172" t="s">
        <v>256</v>
      </c>
      <c r="C189" s="189">
        <v>748336</v>
      </c>
      <c r="D189" s="175"/>
      <c r="E189" s="175"/>
    </row>
    <row r="190" spans="1:5" ht="11.5" customHeight="1" x14ac:dyDescent="0.3">
      <c r="A190" s="173" t="s">
        <v>203</v>
      </c>
      <c r="B190" s="175"/>
      <c r="C190" s="191"/>
      <c r="D190" s="175">
        <f>SUM(C188:C189)</f>
        <v>748336</v>
      </c>
      <c r="E190" s="175"/>
    </row>
    <row r="191" spans="1:5" ht="18" customHeight="1" x14ac:dyDescent="0.3">
      <c r="A191" s="173"/>
      <c r="B191" s="175"/>
      <c r="C191" s="191"/>
      <c r="D191" s="175"/>
      <c r="E191" s="175"/>
    </row>
    <row r="192" spans="1:5" ht="12.65" customHeight="1" x14ac:dyDescent="0.3">
      <c r="A192" s="208" t="s">
        <v>326</v>
      </c>
      <c r="B192" s="208"/>
      <c r="C192" s="208"/>
      <c r="D192" s="208"/>
      <c r="E192" s="208"/>
    </row>
    <row r="193" spans="1:8" ht="12.65" customHeight="1" x14ac:dyDescent="0.3">
      <c r="A193" s="207" t="s">
        <v>327</v>
      </c>
      <c r="B193" s="208"/>
      <c r="C193" s="208"/>
      <c r="D193" s="208"/>
      <c r="E193" s="208"/>
    </row>
    <row r="194" spans="1:8" ht="12.65" customHeight="1" x14ac:dyDescent="0.3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 x14ac:dyDescent="0.3">
      <c r="A195" s="173" t="s">
        <v>332</v>
      </c>
      <c r="B195" s="174">
        <v>99457</v>
      </c>
      <c r="C195" s="189">
        <v>0</v>
      </c>
      <c r="D195" s="174">
        <v>0</v>
      </c>
      <c r="E195" s="175">
        <f t="shared" ref="E195:E203" si="10">SUM(B195:C195)-D195</f>
        <v>99457</v>
      </c>
    </row>
    <row r="196" spans="1:8" ht="12.65" customHeight="1" x14ac:dyDescent="0.3">
      <c r="A196" s="173" t="s">
        <v>333</v>
      </c>
      <c r="B196" s="310">
        <v>186843</v>
      </c>
      <c r="C196" s="189">
        <v>136396</v>
      </c>
      <c r="D196" s="174">
        <v>0</v>
      </c>
      <c r="E196" s="175">
        <f t="shared" si="10"/>
        <v>323239</v>
      </c>
    </row>
    <row r="197" spans="1:8" ht="12.65" customHeight="1" x14ac:dyDescent="0.3">
      <c r="A197" s="173" t="s">
        <v>334</v>
      </c>
      <c r="B197" s="310">
        <v>24474025</v>
      </c>
      <c r="C197" s="189">
        <v>0</v>
      </c>
      <c r="D197" s="174">
        <v>0</v>
      </c>
      <c r="E197" s="175">
        <f t="shared" si="10"/>
        <v>24474025</v>
      </c>
    </row>
    <row r="198" spans="1:8" ht="12.65" customHeight="1" x14ac:dyDescent="0.3">
      <c r="A198" s="173" t="s">
        <v>335</v>
      </c>
      <c r="B198" s="310">
        <v>4900033</v>
      </c>
      <c r="C198" s="189">
        <v>0</v>
      </c>
      <c r="D198" s="174">
        <v>0</v>
      </c>
      <c r="E198" s="175">
        <f t="shared" si="10"/>
        <v>4900033</v>
      </c>
    </row>
    <row r="199" spans="1:8" ht="12.65" customHeight="1" x14ac:dyDescent="0.3">
      <c r="A199" s="173" t="s">
        <v>336</v>
      </c>
      <c r="B199" s="310">
        <v>0</v>
      </c>
      <c r="C199" s="189">
        <v>0</v>
      </c>
      <c r="D199" s="174">
        <v>0</v>
      </c>
      <c r="E199" s="175">
        <f t="shared" si="10"/>
        <v>0</v>
      </c>
    </row>
    <row r="200" spans="1:8" ht="12.65" customHeight="1" x14ac:dyDescent="0.3">
      <c r="A200" s="173" t="s">
        <v>337</v>
      </c>
      <c r="B200" s="310">
        <v>4320563</v>
      </c>
      <c r="C200" s="189">
        <v>23570</v>
      </c>
      <c r="D200" s="174">
        <v>0</v>
      </c>
      <c r="E200" s="175">
        <f t="shared" si="10"/>
        <v>4344133</v>
      </c>
    </row>
    <row r="201" spans="1:8" ht="12.65" customHeight="1" x14ac:dyDescent="0.3">
      <c r="A201" s="173" t="s">
        <v>338</v>
      </c>
      <c r="B201" s="310">
        <v>0</v>
      </c>
      <c r="C201" s="189">
        <v>0</v>
      </c>
      <c r="D201" s="174">
        <v>0</v>
      </c>
      <c r="E201" s="175">
        <f t="shared" si="10"/>
        <v>0</v>
      </c>
    </row>
    <row r="202" spans="1:8" ht="12.65" customHeight="1" x14ac:dyDescent="0.3">
      <c r="A202" s="173" t="s">
        <v>339</v>
      </c>
      <c r="B202" s="310">
        <v>0</v>
      </c>
      <c r="C202" s="189">
        <v>0</v>
      </c>
      <c r="D202" s="174">
        <v>0</v>
      </c>
      <c r="E202" s="175">
        <f t="shared" si="10"/>
        <v>0</v>
      </c>
    </row>
    <row r="203" spans="1:8" ht="12.65" customHeight="1" x14ac:dyDescent="0.3">
      <c r="A203" s="173" t="s">
        <v>340</v>
      </c>
      <c r="B203" s="310">
        <v>1784</v>
      </c>
      <c r="C203" s="189">
        <v>27330</v>
      </c>
      <c r="D203" s="174">
        <v>0</v>
      </c>
      <c r="E203" s="175">
        <f t="shared" si="10"/>
        <v>29114</v>
      </c>
    </row>
    <row r="204" spans="1:8" ht="12.65" customHeight="1" x14ac:dyDescent="0.3">
      <c r="A204" s="173" t="s">
        <v>203</v>
      </c>
      <c r="B204" s="175">
        <f>SUM(B195:B203)</f>
        <v>33982705</v>
      </c>
      <c r="C204" s="191">
        <f>SUM(C195:C203)</f>
        <v>187296</v>
      </c>
      <c r="D204" s="175">
        <f>SUM(D195:D203)</f>
        <v>0</v>
      </c>
      <c r="E204" s="175">
        <f>SUM(E195:E203)</f>
        <v>34170001</v>
      </c>
    </row>
    <row r="205" spans="1:8" ht="12.65" customHeight="1" x14ac:dyDescent="0.3">
      <c r="A205" s="173"/>
      <c r="B205" s="173"/>
      <c r="C205" s="191"/>
      <c r="D205" s="175"/>
      <c r="E205" s="175"/>
    </row>
    <row r="206" spans="1:8" ht="12.65" customHeight="1" x14ac:dyDescent="0.3">
      <c r="A206" s="207" t="s">
        <v>341</v>
      </c>
      <c r="B206" s="207"/>
      <c r="C206" s="207"/>
      <c r="D206" s="207"/>
      <c r="E206" s="207"/>
    </row>
    <row r="207" spans="1:8" ht="12.65" customHeight="1" x14ac:dyDescent="0.3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5"/>
    </row>
    <row r="208" spans="1:8" ht="12.65" customHeight="1" x14ac:dyDescent="0.3">
      <c r="A208" s="173" t="s">
        <v>332</v>
      </c>
      <c r="B208" s="178"/>
      <c r="C208" s="193"/>
      <c r="D208" s="178"/>
      <c r="E208" s="175"/>
      <c r="H208" s="255"/>
    </row>
    <row r="209" spans="1:8" ht="12.65" customHeight="1" x14ac:dyDescent="0.3">
      <c r="A209" s="173" t="s">
        <v>333</v>
      </c>
      <c r="B209" s="174">
        <v>133529</v>
      </c>
      <c r="C209" s="189">
        <v>10593</v>
      </c>
      <c r="D209" s="174">
        <v>0</v>
      </c>
      <c r="E209" s="175">
        <f t="shared" ref="E209:E216" si="11">SUM(B209:C209)-D209</f>
        <v>144122</v>
      </c>
      <c r="H209" s="255"/>
    </row>
    <row r="210" spans="1:8" ht="12.65" customHeight="1" x14ac:dyDescent="0.3">
      <c r="A210" s="173" t="s">
        <v>334</v>
      </c>
      <c r="B210" s="310">
        <v>11192554</v>
      </c>
      <c r="C210" s="189">
        <f>730112+4943+255731+17663</f>
        <v>1008449</v>
      </c>
      <c r="D210" s="174">
        <v>0</v>
      </c>
      <c r="E210" s="175">
        <f t="shared" si="11"/>
        <v>12201003</v>
      </c>
      <c r="H210" s="255"/>
    </row>
    <row r="211" spans="1:8" ht="12.65" customHeight="1" x14ac:dyDescent="0.3">
      <c r="A211" s="173" t="s">
        <v>335</v>
      </c>
      <c r="B211" s="310">
        <v>1910300</v>
      </c>
      <c r="C211" s="189">
        <v>447827</v>
      </c>
      <c r="D211" s="174">
        <v>0</v>
      </c>
      <c r="E211" s="175">
        <f>SUM(B211:C211)-D211</f>
        <v>2358127</v>
      </c>
      <c r="H211" s="255"/>
    </row>
    <row r="212" spans="1:8" ht="12.65" customHeight="1" x14ac:dyDescent="0.3">
      <c r="A212" s="173" t="s">
        <v>336</v>
      </c>
      <c r="B212" s="310">
        <v>0</v>
      </c>
      <c r="C212" s="189">
        <v>0</v>
      </c>
      <c r="D212" s="174">
        <v>0</v>
      </c>
      <c r="E212" s="175">
        <f>SUM(B212:C212)-D212</f>
        <v>0</v>
      </c>
      <c r="H212" s="255"/>
    </row>
    <row r="213" spans="1:8" ht="12.65" customHeight="1" x14ac:dyDescent="0.3">
      <c r="A213" s="173" t="s">
        <v>337</v>
      </c>
      <c r="B213" s="310">
        <v>2932988</v>
      </c>
      <c r="C213" s="189">
        <f>339548+5552+1618</f>
        <v>346718</v>
      </c>
      <c r="D213" s="174">
        <v>0</v>
      </c>
      <c r="E213" s="175">
        <f>SUM(B213:C213)-D213</f>
        <v>3279706</v>
      </c>
      <c r="H213" s="255"/>
    </row>
    <row r="214" spans="1:8" ht="12.65" customHeight="1" x14ac:dyDescent="0.3">
      <c r="A214" s="173" t="s">
        <v>338</v>
      </c>
      <c r="B214" s="310">
        <v>0</v>
      </c>
      <c r="C214" s="189">
        <v>24823</v>
      </c>
      <c r="D214" s="174">
        <v>0</v>
      </c>
      <c r="E214" s="175">
        <f t="shared" si="11"/>
        <v>24823</v>
      </c>
      <c r="H214" s="255"/>
    </row>
    <row r="215" spans="1:8" ht="12.65" customHeight="1" x14ac:dyDescent="0.3">
      <c r="A215" s="173" t="s">
        <v>339</v>
      </c>
      <c r="B215" s="310">
        <v>0</v>
      </c>
      <c r="C215" s="189">
        <v>0</v>
      </c>
      <c r="D215" s="174">
        <v>0</v>
      </c>
      <c r="E215" s="175">
        <f t="shared" si="11"/>
        <v>0</v>
      </c>
      <c r="H215" s="255"/>
    </row>
    <row r="216" spans="1:8" ht="12.65" customHeight="1" x14ac:dyDescent="0.3">
      <c r="A216" s="173" t="s">
        <v>340</v>
      </c>
      <c r="B216" s="310">
        <v>0</v>
      </c>
      <c r="C216" s="189">
        <v>0</v>
      </c>
      <c r="D216" s="174">
        <v>0</v>
      </c>
      <c r="E216" s="175">
        <f t="shared" si="11"/>
        <v>0</v>
      </c>
      <c r="H216" s="255"/>
    </row>
    <row r="217" spans="1:8" ht="12.65" customHeight="1" x14ac:dyDescent="0.3">
      <c r="A217" s="173" t="s">
        <v>203</v>
      </c>
      <c r="B217" s="175">
        <f>SUM(B208:B216)</f>
        <v>16169371</v>
      </c>
      <c r="C217" s="191">
        <f>SUM(C208:C216)</f>
        <v>1838410</v>
      </c>
      <c r="D217" s="175">
        <f>SUM(D208:D216)</f>
        <v>0</v>
      </c>
      <c r="E217" s="175">
        <f>SUM(E208:E216)</f>
        <v>18007781</v>
      </c>
    </row>
    <row r="218" spans="1:8" ht="21.75" customHeight="1" x14ac:dyDescent="0.3">
      <c r="A218" s="173"/>
      <c r="B218" s="175"/>
      <c r="C218" s="191"/>
      <c r="D218" s="175"/>
      <c r="E218" s="175"/>
    </row>
    <row r="219" spans="1:8" ht="12.65" customHeight="1" x14ac:dyDescent="0.3">
      <c r="A219" s="208" t="s">
        <v>342</v>
      </c>
      <c r="B219" s="208"/>
      <c r="C219" s="208"/>
      <c r="D219" s="208"/>
      <c r="E219" s="208"/>
    </row>
    <row r="220" spans="1:8" ht="12.65" customHeight="1" x14ac:dyDescent="0.3">
      <c r="A220" s="208"/>
      <c r="B220" s="314" t="s">
        <v>1255</v>
      </c>
      <c r="C220" s="314"/>
      <c r="D220" s="208"/>
      <c r="E220" s="208"/>
    </row>
    <row r="221" spans="1:8" ht="12.65" customHeight="1" x14ac:dyDescent="0.3">
      <c r="A221" s="266" t="s">
        <v>1255</v>
      </c>
      <c r="B221" s="208"/>
      <c r="C221" s="189">
        <v>460569</v>
      </c>
      <c r="D221" s="172">
        <f>C221</f>
        <v>460569</v>
      </c>
      <c r="E221" s="208"/>
    </row>
    <row r="222" spans="1:8" ht="12.65" customHeight="1" x14ac:dyDescent="0.3">
      <c r="A222" s="253" t="s">
        <v>343</v>
      </c>
      <c r="B222" s="253"/>
      <c r="C222" s="253"/>
      <c r="D222" s="253"/>
      <c r="E222" s="253"/>
    </row>
    <row r="223" spans="1:8" ht="12.65" customHeight="1" x14ac:dyDescent="0.3">
      <c r="A223" s="173" t="s">
        <v>344</v>
      </c>
      <c r="B223" s="172" t="s">
        <v>256</v>
      </c>
      <c r="C223" s="189">
        <v>1731266</v>
      </c>
      <c r="D223" s="175"/>
      <c r="E223" s="175"/>
    </row>
    <row r="224" spans="1:8" ht="12.65" customHeight="1" x14ac:dyDescent="0.3">
      <c r="A224" s="173" t="s">
        <v>345</v>
      </c>
      <c r="B224" s="172" t="s">
        <v>256</v>
      </c>
      <c r="C224" s="189">
        <v>2093932</v>
      </c>
      <c r="D224" s="175"/>
      <c r="E224" s="175"/>
    </row>
    <row r="225" spans="1:5" ht="12.65" customHeight="1" x14ac:dyDescent="0.3">
      <c r="A225" s="173" t="s">
        <v>346</v>
      </c>
      <c r="B225" s="172" t="s">
        <v>256</v>
      </c>
      <c r="C225" s="189"/>
      <c r="D225" s="175"/>
      <c r="E225" s="175"/>
    </row>
    <row r="226" spans="1:5" ht="12.65" customHeight="1" x14ac:dyDescent="0.3">
      <c r="A226" s="173" t="s">
        <v>347</v>
      </c>
      <c r="B226" s="172" t="s">
        <v>256</v>
      </c>
      <c r="C226" s="189"/>
      <c r="D226" s="175"/>
      <c r="E226" s="175"/>
    </row>
    <row r="227" spans="1:5" ht="12.65" customHeight="1" x14ac:dyDescent="0.3">
      <c r="A227" s="173" t="s">
        <v>348</v>
      </c>
      <c r="B227" s="172" t="s">
        <v>256</v>
      </c>
      <c r="C227" s="189"/>
      <c r="D227" s="175"/>
      <c r="E227" s="175"/>
    </row>
    <row r="228" spans="1:5" ht="12.65" customHeight="1" x14ac:dyDescent="0.3">
      <c r="A228" s="173" t="s">
        <v>349</v>
      </c>
      <c r="B228" s="172" t="s">
        <v>256</v>
      </c>
      <c r="C228" s="189">
        <v>2178955</v>
      </c>
      <c r="D228" s="175"/>
      <c r="E228" s="175"/>
    </row>
    <row r="229" spans="1:5" ht="12.65" customHeight="1" x14ac:dyDescent="0.3">
      <c r="A229" s="173" t="s">
        <v>350</v>
      </c>
      <c r="B229" s="175"/>
      <c r="C229" s="191"/>
      <c r="D229" s="175">
        <f>SUM(C223:C228)</f>
        <v>6004153</v>
      </c>
      <c r="E229" s="175"/>
    </row>
    <row r="230" spans="1:5" ht="12.65" customHeight="1" x14ac:dyDescent="0.3">
      <c r="A230" s="253" t="s">
        <v>351</v>
      </c>
      <c r="B230" s="253"/>
      <c r="C230" s="253"/>
      <c r="D230" s="253"/>
      <c r="E230" s="253"/>
    </row>
    <row r="231" spans="1:5" ht="12.65" customHeight="1" x14ac:dyDescent="0.3">
      <c r="A231" s="171" t="s">
        <v>352</v>
      </c>
      <c r="B231" s="172" t="s">
        <v>256</v>
      </c>
      <c r="C231" s="189">
        <v>0</v>
      </c>
      <c r="D231" s="175"/>
      <c r="E231" s="175"/>
    </row>
    <row r="232" spans="1:5" ht="12.65" customHeight="1" x14ac:dyDescent="0.3">
      <c r="A232" s="171"/>
      <c r="B232" s="172"/>
      <c r="C232" s="191"/>
      <c r="D232" s="175"/>
      <c r="E232" s="175"/>
    </row>
    <row r="233" spans="1:5" ht="12.65" customHeight="1" x14ac:dyDescent="0.3">
      <c r="A233" s="171" t="s">
        <v>353</v>
      </c>
      <c r="B233" s="172" t="s">
        <v>256</v>
      </c>
      <c r="C233" s="189">
        <v>17013</v>
      </c>
      <c r="D233" s="175"/>
      <c r="E233" s="175"/>
    </row>
    <row r="234" spans="1:5" ht="12.65" customHeight="1" x14ac:dyDescent="0.3">
      <c r="A234" s="171" t="s">
        <v>354</v>
      </c>
      <c r="B234" s="172" t="s">
        <v>256</v>
      </c>
      <c r="C234" s="189">
        <v>47158</v>
      </c>
      <c r="D234" s="175"/>
      <c r="E234" s="175"/>
    </row>
    <row r="235" spans="1:5" ht="12.65" customHeight="1" x14ac:dyDescent="0.3">
      <c r="A235" s="173"/>
      <c r="B235" s="175"/>
      <c r="C235" s="191"/>
      <c r="D235" s="175"/>
      <c r="E235" s="175"/>
    </row>
    <row r="236" spans="1:5" ht="12.65" customHeight="1" x14ac:dyDescent="0.3">
      <c r="A236" s="171" t="s">
        <v>355</v>
      </c>
      <c r="B236" s="175"/>
      <c r="C236" s="191"/>
      <c r="D236" s="175">
        <f>SUM(C233:C235)</f>
        <v>64171</v>
      </c>
      <c r="E236" s="175"/>
    </row>
    <row r="237" spans="1:5" ht="12.65" customHeight="1" x14ac:dyDescent="0.3">
      <c r="A237" s="253" t="s">
        <v>356</v>
      </c>
      <c r="B237" s="253"/>
      <c r="C237" s="253"/>
      <c r="D237" s="253"/>
      <c r="E237" s="253"/>
    </row>
    <row r="238" spans="1:5" ht="12.65" customHeight="1" x14ac:dyDescent="0.3">
      <c r="A238" s="173" t="s">
        <v>357</v>
      </c>
      <c r="B238" s="172" t="s">
        <v>256</v>
      </c>
      <c r="C238" s="189"/>
      <c r="D238" s="175"/>
      <c r="E238" s="175"/>
    </row>
    <row r="239" spans="1:5" ht="12.65" customHeight="1" x14ac:dyDescent="0.3">
      <c r="A239" s="173" t="s">
        <v>356</v>
      </c>
      <c r="B239" s="172" t="s">
        <v>256</v>
      </c>
      <c r="C239" s="189"/>
      <c r="D239" s="175"/>
      <c r="E239" s="175"/>
    </row>
    <row r="240" spans="1:5" ht="12.65" customHeight="1" x14ac:dyDescent="0.3">
      <c r="A240" s="173" t="s">
        <v>358</v>
      </c>
      <c r="B240" s="175"/>
      <c r="C240" s="191"/>
      <c r="D240" s="175">
        <f>SUM(C238:C239)</f>
        <v>0</v>
      </c>
      <c r="E240" s="175"/>
    </row>
    <row r="241" spans="1:5" ht="12.65" customHeight="1" x14ac:dyDescent="0.3">
      <c r="A241" s="173"/>
      <c r="B241" s="175"/>
      <c r="C241" s="191"/>
      <c r="D241" s="175"/>
      <c r="E241" s="175"/>
    </row>
    <row r="242" spans="1:5" ht="12.65" customHeight="1" x14ac:dyDescent="0.3">
      <c r="A242" s="173" t="s">
        <v>359</v>
      </c>
      <c r="B242" s="175"/>
      <c r="C242" s="191"/>
      <c r="D242" s="175">
        <f>D221+D229+D236+D240</f>
        <v>6528893</v>
      </c>
      <c r="E242" s="175"/>
    </row>
    <row r="243" spans="1:5" ht="12.65" customHeight="1" x14ac:dyDescent="0.3">
      <c r="A243" s="173"/>
      <c r="B243" s="173"/>
      <c r="C243" s="191"/>
      <c r="D243" s="175"/>
      <c r="E243" s="175"/>
    </row>
    <row r="244" spans="1:5" ht="12.65" customHeight="1" x14ac:dyDescent="0.3">
      <c r="A244" s="173"/>
      <c r="B244" s="173"/>
      <c r="C244" s="191"/>
      <c r="D244" s="175"/>
      <c r="E244" s="175"/>
    </row>
    <row r="245" spans="1:5" ht="12.65" customHeight="1" x14ac:dyDescent="0.3">
      <c r="A245" s="173"/>
      <c r="B245" s="173"/>
      <c r="C245" s="191"/>
      <c r="D245" s="175"/>
      <c r="E245" s="175"/>
    </row>
    <row r="246" spans="1:5" ht="12.65" customHeight="1" x14ac:dyDescent="0.3">
      <c r="A246" s="173"/>
      <c r="B246" s="173"/>
      <c r="C246" s="191"/>
      <c r="D246" s="175"/>
      <c r="E246" s="175"/>
    </row>
    <row r="247" spans="1:5" ht="21.75" customHeight="1" x14ac:dyDescent="0.3">
      <c r="A247" s="173"/>
      <c r="B247" s="173"/>
      <c r="C247" s="191"/>
      <c r="D247" s="175"/>
      <c r="E247" s="175"/>
    </row>
    <row r="248" spans="1:5" ht="12.4" customHeight="1" x14ac:dyDescent="0.3">
      <c r="A248" s="208" t="s">
        <v>360</v>
      </c>
      <c r="B248" s="208"/>
      <c r="C248" s="208"/>
      <c r="D248" s="208"/>
      <c r="E248" s="208"/>
    </row>
    <row r="249" spans="1:5" ht="11.25" customHeight="1" x14ac:dyDescent="0.3">
      <c r="A249" s="253" t="s">
        <v>361</v>
      </c>
      <c r="B249" s="253"/>
      <c r="C249" s="253"/>
      <c r="D249" s="253"/>
      <c r="E249" s="253"/>
    </row>
    <row r="250" spans="1:5" ht="12.4" customHeight="1" x14ac:dyDescent="0.3">
      <c r="A250" s="173" t="s">
        <v>362</v>
      </c>
      <c r="B250" s="172" t="s">
        <v>256</v>
      </c>
      <c r="C250" s="189">
        <v>10294943</v>
      </c>
      <c r="D250" s="175"/>
      <c r="E250" s="175"/>
    </row>
    <row r="251" spans="1:5" ht="12.4" customHeight="1" x14ac:dyDescent="0.3">
      <c r="A251" s="173" t="s">
        <v>363</v>
      </c>
      <c r="B251" s="172" t="s">
        <v>256</v>
      </c>
      <c r="C251" s="189">
        <v>0</v>
      </c>
      <c r="D251" s="175"/>
      <c r="E251" s="175"/>
    </row>
    <row r="252" spans="1:5" ht="12.4" customHeight="1" x14ac:dyDescent="0.3">
      <c r="A252" s="173" t="s">
        <v>364</v>
      </c>
      <c r="B252" s="172" t="s">
        <v>256</v>
      </c>
      <c r="C252" s="189">
        <v>2323391</v>
      </c>
      <c r="D252" s="175"/>
      <c r="E252" s="175"/>
    </row>
    <row r="253" spans="1:5" ht="12.4" customHeight="1" x14ac:dyDescent="0.3">
      <c r="A253" s="173" t="s">
        <v>365</v>
      </c>
      <c r="B253" s="172" t="s">
        <v>256</v>
      </c>
      <c r="C253" s="189">
        <v>0</v>
      </c>
      <c r="D253" s="175"/>
      <c r="E253" s="175"/>
    </row>
    <row r="254" spans="1:5" ht="12.4" customHeight="1" x14ac:dyDescent="0.3">
      <c r="A254" s="173" t="s">
        <v>1241</v>
      </c>
      <c r="B254" s="172" t="s">
        <v>256</v>
      </c>
      <c r="C254" s="189">
        <v>274933</v>
      </c>
      <c r="D254" s="175"/>
      <c r="E254" s="175"/>
    </row>
    <row r="255" spans="1:5" ht="12.4" customHeight="1" x14ac:dyDescent="0.3">
      <c r="A255" s="173" t="s">
        <v>366</v>
      </c>
      <c r="B255" s="172" t="s">
        <v>256</v>
      </c>
      <c r="C255" s="189">
        <v>71245</v>
      </c>
      <c r="D255" s="175"/>
      <c r="E255" s="175"/>
    </row>
    <row r="256" spans="1:5" ht="12.4" customHeight="1" x14ac:dyDescent="0.3">
      <c r="A256" s="173" t="s">
        <v>367</v>
      </c>
      <c r="B256" s="172" t="s">
        <v>256</v>
      </c>
      <c r="C256" s="189">
        <v>0</v>
      </c>
      <c r="D256" s="175"/>
      <c r="E256" s="175"/>
    </row>
    <row r="257" spans="1:5" ht="12.4" customHeight="1" x14ac:dyDescent="0.3">
      <c r="A257" s="173" t="s">
        <v>368</v>
      </c>
      <c r="B257" s="172" t="s">
        <v>256</v>
      </c>
      <c r="C257" s="189">
        <v>149887</v>
      </c>
      <c r="D257" s="175"/>
      <c r="E257" s="175"/>
    </row>
    <row r="258" spans="1:5" ht="12.4" customHeight="1" x14ac:dyDescent="0.3">
      <c r="A258" s="173" t="s">
        <v>369</v>
      </c>
      <c r="B258" s="172" t="s">
        <v>256</v>
      </c>
      <c r="C258" s="189">
        <v>1285837</v>
      </c>
      <c r="D258" s="175"/>
      <c r="E258" s="175"/>
    </row>
    <row r="259" spans="1:5" ht="12.4" customHeight="1" x14ac:dyDescent="0.3">
      <c r="A259" s="173" t="s">
        <v>370</v>
      </c>
      <c r="B259" s="172" t="s">
        <v>256</v>
      </c>
      <c r="C259" s="189"/>
      <c r="D259" s="175"/>
      <c r="E259" s="175"/>
    </row>
    <row r="260" spans="1:5" ht="12.4" customHeight="1" x14ac:dyDescent="0.3">
      <c r="A260" s="173" t="s">
        <v>371</v>
      </c>
      <c r="B260" s="175"/>
      <c r="C260" s="191"/>
      <c r="D260" s="175">
        <f>SUM(C250:C252)-C253+SUM(C254:C259)</f>
        <v>14400236</v>
      </c>
      <c r="E260" s="175"/>
    </row>
    <row r="261" spans="1:5" ht="11.25" customHeight="1" x14ac:dyDescent="0.3">
      <c r="A261" s="253" t="s">
        <v>372</v>
      </c>
      <c r="B261" s="253"/>
      <c r="C261" s="253"/>
      <c r="D261" s="253"/>
      <c r="E261" s="253"/>
    </row>
    <row r="262" spans="1:5" ht="12.4" customHeight="1" x14ac:dyDescent="0.3">
      <c r="A262" s="173" t="s">
        <v>362</v>
      </c>
      <c r="B262" s="172" t="s">
        <v>256</v>
      </c>
      <c r="C262" s="189">
        <v>2829695</v>
      </c>
      <c r="D262" s="175"/>
      <c r="E262" s="175"/>
    </row>
    <row r="263" spans="1:5" ht="12.4" customHeight="1" x14ac:dyDescent="0.3">
      <c r="A263" s="173" t="s">
        <v>363</v>
      </c>
      <c r="B263" s="172" t="s">
        <v>256</v>
      </c>
      <c r="C263" s="189"/>
      <c r="D263" s="175"/>
      <c r="E263" s="175"/>
    </row>
    <row r="264" spans="1:5" ht="12.4" customHeight="1" x14ac:dyDescent="0.3">
      <c r="A264" s="173" t="s">
        <v>373</v>
      </c>
      <c r="B264" s="172" t="s">
        <v>256</v>
      </c>
      <c r="C264" s="189"/>
      <c r="D264" s="175"/>
      <c r="E264" s="175"/>
    </row>
    <row r="265" spans="1:5" ht="12.4" customHeight="1" x14ac:dyDescent="0.3">
      <c r="A265" s="173" t="s">
        <v>374</v>
      </c>
      <c r="B265" s="175"/>
      <c r="C265" s="191"/>
      <c r="D265" s="175">
        <f>SUM(C262:C264)</f>
        <v>2829695</v>
      </c>
      <c r="E265" s="175"/>
    </row>
    <row r="266" spans="1:5" ht="11.25" customHeight="1" x14ac:dyDescent="0.3">
      <c r="A266" s="253" t="s">
        <v>375</v>
      </c>
      <c r="B266" s="253"/>
      <c r="C266" s="253"/>
      <c r="D266" s="253"/>
      <c r="E266" s="253"/>
    </row>
    <row r="267" spans="1:5" ht="12.4" customHeight="1" x14ac:dyDescent="0.3">
      <c r="A267" s="173" t="s">
        <v>332</v>
      </c>
      <c r="B267" s="172" t="s">
        <v>256</v>
      </c>
      <c r="C267" s="189">
        <v>99457</v>
      </c>
      <c r="D267" s="175"/>
      <c r="E267" s="175"/>
    </row>
    <row r="268" spans="1:5" ht="12.4" customHeight="1" x14ac:dyDescent="0.3">
      <c r="A268" s="173" t="s">
        <v>333</v>
      </c>
      <c r="B268" s="172" t="s">
        <v>256</v>
      </c>
      <c r="C268" s="189">
        <v>323239</v>
      </c>
      <c r="D268" s="175"/>
      <c r="E268" s="175"/>
    </row>
    <row r="269" spans="1:5" ht="12.4" customHeight="1" x14ac:dyDescent="0.3">
      <c r="A269" s="173" t="s">
        <v>334</v>
      </c>
      <c r="B269" s="172" t="s">
        <v>256</v>
      </c>
      <c r="C269" s="189">
        <v>24474026</v>
      </c>
      <c r="D269" s="175"/>
      <c r="E269" s="175"/>
    </row>
    <row r="270" spans="1:5" ht="12.4" customHeight="1" x14ac:dyDescent="0.3">
      <c r="A270" s="173" t="s">
        <v>376</v>
      </c>
      <c r="B270" s="172" t="s">
        <v>256</v>
      </c>
      <c r="C270" s="189">
        <v>4900033</v>
      </c>
      <c r="D270" s="175"/>
      <c r="E270" s="175"/>
    </row>
    <row r="271" spans="1:5" ht="12.4" customHeight="1" x14ac:dyDescent="0.3">
      <c r="A271" s="173" t="s">
        <v>377</v>
      </c>
      <c r="B271" s="172" t="s">
        <v>256</v>
      </c>
      <c r="C271" s="189">
        <v>0</v>
      </c>
      <c r="D271" s="175"/>
      <c r="E271" s="175"/>
    </row>
    <row r="272" spans="1:5" ht="12.4" customHeight="1" x14ac:dyDescent="0.3">
      <c r="A272" s="173" t="s">
        <v>378</v>
      </c>
      <c r="B272" s="172" t="s">
        <v>256</v>
      </c>
      <c r="C272" s="189">
        <f>9244165-C270</f>
        <v>4344132</v>
      </c>
      <c r="D272" s="175"/>
      <c r="E272" s="175"/>
    </row>
    <row r="273" spans="1:5" ht="12.4" customHeight="1" x14ac:dyDescent="0.3">
      <c r="A273" s="173" t="s">
        <v>339</v>
      </c>
      <c r="B273" s="172" t="s">
        <v>256</v>
      </c>
      <c r="C273" s="189">
        <v>0</v>
      </c>
      <c r="D273" s="175"/>
      <c r="E273" s="175"/>
    </row>
    <row r="274" spans="1:5" ht="12.4" customHeight="1" x14ac:dyDescent="0.3">
      <c r="A274" s="173" t="s">
        <v>340</v>
      </c>
      <c r="B274" s="172" t="s">
        <v>256</v>
      </c>
      <c r="C274" s="189">
        <v>29114</v>
      </c>
      <c r="D274" s="175"/>
      <c r="E274" s="175"/>
    </row>
    <row r="275" spans="1:5" ht="12.4" customHeight="1" x14ac:dyDescent="0.3">
      <c r="A275" s="173" t="s">
        <v>379</v>
      </c>
      <c r="B275" s="175"/>
      <c r="C275" s="191"/>
      <c r="D275" s="175">
        <f>SUM(C267:C274)</f>
        <v>34170001</v>
      </c>
      <c r="E275" s="175"/>
    </row>
    <row r="276" spans="1:5" ht="12.65" customHeight="1" x14ac:dyDescent="0.3">
      <c r="A276" s="173" t="s">
        <v>380</v>
      </c>
      <c r="B276" s="172" t="s">
        <v>256</v>
      </c>
      <c r="C276" s="189">
        <v>18007783</v>
      </c>
      <c r="D276" s="175"/>
      <c r="E276" s="175"/>
    </row>
    <row r="277" spans="1:5" ht="12.65" customHeight="1" x14ac:dyDescent="0.3">
      <c r="A277" s="173" t="s">
        <v>381</v>
      </c>
      <c r="B277" s="175"/>
      <c r="C277" s="191"/>
      <c r="D277" s="175">
        <f>D275-C276</f>
        <v>16162218</v>
      </c>
      <c r="E277" s="175"/>
    </row>
    <row r="278" spans="1:5" ht="12.65" customHeight="1" x14ac:dyDescent="0.3">
      <c r="A278" s="253" t="s">
        <v>382</v>
      </c>
      <c r="B278" s="253"/>
      <c r="C278" s="253"/>
      <c r="D278" s="253"/>
      <c r="E278" s="253"/>
    </row>
    <row r="279" spans="1:5" ht="12.65" customHeight="1" x14ac:dyDescent="0.3">
      <c r="A279" s="173" t="s">
        <v>383</v>
      </c>
      <c r="B279" s="172" t="s">
        <v>256</v>
      </c>
      <c r="C279" s="189"/>
      <c r="D279" s="175"/>
      <c r="E279" s="175"/>
    </row>
    <row r="280" spans="1:5" ht="12.65" customHeight="1" x14ac:dyDescent="0.3">
      <c r="A280" s="173" t="s">
        <v>384</v>
      </c>
      <c r="B280" s="172" t="s">
        <v>256</v>
      </c>
      <c r="C280" s="189"/>
      <c r="D280" s="175"/>
      <c r="E280" s="175"/>
    </row>
    <row r="281" spans="1:5" ht="12.65" customHeight="1" x14ac:dyDescent="0.3">
      <c r="A281" s="173" t="s">
        <v>385</v>
      </c>
      <c r="B281" s="172" t="s">
        <v>256</v>
      </c>
      <c r="C281" s="189"/>
      <c r="D281" s="175"/>
      <c r="E281" s="175"/>
    </row>
    <row r="282" spans="1:5" ht="12.65" customHeight="1" x14ac:dyDescent="0.3">
      <c r="A282" s="173" t="s">
        <v>373</v>
      </c>
      <c r="B282" s="172" t="s">
        <v>256</v>
      </c>
      <c r="C282" s="189"/>
      <c r="D282" s="175"/>
      <c r="E282" s="175"/>
    </row>
    <row r="283" spans="1:5" ht="12.65" customHeight="1" x14ac:dyDescent="0.3">
      <c r="A283" s="173" t="s">
        <v>386</v>
      </c>
      <c r="B283" s="175"/>
      <c r="C283" s="191"/>
      <c r="D283" s="175">
        <f>C279-C280+C281+C282</f>
        <v>0</v>
      </c>
      <c r="E283" s="175"/>
    </row>
    <row r="284" spans="1:5" ht="12.65" customHeight="1" x14ac:dyDescent="0.3">
      <c r="A284" s="173"/>
      <c r="B284" s="175"/>
      <c r="C284" s="191"/>
      <c r="D284" s="175"/>
      <c r="E284" s="175"/>
    </row>
    <row r="285" spans="1:5" ht="12.65" customHeight="1" x14ac:dyDescent="0.3">
      <c r="A285" s="253" t="s">
        <v>387</v>
      </c>
      <c r="B285" s="253"/>
      <c r="C285" s="253"/>
      <c r="D285" s="253"/>
      <c r="E285" s="253"/>
    </row>
    <row r="286" spans="1:5" ht="12.65" customHeight="1" x14ac:dyDescent="0.3">
      <c r="A286" s="173" t="s">
        <v>388</v>
      </c>
      <c r="B286" s="172" t="s">
        <v>256</v>
      </c>
      <c r="C286" s="189"/>
      <c r="D286" s="175"/>
      <c r="E286" s="175"/>
    </row>
    <row r="287" spans="1:5" ht="12.65" customHeight="1" x14ac:dyDescent="0.3">
      <c r="A287" s="173" t="s">
        <v>389</v>
      </c>
      <c r="B287" s="172" t="s">
        <v>256</v>
      </c>
      <c r="C287" s="189"/>
      <c r="D287" s="175"/>
      <c r="E287" s="175"/>
    </row>
    <row r="288" spans="1:5" ht="12.65" customHeight="1" x14ac:dyDescent="0.3">
      <c r="A288" s="173" t="s">
        <v>390</v>
      </c>
      <c r="B288" s="172" t="s">
        <v>256</v>
      </c>
      <c r="C288" s="189"/>
      <c r="D288" s="175"/>
      <c r="E288" s="175"/>
    </row>
    <row r="289" spans="1:5" ht="12.65" customHeight="1" x14ac:dyDescent="0.3">
      <c r="A289" s="173" t="s">
        <v>391</v>
      </c>
      <c r="B289" s="172" t="s">
        <v>256</v>
      </c>
      <c r="C289" s="189"/>
      <c r="D289" s="175"/>
      <c r="E289" s="175"/>
    </row>
    <row r="290" spans="1:5" ht="12.65" customHeight="1" x14ac:dyDescent="0.3">
      <c r="A290" s="173" t="s">
        <v>392</v>
      </c>
      <c r="B290" s="175"/>
      <c r="C290" s="191"/>
      <c r="D290" s="175">
        <f>SUM(C286:C289)</f>
        <v>0</v>
      </c>
      <c r="E290" s="175"/>
    </row>
    <row r="291" spans="1:5" ht="12.65" customHeight="1" x14ac:dyDescent="0.3">
      <c r="A291" s="173"/>
      <c r="B291" s="175"/>
      <c r="C291" s="191"/>
      <c r="D291" s="175"/>
      <c r="E291" s="175"/>
    </row>
    <row r="292" spans="1:5" ht="12.65" customHeight="1" x14ac:dyDescent="0.3">
      <c r="A292" s="173" t="s">
        <v>393</v>
      </c>
      <c r="B292" s="175"/>
      <c r="C292" s="191"/>
      <c r="D292" s="175">
        <f>D260+D265+D277+D283+D290</f>
        <v>33392149</v>
      </c>
      <c r="E292" s="175"/>
    </row>
    <row r="293" spans="1:5" ht="12.65" customHeight="1" x14ac:dyDescent="0.3">
      <c r="A293" s="173"/>
      <c r="B293" s="173"/>
      <c r="C293" s="191"/>
      <c r="D293" s="175"/>
      <c r="E293" s="175"/>
    </row>
    <row r="294" spans="1:5" ht="12.65" customHeight="1" x14ac:dyDescent="0.3">
      <c r="A294" s="173"/>
      <c r="B294" s="173"/>
      <c r="C294" s="191"/>
      <c r="D294" s="175"/>
      <c r="E294" s="175"/>
    </row>
    <row r="295" spans="1:5" ht="12.65" customHeight="1" x14ac:dyDescent="0.3">
      <c r="A295" s="173"/>
      <c r="B295" s="173"/>
      <c r="C295" s="191"/>
      <c r="D295" s="175"/>
      <c r="E295" s="175"/>
    </row>
    <row r="296" spans="1:5" ht="12.65" customHeight="1" x14ac:dyDescent="0.3">
      <c r="A296" s="173"/>
      <c r="B296" s="173"/>
      <c r="C296" s="191"/>
      <c r="D296" s="175"/>
      <c r="E296" s="175"/>
    </row>
    <row r="297" spans="1:5" ht="12.65" customHeight="1" x14ac:dyDescent="0.3">
      <c r="A297" s="173"/>
      <c r="B297" s="173"/>
      <c r="C297" s="191"/>
      <c r="D297" s="175"/>
      <c r="E297" s="175"/>
    </row>
    <row r="298" spans="1:5" ht="12.65" customHeight="1" x14ac:dyDescent="0.3">
      <c r="A298" s="173"/>
      <c r="B298" s="173"/>
      <c r="C298" s="191"/>
      <c r="D298" s="175"/>
      <c r="E298" s="175"/>
    </row>
    <row r="299" spans="1:5" ht="12.65" customHeight="1" x14ac:dyDescent="0.3">
      <c r="A299" s="173"/>
      <c r="B299" s="173"/>
      <c r="C299" s="191"/>
      <c r="D299" s="175"/>
      <c r="E299" s="175"/>
    </row>
    <row r="300" spans="1:5" ht="12.65" customHeight="1" x14ac:dyDescent="0.3">
      <c r="A300" s="173"/>
      <c r="B300" s="173"/>
      <c r="C300" s="191"/>
      <c r="D300" s="175"/>
      <c r="E300" s="175"/>
    </row>
    <row r="301" spans="1:5" ht="20.25" customHeight="1" x14ac:dyDescent="0.3">
      <c r="A301" s="173"/>
      <c r="B301" s="173"/>
      <c r="C301" s="191"/>
      <c r="D301" s="175"/>
      <c r="E301" s="175"/>
    </row>
    <row r="302" spans="1:5" ht="12.65" customHeight="1" x14ac:dyDescent="0.3">
      <c r="A302" s="208" t="s">
        <v>394</v>
      </c>
      <c r="B302" s="208"/>
      <c r="C302" s="208"/>
      <c r="D302" s="208"/>
      <c r="E302" s="208"/>
    </row>
    <row r="303" spans="1:5" ht="14.25" customHeight="1" x14ac:dyDescent="0.3">
      <c r="A303" s="253" t="s">
        <v>395</v>
      </c>
      <c r="B303" s="253"/>
      <c r="C303" s="253"/>
      <c r="D303" s="253"/>
      <c r="E303" s="253"/>
    </row>
    <row r="304" spans="1:5" ht="12.65" customHeight="1" x14ac:dyDescent="0.3">
      <c r="A304" s="173" t="s">
        <v>396</v>
      </c>
      <c r="B304" s="172" t="s">
        <v>256</v>
      </c>
      <c r="C304" s="189">
        <v>0</v>
      </c>
      <c r="D304" s="175"/>
      <c r="E304" s="175"/>
    </row>
    <row r="305" spans="1:5" ht="12.65" customHeight="1" x14ac:dyDescent="0.3">
      <c r="A305" s="173" t="s">
        <v>397</v>
      </c>
      <c r="B305" s="172" t="s">
        <v>256</v>
      </c>
      <c r="C305" s="189">
        <v>604711</v>
      </c>
      <c r="D305" s="175"/>
      <c r="E305" s="175"/>
    </row>
    <row r="306" spans="1:5" ht="12.65" customHeight="1" x14ac:dyDescent="0.3">
      <c r="A306" s="173" t="s">
        <v>398</v>
      </c>
      <c r="B306" s="172" t="s">
        <v>256</v>
      </c>
      <c r="C306" s="189">
        <v>1137723</v>
      </c>
      <c r="D306" s="175"/>
      <c r="E306" s="175"/>
    </row>
    <row r="307" spans="1:5" ht="12.65" customHeight="1" x14ac:dyDescent="0.3">
      <c r="A307" s="173" t="s">
        <v>399</v>
      </c>
      <c r="B307" s="172" t="s">
        <v>256</v>
      </c>
      <c r="C307" s="189"/>
      <c r="D307" s="175"/>
      <c r="E307" s="175"/>
    </row>
    <row r="308" spans="1:5" ht="12.65" customHeight="1" x14ac:dyDescent="0.3">
      <c r="A308" s="173" t="s">
        <v>400</v>
      </c>
      <c r="B308" s="172" t="s">
        <v>256</v>
      </c>
      <c r="C308" s="189"/>
      <c r="D308" s="175"/>
      <c r="E308" s="175"/>
    </row>
    <row r="309" spans="1:5" ht="12.65" customHeight="1" x14ac:dyDescent="0.3">
      <c r="A309" s="173" t="s">
        <v>1242</v>
      </c>
      <c r="B309" s="172" t="s">
        <v>256</v>
      </c>
      <c r="C309" s="189">
        <v>162660</v>
      </c>
      <c r="D309" s="175"/>
      <c r="E309" s="175"/>
    </row>
    <row r="310" spans="1:5" ht="12.65" customHeight="1" x14ac:dyDescent="0.3">
      <c r="A310" s="173" t="s">
        <v>401</v>
      </c>
      <c r="B310" s="172" t="s">
        <v>256</v>
      </c>
      <c r="C310" s="189"/>
      <c r="D310" s="175"/>
      <c r="E310" s="175"/>
    </row>
    <row r="311" spans="1:5" ht="12.65" customHeight="1" x14ac:dyDescent="0.3">
      <c r="A311" s="173" t="s">
        <v>402</v>
      </c>
      <c r="B311" s="172" t="s">
        <v>256</v>
      </c>
      <c r="C311" s="189"/>
      <c r="D311" s="175"/>
      <c r="E311" s="175"/>
    </row>
    <row r="312" spans="1:5" ht="12.65" customHeight="1" x14ac:dyDescent="0.3">
      <c r="A312" s="173" t="s">
        <v>403</v>
      </c>
      <c r="B312" s="172" t="s">
        <v>256</v>
      </c>
      <c r="C312" s="189">
        <v>0</v>
      </c>
      <c r="D312" s="175"/>
      <c r="E312" s="175"/>
    </row>
    <row r="313" spans="1:5" ht="12.65" customHeight="1" x14ac:dyDescent="0.3">
      <c r="A313" s="173" t="s">
        <v>404</v>
      </c>
      <c r="B313" s="172" t="s">
        <v>256</v>
      </c>
      <c r="C313" s="189">
        <v>685803</v>
      </c>
      <c r="D313" s="175"/>
      <c r="E313" s="175"/>
    </row>
    <row r="314" spans="1:5" ht="12.65" customHeight="1" x14ac:dyDescent="0.3">
      <c r="A314" s="173" t="s">
        <v>405</v>
      </c>
      <c r="B314" s="175"/>
      <c r="C314" s="191"/>
      <c r="D314" s="175">
        <f>SUM(C304:C313)</f>
        <v>2590897</v>
      </c>
      <c r="E314" s="175"/>
    </row>
    <row r="315" spans="1:5" ht="12.65" customHeight="1" x14ac:dyDescent="0.3">
      <c r="A315" s="253" t="s">
        <v>406</v>
      </c>
      <c r="B315" s="253"/>
      <c r="C315" s="253"/>
      <c r="D315" s="253"/>
      <c r="E315" s="253"/>
    </row>
    <row r="316" spans="1:5" ht="12.65" customHeight="1" x14ac:dyDescent="0.3">
      <c r="A316" s="173" t="s">
        <v>407</v>
      </c>
      <c r="B316" s="172" t="s">
        <v>256</v>
      </c>
      <c r="C316" s="189"/>
      <c r="D316" s="175"/>
      <c r="E316" s="175"/>
    </row>
    <row r="317" spans="1:5" ht="12.65" customHeight="1" x14ac:dyDescent="0.3">
      <c r="A317" s="173" t="s">
        <v>408</v>
      </c>
      <c r="B317" s="172" t="s">
        <v>256</v>
      </c>
      <c r="C317" s="189"/>
      <c r="D317" s="175"/>
      <c r="E317" s="175"/>
    </row>
    <row r="318" spans="1:5" ht="12.65" customHeight="1" x14ac:dyDescent="0.3">
      <c r="A318" s="173" t="s">
        <v>409</v>
      </c>
      <c r="B318" s="172" t="s">
        <v>256</v>
      </c>
      <c r="C318" s="189"/>
      <c r="D318" s="175"/>
      <c r="E318" s="175"/>
    </row>
    <row r="319" spans="1:5" ht="12.65" customHeight="1" x14ac:dyDescent="0.3">
      <c r="A319" s="173" t="s">
        <v>410</v>
      </c>
      <c r="B319" s="175"/>
      <c r="C319" s="191"/>
      <c r="D319" s="175">
        <f>SUM(C316:C318)</f>
        <v>0</v>
      </c>
      <c r="E319" s="175"/>
    </row>
    <row r="320" spans="1:5" ht="12.65" customHeight="1" x14ac:dyDescent="0.3">
      <c r="A320" s="253" t="s">
        <v>411</v>
      </c>
      <c r="B320" s="253"/>
      <c r="C320" s="253"/>
      <c r="D320" s="253"/>
      <c r="E320" s="253"/>
    </row>
    <row r="321" spans="1:5" ht="12.65" customHeight="1" x14ac:dyDescent="0.3">
      <c r="A321" s="173" t="s">
        <v>412</v>
      </c>
      <c r="B321" s="172" t="s">
        <v>256</v>
      </c>
      <c r="C321" s="189"/>
      <c r="D321" s="175"/>
      <c r="E321" s="175"/>
    </row>
    <row r="322" spans="1:5" ht="12.65" customHeight="1" x14ac:dyDescent="0.3">
      <c r="A322" s="173" t="s">
        <v>413</v>
      </c>
      <c r="B322" s="172" t="s">
        <v>256</v>
      </c>
      <c r="C322" s="189"/>
      <c r="D322" s="175"/>
      <c r="E322" s="175"/>
    </row>
    <row r="323" spans="1:5" ht="12.65" customHeight="1" x14ac:dyDescent="0.3">
      <c r="A323" s="173" t="s">
        <v>414</v>
      </c>
      <c r="B323" s="172" t="s">
        <v>256</v>
      </c>
      <c r="C323" s="189"/>
      <c r="D323" s="175"/>
      <c r="E323" s="175"/>
    </row>
    <row r="324" spans="1:5" ht="12.65" customHeight="1" x14ac:dyDescent="0.3">
      <c r="A324" s="171" t="s">
        <v>415</v>
      </c>
      <c r="B324" s="172" t="s">
        <v>256</v>
      </c>
      <c r="C324" s="189">
        <v>118166</v>
      </c>
      <c r="D324" s="175"/>
      <c r="E324" s="175"/>
    </row>
    <row r="325" spans="1:5" ht="12.65" customHeight="1" x14ac:dyDescent="0.3">
      <c r="A325" s="173" t="s">
        <v>416</v>
      </c>
      <c r="B325" s="172" t="s">
        <v>256</v>
      </c>
      <c r="C325" s="189"/>
      <c r="D325" s="175"/>
      <c r="E325" s="175"/>
    </row>
    <row r="326" spans="1:5" ht="12.65" customHeight="1" x14ac:dyDescent="0.3">
      <c r="A326" s="171" t="s">
        <v>417</v>
      </c>
      <c r="B326" s="172" t="s">
        <v>256</v>
      </c>
      <c r="C326" s="189">
        <f>14447454+685803</f>
        <v>15133257</v>
      </c>
      <c r="D326" s="175"/>
      <c r="E326" s="175"/>
    </row>
    <row r="327" spans="1:5" ht="12.65" customHeight="1" x14ac:dyDescent="0.3">
      <c r="A327" s="173" t="s">
        <v>418</v>
      </c>
      <c r="B327" s="172" t="s">
        <v>256</v>
      </c>
      <c r="C327" s="189"/>
      <c r="D327" s="175"/>
      <c r="E327" s="175"/>
    </row>
    <row r="328" spans="1:5" ht="19.5" customHeight="1" x14ac:dyDescent="0.3">
      <c r="A328" s="173" t="s">
        <v>203</v>
      </c>
      <c r="B328" s="175"/>
      <c r="C328" s="191"/>
      <c r="D328" s="175">
        <f>SUM(C321:C327)</f>
        <v>15251423</v>
      </c>
      <c r="E328" s="175"/>
    </row>
    <row r="329" spans="1:5" ht="12.65" customHeight="1" x14ac:dyDescent="0.3">
      <c r="A329" s="173" t="s">
        <v>419</v>
      </c>
      <c r="B329" s="175"/>
      <c r="C329" s="191"/>
      <c r="D329" s="175">
        <f>C313</f>
        <v>685803</v>
      </c>
      <c r="E329" s="175"/>
    </row>
    <row r="330" spans="1:5" ht="12.65" customHeight="1" x14ac:dyDescent="0.3">
      <c r="A330" s="173" t="s">
        <v>420</v>
      </c>
      <c r="B330" s="175"/>
      <c r="C330" s="191"/>
      <c r="D330" s="175">
        <f>D328-D329</f>
        <v>14565620</v>
      </c>
      <c r="E330" s="175"/>
    </row>
    <row r="331" spans="1:5" ht="12.65" customHeight="1" x14ac:dyDescent="0.3">
      <c r="A331" s="173"/>
      <c r="B331" s="175"/>
      <c r="C331" s="191"/>
      <c r="D331" s="175"/>
      <c r="E331" s="175"/>
    </row>
    <row r="332" spans="1:5" ht="12.65" customHeight="1" x14ac:dyDescent="0.3">
      <c r="A332" s="173" t="s">
        <v>421</v>
      </c>
      <c r="B332" s="172" t="s">
        <v>256</v>
      </c>
      <c r="C332" s="222">
        <v>16235632</v>
      </c>
      <c r="D332" s="175"/>
      <c r="E332" s="175"/>
    </row>
    <row r="333" spans="1:5" ht="12.65" customHeight="1" x14ac:dyDescent="0.3">
      <c r="A333" s="173"/>
      <c r="B333" s="172"/>
      <c r="C333" s="228"/>
      <c r="D333" s="175"/>
      <c r="E333" s="175"/>
    </row>
    <row r="334" spans="1:5" ht="12.65" customHeight="1" x14ac:dyDescent="0.3">
      <c r="A334" s="173" t="s">
        <v>1142</v>
      </c>
      <c r="B334" s="172" t="s">
        <v>256</v>
      </c>
      <c r="C334" s="222"/>
      <c r="D334" s="175"/>
      <c r="E334" s="175"/>
    </row>
    <row r="335" spans="1:5" ht="12.65" customHeight="1" x14ac:dyDescent="0.3">
      <c r="A335" s="173" t="s">
        <v>1143</v>
      </c>
      <c r="B335" s="172" t="s">
        <v>256</v>
      </c>
      <c r="C335" s="222"/>
      <c r="D335" s="175"/>
      <c r="E335" s="175"/>
    </row>
    <row r="336" spans="1:5" ht="12.65" customHeight="1" x14ac:dyDescent="0.3">
      <c r="A336" s="173" t="s">
        <v>423</v>
      </c>
      <c r="B336" s="172" t="s">
        <v>256</v>
      </c>
      <c r="C336" s="222"/>
      <c r="D336" s="175"/>
      <c r="E336" s="175"/>
    </row>
    <row r="337" spans="1:5" ht="12.65" customHeight="1" x14ac:dyDescent="0.3">
      <c r="A337" s="173" t="s">
        <v>422</v>
      </c>
      <c r="B337" s="172" t="s">
        <v>256</v>
      </c>
      <c r="C337" s="189"/>
      <c r="D337" s="175"/>
      <c r="E337" s="175"/>
    </row>
    <row r="338" spans="1:5" ht="12.65" customHeight="1" x14ac:dyDescent="0.3">
      <c r="A338" s="173" t="s">
        <v>1253</v>
      </c>
      <c r="B338" s="172" t="s">
        <v>256</v>
      </c>
      <c r="C338" s="189"/>
      <c r="D338" s="175"/>
      <c r="E338" s="175"/>
    </row>
    <row r="339" spans="1:5" ht="12.65" customHeight="1" x14ac:dyDescent="0.3">
      <c r="A339" s="173" t="s">
        <v>424</v>
      </c>
      <c r="B339" s="175"/>
      <c r="C339" s="191"/>
      <c r="D339" s="175">
        <f>D314+D319+D330+C332+C336+C337</f>
        <v>33392149</v>
      </c>
      <c r="E339" s="175"/>
    </row>
    <row r="340" spans="1:5" ht="12.65" customHeight="1" x14ac:dyDescent="0.3">
      <c r="A340" s="173"/>
      <c r="B340" s="175"/>
      <c r="C340" s="191"/>
      <c r="D340" s="175"/>
      <c r="E340" s="175"/>
    </row>
    <row r="341" spans="1:5" ht="12.65" customHeight="1" x14ac:dyDescent="0.3">
      <c r="A341" s="173" t="s">
        <v>425</v>
      </c>
      <c r="B341" s="175"/>
      <c r="C341" s="191"/>
      <c r="D341" s="175">
        <f>D292</f>
        <v>33392149</v>
      </c>
      <c r="E341" s="175"/>
    </row>
    <row r="342" spans="1:5" ht="12.65" customHeight="1" x14ac:dyDescent="0.3">
      <c r="A342" s="173"/>
      <c r="B342" s="173"/>
      <c r="C342" s="191"/>
      <c r="D342" s="175"/>
      <c r="E342" s="175"/>
    </row>
    <row r="343" spans="1:5" ht="12.65" customHeight="1" x14ac:dyDescent="0.3">
      <c r="A343" s="173"/>
      <c r="B343" s="173"/>
      <c r="C343" s="191"/>
      <c r="D343" s="175"/>
      <c r="E343" s="175"/>
    </row>
    <row r="344" spans="1:5" ht="12.65" customHeight="1" x14ac:dyDescent="0.3">
      <c r="A344" s="173"/>
      <c r="B344" s="173"/>
      <c r="C344" s="191"/>
      <c r="D344" s="175"/>
      <c r="E344" s="175"/>
    </row>
    <row r="345" spans="1:5" ht="12.65" customHeight="1" x14ac:dyDescent="0.3">
      <c r="A345" s="173"/>
      <c r="B345" s="173"/>
      <c r="C345" s="191"/>
      <c r="D345" s="175"/>
      <c r="E345" s="175"/>
    </row>
    <row r="346" spans="1:5" ht="12.65" customHeight="1" x14ac:dyDescent="0.3">
      <c r="A346" s="173"/>
      <c r="B346" s="173"/>
      <c r="C346" s="191"/>
      <c r="D346" s="175"/>
      <c r="E346" s="175"/>
    </row>
    <row r="347" spans="1:5" ht="12.65" customHeight="1" x14ac:dyDescent="0.3">
      <c r="A347" s="173"/>
      <c r="B347" s="173"/>
      <c r="C347" s="191"/>
      <c r="D347" s="175"/>
      <c r="E347" s="175"/>
    </row>
    <row r="348" spans="1:5" ht="12.65" customHeight="1" x14ac:dyDescent="0.3">
      <c r="A348" s="173"/>
      <c r="B348" s="173"/>
      <c r="C348" s="191"/>
      <c r="D348" s="175"/>
      <c r="E348" s="175"/>
    </row>
    <row r="349" spans="1:5" ht="12.65" customHeight="1" x14ac:dyDescent="0.3">
      <c r="A349" s="173"/>
      <c r="B349" s="173"/>
      <c r="C349" s="191"/>
      <c r="D349" s="175"/>
      <c r="E349" s="175"/>
    </row>
    <row r="350" spans="1:5" ht="12.65" customHeight="1" x14ac:dyDescent="0.3">
      <c r="A350" s="173"/>
      <c r="B350" s="173"/>
      <c r="C350" s="191"/>
      <c r="D350" s="175"/>
      <c r="E350" s="175"/>
    </row>
    <row r="351" spans="1:5" ht="12.65" customHeight="1" x14ac:dyDescent="0.3">
      <c r="A351" s="173"/>
      <c r="B351" s="173"/>
      <c r="C351" s="191"/>
      <c r="D351" s="175"/>
      <c r="E351" s="175"/>
    </row>
    <row r="352" spans="1:5" ht="12.65" customHeight="1" x14ac:dyDescent="0.3">
      <c r="A352" s="173"/>
      <c r="B352" s="173"/>
      <c r="C352" s="191"/>
      <c r="D352" s="175"/>
      <c r="E352" s="175"/>
    </row>
    <row r="353" spans="1:5" ht="12.65" customHeight="1" x14ac:dyDescent="0.3">
      <c r="A353" s="173"/>
      <c r="B353" s="173"/>
      <c r="C353" s="191"/>
      <c r="D353" s="175"/>
      <c r="E353" s="175"/>
    </row>
    <row r="354" spans="1:5" ht="12.65" customHeight="1" x14ac:dyDescent="0.3">
      <c r="A354" s="173"/>
      <c r="B354" s="173"/>
      <c r="C354" s="191"/>
      <c r="D354" s="175"/>
      <c r="E354" s="175"/>
    </row>
    <row r="355" spans="1:5" ht="12.65" customHeight="1" x14ac:dyDescent="0.3">
      <c r="A355" s="173"/>
      <c r="B355" s="173"/>
      <c r="C355" s="191"/>
      <c r="D355" s="175"/>
      <c r="E355" s="175"/>
    </row>
    <row r="356" spans="1:5" ht="20.25" customHeight="1" x14ac:dyDescent="0.3">
      <c r="A356" s="173"/>
      <c r="B356" s="173"/>
      <c r="C356" s="191"/>
      <c r="D356" s="175"/>
      <c r="E356" s="175"/>
    </row>
    <row r="357" spans="1:5" ht="12.65" customHeight="1" x14ac:dyDescent="0.3">
      <c r="A357" s="208" t="s">
        <v>426</v>
      </c>
      <c r="B357" s="208"/>
      <c r="C357" s="208"/>
      <c r="D357" s="208"/>
      <c r="E357" s="208"/>
    </row>
    <row r="358" spans="1:5" ht="12.65" customHeight="1" x14ac:dyDescent="0.3">
      <c r="A358" s="253" t="s">
        <v>427</v>
      </c>
      <c r="B358" s="253"/>
      <c r="C358" s="253"/>
      <c r="D358" s="253"/>
      <c r="E358" s="253"/>
    </row>
    <row r="359" spans="1:5" ht="12.65" customHeight="1" x14ac:dyDescent="0.3">
      <c r="A359" s="173" t="s">
        <v>428</v>
      </c>
      <c r="B359" s="172" t="s">
        <v>256</v>
      </c>
      <c r="C359" s="189">
        <v>6877402</v>
      </c>
      <c r="D359" s="175"/>
      <c r="E359" s="175"/>
    </row>
    <row r="360" spans="1:5" ht="12.65" customHeight="1" x14ac:dyDescent="0.3">
      <c r="A360" s="173" t="s">
        <v>429</v>
      </c>
      <c r="B360" s="172" t="s">
        <v>256</v>
      </c>
      <c r="C360" s="189">
        <f>25402123-C359</f>
        <v>18524721</v>
      </c>
      <c r="D360" s="175"/>
      <c r="E360" s="175"/>
    </row>
    <row r="361" spans="1:5" ht="12.65" customHeight="1" x14ac:dyDescent="0.3">
      <c r="A361" s="173" t="s">
        <v>430</v>
      </c>
      <c r="B361" s="175"/>
      <c r="C361" s="191"/>
      <c r="D361" s="175">
        <f>SUM(C359:C360)</f>
        <v>25402123</v>
      </c>
      <c r="E361" s="175"/>
    </row>
    <row r="362" spans="1:5" ht="12.65" customHeight="1" x14ac:dyDescent="0.3">
      <c r="A362" s="253" t="s">
        <v>431</v>
      </c>
      <c r="B362" s="253"/>
      <c r="C362" s="253"/>
      <c r="D362" s="253"/>
      <c r="E362" s="253"/>
    </row>
    <row r="363" spans="1:5" ht="12.65" customHeight="1" x14ac:dyDescent="0.3">
      <c r="A363" s="173" t="s">
        <v>1255</v>
      </c>
      <c r="B363" s="253"/>
      <c r="C363" s="189">
        <v>460569</v>
      </c>
      <c r="D363" s="175"/>
      <c r="E363" s="253"/>
    </row>
    <row r="364" spans="1:5" ht="12.65" customHeight="1" x14ac:dyDescent="0.3">
      <c r="A364" s="173" t="s">
        <v>432</v>
      </c>
      <c r="B364" s="172" t="s">
        <v>256</v>
      </c>
      <c r="C364" s="189">
        <v>6004153</v>
      </c>
      <c r="D364" s="175"/>
      <c r="E364" s="175"/>
    </row>
    <row r="365" spans="1:5" ht="12.65" customHeight="1" x14ac:dyDescent="0.3">
      <c r="A365" s="173" t="s">
        <v>433</v>
      </c>
      <c r="B365" s="172" t="s">
        <v>256</v>
      </c>
      <c r="C365" s="189">
        <v>64171</v>
      </c>
      <c r="D365" s="175"/>
      <c r="E365" s="175"/>
    </row>
    <row r="366" spans="1:5" ht="12.65" customHeight="1" x14ac:dyDescent="0.3">
      <c r="A366" s="173" t="s">
        <v>434</v>
      </c>
      <c r="B366" s="172" t="s">
        <v>256</v>
      </c>
      <c r="C366" s="189"/>
      <c r="D366" s="175"/>
      <c r="E366" s="175"/>
    </row>
    <row r="367" spans="1:5" ht="12.65" customHeight="1" x14ac:dyDescent="0.3">
      <c r="A367" s="173" t="s">
        <v>359</v>
      </c>
      <c r="B367" s="175"/>
      <c r="C367" s="191"/>
      <c r="D367" s="175">
        <f>SUM(C363:C366)</f>
        <v>6528893</v>
      </c>
      <c r="E367" s="175"/>
    </row>
    <row r="368" spans="1:5" ht="12.65" customHeight="1" x14ac:dyDescent="0.3">
      <c r="A368" s="173" t="s">
        <v>435</v>
      </c>
      <c r="B368" s="175"/>
      <c r="C368" s="191"/>
      <c r="D368" s="175">
        <f>D361-D367</f>
        <v>18873230</v>
      </c>
      <c r="E368" s="175"/>
    </row>
    <row r="369" spans="1:5" ht="12.65" customHeight="1" x14ac:dyDescent="0.3">
      <c r="A369" s="253" t="s">
        <v>436</v>
      </c>
      <c r="B369" s="253"/>
      <c r="C369" s="253"/>
      <c r="D369" s="253"/>
      <c r="E369" s="253"/>
    </row>
    <row r="370" spans="1:5" ht="12.65" customHeight="1" x14ac:dyDescent="0.3">
      <c r="A370" s="173" t="s">
        <v>437</v>
      </c>
      <c r="B370" s="172" t="s">
        <v>256</v>
      </c>
      <c r="C370" s="189">
        <v>4062305</v>
      </c>
      <c r="D370" s="175"/>
      <c r="E370" s="175"/>
    </row>
    <row r="371" spans="1:5" ht="12.65" customHeight="1" x14ac:dyDescent="0.3">
      <c r="A371" s="173" t="s">
        <v>438</v>
      </c>
      <c r="B371" s="172" t="s">
        <v>256</v>
      </c>
      <c r="C371" s="189">
        <v>1626415</v>
      </c>
      <c r="D371" s="175"/>
      <c r="E371" s="175"/>
    </row>
    <row r="372" spans="1:5" ht="12.65" customHeight="1" x14ac:dyDescent="0.3">
      <c r="A372" s="173" t="s">
        <v>439</v>
      </c>
      <c r="B372" s="175"/>
      <c r="C372" s="191"/>
      <c r="D372" s="175">
        <f>SUM(C370:C371)</f>
        <v>5688720</v>
      </c>
      <c r="E372" s="175"/>
    </row>
    <row r="373" spans="1:5" ht="12.65" customHeight="1" x14ac:dyDescent="0.3">
      <c r="A373" s="173" t="s">
        <v>440</v>
      </c>
      <c r="B373" s="175"/>
      <c r="C373" s="191"/>
      <c r="D373" s="175">
        <f>D368+D372</f>
        <v>24561950</v>
      </c>
      <c r="E373" s="175"/>
    </row>
    <row r="374" spans="1:5" ht="12.65" customHeight="1" x14ac:dyDescent="0.3">
      <c r="A374" s="173"/>
      <c r="B374" s="175"/>
      <c r="C374" s="191"/>
      <c r="D374" s="175"/>
      <c r="E374" s="175"/>
    </row>
    <row r="375" spans="1:5" ht="12.65" customHeight="1" x14ac:dyDescent="0.3">
      <c r="A375" s="173"/>
      <c r="B375" s="175"/>
      <c r="C375" s="191"/>
      <c r="D375" s="175"/>
      <c r="E375" s="175"/>
    </row>
    <row r="376" spans="1:5" ht="12.65" customHeight="1" x14ac:dyDescent="0.3">
      <c r="A376" s="173"/>
      <c r="B376" s="175"/>
      <c r="C376" s="191"/>
      <c r="D376" s="175"/>
      <c r="E376" s="175"/>
    </row>
    <row r="377" spans="1:5" ht="12.65" customHeight="1" x14ac:dyDescent="0.3">
      <c r="A377" s="253" t="s">
        <v>441</v>
      </c>
      <c r="B377" s="253"/>
      <c r="C377" s="253"/>
      <c r="D377" s="253"/>
      <c r="E377" s="253"/>
    </row>
    <row r="378" spans="1:5" ht="12.65" customHeight="1" x14ac:dyDescent="0.3">
      <c r="A378" s="173" t="s">
        <v>442</v>
      </c>
      <c r="B378" s="172" t="s">
        <v>256</v>
      </c>
      <c r="C378" s="189">
        <v>9651507</v>
      </c>
      <c r="D378" s="175"/>
      <c r="E378" s="175"/>
    </row>
    <row r="379" spans="1:5" ht="12.65" customHeight="1" x14ac:dyDescent="0.3">
      <c r="A379" s="173" t="s">
        <v>3</v>
      </c>
      <c r="B379" s="172" t="s">
        <v>256</v>
      </c>
      <c r="C379" s="189">
        <v>2015143</v>
      </c>
      <c r="D379" s="175"/>
      <c r="E379" s="175"/>
    </row>
    <row r="380" spans="1:5" ht="12.65" customHeight="1" x14ac:dyDescent="0.3">
      <c r="A380" s="173" t="s">
        <v>236</v>
      </c>
      <c r="B380" s="172" t="s">
        <v>256</v>
      </c>
      <c r="C380" s="189">
        <v>3186360</v>
      </c>
      <c r="D380" s="175"/>
      <c r="E380" s="175"/>
    </row>
    <row r="381" spans="1:5" ht="12.65" customHeight="1" x14ac:dyDescent="0.3">
      <c r="A381" s="173" t="s">
        <v>443</v>
      </c>
      <c r="B381" s="172" t="s">
        <v>256</v>
      </c>
      <c r="C381" s="189">
        <v>1860225</v>
      </c>
      <c r="D381" s="175"/>
      <c r="E381" s="175"/>
    </row>
    <row r="382" spans="1:5" ht="12.65" customHeight="1" x14ac:dyDescent="0.3">
      <c r="A382" s="173" t="s">
        <v>444</v>
      </c>
      <c r="B382" s="172" t="s">
        <v>256</v>
      </c>
      <c r="C382" s="189">
        <v>189194</v>
      </c>
      <c r="D382" s="175"/>
      <c r="E382" s="175"/>
    </row>
    <row r="383" spans="1:5" ht="12.65" customHeight="1" x14ac:dyDescent="0.3">
      <c r="A383" s="173" t="s">
        <v>445</v>
      </c>
      <c r="B383" s="172" t="s">
        <v>256</v>
      </c>
      <c r="C383" s="189">
        <v>1968828</v>
      </c>
      <c r="D383" s="175"/>
      <c r="E383" s="175"/>
    </row>
    <row r="384" spans="1:5" ht="12.65" customHeight="1" x14ac:dyDescent="0.3">
      <c r="A384" s="173" t="s">
        <v>6</v>
      </c>
      <c r="B384" s="172" t="s">
        <v>256</v>
      </c>
      <c r="C384" s="189">
        <v>1838410</v>
      </c>
      <c r="D384" s="175"/>
      <c r="E384" s="175"/>
    </row>
    <row r="385" spans="1:6" ht="12.65" customHeight="1" x14ac:dyDescent="0.3">
      <c r="A385" s="173" t="s">
        <v>446</v>
      </c>
      <c r="B385" s="172" t="s">
        <v>256</v>
      </c>
      <c r="C385" s="189">
        <v>47170</v>
      </c>
      <c r="D385" s="175"/>
      <c r="E385" s="175"/>
    </row>
    <row r="386" spans="1:6" ht="12.65" customHeight="1" x14ac:dyDescent="0.3">
      <c r="A386" s="173" t="s">
        <v>447</v>
      </c>
      <c r="B386" s="172" t="s">
        <v>256</v>
      </c>
      <c r="C386" s="189">
        <v>191822</v>
      </c>
      <c r="D386" s="175"/>
      <c r="E386" s="175"/>
    </row>
    <row r="387" spans="1:6" ht="12.65" customHeight="1" x14ac:dyDescent="0.3">
      <c r="A387" s="173" t="s">
        <v>448</v>
      </c>
      <c r="B387" s="172" t="s">
        <v>256</v>
      </c>
      <c r="C387" s="189">
        <v>0</v>
      </c>
      <c r="D387" s="175"/>
      <c r="E387" s="175"/>
    </row>
    <row r="388" spans="1:6" ht="12.65" customHeight="1" x14ac:dyDescent="0.3">
      <c r="A388" s="173" t="s">
        <v>449</v>
      </c>
      <c r="B388" s="172" t="s">
        <v>256</v>
      </c>
      <c r="C388" s="189">
        <v>748336</v>
      </c>
      <c r="D388" s="175"/>
      <c r="E388" s="175"/>
    </row>
    <row r="389" spans="1:6" ht="12.65" customHeight="1" x14ac:dyDescent="0.3">
      <c r="A389" s="173" t="s">
        <v>451</v>
      </c>
      <c r="B389" s="172" t="s">
        <v>256</v>
      </c>
      <c r="C389" s="189">
        <v>302330</v>
      </c>
      <c r="D389" s="175"/>
      <c r="E389" s="175"/>
    </row>
    <row r="390" spans="1:6" ht="12.65" customHeight="1" x14ac:dyDescent="0.3">
      <c r="A390" s="173" t="s">
        <v>452</v>
      </c>
      <c r="B390" s="175"/>
      <c r="C390" s="191"/>
      <c r="D390" s="175">
        <f>SUM(C378:C389)</f>
        <v>21999325</v>
      </c>
      <c r="E390" s="175"/>
    </row>
    <row r="391" spans="1:6" ht="12.65" customHeight="1" x14ac:dyDescent="0.3">
      <c r="A391" s="173" t="s">
        <v>453</v>
      </c>
      <c r="B391" s="175"/>
      <c r="C391" s="191"/>
      <c r="D391" s="175">
        <f>D373-D390</f>
        <v>2562625</v>
      </c>
      <c r="E391" s="175"/>
    </row>
    <row r="392" spans="1:6" ht="12.65" customHeight="1" x14ac:dyDescent="0.3">
      <c r="A392" s="173" t="s">
        <v>454</v>
      </c>
      <c r="B392" s="172" t="s">
        <v>256</v>
      </c>
      <c r="C392" s="189">
        <v>190921</v>
      </c>
      <c r="D392" s="175"/>
      <c r="E392" s="175"/>
    </row>
    <row r="393" spans="1:6" ht="12.65" customHeight="1" x14ac:dyDescent="0.3">
      <c r="A393" s="173" t="s">
        <v>455</v>
      </c>
      <c r="B393" s="175"/>
      <c r="C393" s="191"/>
      <c r="D393" s="195">
        <f>D391+C392</f>
        <v>2753546</v>
      </c>
      <c r="E393" s="175"/>
      <c r="F393" s="197"/>
    </row>
    <row r="394" spans="1:6" ht="12.65" customHeight="1" x14ac:dyDescent="0.3">
      <c r="A394" s="173" t="s">
        <v>456</v>
      </c>
      <c r="B394" s="172" t="s">
        <v>256</v>
      </c>
      <c r="C394" s="189"/>
      <c r="D394" s="175"/>
      <c r="E394" s="175"/>
    </row>
    <row r="395" spans="1:6" ht="12.65" customHeight="1" x14ac:dyDescent="0.3">
      <c r="A395" s="173" t="s">
        <v>457</v>
      </c>
      <c r="B395" s="172" t="s">
        <v>256</v>
      </c>
      <c r="C395" s="189"/>
      <c r="D395" s="175"/>
      <c r="E395" s="175"/>
    </row>
    <row r="396" spans="1:6" ht="12.65" customHeight="1" x14ac:dyDescent="0.3">
      <c r="A396" s="173" t="s">
        <v>458</v>
      </c>
      <c r="B396" s="175"/>
      <c r="C396" s="191"/>
      <c r="D396" s="175">
        <f>D393+C394-C395</f>
        <v>2753546</v>
      </c>
      <c r="E396" s="175"/>
    </row>
    <row r="397" spans="1:6" ht="13.5" customHeight="1" x14ac:dyDescent="0.3">
      <c r="A397" s="179"/>
      <c r="B397" s="179"/>
    </row>
    <row r="398" spans="1:6" ht="12.65" customHeight="1" x14ac:dyDescent="0.3">
      <c r="A398" s="179"/>
      <c r="B398" s="179"/>
    </row>
    <row r="399" spans="1:6" ht="12.65" customHeight="1" x14ac:dyDescent="0.3">
      <c r="A399" s="179"/>
      <c r="B399" s="179"/>
    </row>
    <row r="400" spans="1:6" ht="12" customHeight="1" x14ac:dyDescent="0.3">
      <c r="A400" s="179"/>
      <c r="B400" s="179"/>
    </row>
    <row r="401" spans="1:5" ht="12" customHeight="1" x14ac:dyDescent="0.3">
      <c r="A401" s="179"/>
      <c r="B401" s="179"/>
    </row>
    <row r="402" spans="1:5" ht="12" customHeight="1" x14ac:dyDescent="0.3">
      <c r="A402" s="179"/>
      <c r="B402" s="179"/>
    </row>
    <row r="403" spans="1:5" ht="12" customHeight="1" x14ac:dyDescent="0.3">
      <c r="A403" s="179"/>
      <c r="B403" s="179"/>
    </row>
    <row r="404" spans="1:5" ht="12" customHeight="1" x14ac:dyDescent="0.3">
      <c r="A404" s="179"/>
      <c r="B404" s="179"/>
    </row>
    <row r="405" spans="1:5" ht="12.65" customHeight="1" x14ac:dyDescent="0.3">
      <c r="A405" s="179"/>
      <c r="B405" s="179"/>
    </row>
    <row r="406" spans="1:5" ht="12.65" customHeight="1" x14ac:dyDescent="0.3">
      <c r="A406" s="179"/>
      <c r="B406" s="179"/>
    </row>
    <row r="407" spans="1:5" ht="12.65" customHeight="1" x14ac:dyDescent="0.3">
      <c r="A407" s="179"/>
      <c r="B407" s="179"/>
    </row>
    <row r="408" spans="1:5" ht="12.65" customHeight="1" x14ac:dyDescent="0.3">
      <c r="A408" s="179"/>
      <c r="B408" s="179"/>
    </row>
    <row r="409" spans="1:5" ht="12.65" customHeight="1" x14ac:dyDescent="0.3">
      <c r="A409" s="179"/>
      <c r="B409" s="179"/>
    </row>
    <row r="410" spans="1:5" ht="12.65" customHeight="1" x14ac:dyDescent="0.3">
      <c r="A410" s="179"/>
      <c r="B410" s="179"/>
    </row>
    <row r="411" spans="1:5" ht="12.65" customHeight="1" x14ac:dyDescent="0.3">
      <c r="A411" s="179"/>
      <c r="B411" s="179"/>
      <c r="C411" s="181" t="s">
        <v>459</v>
      </c>
      <c r="D411" s="179"/>
      <c r="E411" s="256"/>
    </row>
    <row r="412" spans="1:5" ht="12.65" customHeight="1" x14ac:dyDescent="0.3">
      <c r="A412" s="179" t="str">
        <f>C84&amp;"   "&amp;"H-"&amp;FIXED(C83,0,TRUE)&amp;"     FYE "&amp;C82</f>
        <v>Columbia Basin Hospital   H-0     FYE 12/31/2021</v>
      </c>
      <c r="B412" s="179"/>
      <c r="C412" s="179"/>
      <c r="D412" s="179"/>
      <c r="E412" s="256"/>
    </row>
    <row r="413" spans="1:5" ht="12.65" customHeight="1" x14ac:dyDescent="0.3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 x14ac:dyDescent="0.3">
      <c r="A414" s="179" t="s">
        <v>463</v>
      </c>
      <c r="B414" s="179">
        <f>C111</f>
        <v>128</v>
      </c>
      <c r="C414" s="194">
        <f>E138</f>
        <v>128</v>
      </c>
      <c r="D414" s="179"/>
    </row>
    <row r="415" spans="1:5" ht="12.65" customHeight="1" x14ac:dyDescent="0.3">
      <c r="A415" s="179" t="s">
        <v>464</v>
      </c>
      <c r="B415" s="179">
        <f>D111</f>
        <v>434</v>
      </c>
      <c r="C415" s="179">
        <f>E139</f>
        <v>434</v>
      </c>
      <c r="D415" s="194">
        <f>SUM(C59:H59)+N59</f>
        <v>9786</v>
      </c>
    </row>
    <row r="416" spans="1:5" ht="12.65" customHeight="1" x14ac:dyDescent="0.3">
      <c r="A416" s="179"/>
      <c r="B416" s="179"/>
      <c r="C416" s="194"/>
      <c r="D416" s="179"/>
    </row>
    <row r="417" spans="1:7" ht="12.65" customHeight="1" x14ac:dyDescent="0.3">
      <c r="A417" s="179" t="s">
        <v>465</v>
      </c>
      <c r="B417" s="179">
        <f>C112</f>
        <v>133</v>
      </c>
      <c r="C417" s="194">
        <f>E144</f>
        <v>133</v>
      </c>
      <c r="D417" s="179"/>
    </row>
    <row r="418" spans="1:7" ht="12.65" customHeight="1" x14ac:dyDescent="0.3">
      <c r="A418" s="179" t="s">
        <v>466</v>
      </c>
      <c r="B418" s="179">
        <f>D112</f>
        <v>8633</v>
      </c>
      <c r="C418" s="179">
        <f>E145</f>
        <v>8633</v>
      </c>
      <c r="D418" s="179">
        <f>K59+L59</f>
        <v>8633</v>
      </c>
    </row>
    <row r="419" spans="1:7" ht="12.65" customHeight="1" x14ac:dyDescent="0.3">
      <c r="A419" s="179"/>
      <c r="B419" s="179"/>
      <c r="C419" s="194"/>
      <c r="D419" s="179"/>
    </row>
    <row r="420" spans="1:7" ht="12.65" customHeight="1" x14ac:dyDescent="0.3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 x14ac:dyDescent="0.3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 x14ac:dyDescent="0.3">
      <c r="A422" s="206"/>
      <c r="B422" s="206"/>
      <c r="C422" s="181"/>
      <c r="D422" s="179"/>
    </row>
    <row r="423" spans="1:7" ht="12.65" customHeight="1" x14ac:dyDescent="0.3">
      <c r="A423" s="180" t="s">
        <v>469</v>
      </c>
      <c r="B423" s="180">
        <f>C114</f>
        <v>0</v>
      </c>
    </row>
    <row r="424" spans="1:7" ht="12.65" customHeight="1" x14ac:dyDescent="0.3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 x14ac:dyDescent="0.3">
      <c r="A425" s="206"/>
      <c r="B425" s="206"/>
      <c r="C425" s="206"/>
      <c r="D425" s="206"/>
      <c r="F425" s="206"/>
      <c r="G425" s="206"/>
    </row>
    <row r="426" spans="1:7" ht="12.65" customHeight="1" x14ac:dyDescent="0.3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 x14ac:dyDescent="0.3">
      <c r="A427" s="179" t="s">
        <v>473</v>
      </c>
      <c r="B427" s="179">
        <f t="shared" ref="B427:B437" si="12">C378</f>
        <v>9651507</v>
      </c>
      <c r="C427" s="179">
        <f t="shared" ref="C427:C434" si="13">CE61</f>
        <v>9651507</v>
      </c>
      <c r="D427" s="179"/>
    </row>
    <row r="428" spans="1:7" ht="12.65" customHeight="1" x14ac:dyDescent="0.3">
      <c r="A428" s="179" t="s">
        <v>3</v>
      </c>
      <c r="B428" s="179">
        <f t="shared" si="12"/>
        <v>2015143</v>
      </c>
      <c r="C428" s="179">
        <f t="shared" si="13"/>
        <v>2015144</v>
      </c>
      <c r="D428" s="179">
        <f>D173</f>
        <v>2015143</v>
      </c>
    </row>
    <row r="429" spans="1:7" ht="12.65" customHeight="1" x14ac:dyDescent="0.3">
      <c r="A429" s="179" t="s">
        <v>236</v>
      </c>
      <c r="B429" s="179">
        <f t="shared" si="12"/>
        <v>3186360</v>
      </c>
      <c r="C429" s="179">
        <f t="shared" si="13"/>
        <v>3186360</v>
      </c>
      <c r="D429" s="179"/>
    </row>
    <row r="430" spans="1:7" ht="12.65" customHeight="1" x14ac:dyDescent="0.3">
      <c r="A430" s="179" t="s">
        <v>237</v>
      </c>
      <c r="B430" s="179">
        <f t="shared" si="12"/>
        <v>1860225</v>
      </c>
      <c r="C430" s="179">
        <f t="shared" si="13"/>
        <v>1860228</v>
      </c>
      <c r="D430" s="179"/>
    </row>
    <row r="431" spans="1:7" ht="12.65" customHeight="1" x14ac:dyDescent="0.3">
      <c r="A431" s="179" t="s">
        <v>444</v>
      </c>
      <c r="B431" s="179">
        <f t="shared" si="12"/>
        <v>189194</v>
      </c>
      <c r="C431" s="179">
        <f t="shared" si="13"/>
        <v>189194</v>
      </c>
      <c r="D431" s="179"/>
    </row>
    <row r="432" spans="1:7" ht="12.65" customHeight="1" x14ac:dyDescent="0.3">
      <c r="A432" s="179" t="s">
        <v>445</v>
      </c>
      <c r="B432" s="179">
        <f t="shared" si="12"/>
        <v>1968828</v>
      </c>
      <c r="C432" s="179">
        <f t="shared" si="13"/>
        <v>1968828</v>
      </c>
      <c r="D432" s="179"/>
    </row>
    <row r="433" spans="1:7" ht="12.65" customHeight="1" x14ac:dyDescent="0.3">
      <c r="A433" s="179" t="s">
        <v>6</v>
      </c>
      <c r="B433" s="179">
        <f t="shared" si="12"/>
        <v>1838410</v>
      </c>
      <c r="C433" s="179">
        <f t="shared" si="13"/>
        <v>1838409</v>
      </c>
      <c r="D433" s="179">
        <f>C217</f>
        <v>1838410</v>
      </c>
    </row>
    <row r="434" spans="1:7" ht="12.65" customHeight="1" x14ac:dyDescent="0.3">
      <c r="A434" s="179" t="s">
        <v>474</v>
      </c>
      <c r="B434" s="179">
        <f t="shared" si="12"/>
        <v>47170</v>
      </c>
      <c r="C434" s="179">
        <f t="shared" si="13"/>
        <v>47170</v>
      </c>
      <c r="D434" s="179">
        <f>D177</f>
        <v>47170</v>
      </c>
    </row>
    <row r="435" spans="1:7" ht="12.65" customHeight="1" x14ac:dyDescent="0.3">
      <c r="A435" s="179" t="s">
        <v>447</v>
      </c>
      <c r="B435" s="179">
        <f t="shared" si="12"/>
        <v>191822</v>
      </c>
      <c r="C435" s="179"/>
      <c r="D435" s="179">
        <f>D181</f>
        <v>191822</v>
      </c>
    </row>
    <row r="436" spans="1:7" ht="12.65" customHeight="1" x14ac:dyDescent="0.3">
      <c r="A436" s="179" t="s">
        <v>475</v>
      </c>
      <c r="B436" s="179">
        <f t="shared" si="12"/>
        <v>0</v>
      </c>
      <c r="C436" s="179"/>
      <c r="D436" s="179">
        <f>D186</f>
        <v>0</v>
      </c>
    </row>
    <row r="437" spans="1:7" ht="12.65" customHeight="1" x14ac:dyDescent="0.3">
      <c r="A437" s="194" t="s">
        <v>449</v>
      </c>
      <c r="B437" s="194">
        <f t="shared" si="12"/>
        <v>748336</v>
      </c>
      <c r="C437" s="194"/>
      <c r="D437" s="194">
        <f>D190</f>
        <v>748336</v>
      </c>
    </row>
    <row r="438" spans="1:7" ht="12.65" customHeight="1" x14ac:dyDescent="0.3">
      <c r="A438" s="194" t="s">
        <v>476</v>
      </c>
      <c r="B438" s="194">
        <f>C386+C387+C388</f>
        <v>940158</v>
      </c>
      <c r="C438" s="194">
        <f>CD69</f>
        <v>940158</v>
      </c>
      <c r="D438" s="194">
        <f>D181+D186+D190</f>
        <v>940158</v>
      </c>
    </row>
    <row r="439" spans="1:7" ht="12.65" customHeight="1" x14ac:dyDescent="0.3">
      <c r="A439" s="179" t="s">
        <v>451</v>
      </c>
      <c r="B439" s="194">
        <f>C389</f>
        <v>302330</v>
      </c>
      <c r="C439" s="194">
        <f>SUM(C69:CC69)</f>
        <v>302327</v>
      </c>
      <c r="D439" s="179"/>
    </row>
    <row r="440" spans="1:7" ht="12.65" customHeight="1" x14ac:dyDescent="0.3">
      <c r="A440" s="179" t="s">
        <v>477</v>
      </c>
      <c r="B440" s="194">
        <f>B438+B439</f>
        <v>1242488</v>
      </c>
      <c r="C440" s="194">
        <f>CE69</f>
        <v>1242485</v>
      </c>
      <c r="D440" s="179"/>
    </row>
    <row r="441" spans="1:7" ht="12.65" customHeight="1" x14ac:dyDescent="0.3">
      <c r="A441" s="179" t="s">
        <v>478</v>
      </c>
      <c r="B441" s="179">
        <f>D390</f>
        <v>21999325</v>
      </c>
      <c r="C441" s="179">
        <f>SUM(C427:C437)+C440</f>
        <v>21999325</v>
      </c>
      <c r="D441" s="179"/>
    </row>
    <row r="442" spans="1:7" ht="12.65" customHeight="1" x14ac:dyDescent="0.3">
      <c r="A442" s="206"/>
      <c r="B442" s="206"/>
      <c r="C442" s="206"/>
      <c r="D442" s="206"/>
      <c r="F442" s="206"/>
      <c r="G442" s="206"/>
    </row>
    <row r="443" spans="1:7" ht="12.65" customHeight="1" x14ac:dyDescent="0.3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 x14ac:dyDescent="0.3">
      <c r="A444" s="179" t="s">
        <v>1257</v>
      </c>
      <c r="B444" s="179">
        <f>D221</f>
        <v>460569</v>
      </c>
      <c r="C444" s="179">
        <f>C363</f>
        <v>460569</v>
      </c>
      <c r="D444" s="179"/>
    </row>
    <row r="445" spans="1:7" ht="12.65" customHeight="1" x14ac:dyDescent="0.3">
      <c r="A445" s="179" t="s">
        <v>343</v>
      </c>
      <c r="B445" s="179">
        <f>D229</f>
        <v>6004153</v>
      </c>
      <c r="C445" s="179">
        <f>C364</f>
        <v>6004153</v>
      </c>
      <c r="D445" s="179"/>
    </row>
    <row r="446" spans="1:7" ht="12.65" customHeight="1" x14ac:dyDescent="0.3">
      <c r="A446" s="179" t="s">
        <v>351</v>
      </c>
      <c r="B446" s="179">
        <f>D236</f>
        <v>64171</v>
      </c>
      <c r="C446" s="179">
        <f>C365</f>
        <v>64171</v>
      </c>
      <c r="D446" s="179"/>
    </row>
    <row r="447" spans="1:7" ht="12.65" customHeight="1" x14ac:dyDescent="0.3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 x14ac:dyDescent="0.3">
      <c r="A448" s="179" t="s">
        <v>358</v>
      </c>
      <c r="B448" s="179">
        <f>D242</f>
        <v>6528893</v>
      </c>
      <c r="C448" s="179">
        <f>D367</f>
        <v>6528893</v>
      </c>
      <c r="D448" s="179"/>
    </row>
    <row r="449" spans="1:7" ht="12.65" customHeight="1" x14ac:dyDescent="0.3">
      <c r="A449" s="206"/>
      <c r="B449" s="206"/>
      <c r="C449" s="206"/>
      <c r="D449" s="206"/>
      <c r="F449" s="206"/>
      <c r="G449" s="206"/>
    </row>
    <row r="450" spans="1:7" ht="12.65" customHeight="1" x14ac:dyDescent="0.3">
      <c r="A450" s="180" t="s">
        <v>481</v>
      </c>
      <c r="B450" s="181" t="s">
        <v>482</v>
      </c>
      <c r="C450" s="206"/>
      <c r="D450" s="206"/>
      <c r="F450" s="206"/>
      <c r="G450" s="206"/>
    </row>
    <row r="451" spans="1:7" ht="12.65" customHeight="1" x14ac:dyDescent="0.3">
      <c r="B451" s="181" t="s">
        <v>483</v>
      </c>
    </row>
    <row r="452" spans="1:7" ht="12.65" customHeight="1" x14ac:dyDescent="0.3">
      <c r="B452" s="181" t="s">
        <v>472</v>
      </c>
    </row>
    <row r="453" spans="1:7" ht="12.65" customHeight="1" x14ac:dyDescent="0.3">
      <c r="A453" s="199" t="s">
        <v>484</v>
      </c>
      <c r="B453" s="180">
        <f>C231</f>
        <v>0</v>
      </c>
    </row>
    <row r="454" spans="1:7" ht="12.65" customHeight="1" x14ac:dyDescent="0.3">
      <c r="A454" s="179" t="s">
        <v>168</v>
      </c>
      <c r="B454" s="179">
        <f>C233</f>
        <v>17013</v>
      </c>
      <c r="C454" s="179"/>
      <c r="D454" s="179"/>
    </row>
    <row r="455" spans="1:7" ht="12.65" customHeight="1" x14ac:dyDescent="0.3">
      <c r="A455" s="179" t="s">
        <v>131</v>
      </c>
      <c r="B455" s="179">
        <f>C234</f>
        <v>47158</v>
      </c>
      <c r="C455" s="179"/>
      <c r="D455" s="179"/>
    </row>
    <row r="456" spans="1:7" ht="12.65" customHeight="1" x14ac:dyDescent="0.3">
      <c r="A456" s="206"/>
      <c r="B456" s="206"/>
      <c r="C456" s="206"/>
      <c r="D456" s="206"/>
      <c r="F456" s="206"/>
      <c r="G456" s="206"/>
    </row>
    <row r="457" spans="1:7" ht="12.65" customHeight="1" x14ac:dyDescent="0.3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 x14ac:dyDescent="0.3">
      <c r="A458" s="179" t="s">
        <v>487</v>
      </c>
      <c r="B458" s="194">
        <f>C370</f>
        <v>4062305</v>
      </c>
      <c r="C458" s="194">
        <f>CE70</f>
        <v>4062305</v>
      </c>
      <c r="D458" s="194"/>
    </row>
    <row r="459" spans="1:7" ht="12.65" customHeight="1" x14ac:dyDescent="0.3">
      <c r="A459" s="179" t="s">
        <v>244</v>
      </c>
      <c r="B459" s="194">
        <f>C371</f>
        <v>1626415</v>
      </c>
      <c r="C459" s="194">
        <f>CE72</f>
        <v>1626415</v>
      </c>
      <c r="D459" s="194"/>
    </row>
    <row r="460" spans="1:7" ht="12.65" customHeight="1" x14ac:dyDescent="0.3">
      <c r="A460" s="206"/>
      <c r="B460" s="206"/>
      <c r="C460" s="206"/>
      <c r="D460" s="206"/>
      <c r="F460" s="206"/>
      <c r="G460" s="206"/>
    </row>
    <row r="461" spans="1:7" ht="12.65" customHeight="1" x14ac:dyDescent="0.3">
      <c r="A461" s="179" t="s">
        <v>488</v>
      </c>
      <c r="B461" s="181"/>
      <c r="C461" s="181"/>
      <c r="D461" s="181" t="s">
        <v>1245</v>
      </c>
    </row>
    <row r="462" spans="1:7" ht="12.65" customHeight="1" x14ac:dyDescent="0.3">
      <c r="B462" s="181" t="s">
        <v>471</v>
      </c>
      <c r="C462" s="181" t="s">
        <v>486</v>
      </c>
      <c r="D462" s="181" t="s">
        <v>490</v>
      </c>
    </row>
    <row r="463" spans="1:7" ht="12.65" customHeight="1" x14ac:dyDescent="0.3">
      <c r="A463" s="179" t="s">
        <v>245</v>
      </c>
      <c r="B463" s="194">
        <f>C359</f>
        <v>6877402</v>
      </c>
      <c r="C463" s="194">
        <f>CE73</f>
        <v>6877400</v>
      </c>
      <c r="D463" s="194">
        <f>E141+E147+E153</f>
        <v>6877401</v>
      </c>
    </row>
    <row r="464" spans="1:7" ht="12.65" customHeight="1" x14ac:dyDescent="0.3">
      <c r="A464" s="179" t="s">
        <v>246</v>
      </c>
      <c r="B464" s="194">
        <f>C360</f>
        <v>18524721</v>
      </c>
      <c r="C464" s="194">
        <f>CE74</f>
        <v>18524721</v>
      </c>
      <c r="D464" s="194">
        <f>E142+E148+E154</f>
        <v>18524721</v>
      </c>
    </row>
    <row r="465" spans="1:7" ht="12.65" customHeight="1" x14ac:dyDescent="0.3">
      <c r="A465" s="179" t="s">
        <v>247</v>
      </c>
      <c r="B465" s="194">
        <f>D361</f>
        <v>25402123</v>
      </c>
      <c r="C465" s="194">
        <f>CE75</f>
        <v>25402121</v>
      </c>
      <c r="D465" s="194">
        <f>D463+D464</f>
        <v>25402122</v>
      </c>
    </row>
    <row r="466" spans="1:7" ht="12.65" customHeight="1" x14ac:dyDescent="0.3">
      <c r="A466" s="206"/>
      <c r="B466" s="206"/>
      <c r="C466" s="206"/>
      <c r="D466" s="206"/>
      <c r="F466" s="206"/>
      <c r="G466" s="206"/>
    </row>
    <row r="467" spans="1:7" ht="12.65" customHeight="1" x14ac:dyDescent="0.3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 x14ac:dyDescent="0.3">
      <c r="A468" s="179" t="s">
        <v>332</v>
      </c>
      <c r="B468" s="179">
        <f t="shared" ref="B468:B475" si="14">C267</f>
        <v>99457</v>
      </c>
      <c r="C468" s="179">
        <f>E195</f>
        <v>99457</v>
      </c>
      <c r="D468" s="179"/>
    </row>
    <row r="469" spans="1:7" ht="12.65" customHeight="1" x14ac:dyDescent="0.3">
      <c r="A469" s="179" t="s">
        <v>333</v>
      </c>
      <c r="B469" s="179">
        <f t="shared" si="14"/>
        <v>323239</v>
      </c>
      <c r="C469" s="179">
        <f>E196</f>
        <v>323239</v>
      </c>
      <c r="D469" s="179"/>
    </row>
    <row r="470" spans="1:7" ht="12.65" customHeight="1" x14ac:dyDescent="0.3">
      <c r="A470" s="179" t="s">
        <v>334</v>
      </c>
      <c r="B470" s="179">
        <f t="shared" si="14"/>
        <v>24474026</v>
      </c>
      <c r="C470" s="179">
        <f>E197</f>
        <v>24474025</v>
      </c>
      <c r="D470" s="179"/>
    </row>
    <row r="471" spans="1:7" ht="12.65" customHeight="1" x14ac:dyDescent="0.3">
      <c r="A471" s="179" t="s">
        <v>494</v>
      </c>
      <c r="B471" s="179">
        <f t="shared" si="14"/>
        <v>4900033</v>
      </c>
      <c r="C471" s="179">
        <f>E198</f>
        <v>4900033</v>
      </c>
      <c r="D471" s="179"/>
    </row>
    <row r="472" spans="1:7" ht="12.65" customHeight="1" x14ac:dyDescent="0.3">
      <c r="A472" s="179" t="s">
        <v>377</v>
      </c>
      <c r="B472" s="179">
        <f t="shared" si="14"/>
        <v>0</v>
      </c>
      <c r="C472" s="179">
        <f>E199</f>
        <v>0</v>
      </c>
      <c r="D472" s="179"/>
    </row>
    <row r="473" spans="1:7" ht="12.65" customHeight="1" x14ac:dyDescent="0.3">
      <c r="A473" s="179" t="s">
        <v>495</v>
      </c>
      <c r="B473" s="179">
        <f t="shared" si="14"/>
        <v>4344132</v>
      </c>
      <c r="C473" s="179">
        <f>SUM(E200:E201)</f>
        <v>4344133</v>
      </c>
      <c r="D473" s="179"/>
    </row>
    <row r="474" spans="1:7" ht="12.65" customHeight="1" x14ac:dyDescent="0.3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 x14ac:dyDescent="0.3">
      <c r="A475" s="179" t="s">
        <v>340</v>
      </c>
      <c r="B475" s="179">
        <f t="shared" si="14"/>
        <v>29114</v>
      </c>
      <c r="C475" s="179">
        <f>E203</f>
        <v>29114</v>
      </c>
      <c r="D475" s="179"/>
    </row>
    <row r="476" spans="1:7" ht="12.65" customHeight="1" x14ac:dyDescent="0.3">
      <c r="A476" s="179" t="s">
        <v>203</v>
      </c>
      <c r="B476" s="179">
        <f>D275</f>
        <v>34170001</v>
      </c>
      <c r="C476" s="179">
        <f>E204</f>
        <v>34170001</v>
      </c>
      <c r="D476" s="179"/>
    </row>
    <row r="477" spans="1:7" ht="12.65" customHeight="1" x14ac:dyDescent="0.3">
      <c r="A477" s="179"/>
      <c r="B477" s="179"/>
      <c r="C477" s="179"/>
      <c r="D477" s="179"/>
    </row>
    <row r="478" spans="1:7" ht="12.65" customHeight="1" x14ac:dyDescent="0.3">
      <c r="A478" s="179" t="s">
        <v>496</v>
      </c>
      <c r="B478" s="179">
        <f>C276</f>
        <v>18007783</v>
      </c>
      <c r="C478" s="179">
        <f>E217</f>
        <v>18007781</v>
      </c>
      <c r="D478" s="179"/>
    </row>
    <row r="480" spans="1:7" ht="12.65" customHeight="1" x14ac:dyDescent="0.3">
      <c r="A480" s="180" t="s">
        <v>497</v>
      </c>
    </row>
    <row r="481" spans="1:12" ht="12.65" customHeight="1" x14ac:dyDescent="0.3">
      <c r="A481" s="180" t="s">
        <v>498</v>
      </c>
      <c r="C481" s="180">
        <f>D341</f>
        <v>33392149</v>
      </c>
    </row>
    <row r="482" spans="1:12" ht="12.65" customHeight="1" x14ac:dyDescent="0.3">
      <c r="A482" s="180" t="s">
        <v>499</v>
      </c>
      <c r="C482" s="180">
        <f>D339</f>
        <v>33392149</v>
      </c>
    </row>
    <row r="485" spans="1:12" ht="12.65" customHeight="1" x14ac:dyDescent="0.3">
      <c r="A485" s="199" t="s">
        <v>500</v>
      </c>
    </row>
    <row r="486" spans="1:12" ht="12.65" customHeight="1" x14ac:dyDescent="0.3">
      <c r="A486" s="199" t="s">
        <v>501</v>
      </c>
    </row>
    <row r="487" spans="1:12" ht="12.65" customHeight="1" x14ac:dyDescent="0.3">
      <c r="A487" s="199" t="s">
        <v>502</v>
      </c>
    </row>
    <row r="488" spans="1:12" ht="12.65" customHeight="1" x14ac:dyDescent="0.3">
      <c r="A488" s="199"/>
    </row>
    <row r="489" spans="1:12" ht="12.65" customHeight="1" x14ac:dyDescent="0.3">
      <c r="A489" s="198" t="s">
        <v>503</v>
      </c>
    </row>
    <row r="490" spans="1:12" ht="12.65" customHeight="1" x14ac:dyDescent="0.3">
      <c r="A490" s="199" t="s">
        <v>504</v>
      </c>
    </row>
    <row r="491" spans="1:12" ht="12.65" customHeight="1" x14ac:dyDescent="0.3">
      <c r="A491" s="199"/>
    </row>
    <row r="493" spans="1:12" ht="12.65" customHeight="1" x14ac:dyDescent="0.3">
      <c r="A493" s="180" t="str">
        <f>C83</f>
        <v>045</v>
      </c>
      <c r="B493" s="257" t="str">
        <f>RIGHT('Prior Year'!C83,4)</f>
        <v>045</v>
      </c>
      <c r="C493" s="257" t="str">
        <f>RIGHT(C82,4)</f>
        <v>2021</v>
      </c>
      <c r="D493" s="257" t="str">
        <f>RIGHT('Prior Year'!C83,4)</f>
        <v>045</v>
      </c>
      <c r="E493" s="257" t="str">
        <f>RIGHT(C82,4)</f>
        <v>2021</v>
      </c>
      <c r="F493" s="257" t="str">
        <f>RIGHT('Prior Year'!C83,4)</f>
        <v>045</v>
      </c>
      <c r="G493" s="257" t="str">
        <f>RIGHT(C82,4)</f>
        <v>2021</v>
      </c>
      <c r="H493" s="257"/>
      <c r="K493" s="257"/>
      <c r="L493" s="257"/>
    </row>
    <row r="494" spans="1:12" ht="12.65" customHeight="1" x14ac:dyDescent="0.3">
      <c r="A494" s="198"/>
      <c r="B494" s="181" t="s">
        <v>505</v>
      </c>
      <c r="C494" s="181" t="s">
        <v>505</v>
      </c>
      <c r="D494" s="258" t="s">
        <v>506</v>
      </c>
      <c r="E494" s="258" t="s">
        <v>506</v>
      </c>
      <c r="F494" s="257" t="s">
        <v>507</v>
      </c>
      <c r="G494" s="257" t="s">
        <v>507</v>
      </c>
      <c r="H494" s="257" t="s">
        <v>508</v>
      </c>
      <c r="K494" s="257"/>
      <c r="L494" s="257"/>
    </row>
    <row r="495" spans="1:12" ht="12.65" customHeight="1" x14ac:dyDescent="0.3">
      <c r="B495" s="181" t="s">
        <v>303</v>
      </c>
      <c r="C495" s="181" t="s">
        <v>303</v>
      </c>
      <c r="D495" s="181" t="s">
        <v>509</v>
      </c>
      <c r="E495" s="181" t="s">
        <v>509</v>
      </c>
      <c r="F495" s="257" t="s">
        <v>510</v>
      </c>
      <c r="G495" s="257" t="s">
        <v>510</v>
      </c>
      <c r="H495" s="257" t="s">
        <v>511</v>
      </c>
      <c r="K495" s="257"/>
      <c r="L495" s="257"/>
    </row>
    <row r="496" spans="1:12" ht="12.65" customHeight="1" x14ac:dyDescent="0.3">
      <c r="A496" s="180" t="s">
        <v>512</v>
      </c>
      <c r="B496" s="236">
        <f>'Prior Year'!C71</f>
        <v>0</v>
      </c>
      <c r="C496" s="236">
        <f>C71</f>
        <v>0</v>
      </c>
      <c r="D496" s="236">
        <f>'Prior Year'!C59</f>
        <v>0</v>
      </c>
      <c r="E496" s="180">
        <f>C59</f>
        <v>0</v>
      </c>
      <c r="F496" s="259" t="str">
        <f t="shared" ref="F496:G511" si="15">IF(B496=0,"",IF(D496=0,"",B496/D496))</f>
        <v/>
      </c>
      <c r="G496" s="260" t="str">
        <f t="shared" si="15"/>
        <v/>
      </c>
      <c r="H496" s="261" t="str">
        <f>IF(B496=0,"",IF(C496=0,"",IF(D496=0,"",IF(E496=0,"",IF(G496/F496-1&lt;-0.25,G496/F496-1,IF(G496/F496-1&gt;0.25,G496/F496-1,""))))))</f>
        <v/>
      </c>
      <c r="I496" s="263"/>
      <c r="K496" s="257"/>
      <c r="L496" s="257"/>
    </row>
    <row r="497" spans="1:12" ht="12.65" customHeight="1" x14ac:dyDescent="0.3">
      <c r="A497" s="180" t="s">
        <v>513</v>
      </c>
      <c r="B497" s="236">
        <f>'Prior Year'!D71</f>
        <v>0</v>
      </c>
      <c r="C497" s="236">
        <f>D71</f>
        <v>0</v>
      </c>
      <c r="D497" s="236">
        <f>'Prior Year'!D59</f>
        <v>0</v>
      </c>
      <c r="E497" s="180">
        <f>D59</f>
        <v>0</v>
      </c>
      <c r="F497" s="259" t="str">
        <f t="shared" si="15"/>
        <v/>
      </c>
      <c r="G497" s="259" t="str">
        <f t="shared" si="15"/>
        <v/>
      </c>
      <c r="H497" s="261" t="str">
        <f t="shared" ref="H497:H550" si="16">IF(B497=0,"",IF(C497=0,"",IF(D497=0,"",IF(E497=0,"",IF(G497/F497-1&lt;-0.25,G497/F497-1,IF(G497/F497-1&gt;0.25,G497/F497-1,""))))))</f>
        <v/>
      </c>
      <c r="I497" s="263"/>
      <c r="K497" s="257"/>
      <c r="L497" s="257"/>
    </row>
    <row r="498" spans="1:12" ht="12.65" customHeight="1" x14ac:dyDescent="0.3">
      <c r="A498" s="180" t="s">
        <v>514</v>
      </c>
      <c r="B498" s="236">
        <f>'Prior Year'!E71</f>
        <v>122071</v>
      </c>
      <c r="C498" s="236">
        <f>E71</f>
        <v>195575</v>
      </c>
      <c r="D498" s="236">
        <f>'Prior Year'!E59</f>
        <v>293</v>
      </c>
      <c r="E498" s="180">
        <f>E59</f>
        <v>434</v>
      </c>
      <c r="F498" s="259">
        <f t="shared" si="15"/>
        <v>416.62457337883961</v>
      </c>
      <c r="G498" s="259">
        <f t="shared" si="15"/>
        <v>450.63364055299542</v>
      </c>
      <c r="H498" s="261" t="str">
        <f t="shared" si="16"/>
        <v/>
      </c>
      <c r="I498" s="263"/>
      <c r="K498" s="257"/>
      <c r="L498" s="257"/>
    </row>
    <row r="499" spans="1:12" ht="12.65" customHeight="1" x14ac:dyDescent="0.3">
      <c r="A499" s="180" t="s">
        <v>515</v>
      </c>
      <c r="B499" s="236">
        <f>'Prior Year'!F71</f>
        <v>0</v>
      </c>
      <c r="C499" s="236">
        <f>F71</f>
        <v>0</v>
      </c>
      <c r="D499" s="236">
        <f>'Prior Year'!F59</f>
        <v>0</v>
      </c>
      <c r="E499" s="180">
        <f>F59</f>
        <v>0</v>
      </c>
      <c r="F499" s="259" t="str">
        <f t="shared" si="15"/>
        <v/>
      </c>
      <c r="G499" s="259" t="str">
        <f t="shared" si="15"/>
        <v/>
      </c>
      <c r="H499" s="261" t="str">
        <f t="shared" si="16"/>
        <v/>
      </c>
      <c r="I499" s="263"/>
      <c r="K499" s="257"/>
      <c r="L499" s="257"/>
    </row>
    <row r="500" spans="1:12" ht="12.65" customHeight="1" x14ac:dyDescent="0.3">
      <c r="A500" s="180" t="s">
        <v>516</v>
      </c>
      <c r="B500" s="236">
        <f>'Prior Year'!G71</f>
        <v>0</v>
      </c>
      <c r="C500" s="236">
        <f>G71</f>
        <v>0</v>
      </c>
      <c r="D500" s="236">
        <f>'Prior Year'!G59</f>
        <v>0</v>
      </c>
      <c r="E500" s="180">
        <f>G59</f>
        <v>0</v>
      </c>
      <c r="F500" s="259" t="str">
        <f t="shared" si="15"/>
        <v/>
      </c>
      <c r="G500" s="259" t="str">
        <f t="shared" si="15"/>
        <v/>
      </c>
      <c r="H500" s="261" t="str">
        <f t="shared" si="16"/>
        <v/>
      </c>
      <c r="I500" s="263"/>
      <c r="K500" s="257"/>
      <c r="L500" s="257"/>
    </row>
    <row r="501" spans="1:12" ht="12.65" customHeight="1" x14ac:dyDescent="0.3">
      <c r="A501" s="180" t="s">
        <v>517</v>
      </c>
      <c r="B501" s="236">
        <f>'Prior Year'!H71</f>
        <v>0</v>
      </c>
      <c r="C501" s="236">
        <f>H71</f>
        <v>0</v>
      </c>
      <c r="D501" s="236">
        <f>'Prior Year'!H59</f>
        <v>0</v>
      </c>
      <c r="E501" s="180">
        <f>H59</f>
        <v>0</v>
      </c>
      <c r="F501" s="259" t="str">
        <f t="shared" si="15"/>
        <v/>
      </c>
      <c r="G501" s="259" t="str">
        <f t="shared" si="15"/>
        <v/>
      </c>
      <c r="H501" s="261" t="str">
        <f t="shared" si="16"/>
        <v/>
      </c>
      <c r="I501" s="263"/>
      <c r="K501" s="257"/>
      <c r="L501" s="257"/>
    </row>
    <row r="502" spans="1:12" ht="12.65" customHeight="1" x14ac:dyDescent="0.3">
      <c r="A502" s="180" t="s">
        <v>518</v>
      </c>
      <c r="B502" s="236">
        <f>'Prior Year'!I71</f>
        <v>0</v>
      </c>
      <c r="C502" s="236">
        <f>I71</f>
        <v>0</v>
      </c>
      <c r="D502" s="236">
        <f>'Prior Year'!I59</f>
        <v>0</v>
      </c>
      <c r="E502" s="180">
        <f>I59</f>
        <v>0</v>
      </c>
      <c r="F502" s="259" t="str">
        <f t="shared" si="15"/>
        <v/>
      </c>
      <c r="G502" s="259" t="str">
        <f t="shared" si="15"/>
        <v/>
      </c>
      <c r="H502" s="261" t="str">
        <f t="shared" si="16"/>
        <v/>
      </c>
      <c r="I502" s="263"/>
      <c r="K502" s="257"/>
      <c r="L502" s="257"/>
    </row>
    <row r="503" spans="1:12" ht="12.65" customHeight="1" x14ac:dyDescent="0.3">
      <c r="A503" s="180" t="s">
        <v>519</v>
      </c>
      <c r="B503" s="236">
        <f>'Prior Year'!J71</f>
        <v>0</v>
      </c>
      <c r="C503" s="236">
        <f>J71</f>
        <v>0</v>
      </c>
      <c r="D503" s="236">
        <f>'Prior Year'!J59</f>
        <v>0</v>
      </c>
      <c r="E503" s="180">
        <f>J59</f>
        <v>0</v>
      </c>
      <c r="F503" s="259" t="str">
        <f t="shared" si="15"/>
        <v/>
      </c>
      <c r="G503" s="259" t="str">
        <f t="shared" si="15"/>
        <v/>
      </c>
      <c r="H503" s="261" t="str">
        <f t="shared" si="16"/>
        <v/>
      </c>
      <c r="I503" s="263"/>
      <c r="K503" s="257"/>
      <c r="L503" s="257"/>
    </row>
    <row r="504" spans="1:12" ht="12.65" customHeight="1" x14ac:dyDescent="0.3">
      <c r="A504" s="180" t="s">
        <v>520</v>
      </c>
      <c r="B504" s="236">
        <f>'Prior Year'!K71</f>
        <v>1184348</v>
      </c>
      <c r="C504" s="236">
        <f>K71</f>
        <v>1190082</v>
      </c>
      <c r="D504" s="236">
        <f>'Prior Year'!K59</f>
        <v>4269</v>
      </c>
      <c r="E504" s="180">
        <f>K59</f>
        <v>4151</v>
      </c>
      <c r="F504" s="259">
        <f t="shared" si="15"/>
        <v>277.42984305457952</v>
      </c>
      <c r="G504" s="259">
        <f t="shared" si="15"/>
        <v>286.69766321368343</v>
      </c>
      <c r="H504" s="261" t="str">
        <f t="shared" si="16"/>
        <v/>
      </c>
      <c r="I504" s="263"/>
      <c r="K504" s="257"/>
      <c r="L504" s="257"/>
    </row>
    <row r="505" spans="1:12" ht="12.65" customHeight="1" x14ac:dyDescent="0.3">
      <c r="A505" s="180" t="s">
        <v>521</v>
      </c>
      <c r="B505" s="236">
        <f>'Prior Year'!L71</f>
        <v>2022393</v>
      </c>
      <c r="C505" s="236">
        <f>L71</f>
        <v>1993254</v>
      </c>
      <c r="D505" s="236">
        <f>'Prior Year'!L59</f>
        <v>4855</v>
      </c>
      <c r="E505" s="180">
        <f>L59</f>
        <v>4482</v>
      </c>
      <c r="F505" s="259">
        <f t="shared" si="15"/>
        <v>416.55880535530383</v>
      </c>
      <c r="G505" s="259">
        <f t="shared" si="15"/>
        <v>444.72423025435074</v>
      </c>
      <c r="H505" s="261" t="str">
        <f t="shared" si="16"/>
        <v/>
      </c>
      <c r="I505" s="263"/>
      <c r="K505" s="257"/>
      <c r="L505" s="257"/>
    </row>
    <row r="506" spans="1:12" ht="12.65" customHeight="1" x14ac:dyDescent="0.3">
      <c r="A506" s="180" t="s">
        <v>522</v>
      </c>
      <c r="B506" s="236">
        <f>'Prior Year'!M71</f>
        <v>0</v>
      </c>
      <c r="C506" s="236">
        <f>M71</f>
        <v>0</v>
      </c>
      <c r="D506" s="236">
        <f>'Prior Year'!M59</f>
        <v>0</v>
      </c>
      <c r="E506" s="180">
        <f>M59</f>
        <v>0</v>
      </c>
      <c r="F506" s="259" t="str">
        <f t="shared" si="15"/>
        <v/>
      </c>
      <c r="G506" s="259" t="str">
        <f t="shared" si="15"/>
        <v/>
      </c>
      <c r="H506" s="261" t="str">
        <f t="shared" si="16"/>
        <v/>
      </c>
      <c r="I506" s="263"/>
      <c r="K506" s="257"/>
      <c r="L506" s="257"/>
    </row>
    <row r="507" spans="1:12" ht="12.65" customHeight="1" x14ac:dyDescent="0.3">
      <c r="A507" s="180" t="s">
        <v>523</v>
      </c>
      <c r="B507" s="236">
        <f>'Prior Year'!N71</f>
        <v>966146</v>
      </c>
      <c r="C507" s="236">
        <f>N71</f>
        <v>1012770</v>
      </c>
      <c r="D507" s="236">
        <f>'Prior Year'!N59</f>
        <v>9254</v>
      </c>
      <c r="E507" s="180">
        <f>N59</f>
        <v>9352</v>
      </c>
      <c r="F507" s="259">
        <f t="shared" si="15"/>
        <v>104.40306894315971</v>
      </c>
      <c r="G507" s="259">
        <f t="shared" si="15"/>
        <v>108.29448246364414</v>
      </c>
      <c r="H507" s="261" t="str">
        <f t="shared" si="16"/>
        <v/>
      </c>
      <c r="I507" s="263"/>
      <c r="K507" s="257"/>
      <c r="L507" s="257"/>
    </row>
    <row r="508" spans="1:12" ht="12.65" customHeight="1" x14ac:dyDescent="0.3">
      <c r="A508" s="180" t="s">
        <v>524</v>
      </c>
      <c r="B508" s="236">
        <f>'Prior Year'!O71</f>
        <v>0</v>
      </c>
      <c r="C508" s="236">
        <f>O71</f>
        <v>0</v>
      </c>
      <c r="D508" s="236">
        <f>'Prior Year'!O59</f>
        <v>0</v>
      </c>
      <c r="E508" s="180">
        <f>O59</f>
        <v>0</v>
      </c>
      <c r="F508" s="259" t="str">
        <f t="shared" si="15"/>
        <v/>
      </c>
      <c r="G508" s="259" t="str">
        <f t="shared" si="15"/>
        <v/>
      </c>
      <c r="H508" s="261" t="str">
        <f t="shared" si="16"/>
        <v/>
      </c>
      <c r="I508" s="263"/>
      <c r="K508" s="257"/>
      <c r="L508" s="257"/>
    </row>
    <row r="509" spans="1:12" ht="12.65" customHeight="1" x14ac:dyDescent="0.3">
      <c r="A509" s="180" t="s">
        <v>525</v>
      </c>
      <c r="B509" s="236">
        <f>'Prior Year'!P71</f>
        <v>0</v>
      </c>
      <c r="C509" s="236">
        <f>P71</f>
        <v>0</v>
      </c>
      <c r="D509" s="236">
        <f>'Prior Year'!P59</f>
        <v>0</v>
      </c>
      <c r="E509" s="180">
        <f>P59</f>
        <v>0</v>
      </c>
      <c r="F509" s="259" t="str">
        <f t="shared" si="15"/>
        <v/>
      </c>
      <c r="G509" s="259" t="str">
        <f t="shared" si="15"/>
        <v/>
      </c>
      <c r="H509" s="261" t="str">
        <f t="shared" si="16"/>
        <v/>
      </c>
      <c r="I509" s="263"/>
      <c r="K509" s="257"/>
      <c r="L509" s="257"/>
    </row>
    <row r="510" spans="1:12" ht="12.65" customHeight="1" x14ac:dyDescent="0.3">
      <c r="A510" s="180" t="s">
        <v>526</v>
      </c>
      <c r="B510" s="236">
        <f>'Prior Year'!Q71</f>
        <v>0</v>
      </c>
      <c r="C510" s="236">
        <f>Q71</f>
        <v>0</v>
      </c>
      <c r="D510" s="236">
        <f>'Prior Year'!Q59</f>
        <v>0</v>
      </c>
      <c r="E510" s="180">
        <f>Q59</f>
        <v>0</v>
      </c>
      <c r="F510" s="259" t="str">
        <f t="shared" si="15"/>
        <v/>
      </c>
      <c r="G510" s="259" t="str">
        <f t="shared" si="15"/>
        <v/>
      </c>
      <c r="H510" s="261" t="str">
        <f t="shared" si="16"/>
        <v/>
      </c>
      <c r="I510" s="263"/>
      <c r="K510" s="257"/>
      <c r="L510" s="257"/>
    </row>
    <row r="511" spans="1:12" ht="12.65" customHeight="1" x14ac:dyDescent="0.3">
      <c r="A511" s="180" t="s">
        <v>527</v>
      </c>
      <c r="B511" s="236">
        <f>'Prior Year'!R71</f>
        <v>0</v>
      </c>
      <c r="C511" s="236">
        <f>R71</f>
        <v>0</v>
      </c>
      <c r="D511" s="236">
        <f>'Prior Year'!R59</f>
        <v>0</v>
      </c>
      <c r="E511" s="180">
        <f>R59</f>
        <v>0</v>
      </c>
      <c r="F511" s="259" t="str">
        <f t="shared" si="15"/>
        <v/>
      </c>
      <c r="G511" s="259" t="str">
        <f t="shared" si="15"/>
        <v/>
      </c>
      <c r="H511" s="261" t="str">
        <f t="shared" si="16"/>
        <v/>
      </c>
      <c r="I511" s="263"/>
      <c r="K511" s="257"/>
      <c r="L511" s="257"/>
    </row>
    <row r="512" spans="1:12" ht="12.65" customHeight="1" x14ac:dyDescent="0.3">
      <c r="A512" s="180" t="s">
        <v>528</v>
      </c>
      <c r="B512" s="236">
        <f>'Prior Year'!S71</f>
        <v>160773</v>
      </c>
      <c r="C512" s="236">
        <f>S71</f>
        <v>165250</v>
      </c>
      <c r="D512" s="181" t="s">
        <v>529</v>
      </c>
      <c r="E512" s="181" t="s">
        <v>529</v>
      </c>
      <c r="F512" s="259" t="str">
        <f t="shared" ref="F512:G527" si="17">IF(B512=0,"",IF(D512=0,"",B512/D512))</f>
        <v/>
      </c>
      <c r="G512" s="259" t="str">
        <f t="shared" si="17"/>
        <v/>
      </c>
      <c r="H512" s="261" t="str">
        <f t="shared" si="16"/>
        <v/>
      </c>
      <c r="I512" s="263"/>
      <c r="K512" s="257"/>
      <c r="L512" s="257"/>
    </row>
    <row r="513" spans="1:12" ht="12.65" customHeight="1" x14ac:dyDescent="0.3">
      <c r="A513" s="180" t="s">
        <v>1246</v>
      </c>
      <c r="B513" s="236">
        <f>'Prior Year'!T71</f>
        <v>0</v>
      </c>
      <c r="C513" s="236">
        <f>T71</f>
        <v>0</v>
      </c>
      <c r="D513" s="181" t="s">
        <v>529</v>
      </c>
      <c r="E513" s="181" t="s">
        <v>529</v>
      </c>
      <c r="F513" s="259" t="str">
        <f t="shared" si="17"/>
        <v/>
      </c>
      <c r="G513" s="259" t="str">
        <f t="shared" si="17"/>
        <v/>
      </c>
      <c r="H513" s="261" t="str">
        <f t="shared" si="16"/>
        <v/>
      </c>
      <c r="I513" s="263"/>
      <c r="K513" s="257"/>
      <c r="L513" s="257"/>
    </row>
    <row r="514" spans="1:12" ht="12.65" customHeight="1" x14ac:dyDescent="0.3">
      <c r="A514" s="180" t="s">
        <v>530</v>
      </c>
      <c r="B514" s="236">
        <f>'Prior Year'!U71</f>
        <v>1062347</v>
      </c>
      <c r="C514" s="236">
        <f>U71</f>
        <v>1226112</v>
      </c>
      <c r="D514" s="236">
        <f>'Prior Year'!U59</f>
        <v>111714</v>
      </c>
      <c r="E514" s="180">
        <f>U59</f>
        <v>130290</v>
      </c>
      <c r="F514" s="259">
        <f t="shared" si="17"/>
        <v>9.5095243210340694</v>
      </c>
      <c r="G514" s="259">
        <f t="shared" si="17"/>
        <v>9.4106378079668431</v>
      </c>
      <c r="H514" s="261" t="str">
        <f t="shared" si="16"/>
        <v/>
      </c>
      <c r="I514" s="263"/>
      <c r="K514" s="257"/>
      <c r="L514" s="257"/>
    </row>
    <row r="515" spans="1:12" ht="12.65" customHeight="1" x14ac:dyDescent="0.3">
      <c r="A515" s="180" t="s">
        <v>531</v>
      </c>
      <c r="B515" s="236">
        <f>'Prior Year'!V71</f>
        <v>11937</v>
      </c>
      <c r="C515" s="236">
        <f>V71</f>
        <v>13233</v>
      </c>
      <c r="D515" s="236">
        <f>'Prior Year'!V59</f>
        <v>0</v>
      </c>
      <c r="E515" s="180">
        <f>V59</f>
        <v>0</v>
      </c>
      <c r="F515" s="259" t="str">
        <f t="shared" si="17"/>
        <v/>
      </c>
      <c r="G515" s="259" t="str">
        <f t="shared" si="17"/>
        <v/>
      </c>
      <c r="H515" s="261" t="str">
        <f t="shared" si="16"/>
        <v/>
      </c>
      <c r="I515" s="263"/>
      <c r="K515" s="257"/>
      <c r="L515" s="257"/>
    </row>
    <row r="516" spans="1:12" ht="12.65" customHeight="1" x14ac:dyDescent="0.3">
      <c r="A516" s="180" t="s">
        <v>532</v>
      </c>
      <c r="B516" s="236">
        <f>'Prior Year'!W71</f>
        <v>155266</v>
      </c>
      <c r="C516" s="236">
        <f>W71</f>
        <v>147729</v>
      </c>
      <c r="D516" s="236">
        <f>'Prior Year'!W59</f>
        <v>119</v>
      </c>
      <c r="E516" s="180">
        <f>W59</f>
        <v>126</v>
      </c>
      <c r="F516" s="259">
        <f t="shared" si="17"/>
        <v>1304.7563025210084</v>
      </c>
      <c r="G516" s="259">
        <f t="shared" si="17"/>
        <v>1172.452380952381</v>
      </c>
      <c r="H516" s="261" t="str">
        <f t="shared" si="16"/>
        <v/>
      </c>
      <c r="I516" s="263"/>
      <c r="K516" s="257"/>
      <c r="L516" s="257"/>
    </row>
    <row r="517" spans="1:12" ht="12.65" customHeight="1" x14ac:dyDescent="0.3">
      <c r="A517" s="180" t="s">
        <v>533</v>
      </c>
      <c r="B517" s="236">
        <f>'Prior Year'!X71</f>
        <v>426363</v>
      </c>
      <c r="C517" s="236">
        <f>X71</f>
        <v>441477</v>
      </c>
      <c r="D517" s="236">
        <f>'Prior Year'!X59</f>
        <v>1007</v>
      </c>
      <c r="E517" s="180">
        <f>X59</f>
        <v>1156</v>
      </c>
      <c r="F517" s="259">
        <f t="shared" si="17"/>
        <v>423.39920556107251</v>
      </c>
      <c r="G517" s="259">
        <f t="shared" si="17"/>
        <v>381.90051903114187</v>
      </c>
      <c r="H517" s="261" t="str">
        <f t="shared" si="16"/>
        <v/>
      </c>
      <c r="I517" s="263"/>
      <c r="K517" s="257"/>
      <c r="L517" s="257"/>
    </row>
    <row r="518" spans="1:12" ht="12.65" customHeight="1" x14ac:dyDescent="0.3">
      <c r="A518" s="180" t="s">
        <v>534</v>
      </c>
      <c r="B518" s="236">
        <f>'Prior Year'!Y71</f>
        <v>435885</v>
      </c>
      <c r="C518" s="236">
        <f>Y71</f>
        <v>459137</v>
      </c>
      <c r="D518" s="236">
        <f>'Prior Year'!Y59</f>
        <v>2893</v>
      </c>
      <c r="E518" s="180">
        <f>Y59</f>
        <v>3406</v>
      </c>
      <c r="F518" s="259">
        <f t="shared" si="17"/>
        <v>150.66885585896992</v>
      </c>
      <c r="G518" s="259">
        <f t="shared" si="17"/>
        <v>134.80240751614798</v>
      </c>
      <c r="H518" s="261" t="str">
        <f t="shared" si="16"/>
        <v/>
      </c>
      <c r="I518" s="263"/>
      <c r="K518" s="257"/>
      <c r="L518" s="257"/>
    </row>
    <row r="519" spans="1:12" ht="12.65" customHeight="1" x14ac:dyDescent="0.3">
      <c r="A519" s="180" t="s">
        <v>535</v>
      </c>
      <c r="B519" s="236">
        <f>'Prior Year'!Z71</f>
        <v>0</v>
      </c>
      <c r="C519" s="236">
        <f>Z71</f>
        <v>0</v>
      </c>
      <c r="D519" s="236">
        <f>'Prior Year'!Z59</f>
        <v>0</v>
      </c>
      <c r="E519" s="180">
        <f>Z59</f>
        <v>0</v>
      </c>
      <c r="F519" s="259" t="str">
        <f t="shared" si="17"/>
        <v/>
      </c>
      <c r="G519" s="259" t="str">
        <f t="shared" si="17"/>
        <v/>
      </c>
      <c r="H519" s="261" t="str">
        <f t="shared" si="16"/>
        <v/>
      </c>
      <c r="I519" s="263"/>
      <c r="K519" s="257"/>
      <c r="L519" s="257"/>
    </row>
    <row r="520" spans="1:12" ht="12.65" customHeight="1" x14ac:dyDescent="0.3">
      <c r="A520" s="180" t="s">
        <v>536</v>
      </c>
      <c r="B520" s="236">
        <f>'Prior Year'!AA71</f>
        <v>0</v>
      </c>
      <c r="C520" s="236">
        <f>AA71</f>
        <v>0</v>
      </c>
      <c r="D520" s="236">
        <f>'Prior Year'!AA59</f>
        <v>0</v>
      </c>
      <c r="E520" s="180">
        <f>AA59</f>
        <v>0</v>
      </c>
      <c r="F520" s="259" t="str">
        <f t="shared" si="17"/>
        <v/>
      </c>
      <c r="G520" s="259" t="str">
        <f t="shared" si="17"/>
        <v/>
      </c>
      <c r="H520" s="261" t="str">
        <f t="shared" si="16"/>
        <v/>
      </c>
      <c r="I520" s="263"/>
      <c r="K520" s="257"/>
      <c r="L520" s="257"/>
    </row>
    <row r="521" spans="1:12" ht="12.65" customHeight="1" x14ac:dyDescent="0.3">
      <c r="A521" s="180" t="s">
        <v>537</v>
      </c>
      <c r="B521" s="236">
        <f>'Prior Year'!AB71</f>
        <v>701470</v>
      </c>
      <c r="C521" s="236">
        <f>AB71</f>
        <v>612330</v>
      </c>
      <c r="D521" s="181" t="s">
        <v>529</v>
      </c>
      <c r="E521" s="181" t="s">
        <v>529</v>
      </c>
      <c r="F521" s="259" t="str">
        <f t="shared" si="17"/>
        <v/>
      </c>
      <c r="G521" s="259" t="str">
        <f t="shared" si="17"/>
        <v/>
      </c>
      <c r="H521" s="261" t="str">
        <f t="shared" si="16"/>
        <v/>
      </c>
      <c r="I521" s="263"/>
      <c r="K521" s="257"/>
      <c r="L521" s="257"/>
    </row>
    <row r="522" spans="1:12" ht="12.65" customHeight="1" x14ac:dyDescent="0.3">
      <c r="A522" s="180" t="s">
        <v>538</v>
      </c>
      <c r="B522" s="236">
        <f>'Prior Year'!AC71</f>
        <v>0</v>
      </c>
      <c r="C522" s="236">
        <f>AC71</f>
        <v>0</v>
      </c>
      <c r="D522" s="236">
        <f>'Prior Year'!AC59</f>
        <v>0</v>
      </c>
      <c r="E522" s="180">
        <f>AC59</f>
        <v>0</v>
      </c>
      <c r="F522" s="259" t="str">
        <f t="shared" si="17"/>
        <v/>
      </c>
      <c r="G522" s="259" t="str">
        <f t="shared" si="17"/>
        <v/>
      </c>
      <c r="H522" s="261" t="str">
        <f t="shared" si="16"/>
        <v/>
      </c>
      <c r="I522" s="263"/>
      <c r="K522" s="257"/>
      <c r="L522" s="257"/>
    </row>
    <row r="523" spans="1:12" ht="12.65" customHeight="1" x14ac:dyDescent="0.3">
      <c r="A523" s="180" t="s">
        <v>539</v>
      </c>
      <c r="B523" s="236">
        <f>'Prior Year'!AD71</f>
        <v>0</v>
      </c>
      <c r="C523" s="236">
        <f>AD71</f>
        <v>0</v>
      </c>
      <c r="D523" s="236">
        <f>'Prior Year'!AD59</f>
        <v>0</v>
      </c>
      <c r="E523" s="180">
        <f>AD59</f>
        <v>0</v>
      </c>
      <c r="F523" s="259" t="str">
        <f t="shared" si="17"/>
        <v/>
      </c>
      <c r="G523" s="259" t="str">
        <f t="shared" si="17"/>
        <v/>
      </c>
      <c r="H523" s="261" t="str">
        <f t="shared" si="16"/>
        <v/>
      </c>
      <c r="I523" s="263"/>
      <c r="K523" s="257"/>
      <c r="L523" s="257"/>
    </row>
    <row r="524" spans="1:12" ht="12.65" customHeight="1" x14ac:dyDescent="0.3">
      <c r="A524" s="180" t="s">
        <v>540</v>
      </c>
      <c r="B524" s="236">
        <f>'Prior Year'!AE71</f>
        <v>656065</v>
      </c>
      <c r="C524" s="236">
        <f>AE71</f>
        <v>565339</v>
      </c>
      <c r="D524" s="236">
        <f>'Prior Year'!AE59</f>
        <v>18824</v>
      </c>
      <c r="E524" s="180">
        <f>AE59</f>
        <v>16883</v>
      </c>
      <c r="F524" s="259">
        <f t="shared" si="17"/>
        <v>34.852581810454737</v>
      </c>
      <c r="G524" s="259">
        <f t="shared" si="17"/>
        <v>33.485695670200791</v>
      </c>
      <c r="H524" s="261" t="str">
        <f t="shared" si="16"/>
        <v/>
      </c>
      <c r="I524" s="263"/>
      <c r="K524" s="257"/>
      <c r="L524" s="257"/>
    </row>
    <row r="525" spans="1:12" ht="12.65" customHeight="1" x14ac:dyDescent="0.3">
      <c r="A525" s="180" t="s">
        <v>541</v>
      </c>
      <c r="B525" s="236">
        <f>'Prior Year'!AF71</f>
        <v>0</v>
      </c>
      <c r="C525" s="236">
        <f>AF71</f>
        <v>0</v>
      </c>
      <c r="D525" s="236">
        <f>'Prior Year'!AF59</f>
        <v>0</v>
      </c>
      <c r="E525" s="180">
        <f>AF59</f>
        <v>0</v>
      </c>
      <c r="F525" s="259" t="str">
        <f t="shared" si="17"/>
        <v/>
      </c>
      <c r="G525" s="259" t="str">
        <f t="shared" si="17"/>
        <v/>
      </c>
      <c r="H525" s="261" t="str">
        <f t="shared" si="16"/>
        <v/>
      </c>
      <c r="I525" s="263"/>
      <c r="K525" s="257"/>
      <c r="L525" s="257"/>
    </row>
    <row r="526" spans="1:12" ht="12.65" customHeight="1" x14ac:dyDescent="0.3">
      <c r="A526" s="180" t="s">
        <v>542</v>
      </c>
      <c r="B526" s="236">
        <f>'Prior Year'!AG71</f>
        <v>2429716</v>
      </c>
      <c r="C526" s="236">
        <f>AG71</f>
        <v>2631312</v>
      </c>
      <c r="D526" s="236">
        <f>'Prior Year'!AG59</f>
        <v>4265</v>
      </c>
      <c r="E526" s="180">
        <f>AG59</f>
        <v>4492</v>
      </c>
      <c r="F526" s="259">
        <f t="shared" si="17"/>
        <v>569.68722157092611</v>
      </c>
      <c r="G526" s="259">
        <f t="shared" si="17"/>
        <v>585.77738201246666</v>
      </c>
      <c r="H526" s="261" t="str">
        <f t="shared" si="16"/>
        <v/>
      </c>
      <c r="I526" s="263"/>
      <c r="K526" s="257"/>
      <c r="L526" s="257"/>
    </row>
    <row r="527" spans="1:12" ht="12.65" customHeight="1" x14ac:dyDescent="0.3">
      <c r="A527" s="180" t="s">
        <v>543</v>
      </c>
      <c r="B527" s="236">
        <f>'Prior Year'!AH71</f>
        <v>0</v>
      </c>
      <c r="C527" s="236">
        <f>AH71</f>
        <v>0</v>
      </c>
      <c r="D527" s="236">
        <f>'Prior Year'!AH59</f>
        <v>0</v>
      </c>
      <c r="E527" s="180">
        <f>AH59</f>
        <v>0</v>
      </c>
      <c r="F527" s="259" t="str">
        <f t="shared" si="17"/>
        <v/>
      </c>
      <c r="G527" s="259" t="str">
        <f t="shared" si="17"/>
        <v/>
      </c>
      <c r="H527" s="261" t="str">
        <f t="shared" si="16"/>
        <v/>
      </c>
      <c r="I527" s="263"/>
      <c r="K527" s="257"/>
      <c r="L527" s="257"/>
    </row>
    <row r="528" spans="1:12" ht="12.65" customHeight="1" x14ac:dyDescent="0.3">
      <c r="A528" s="180" t="s">
        <v>544</v>
      </c>
      <c r="B528" s="236">
        <f>'Prior Year'!AI71</f>
        <v>0</v>
      </c>
      <c r="C528" s="236">
        <f>AI71</f>
        <v>0</v>
      </c>
      <c r="D528" s="236">
        <f>'Prior Year'!AI59</f>
        <v>0</v>
      </c>
      <c r="E528" s="180">
        <f>AI59</f>
        <v>0</v>
      </c>
      <c r="F528" s="259" t="str">
        <f t="shared" ref="F528:G540" si="18">IF(B528=0,"",IF(D528=0,"",B528/D528))</f>
        <v/>
      </c>
      <c r="G528" s="259" t="str">
        <f t="shared" si="18"/>
        <v/>
      </c>
      <c r="H528" s="261" t="str">
        <f t="shared" si="16"/>
        <v/>
      </c>
      <c r="I528" s="263"/>
      <c r="K528" s="257"/>
      <c r="L528" s="257"/>
    </row>
    <row r="529" spans="1:12" ht="12.65" customHeight="1" x14ac:dyDescent="0.3">
      <c r="A529" s="180" t="s">
        <v>545</v>
      </c>
      <c r="B529" s="236">
        <f>'Prior Year'!AJ71</f>
        <v>2192758</v>
      </c>
      <c r="C529" s="236">
        <f>AJ71</f>
        <v>2487494</v>
      </c>
      <c r="D529" s="236">
        <f>'Prior Year'!AJ59</f>
        <v>11447</v>
      </c>
      <c r="E529" s="180">
        <f>AJ59</f>
        <v>11592</v>
      </c>
      <c r="F529" s="259">
        <f t="shared" si="18"/>
        <v>191.55743863020879</v>
      </c>
      <c r="G529" s="259">
        <f t="shared" si="18"/>
        <v>214.58712905452035</v>
      </c>
      <c r="H529" s="261" t="str">
        <f t="shared" si="16"/>
        <v/>
      </c>
      <c r="I529" s="263"/>
      <c r="K529" s="257"/>
      <c r="L529" s="257"/>
    </row>
    <row r="530" spans="1:12" ht="12.65" customHeight="1" x14ac:dyDescent="0.3">
      <c r="A530" s="180" t="s">
        <v>546</v>
      </c>
      <c r="B530" s="236">
        <f>'Prior Year'!AK71</f>
        <v>204822</v>
      </c>
      <c r="C530" s="236">
        <f>AK71</f>
        <v>150994</v>
      </c>
      <c r="D530" s="236">
        <f>'Prior Year'!AK59</f>
        <v>6026</v>
      </c>
      <c r="E530" s="180">
        <f>AK59</f>
        <v>3953</v>
      </c>
      <c r="F530" s="259">
        <f t="shared" si="18"/>
        <v>33.989711251244607</v>
      </c>
      <c r="G530" s="259">
        <f t="shared" si="18"/>
        <v>38.197318492284339</v>
      </c>
      <c r="H530" s="261" t="str">
        <f t="shared" si="16"/>
        <v/>
      </c>
      <c r="I530" s="263"/>
      <c r="K530" s="257"/>
      <c r="L530" s="257"/>
    </row>
    <row r="531" spans="1:12" ht="12.65" customHeight="1" x14ac:dyDescent="0.3">
      <c r="A531" s="180" t="s">
        <v>547</v>
      </c>
      <c r="B531" s="236">
        <f>'Prior Year'!AL71</f>
        <v>132198</v>
      </c>
      <c r="C531" s="236">
        <f>AL71</f>
        <v>150536</v>
      </c>
      <c r="D531" s="236">
        <f>'Prior Year'!AL59</f>
        <v>1684</v>
      </c>
      <c r="E531" s="180">
        <f>AL59</f>
        <v>2209</v>
      </c>
      <c r="F531" s="259">
        <f t="shared" si="18"/>
        <v>78.50237529691212</v>
      </c>
      <c r="G531" s="259">
        <f t="shared" si="18"/>
        <v>68.146672702580346</v>
      </c>
      <c r="H531" s="261" t="str">
        <f t="shared" si="16"/>
        <v/>
      </c>
      <c r="I531" s="263"/>
      <c r="K531" s="257"/>
      <c r="L531" s="257"/>
    </row>
    <row r="532" spans="1:12" ht="12.65" customHeight="1" x14ac:dyDescent="0.3">
      <c r="A532" s="180" t="s">
        <v>548</v>
      </c>
      <c r="B532" s="236">
        <f>'Prior Year'!AM71</f>
        <v>0</v>
      </c>
      <c r="C532" s="236">
        <f>AM71</f>
        <v>0</v>
      </c>
      <c r="D532" s="236">
        <f>'Prior Year'!AM59</f>
        <v>0</v>
      </c>
      <c r="E532" s="180">
        <f>AM59</f>
        <v>0</v>
      </c>
      <c r="F532" s="259" t="str">
        <f t="shared" si="18"/>
        <v/>
      </c>
      <c r="G532" s="259" t="str">
        <f t="shared" si="18"/>
        <v/>
      </c>
      <c r="H532" s="261" t="str">
        <f t="shared" si="16"/>
        <v/>
      </c>
      <c r="I532" s="263"/>
      <c r="K532" s="257"/>
      <c r="L532" s="257"/>
    </row>
    <row r="533" spans="1:12" ht="12.65" customHeight="1" x14ac:dyDescent="0.3">
      <c r="A533" s="180" t="s">
        <v>1247</v>
      </c>
      <c r="B533" s="236">
        <f>'Prior Year'!AN71</f>
        <v>0</v>
      </c>
      <c r="C533" s="236">
        <f>AN71</f>
        <v>0</v>
      </c>
      <c r="D533" s="236">
        <f>'Prior Year'!AN59</f>
        <v>0</v>
      </c>
      <c r="E533" s="180">
        <f>AN59</f>
        <v>0</v>
      </c>
      <c r="F533" s="259" t="str">
        <f t="shared" si="18"/>
        <v/>
      </c>
      <c r="G533" s="259" t="str">
        <f t="shared" si="18"/>
        <v/>
      </c>
      <c r="H533" s="261" t="str">
        <f t="shared" si="16"/>
        <v/>
      </c>
      <c r="I533" s="263"/>
      <c r="K533" s="257"/>
      <c r="L533" s="257"/>
    </row>
    <row r="534" spans="1:12" ht="12.65" customHeight="1" x14ac:dyDescent="0.3">
      <c r="A534" s="180" t="s">
        <v>549</v>
      </c>
      <c r="B534" s="236">
        <f>'Prior Year'!AO71</f>
        <v>28736</v>
      </c>
      <c r="C534" s="236">
        <f>AO71</f>
        <v>30253</v>
      </c>
      <c r="D534" s="236">
        <f>'Prior Year'!AO59</f>
        <v>1656</v>
      </c>
      <c r="E534" s="180">
        <f>AO59</f>
        <v>1632</v>
      </c>
      <c r="F534" s="259">
        <f t="shared" si="18"/>
        <v>17.352657004830917</v>
      </c>
      <c r="G534" s="259">
        <f t="shared" si="18"/>
        <v>18.537377450980394</v>
      </c>
      <c r="H534" s="261" t="str">
        <f t="shared" si="16"/>
        <v/>
      </c>
      <c r="I534" s="263"/>
      <c r="K534" s="257"/>
      <c r="L534" s="257"/>
    </row>
    <row r="535" spans="1:12" ht="12.65" customHeight="1" x14ac:dyDescent="0.3">
      <c r="A535" s="180" t="s">
        <v>550</v>
      </c>
      <c r="B535" s="236">
        <f>'Prior Year'!AP71</f>
        <v>0</v>
      </c>
      <c r="C535" s="236">
        <f>AP71</f>
        <v>0</v>
      </c>
      <c r="D535" s="236">
        <f>'Prior Year'!AP59</f>
        <v>0</v>
      </c>
      <c r="E535" s="180">
        <f>AP59</f>
        <v>0</v>
      </c>
      <c r="F535" s="259" t="str">
        <f t="shared" si="18"/>
        <v/>
      </c>
      <c r="G535" s="259" t="str">
        <f t="shared" si="18"/>
        <v/>
      </c>
      <c r="H535" s="261" t="str">
        <f t="shared" si="16"/>
        <v/>
      </c>
      <c r="I535" s="263"/>
      <c r="K535" s="257"/>
      <c r="L535" s="257"/>
    </row>
    <row r="536" spans="1:12" ht="12.65" customHeight="1" x14ac:dyDescent="0.3">
      <c r="A536" s="180" t="s">
        <v>551</v>
      </c>
      <c r="B536" s="236">
        <f>'Prior Year'!AQ71</f>
        <v>0</v>
      </c>
      <c r="C536" s="236">
        <f>AQ71</f>
        <v>0</v>
      </c>
      <c r="D536" s="236">
        <f>'Prior Year'!AQ59</f>
        <v>0</v>
      </c>
      <c r="E536" s="180">
        <f>AQ59</f>
        <v>0</v>
      </c>
      <c r="F536" s="259" t="str">
        <f t="shared" si="18"/>
        <v/>
      </c>
      <c r="G536" s="259" t="str">
        <f t="shared" si="18"/>
        <v/>
      </c>
      <c r="H536" s="261" t="str">
        <f t="shared" si="16"/>
        <v/>
      </c>
      <c r="I536" s="263"/>
      <c r="K536" s="257"/>
      <c r="L536" s="257"/>
    </row>
    <row r="537" spans="1:12" ht="12.65" customHeight="1" x14ac:dyDescent="0.3">
      <c r="A537" s="180" t="s">
        <v>552</v>
      </c>
      <c r="B537" s="236">
        <f>'Prior Year'!AR71</f>
        <v>0</v>
      </c>
      <c r="C537" s="236">
        <f>AR71</f>
        <v>0</v>
      </c>
      <c r="D537" s="236">
        <f>'Prior Year'!AR59</f>
        <v>0</v>
      </c>
      <c r="E537" s="180">
        <f>AR59</f>
        <v>0</v>
      </c>
      <c r="F537" s="259" t="str">
        <f t="shared" si="18"/>
        <v/>
      </c>
      <c r="G537" s="259" t="str">
        <f t="shared" si="18"/>
        <v/>
      </c>
      <c r="H537" s="261" t="str">
        <f t="shared" si="16"/>
        <v/>
      </c>
      <c r="I537" s="263"/>
      <c r="K537" s="257"/>
      <c r="L537" s="257"/>
    </row>
    <row r="538" spans="1:12" ht="12.65" customHeight="1" x14ac:dyDescent="0.3">
      <c r="A538" s="180" t="s">
        <v>553</v>
      </c>
      <c r="B538" s="236">
        <f>'Prior Year'!AS71</f>
        <v>0</v>
      </c>
      <c r="C538" s="236">
        <f>AS71</f>
        <v>0</v>
      </c>
      <c r="D538" s="236">
        <f>'Prior Year'!AS59</f>
        <v>0</v>
      </c>
      <c r="E538" s="180">
        <f>AS59</f>
        <v>0</v>
      </c>
      <c r="F538" s="259" t="str">
        <f t="shared" si="18"/>
        <v/>
      </c>
      <c r="G538" s="259" t="str">
        <f t="shared" si="18"/>
        <v/>
      </c>
      <c r="H538" s="261" t="str">
        <f t="shared" si="16"/>
        <v/>
      </c>
      <c r="I538" s="263"/>
      <c r="K538" s="257"/>
      <c r="L538" s="257"/>
    </row>
    <row r="539" spans="1:12" ht="12.65" customHeight="1" x14ac:dyDescent="0.3">
      <c r="A539" s="180" t="s">
        <v>554</v>
      </c>
      <c r="B539" s="236">
        <f>'Prior Year'!AT71</f>
        <v>0</v>
      </c>
      <c r="C539" s="236">
        <f>AT71</f>
        <v>0</v>
      </c>
      <c r="D539" s="236">
        <f>'Prior Year'!AT59</f>
        <v>0</v>
      </c>
      <c r="E539" s="180">
        <f>AT59</f>
        <v>0</v>
      </c>
      <c r="F539" s="259" t="str">
        <f t="shared" si="18"/>
        <v/>
      </c>
      <c r="G539" s="259" t="str">
        <f t="shared" si="18"/>
        <v/>
      </c>
      <c r="H539" s="261" t="str">
        <f t="shared" si="16"/>
        <v/>
      </c>
      <c r="I539" s="263"/>
      <c r="K539" s="257"/>
      <c r="L539" s="257"/>
    </row>
    <row r="540" spans="1:12" ht="12.65" customHeight="1" x14ac:dyDescent="0.3">
      <c r="A540" s="180" t="s">
        <v>555</v>
      </c>
      <c r="B540" s="236">
        <f>'Prior Year'!AU71</f>
        <v>0</v>
      </c>
      <c r="C540" s="236">
        <f>AU71</f>
        <v>0</v>
      </c>
      <c r="D540" s="236">
        <f>'Prior Year'!AU59</f>
        <v>0</v>
      </c>
      <c r="E540" s="180">
        <f>AU59</f>
        <v>0</v>
      </c>
      <c r="F540" s="259" t="str">
        <f t="shared" si="18"/>
        <v/>
      </c>
      <c r="G540" s="259" t="str">
        <f t="shared" si="18"/>
        <v/>
      </c>
      <c r="H540" s="261" t="str">
        <f t="shared" si="16"/>
        <v/>
      </c>
      <c r="I540" s="263"/>
      <c r="K540" s="257"/>
      <c r="L540" s="257"/>
    </row>
    <row r="541" spans="1:12" ht="12.65" customHeight="1" x14ac:dyDescent="0.3">
      <c r="A541" s="180" t="s">
        <v>556</v>
      </c>
      <c r="B541" s="236">
        <f>'Prior Year'!AV71</f>
        <v>0</v>
      </c>
      <c r="C541" s="236">
        <f>AV71</f>
        <v>0</v>
      </c>
      <c r="D541" s="181" t="s">
        <v>529</v>
      </c>
      <c r="E541" s="181" t="s">
        <v>529</v>
      </c>
      <c r="F541" s="259"/>
      <c r="G541" s="259"/>
      <c r="H541" s="261"/>
      <c r="I541" s="263"/>
      <c r="K541" s="257"/>
      <c r="L541" s="257"/>
    </row>
    <row r="542" spans="1:12" ht="12.65" customHeight="1" x14ac:dyDescent="0.3">
      <c r="A542" s="180" t="s">
        <v>1248</v>
      </c>
      <c r="B542" s="236">
        <f>'Prior Year'!AW71</f>
        <v>0</v>
      </c>
      <c r="C542" s="236">
        <f>AW71</f>
        <v>0</v>
      </c>
      <c r="D542" s="181" t="s">
        <v>529</v>
      </c>
      <c r="E542" s="181" t="s">
        <v>529</v>
      </c>
      <c r="F542" s="259"/>
      <c r="G542" s="259"/>
      <c r="H542" s="261"/>
      <c r="I542" s="263"/>
      <c r="K542" s="257"/>
      <c r="L542" s="257"/>
    </row>
    <row r="543" spans="1:12" ht="12.65" customHeight="1" x14ac:dyDescent="0.3">
      <c r="A543" s="180" t="s">
        <v>557</v>
      </c>
      <c r="B543" s="236">
        <f>'Prior Year'!AX71</f>
        <v>0</v>
      </c>
      <c r="C543" s="236">
        <f>AX71</f>
        <v>0</v>
      </c>
      <c r="D543" s="181" t="s">
        <v>529</v>
      </c>
      <c r="E543" s="181" t="s">
        <v>529</v>
      </c>
      <c r="F543" s="259"/>
      <c r="G543" s="259"/>
      <c r="H543" s="261"/>
      <c r="I543" s="263"/>
      <c r="K543" s="257"/>
      <c r="L543" s="257"/>
    </row>
    <row r="544" spans="1:12" ht="12.65" customHeight="1" x14ac:dyDescent="0.3">
      <c r="A544" s="180" t="s">
        <v>558</v>
      </c>
      <c r="B544" s="236">
        <f>'Prior Year'!AY71</f>
        <v>789045</v>
      </c>
      <c r="C544" s="236">
        <f>AY71</f>
        <v>819890</v>
      </c>
      <c r="D544" s="236">
        <f>'Prior Year'!AY59</f>
        <v>59442</v>
      </c>
      <c r="E544" s="180">
        <f>AY59</f>
        <v>63514</v>
      </c>
      <c r="F544" s="259">
        <f t="shared" ref="F544:G550" si="19">IF(B544=0,"",IF(D544=0,"",B544/D544))</f>
        <v>13.274200060563238</v>
      </c>
      <c r="G544" s="259">
        <f t="shared" si="19"/>
        <v>12.90880750700633</v>
      </c>
      <c r="H544" s="261" t="str">
        <f t="shared" si="16"/>
        <v/>
      </c>
      <c r="I544" s="263"/>
      <c r="K544" s="257"/>
      <c r="L544" s="257"/>
    </row>
    <row r="545" spans="1:13" ht="12.65" customHeight="1" x14ac:dyDescent="0.3">
      <c r="A545" s="180" t="s">
        <v>559</v>
      </c>
      <c r="B545" s="236">
        <f>'Prior Year'!AZ71</f>
        <v>70659</v>
      </c>
      <c r="C545" s="236">
        <f>AZ71</f>
        <v>70140</v>
      </c>
      <c r="D545" s="236">
        <f>'Prior Year'!AZ59</f>
        <v>0</v>
      </c>
      <c r="E545" s="180">
        <f>AZ59</f>
        <v>0</v>
      </c>
      <c r="F545" s="259" t="str">
        <f t="shared" si="19"/>
        <v/>
      </c>
      <c r="G545" s="259" t="str">
        <f t="shared" si="19"/>
        <v/>
      </c>
      <c r="H545" s="261" t="str">
        <f t="shared" si="16"/>
        <v/>
      </c>
      <c r="I545" s="263"/>
      <c r="K545" s="257"/>
      <c r="L545" s="257"/>
    </row>
    <row r="546" spans="1:13" ht="12.65" customHeight="1" x14ac:dyDescent="0.3">
      <c r="A546" s="180" t="s">
        <v>560</v>
      </c>
      <c r="B546" s="236">
        <f>'Prior Year'!BA71</f>
        <v>141214</v>
      </c>
      <c r="C546" s="236">
        <f>BA71</f>
        <v>140676</v>
      </c>
      <c r="D546" s="236">
        <f>'Prior Year'!BA59</f>
        <v>0</v>
      </c>
      <c r="E546" s="180">
        <f>BA59</f>
        <v>0</v>
      </c>
      <c r="F546" s="259" t="str">
        <f t="shared" si="19"/>
        <v/>
      </c>
      <c r="G546" s="259" t="str">
        <f t="shared" si="19"/>
        <v/>
      </c>
      <c r="H546" s="261" t="str">
        <f t="shared" si="16"/>
        <v/>
      </c>
      <c r="I546" s="263"/>
      <c r="K546" s="257"/>
      <c r="L546" s="257"/>
    </row>
    <row r="547" spans="1:13" ht="12.65" customHeight="1" x14ac:dyDescent="0.3">
      <c r="A547" s="180" t="s">
        <v>561</v>
      </c>
      <c r="B547" s="236">
        <f>'Prior Year'!BB71</f>
        <v>329087</v>
      </c>
      <c r="C547" s="236">
        <f>BB71</f>
        <v>351384</v>
      </c>
      <c r="D547" s="181" t="s">
        <v>529</v>
      </c>
      <c r="E547" s="181" t="s">
        <v>529</v>
      </c>
      <c r="F547" s="259"/>
      <c r="G547" s="259"/>
      <c r="H547" s="261"/>
      <c r="I547" s="263"/>
      <c r="K547" s="257"/>
      <c r="L547" s="257"/>
    </row>
    <row r="548" spans="1:13" ht="12.65" customHeight="1" x14ac:dyDescent="0.3">
      <c r="A548" s="180" t="s">
        <v>562</v>
      </c>
      <c r="B548" s="236">
        <f>'Prior Year'!BC71</f>
        <v>0</v>
      </c>
      <c r="C548" s="236">
        <f>BC71</f>
        <v>0</v>
      </c>
      <c r="D548" s="181" t="s">
        <v>529</v>
      </c>
      <c r="E548" s="181" t="s">
        <v>529</v>
      </c>
      <c r="F548" s="259"/>
      <c r="G548" s="259"/>
      <c r="H548" s="261"/>
      <c r="I548" s="263"/>
      <c r="K548" s="257"/>
      <c r="L548" s="257"/>
    </row>
    <row r="549" spans="1:13" ht="12.65" customHeight="1" x14ac:dyDescent="0.3">
      <c r="A549" s="180" t="s">
        <v>563</v>
      </c>
      <c r="B549" s="236">
        <f>'Prior Year'!BD71</f>
        <v>63551</v>
      </c>
      <c r="C549" s="236">
        <f>BD71</f>
        <v>68655</v>
      </c>
      <c r="D549" s="181" t="s">
        <v>529</v>
      </c>
      <c r="E549" s="181" t="s">
        <v>529</v>
      </c>
      <c r="F549" s="259"/>
      <c r="G549" s="259"/>
      <c r="H549" s="261"/>
      <c r="I549" s="263"/>
      <c r="K549" s="257"/>
      <c r="L549" s="257"/>
    </row>
    <row r="550" spans="1:13" ht="12.65" customHeight="1" x14ac:dyDescent="0.3">
      <c r="A550" s="180" t="s">
        <v>564</v>
      </c>
      <c r="B550" s="236">
        <f>'Prior Year'!BE71</f>
        <v>539272</v>
      </c>
      <c r="C550" s="236">
        <f>BE71</f>
        <v>565720</v>
      </c>
      <c r="D550" s="236">
        <f>'Prior Year'!BE59</f>
        <v>77714</v>
      </c>
      <c r="E550" s="180">
        <f>BE59</f>
        <v>77714</v>
      </c>
      <c r="F550" s="259">
        <f t="shared" si="19"/>
        <v>6.9391872764238105</v>
      </c>
      <c r="G550" s="259">
        <f t="shared" si="19"/>
        <v>7.2795120570296215</v>
      </c>
      <c r="H550" s="261" t="str">
        <f t="shared" si="16"/>
        <v/>
      </c>
      <c r="I550" s="263"/>
      <c r="K550" s="257"/>
      <c r="L550" s="257"/>
    </row>
    <row r="551" spans="1:13" ht="12.65" customHeight="1" x14ac:dyDescent="0.3">
      <c r="A551" s="180" t="s">
        <v>565</v>
      </c>
      <c r="B551" s="236">
        <f>'Prior Year'!BF71</f>
        <v>536529</v>
      </c>
      <c r="C551" s="236">
        <f>BF71</f>
        <v>553542</v>
      </c>
      <c r="D551" s="181" t="s">
        <v>529</v>
      </c>
      <c r="E551" s="181" t="s">
        <v>529</v>
      </c>
      <c r="F551" s="259"/>
      <c r="G551" s="259"/>
      <c r="H551" s="261"/>
      <c r="I551" s="263"/>
      <c r="J551" s="199"/>
      <c r="M551" s="261"/>
    </row>
    <row r="552" spans="1:13" ht="12.65" customHeight="1" x14ac:dyDescent="0.3">
      <c r="A552" s="180" t="s">
        <v>566</v>
      </c>
      <c r="B552" s="236">
        <f>'Prior Year'!BG71</f>
        <v>0</v>
      </c>
      <c r="C552" s="236">
        <f>BG71</f>
        <v>0</v>
      </c>
      <c r="D552" s="181" t="s">
        <v>529</v>
      </c>
      <c r="E552" s="181" t="s">
        <v>529</v>
      </c>
      <c r="F552" s="259"/>
      <c r="G552" s="259"/>
      <c r="H552" s="261"/>
      <c r="J552" s="199"/>
      <c r="M552" s="261"/>
    </row>
    <row r="553" spans="1:13" ht="12.65" customHeight="1" x14ac:dyDescent="0.3">
      <c r="A553" s="180" t="s">
        <v>567</v>
      </c>
      <c r="B553" s="236">
        <f>'Prior Year'!BH71</f>
        <v>1180229</v>
      </c>
      <c r="C553" s="236">
        <f>BH71</f>
        <v>1138133</v>
      </c>
      <c r="D553" s="181" t="s">
        <v>529</v>
      </c>
      <c r="E553" s="181" t="s">
        <v>529</v>
      </c>
      <c r="F553" s="259"/>
      <c r="G553" s="259"/>
      <c r="H553" s="261"/>
      <c r="J553" s="199"/>
      <c r="M553" s="261"/>
    </row>
    <row r="554" spans="1:13" ht="12.65" customHeight="1" x14ac:dyDescent="0.3">
      <c r="A554" s="180" t="s">
        <v>568</v>
      </c>
      <c r="B554" s="236">
        <f>'Prior Year'!BI71</f>
        <v>0</v>
      </c>
      <c r="C554" s="236">
        <f>BI71</f>
        <v>0</v>
      </c>
      <c r="D554" s="181" t="s">
        <v>529</v>
      </c>
      <c r="E554" s="181" t="s">
        <v>529</v>
      </c>
      <c r="F554" s="259"/>
      <c r="G554" s="259"/>
      <c r="H554" s="261"/>
      <c r="J554" s="199"/>
      <c r="M554" s="261"/>
    </row>
    <row r="555" spans="1:13" ht="12.65" customHeight="1" x14ac:dyDescent="0.3">
      <c r="A555" s="180" t="s">
        <v>569</v>
      </c>
      <c r="B555" s="236">
        <f>'Prior Year'!BJ71</f>
        <v>346009</v>
      </c>
      <c r="C555" s="236">
        <f>BJ71</f>
        <v>400432</v>
      </c>
      <c r="D555" s="181" t="s">
        <v>529</v>
      </c>
      <c r="E555" s="181" t="s">
        <v>529</v>
      </c>
      <c r="F555" s="259"/>
      <c r="G555" s="259"/>
      <c r="H555" s="261"/>
      <c r="J555" s="199"/>
      <c r="M555" s="261"/>
    </row>
    <row r="556" spans="1:13" ht="12.65" customHeight="1" x14ac:dyDescent="0.3">
      <c r="A556" s="180" t="s">
        <v>570</v>
      </c>
      <c r="B556" s="236">
        <f>'Prior Year'!BK71</f>
        <v>582118</v>
      </c>
      <c r="C556" s="236">
        <f>BK71</f>
        <v>482435</v>
      </c>
      <c r="D556" s="181" t="s">
        <v>529</v>
      </c>
      <c r="E556" s="181" t="s">
        <v>529</v>
      </c>
      <c r="F556" s="259"/>
      <c r="G556" s="259"/>
      <c r="H556" s="261"/>
      <c r="J556" s="199"/>
      <c r="M556" s="261"/>
    </row>
    <row r="557" spans="1:13" ht="12.65" customHeight="1" x14ac:dyDescent="0.3">
      <c r="A557" s="180" t="s">
        <v>571</v>
      </c>
      <c r="B557" s="236">
        <f>'Prior Year'!BL71</f>
        <v>304161</v>
      </c>
      <c r="C557" s="236">
        <f>BL71</f>
        <v>316737</v>
      </c>
      <c r="D557" s="181" t="s">
        <v>529</v>
      </c>
      <c r="E557" s="181" t="s">
        <v>529</v>
      </c>
      <c r="F557" s="259"/>
      <c r="G557" s="259"/>
      <c r="H557" s="261"/>
      <c r="J557" s="199"/>
      <c r="M557" s="261"/>
    </row>
    <row r="558" spans="1:13" ht="12.65" customHeight="1" x14ac:dyDescent="0.3">
      <c r="A558" s="180" t="s">
        <v>572</v>
      </c>
      <c r="B558" s="236">
        <f>'Prior Year'!BM71</f>
        <v>0</v>
      </c>
      <c r="C558" s="236">
        <f>BM71</f>
        <v>0</v>
      </c>
      <c r="D558" s="181" t="s">
        <v>529</v>
      </c>
      <c r="E558" s="181" t="s">
        <v>529</v>
      </c>
      <c r="F558" s="259"/>
      <c r="G558" s="259"/>
      <c r="H558" s="261"/>
      <c r="J558" s="199"/>
      <c r="M558" s="261"/>
    </row>
    <row r="559" spans="1:13" ht="12.65" customHeight="1" x14ac:dyDescent="0.3">
      <c r="A559" s="180" t="s">
        <v>573</v>
      </c>
      <c r="B559" s="236">
        <f>'Prior Year'!BN71</f>
        <v>845912</v>
      </c>
      <c r="C559" s="236">
        <f>BN71</f>
        <v>800221</v>
      </c>
      <c r="D559" s="181" t="s">
        <v>529</v>
      </c>
      <c r="E559" s="181" t="s">
        <v>529</v>
      </c>
      <c r="F559" s="259"/>
      <c r="G559" s="259"/>
      <c r="H559" s="261"/>
      <c r="J559" s="199"/>
      <c r="M559" s="261"/>
    </row>
    <row r="560" spans="1:13" ht="12.65" customHeight="1" x14ac:dyDescent="0.3">
      <c r="A560" s="180" t="s">
        <v>574</v>
      </c>
      <c r="B560" s="236">
        <f>'Prior Year'!BO71</f>
        <v>0</v>
      </c>
      <c r="C560" s="236">
        <f>BO71</f>
        <v>0</v>
      </c>
      <c r="D560" s="181" t="s">
        <v>529</v>
      </c>
      <c r="E560" s="181" t="s">
        <v>529</v>
      </c>
      <c r="F560" s="259"/>
      <c r="G560" s="259"/>
      <c r="H560" s="261"/>
      <c r="J560" s="199"/>
      <c r="M560" s="261"/>
    </row>
    <row r="561" spans="1:13" ht="12.65" customHeight="1" x14ac:dyDescent="0.3">
      <c r="A561" s="180" t="s">
        <v>575</v>
      </c>
      <c r="B561" s="236">
        <f>'Prior Year'!BP71</f>
        <v>130764</v>
      </c>
      <c r="C561" s="236">
        <f>BP71</f>
        <v>135446</v>
      </c>
      <c r="D561" s="181" t="s">
        <v>529</v>
      </c>
      <c r="E561" s="181" t="s">
        <v>529</v>
      </c>
      <c r="F561" s="259"/>
      <c r="G561" s="259"/>
      <c r="H561" s="261"/>
      <c r="J561" s="199"/>
      <c r="M561" s="261"/>
    </row>
    <row r="562" spans="1:13" ht="12.65" customHeight="1" x14ac:dyDescent="0.3">
      <c r="A562" s="180" t="s">
        <v>576</v>
      </c>
      <c r="B562" s="236">
        <f>'Prior Year'!BQ71</f>
        <v>0</v>
      </c>
      <c r="C562" s="236">
        <f>BQ71</f>
        <v>0</v>
      </c>
      <c r="D562" s="181" t="s">
        <v>529</v>
      </c>
      <c r="E562" s="181" t="s">
        <v>529</v>
      </c>
      <c r="F562" s="259"/>
      <c r="G562" s="259"/>
      <c r="H562" s="261"/>
      <c r="J562" s="199"/>
      <c r="M562" s="261"/>
    </row>
    <row r="563" spans="1:13" ht="12.65" customHeight="1" x14ac:dyDescent="0.3">
      <c r="A563" s="180" t="s">
        <v>577</v>
      </c>
      <c r="B563" s="236">
        <f>'Prior Year'!BR71</f>
        <v>227472</v>
      </c>
      <c r="C563" s="236">
        <f>BR71</f>
        <v>334709</v>
      </c>
      <c r="D563" s="181" t="s">
        <v>529</v>
      </c>
      <c r="E563" s="181" t="s">
        <v>529</v>
      </c>
      <c r="F563" s="259"/>
      <c r="G563" s="259"/>
      <c r="H563" s="261"/>
      <c r="J563" s="199"/>
      <c r="M563" s="261"/>
    </row>
    <row r="564" spans="1:13" ht="12.65" customHeight="1" x14ac:dyDescent="0.3">
      <c r="A564" s="180" t="s">
        <v>1249</v>
      </c>
      <c r="B564" s="236">
        <f>'Prior Year'!BS71</f>
        <v>0</v>
      </c>
      <c r="C564" s="236">
        <f>BS71</f>
        <v>0</v>
      </c>
      <c r="D564" s="181" t="s">
        <v>529</v>
      </c>
      <c r="E564" s="181" t="s">
        <v>529</v>
      </c>
      <c r="F564" s="259"/>
      <c r="G564" s="259"/>
      <c r="H564" s="261"/>
      <c r="J564" s="199"/>
      <c r="M564" s="261"/>
    </row>
    <row r="565" spans="1:13" ht="12.65" customHeight="1" x14ac:dyDescent="0.3">
      <c r="A565" s="180" t="s">
        <v>578</v>
      </c>
      <c r="B565" s="236">
        <f>'Prior Year'!BT71</f>
        <v>0</v>
      </c>
      <c r="C565" s="236">
        <f>BT71</f>
        <v>0</v>
      </c>
      <c r="D565" s="181" t="s">
        <v>529</v>
      </c>
      <c r="E565" s="181" t="s">
        <v>529</v>
      </c>
      <c r="F565" s="259"/>
      <c r="G565" s="259"/>
      <c r="H565" s="261"/>
      <c r="J565" s="199"/>
      <c r="M565" s="261"/>
    </row>
    <row r="566" spans="1:13" ht="12.65" customHeight="1" x14ac:dyDescent="0.3">
      <c r="A566" s="180" t="s">
        <v>579</v>
      </c>
      <c r="B566" s="236">
        <f>'Prior Year'!BU71</f>
        <v>0</v>
      </c>
      <c r="C566" s="236">
        <f>BU71</f>
        <v>0</v>
      </c>
      <c r="D566" s="181" t="s">
        <v>529</v>
      </c>
      <c r="E566" s="181" t="s">
        <v>529</v>
      </c>
      <c r="F566" s="259"/>
      <c r="G566" s="259"/>
      <c r="H566" s="261"/>
      <c r="J566" s="199"/>
      <c r="M566" s="261"/>
    </row>
    <row r="567" spans="1:13" ht="12.65" customHeight="1" x14ac:dyDescent="0.3">
      <c r="A567" s="180" t="s">
        <v>580</v>
      </c>
      <c r="B567" s="236">
        <f>'Prior Year'!BV71</f>
        <v>861836</v>
      </c>
      <c r="C567" s="236">
        <f>BV71</f>
        <v>807370</v>
      </c>
      <c r="D567" s="181" t="s">
        <v>529</v>
      </c>
      <c r="E567" s="181" t="s">
        <v>529</v>
      </c>
      <c r="F567" s="259"/>
      <c r="G567" s="259"/>
      <c r="H567" s="261"/>
      <c r="J567" s="199"/>
      <c r="M567" s="261"/>
    </row>
    <row r="568" spans="1:13" ht="12.65" customHeight="1" x14ac:dyDescent="0.3">
      <c r="A568" s="180" t="s">
        <v>581</v>
      </c>
      <c r="B568" s="236">
        <f>'Prior Year'!BW71</f>
        <v>843</v>
      </c>
      <c r="C568" s="236">
        <f>BW71</f>
        <v>2726</v>
      </c>
      <c r="D568" s="181" t="s">
        <v>529</v>
      </c>
      <c r="E568" s="181" t="s">
        <v>529</v>
      </c>
      <c r="F568" s="259"/>
      <c r="G568" s="259"/>
      <c r="H568" s="261"/>
      <c r="J568" s="199"/>
      <c r="M568" s="261"/>
    </row>
    <row r="569" spans="1:13" ht="12.65" customHeight="1" x14ac:dyDescent="0.3">
      <c r="A569" s="180" t="s">
        <v>582</v>
      </c>
      <c r="B569" s="236">
        <f>'Prior Year'!BX71</f>
        <v>0</v>
      </c>
      <c r="C569" s="236">
        <f>BX71</f>
        <v>0</v>
      </c>
      <c r="D569" s="181" t="s">
        <v>529</v>
      </c>
      <c r="E569" s="181" t="s">
        <v>529</v>
      </c>
      <c r="F569" s="259"/>
      <c r="G569" s="259"/>
      <c r="H569" s="261"/>
      <c r="J569" s="199"/>
      <c r="M569" s="261"/>
    </row>
    <row r="570" spans="1:13" ht="12.65" customHeight="1" x14ac:dyDescent="0.3">
      <c r="A570" s="180" t="s">
        <v>583</v>
      </c>
      <c r="B570" s="236">
        <f>'Prior Year'!BY71</f>
        <v>558697</v>
      </c>
      <c r="C570" s="236">
        <f>BY71</f>
        <v>598074</v>
      </c>
      <c r="D570" s="181" t="s">
        <v>529</v>
      </c>
      <c r="E570" s="181" t="s">
        <v>529</v>
      </c>
      <c r="F570" s="259"/>
      <c r="G570" s="259"/>
      <c r="H570" s="261"/>
      <c r="J570" s="199"/>
      <c r="M570" s="261"/>
    </row>
    <row r="571" spans="1:13" ht="12.65" customHeight="1" x14ac:dyDescent="0.3">
      <c r="A571" s="180" t="s">
        <v>584</v>
      </c>
      <c r="B571" s="236">
        <f>'Prior Year'!BZ71</f>
        <v>0</v>
      </c>
      <c r="C571" s="236">
        <f>BZ71</f>
        <v>0</v>
      </c>
      <c r="D571" s="181" t="s">
        <v>529</v>
      </c>
      <c r="E571" s="181" t="s">
        <v>529</v>
      </c>
      <c r="F571" s="259"/>
      <c r="G571" s="259"/>
      <c r="H571" s="261"/>
      <c r="J571" s="199"/>
      <c r="M571" s="261"/>
    </row>
    <row r="572" spans="1:13" ht="12.65" customHeight="1" x14ac:dyDescent="0.3">
      <c r="A572" s="180" t="s">
        <v>585</v>
      </c>
      <c r="B572" s="236">
        <f>'Prior Year'!CA71</f>
        <v>0</v>
      </c>
      <c r="C572" s="236">
        <f>CA71</f>
        <v>0</v>
      </c>
      <c r="D572" s="181" t="s">
        <v>529</v>
      </c>
      <c r="E572" s="181" t="s">
        <v>529</v>
      </c>
      <c r="F572" s="259"/>
      <c r="G572" s="259"/>
      <c r="H572" s="261"/>
      <c r="J572" s="199"/>
      <c r="M572" s="261"/>
    </row>
    <row r="573" spans="1:13" ht="12.65" customHeight="1" x14ac:dyDescent="0.3">
      <c r="A573" s="180" t="s">
        <v>586</v>
      </c>
      <c r="B573" s="236">
        <f>'Prior Year'!CB71</f>
        <v>0</v>
      </c>
      <c r="C573" s="236">
        <f>CB71</f>
        <v>0</v>
      </c>
      <c r="D573" s="181" t="s">
        <v>529</v>
      </c>
      <c r="E573" s="181" t="s">
        <v>529</v>
      </c>
      <c r="F573" s="259"/>
      <c r="G573" s="259"/>
      <c r="H573" s="261"/>
      <c r="J573" s="199"/>
      <c r="M573" s="261"/>
    </row>
    <row r="574" spans="1:13" ht="12.65" customHeight="1" x14ac:dyDescent="0.3">
      <c r="A574" s="180" t="s">
        <v>587</v>
      </c>
      <c r="B574" s="236">
        <f>'Prior Year'!CC71</f>
        <v>0</v>
      </c>
      <c r="C574" s="236">
        <f>CC71</f>
        <v>0</v>
      </c>
      <c r="D574" s="181" t="s">
        <v>529</v>
      </c>
      <c r="E574" s="181" t="s">
        <v>529</v>
      </c>
      <c r="F574" s="259"/>
      <c r="G574" s="259"/>
      <c r="H574" s="261"/>
      <c r="J574" s="199"/>
      <c r="M574" s="261"/>
    </row>
    <row r="575" spans="1:13" ht="12.65" customHeight="1" x14ac:dyDescent="0.3">
      <c r="A575" s="180" t="s">
        <v>588</v>
      </c>
      <c r="B575" s="236">
        <f>'Prior Year'!CD71</f>
        <v>-4469828</v>
      </c>
      <c r="C575" s="236">
        <f>CD71</f>
        <v>-3122147</v>
      </c>
      <c r="D575" s="181" t="s">
        <v>529</v>
      </c>
      <c r="E575" s="181" t="s">
        <v>529</v>
      </c>
      <c r="F575" s="259"/>
      <c r="G575" s="259"/>
      <c r="H575" s="261"/>
    </row>
    <row r="576" spans="1:13" ht="12.65" customHeight="1" x14ac:dyDescent="0.3">
      <c r="M576" s="261"/>
    </row>
    <row r="577" spans="13:13" ht="12.65" customHeight="1" x14ac:dyDescent="0.3">
      <c r="M577" s="261"/>
    </row>
    <row r="578" spans="13:13" ht="12.65" customHeight="1" x14ac:dyDescent="0.3">
      <c r="M578" s="261"/>
    </row>
    <row r="612" spans="1:14" ht="12.65" customHeight="1" x14ac:dyDescent="0.3">
      <c r="A612" s="196"/>
      <c r="C612" s="181" t="s">
        <v>589</v>
      </c>
      <c r="D612" s="180">
        <f>CE76-(BE76+CD76)</f>
        <v>74110</v>
      </c>
      <c r="E612" s="180">
        <f>SUM(C624:D647)+SUM(C668:D713)</f>
        <v>16805235.088800434</v>
      </c>
      <c r="F612" s="180">
        <f>CE64-(AX64+BD64+BE64+BG64+BJ64+BN64+BP64+BQ64+CB64+CC64+CD64)</f>
        <v>1813794</v>
      </c>
      <c r="G612" s="180">
        <f>CE77-(AX77+AY77+BD77+BE77+BG77+BJ77+BN77+BP77+BQ77+CB77+CC77+CD77)</f>
        <v>63514</v>
      </c>
      <c r="H612" s="197">
        <f>CE60-(AX60+AY60+AZ60+BD60+BE60+BG60+BJ60+BN60+BO60+BP60+BQ60+BR60+CB60+CC60+CD60)</f>
        <v>123.52</v>
      </c>
      <c r="I612" s="180">
        <f>CE78-(AX78+AY78+AZ78+BD78+BE78+BF78+BG78+BJ78+BN78+BO78+BP78+BQ78+BR78+CB78+CC78+CD78)</f>
        <v>21599</v>
      </c>
      <c r="J612" s="180">
        <f>CE79-(AX79+AY79+AZ79+BA79+BD79+BE79+BF79+BG79+BJ79+BN79+BO79+BP79+BQ79+BR79+CB79+CC79+CD79)</f>
        <v>69871</v>
      </c>
      <c r="K612" s="180">
        <f>CE75-(AW75+AX75+AY75+AZ75+BA75+BB75+BC75+BD75+BE75+BF75+BG75+BH75+BI75+BJ75+BK75+BL75+BM75+BN75+BO75+BP75+BQ75+BR75+BS75+BT75+BU75+BV75+BW75+BX75+CB75+CC75+CD75)</f>
        <v>25402121</v>
      </c>
      <c r="L612" s="197">
        <f>CE80-(AW80+AX80+AY80+AZ80+BA80+BB80+BC80+BD80+BE80+BF80+BG80+BH80+BI80+BJ80+BK80+BL80+BM80+BN80+BO80+BP80+BQ80+BR80+BS80+BT80+BU80+BV80+BW80+BX80+BY80+BZ80+CA80+CB80+CC80+CD80)</f>
        <v>57.659999999999989</v>
      </c>
    </row>
    <row r="613" spans="1:14" ht="12.65" customHeight="1" x14ac:dyDescent="0.3">
      <c r="A613" s="196"/>
      <c r="C613" s="181" t="s">
        <v>590</v>
      </c>
      <c r="D613" s="181" t="s">
        <v>591</v>
      </c>
      <c r="E613" s="198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8" t="s">
        <v>599</v>
      </c>
    </row>
    <row r="614" spans="1:14" ht="12.65" customHeight="1" x14ac:dyDescent="0.3">
      <c r="A614" s="196">
        <v>8430</v>
      </c>
      <c r="B614" s="198" t="s">
        <v>140</v>
      </c>
      <c r="C614" s="180">
        <f>BE71</f>
        <v>565720</v>
      </c>
      <c r="N614" s="199" t="s">
        <v>600</v>
      </c>
    </row>
    <row r="615" spans="1:14" ht="12.65" customHeight="1" x14ac:dyDescent="0.3">
      <c r="A615" s="196"/>
      <c r="B615" s="198" t="s">
        <v>601</v>
      </c>
      <c r="C615" s="267">
        <f>CD69-CD70</f>
        <v>-3122147</v>
      </c>
      <c r="D615" s="262">
        <f>SUM(C614:C615)</f>
        <v>-2556427</v>
      </c>
      <c r="N615" s="199" t="s">
        <v>602</v>
      </c>
    </row>
    <row r="616" spans="1:14" ht="12.65" customHeight="1" x14ac:dyDescent="0.3">
      <c r="A616" s="196">
        <v>8310</v>
      </c>
      <c r="B616" s="200" t="s">
        <v>603</v>
      </c>
      <c r="C616" s="180">
        <f>AX71</f>
        <v>0</v>
      </c>
      <c r="D616" s="180">
        <f>(D615/D612)*AX76</f>
        <v>0</v>
      </c>
      <c r="N616" s="199" t="s">
        <v>604</v>
      </c>
    </row>
    <row r="617" spans="1:14" ht="12.65" customHeight="1" x14ac:dyDescent="0.3">
      <c r="A617" s="196">
        <v>8510</v>
      </c>
      <c r="B617" s="200" t="s">
        <v>145</v>
      </c>
      <c r="C617" s="180">
        <f>BJ71</f>
        <v>400432</v>
      </c>
      <c r="D617" s="180">
        <f>(D615/D612)*BJ76</f>
        <v>0</v>
      </c>
      <c r="N617" s="199" t="s">
        <v>605</v>
      </c>
    </row>
    <row r="618" spans="1:14" ht="12.65" customHeight="1" x14ac:dyDescent="0.3">
      <c r="A618" s="196">
        <v>8470</v>
      </c>
      <c r="B618" s="200" t="s">
        <v>606</v>
      </c>
      <c r="C618" s="180">
        <f>BG71</f>
        <v>0</v>
      </c>
      <c r="D618" s="180">
        <f>(D615/D612)*BG76</f>
        <v>0</v>
      </c>
      <c r="N618" s="199" t="s">
        <v>607</v>
      </c>
    </row>
    <row r="619" spans="1:14" ht="12.65" customHeight="1" x14ac:dyDescent="0.3">
      <c r="A619" s="196">
        <v>8610</v>
      </c>
      <c r="B619" s="200" t="s">
        <v>608</v>
      </c>
      <c r="C619" s="180">
        <f>BN71</f>
        <v>800221</v>
      </c>
      <c r="D619" s="180">
        <f>(D615/D612)*BN76</f>
        <v>-204314.08880043178</v>
      </c>
      <c r="N619" s="199" t="s">
        <v>609</v>
      </c>
    </row>
    <row r="620" spans="1:14" ht="12.65" customHeight="1" x14ac:dyDescent="0.3">
      <c r="A620" s="196">
        <v>8790</v>
      </c>
      <c r="B620" s="200" t="s">
        <v>610</v>
      </c>
      <c r="C620" s="180">
        <f>CC71</f>
        <v>0</v>
      </c>
      <c r="D620" s="180">
        <f>(D615/D612)*CC76</f>
        <v>0</v>
      </c>
      <c r="N620" s="199" t="s">
        <v>611</v>
      </c>
    </row>
    <row r="621" spans="1:14" ht="12.65" customHeight="1" x14ac:dyDescent="0.3">
      <c r="A621" s="196">
        <v>8630</v>
      </c>
      <c r="B621" s="200" t="s">
        <v>612</v>
      </c>
      <c r="C621" s="180">
        <f>BP71</f>
        <v>135446</v>
      </c>
      <c r="D621" s="180">
        <f>(D615/D612)*BP76</f>
        <v>0</v>
      </c>
      <c r="N621" s="199" t="s">
        <v>613</v>
      </c>
    </row>
    <row r="622" spans="1:14" ht="12.65" customHeight="1" x14ac:dyDescent="0.3">
      <c r="A622" s="196">
        <v>8770</v>
      </c>
      <c r="B622" s="198" t="s">
        <v>614</v>
      </c>
      <c r="C622" s="180">
        <f>CB71</f>
        <v>0</v>
      </c>
      <c r="D622" s="180">
        <f>(D615/D612)*CB76</f>
        <v>0</v>
      </c>
      <c r="N622" s="199" t="s">
        <v>615</v>
      </c>
    </row>
    <row r="623" spans="1:14" ht="12.65" customHeight="1" x14ac:dyDescent="0.3">
      <c r="A623" s="196">
        <v>8640</v>
      </c>
      <c r="B623" s="200" t="s">
        <v>616</v>
      </c>
      <c r="C623" s="180">
        <f>BQ71</f>
        <v>0</v>
      </c>
      <c r="D623" s="180">
        <f>(D615/D612)*BQ76</f>
        <v>0</v>
      </c>
      <c r="E623" s="180">
        <f>SUM(C616:D623)</f>
        <v>1131784.9111995683</v>
      </c>
      <c r="N623" s="199" t="s">
        <v>617</v>
      </c>
    </row>
    <row r="624" spans="1:14" ht="12.65" customHeight="1" x14ac:dyDescent="0.3">
      <c r="A624" s="196">
        <v>8420</v>
      </c>
      <c r="B624" s="200" t="s">
        <v>139</v>
      </c>
      <c r="C624" s="180">
        <f>BD71</f>
        <v>68655</v>
      </c>
      <c r="D624" s="180">
        <f>(D615/D612)*BD76</f>
        <v>0</v>
      </c>
      <c r="E624" s="180">
        <f>(E623/E612)*SUM(C624:D624)</f>
        <v>4623.7194938254697</v>
      </c>
      <c r="F624" s="180">
        <f>SUM(C624:E624)</f>
        <v>73278.719493825469</v>
      </c>
      <c r="N624" s="199" t="s">
        <v>618</v>
      </c>
    </row>
    <row r="625" spans="1:14" ht="12.65" customHeight="1" x14ac:dyDescent="0.3">
      <c r="A625" s="196">
        <v>8320</v>
      </c>
      <c r="B625" s="200" t="s">
        <v>135</v>
      </c>
      <c r="C625" s="180">
        <f>AY71</f>
        <v>819890</v>
      </c>
      <c r="D625" s="180">
        <f>(D615/D612)*AY76</f>
        <v>-46568.296451221155</v>
      </c>
      <c r="E625" s="180">
        <f>(E623/E612)*SUM(C625:D625)</f>
        <v>52081.023023768255</v>
      </c>
      <c r="F625" s="180">
        <f>(F624/F612)*AY64</f>
        <v>11587.39240329584</v>
      </c>
      <c r="G625" s="180">
        <f>SUM(C625:F625)</f>
        <v>836990.11897584295</v>
      </c>
      <c r="N625" s="199" t="s">
        <v>619</v>
      </c>
    </row>
    <row r="626" spans="1:14" ht="12.65" customHeight="1" x14ac:dyDescent="0.3">
      <c r="A626" s="196">
        <v>8650</v>
      </c>
      <c r="B626" s="200" t="s">
        <v>152</v>
      </c>
      <c r="C626" s="180">
        <f>BR71</f>
        <v>334709</v>
      </c>
      <c r="D626" s="180">
        <f>(D615/D612)*BR76</f>
        <v>-29424.264350290108</v>
      </c>
      <c r="E626" s="180">
        <f>(E623/E612)*SUM(C626:D626)</f>
        <v>20560.060933521505</v>
      </c>
      <c r="F626" s="180">
        <f>(F624/F612)*BR64</f>
        <v>5128.9617217722252</v>
      </c>
      <c r="G626" s="180">
        <f>(G625/G612)*BR77</f>
        <v>0</v>
      </c>
      <c r="N626" s="199" t="s">
        <v>620</v>
      </c>
    </row>
    <row r="627" spans="1:14" ht="12.65" customHeight="1" x14ac:dyDescent="0.3">
      <c r="A627" s="196">
        <v>8620</v>
      </c>
      <c r="B627" s="198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9" t="s">
        <v>622</v>
      </c>
    </row>
    <row r="628" spans="1:14" ht="12.65" customHeight="1" x14ac:dyDescent="0.3">
      <c r="A628" s="196">
        <v>8330</v>
      </c>
      <c r="B628" s="200" t="s">
        <v>136</v>
      </c>
      <c r="C628" s="180">
        <f>AZ71</f>
        <v>70140</v>
      </c>
      <c r="D628" s="180">
        <f>(D615/D612)*AZ76</f>
        <v>-102277.77702064498</v>
      </c>
      <c r="E628" s="180">
        <f>(E623/E612)*SUM(C628:D628)</f>
        <v>-2164.3881159212351</v>
      </c>
      <c r="F628" s="180">
        <f>(F624/F612)*AZ64</f>
        <v>0</v>
      </c>
      <c r="G628" s="180">
        <f>(G625/G612)*AZ77</f>
        <v>130238.58276660666</v>
      </c>
      <c r="H628" s="180">
        <f>SUM(C626:G628)</f>
        <v>426910.17593504401</v>
      </c>
      <c r="N628" s="199" t="s">
        <v>623</v>
      </c>
    </row>
    <row r="629" spans="1:14" ht="12.65" customHeight="1" x14ac:dyDescent="0.3">
      <c r="A629" s="196">
        <v>8460</v>
      </c>
      <c r="B629" s="200" t="s">
        <v>141</v>
      </c>
      <c r="C629" s="180">
        <f>BF71</f>
        <v>553542</v>
      </c>
      <c r="D629" s="180">
        <f>(D615/D612)*BF76</f>
        <v>-52777.402644717309</v>
      </c>
      <c r="E629" s="180">
        <f>(E623/E612)*SUM(C629:D629)</f>
        <v>33725.075094447348</v>
      </c>
      <c r="F629" s="180">
        <f>(F624/F612)*BF64</f>
        <v>1388.6157235729499</v>
      </c>
      <c r="G629" s="180">
        <f>(G625/G612)*BF77</f>
        <v>0</v>
      </c>
      <c r="H629" s="180">
        <f>(H628/H612)*BF60</f>
        <v>35875.385574852313</v>
      </c>
      <c r="I629" s="180">
        <f>SUM(C629:H629)</f>
        <v>571753.67374815524</v>
      </c>
      <c r="N629" s="199" t="s">
        <v>624</v>
      </c>
    </row>
    <row r="630" spans="1:14" ht="12.65" customHeight="1" x14ac:dyDescent="0.3">
      <c r="A630" s="196">
        <v>8350</v>
      </c>
      <c r="B630" s="200" t="s">
        <v>625</v>
      </c>
      <c r="C630" s="180">
        <f>BA71</f>
        <v>140676</v>
      </c>
      <c r="D630" s="180">
        <f>(D615/D612)*BA76</f>
        <v>-48293.04817163675</v>
      </c>
      <c r="E630" s="180">
        <f>(E623/E612)*SUM(C630:D630)</f>
        <v>6221.7297395083015</v>
      </c>
      <c r="F630" s="180">
        <f>(F624/F612)*BA64</f>
        <v>472.40649546822914</v>
      </c>
      <c r="G630" s="180">
        <f>(G625/G612)*BA77</f>
        <v>0</v>
      </c>
      <c r="H630" s="180">
        <f>(H628/H612)*BA60</f>
        <v>6946.9677269222666</v>
      </c>
      <c r="I630" s="180">
        <f>(I629/I612)*BA78</f>
        <v>13103.294990755907</v>
      </c>
      <c r="J630" s="180">
        <f>SUM(C630:I630)</f>
        <v>119127.35078101794</v>
      </c>
      <c r="N630" s="199" t="s">
        <v>626</v>
      </c>
    </row>
    <row r="631" spans="1:14" ht="12.65" customHeight="1" x14ac:dyDescent="0.3">
      <c r="A631" s="196">
        <v>8200</v>
      </c>
      <c r="B631" s="200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(I629/I612)*AW78</f>
        <v>0</v>
      </c>
      <c r="J631" s="180">
        <f>(J630/J612)*AW79</f>
        <v>0</v>
      </c>
      <c r="N631" s="199" t="s">
        <v>628</v>
      </c>
    </row>
    <row r="632" spans="1:14" ht="12.65" customHeight="1" x14ac:dyDescent="0.3">
      <c r="A632" s="196">
        <v>8360</v>
      </c>
      <c r="B632" s="200" t="s">
        <v>629</v>
      </c>
      <c r="C632" s="180">
        <f>BB71</f>
        <v>351384</v>
      </c>
      <c r="D632" s="180">
        <f>(D615/D612)*BB76</f>
        <v>-66230.466063958971</v>
      </c>
      <c r="E632" s="180">
        <f>(E623/E612)*SUM(C632:D632)</f>
        <v>19204.281605029431</v>
      </c>
      <c r="F632" s="180">
        <f>(F624/F612)*BB64</f>
        <v>130.29256374626178</v>
      </c>
      <c r="G632" s="180">
        <f>(G625/G612)*BB77</f>
        <v>0</v>
      </c>
      <c r="H632" s="180">
        <f>(H628/H612)*BB60</f>
        <v>17073.642075122389</v>
      </c>
      <c r="I632" s="180">
        <f>(I629/I612)*BB78</f>
        <v>17391.646078639656</v>
      </c>
      <c r="J632" s="180">
        <f>(J630/J612)*BB79</f>
        <v>0</v>
      </c>
      <c r="N632" s="199" t="s">
        <v>630</v>
      </c>
    </row>
    <row r="633" spans="1:14" ht="12.65" customHeight="1" x14ac:dyDescent="0.3">
      <c r="A633" s="196">
        <v>8370</v>
      </c>
      <c r="B633" s="200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9" t="s">
        <v>632</v>
      </c>
    </row>
    <row r="634" spans="1:14" ht="12.65" customHeight="1" x14ac:dyDescent="0.3">
      <c r="A634" s="196">
        <v>8490</v>
      </c>
      <c r="B634" s="200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0</v>
      </c>
      <c r="J634" s="180">
        <f>(J630/J612)*BI79</f>
        <v>0</v>
      </c>
      <c r="N634" s="199" t="s">
        <v>634</v>
      </c>
    </row>
    <row r="635" spans="1:14" ht="12.65" customHeight="1" x14ac:dyDescent="0.3">
      <c r="A635" s="196">
        <v>8530</v>
      </c>
      <c r="B635" s="200" t="s">
        <v>635</v>
      </c>
      <c r="C635" s="180">
        <f>BK71</f>
        <v>482435</v>
      </c>
      <c r="D635" s="180">
        <f>(D615/D612)*BK76</f>
        <v>-72508.562326271756</v>
      </c>
      <c r="E635" s="180">
        <f>(E623/E612)*SUM(C635:D635)</f>
        <v>27607.38272385767</v>
      </c>
      <c r="F635" s="180">
        <f>(F624/F612)*BK64</f>
        <v>91.911808534184658</v>
      </c>
      <c r="G635" s="180">
        <f>(G625/G612)*BK77</f>
        <v>0</v>
      </c>
      <c r="H635" s="180">
        <f>(H628/H612)*BK60</f>
        <v>21912.326064023469</v>
      </c>
      <c r="I635" s="180">
        <f>(I629/I612)*BK78</f>
        <v>13103.294990755907</v>
      </c>
      <c r="J635" s="180">
        <f>(J630/J612)*BK79</f>
        <v>0</v>
      </c>
      <c r="N635" s="199" t="s">
        <v>636</v>
      </c>
    </row>
    <row r="636" spans="1:14" ht="12.65" customHeight="1" x14ac:dyDescent="0.3">
      <c r="A636" s="196">
        <v>8480</v>
      </c>
      <c r="B636" s="200" t="s">
        <v>637</v>
      </c>
      <c r="C636" s="180">
        <f>BH71</f>
        <v>1138133</v>
      </c>
      <c r="D636" s="180">
        <f>(D615/D612)*BH76</f>
        <v>-25940.265875050598</v>
      </c>
      <c r="E636" s="180">
        <f>(E623/E612)*SUM(C636:D636)</f>
        <v>74903.025645103437</v>
      </c>
      <c r="F636" s="180">
        <f>(F624/F612)*BH64</f>
        <v>556.11694262551737</v>
      </c>
      <c r="G636" s="180">
        <f>(G625/G612)*BH77</f>
        <v>0</v>
      </c>
      <c r="H636" s="180">
        <f>(H628/H612)*BH60</f>
        <v>10714.228832566681</v>
      </c>
      <c r="I636" s="180">
        <f>(I629/I612)*BH78</f>
        <v>7041.3666010930729</v>
      </c>
      <c r="J636" s="180">
        <f>(J630/J612)*BH79</f>
        <v>0</v>
      </c>
      <c r="N636" s="199" t="s">
        <v>638</v>
      </c>
    </row>
    <row r="637" spans="1:14" ht="12.65" customHeight="1" x14ac:dyDescent="0.3">
      <c r="A637" s="196">
        <v>8560</v>
      </c>
      <c r="B637" s="200" t="s">
        <v>147</v>
      </c>
      <c r="C637" s="180">
        <f>BL71</f>
        <v>316737</v>
      </c>
      <c r="D637" s="180">
        <f>(D615/D612)*BL76</f>
        <v>-135427.50508703277</v>
      </c>
      <c r="E637" s="180">
        <f>(E623/E612)*SUM(C637:D637)</f>
        <v>12210.680155046775</v>
      </c>
      <c r="F637" s="180">
        <f>(F624/F612)*BL64</f>
        <v>128.99973830753919</v>
      </c>
      <c r="G637" s="180">
        <f>(G625/G612)*BL77</f>
        <v>0</v>
      </c>
      <c r="H637" s="180">
        <f>(H628/H612)*BL60</f>
        <v>17557.510474012499</v>
      </c>
      <c r="I637" s="180">
        <f>(I629/I612)*BL78</f>
        <v>36742.168580139798</v>
      </c>
      <c r="J637" s="180">
        <f>(J630/J612)*BL79</f>
        <v>0</v>
      </c>
      <c r="N637" s="199" t="s">
        <v>639</v>
      </c>
    </row>
    <row r="638" spans="1:14" ht="12.65" customHeight="1" x14ac:dyDescent="0.3">
      <c r="A638" s="196">
        <v>8590</v>
      </c>
      <c r="B638" s="200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9" t="s">
        <v>641</v>
      </c>
    </row>
    <row r="639" spans="1:14" ht="12.65" customHeight="1" x14ac:dyDescent="0.3">
      <c r="A639" s="196">
        <v>8660</v>
      </c>
      <c r="B639" s="200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f>(I629/I612)*BS78</f>
        <v>0</v>
      </c>
      <c r="J639" s="180">
        <f>(J630/J612)*BS79</f>
        <v>0</v>
      </c>
      <c r="N639" s="199" t="s">
        <v>643</v>
      </c>
    </row>
    <row r="640" spans="1:14" ht="12.65" customHeight="1" x14ac:dyDescent="0.3">
      <c r="A640" s="196">
        <v>8670</v>
      </c>
      <c r="B640" s="200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f>(I629/I612)*BT78</f>
        <v>0</v>
      </c>
      <c r="J640" s="180">
        <f>(J630/J612)*BT79</f>
        <v>0</v>
      </c>
      <c r="N640" s="199" t="s">
        <v>645</v>
      </c>
    </row>
    <row r="641" spans="1:14" ht="12.65" customHeight="1" x14ac:dyDescent="0.3">
      <c r="A641" s="196">
        <v>8680</v>
      </c>
      <c r="B641" s="200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9" t="s">
        <v>647</v>
      </c>
    </row>
    <row r="642" spans="1:14" ht="12.65" customHeight="1" x14ac:dyDescent="0.3">
      <c r="A642" s="196">
        <v>8690</v>
      </c>
      <c r="B642" s="200" t="s">
        <v>648</v>
      </c>
      <c r="C642" s="180">
        <f>BV71</f>
        <v>807370</v>
      </c>
      <c r="D642" s="180">
        <f>(D615/D612)*BV76</f>
        <v>-48603.503481311564</v>
      </c>
      <c r="E642" s="180">
        <f>(E623/E612)*SUM(C642:D642)</f>
        <v>51100.771119585093</v>
      </c>
      <c r="F642" s="180">
        <f>(F624/F612)*BV64</f>
        <v>26.947330238374143</v>
      </c>
      <c r="G642" s="180">
        <f>(G625/G612)*BV77</f>
        <v>0</v>
      </c>
      <c r="H642" s="180">
        <f>(H628/H612)*BV60</f>
        <v>14101.307624797439</v>
      </c>
      <c r="I642" s="180">
        <f>(I629/I612)*BV78</f>
        <v>13182.70889979079</v>
      </c>
      <c r="J642" s="180">
        <f>(J630/J612)*BV79</f>
        <v>0</v>
      </c>
      <c r="N642" s="199" t="s">
        <v>649</v>
      </c>
    </row>
    <row r="643" spans="1:14" ht="12.65" customHeight="1" x14ac:dyDescent="0.3">
      <c r="A643" s="196">
        <v>8700</v>
      </c>
      <c r="B643" s="200" t="s">
        <v>650</v>
      </c>
      <c r="C643" s="180">
        <f>BW71</f>
        <v>2726</v>
      </c>
      <c r="D643" s="180">
        <f>(D615/D612)*BW76</f>
        <v>0</v>
      </c>
      <c r="E643" s="180">
        <f>(E623/E612)*SUM(C643:D643)</f>
        <v>183.58836705510495</v>
      </c>
      <c r="F643" s="180">
        <f>(F624/F612)*BW64</f>
        <v>0.12120238488024351</v>
      </c>
      <c r="G643" s="180">
        <f>(G625/G612)*BW77</f>
        <v>0</v>
      </c>
      <c r="H643" s="180">
        <f>(H628/H612)*BW60</f>
        <v>0</v>
      </c>
      <c r="I643" s="180">
        <f>(I629/I612)*BW78</f>
        <v>0</v>
      </c>
      <c r="J643" s="180">
        <f>(J630/J612)*BW79</f>
        <v>0</v>
      </c>
      <c r="N643" s="199" t="s">
        <v>651</v>
      </c>
    </row>
    <row r="644" spans="1:14" ht="12.65" customHeight="1" x14ac:dyDescent="0.3">
      <c r="A644" s="196">
        <v>8710</v>
      </c>
      <c r="B644" s="200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3105039.0165888309</v>
      </c>
      <c r="N644" s="199" t="s">
        <v>653</v>
      </c>
    </row>
    <row r="645" spans="1:14" ht="12.65" customHeight="1" x14ac:dyDescent="0.3">
      <c r="A645" s="196">
        <v>8720</v>
      </c>
      <c r="B645" s="200" t="s">
        <v>654</v>
      </c>
      <c r="C645" s="180">
        <f>BY71</f>
        <v>598074</v>
      </c>
      <c r="D645" s="180">
        <f>(D615/D612)*BY76</f>
        <v>-12038.767008500876</v>
      </c>
      <c r="E645" s="180">
        <f>(E623/E612)*SUM(C645:D645)</f>
        <v>39467.810514184624</v>
      </c>
      <c r="F645" s="180">
        <f>(F624/F612)*BY64</f>
        <v>9119.5098431592833</v>
      </c>
      <c r="G645" s="180">
        <f>(G625/G612)*BY77</f>
        <v>0</v>
      </c>
      <c r="H645" s="180">
        <f>(H628/H612)*BY60</f>
        <v>11267.221288441089</v>
      </c>
      <c r="I645" s="180">
        <f>(I629/I612)*BY78</f>
        <v>7888.4482974651719</v>
      </c>
      <c r="J645" s="180">
        <f>(J630/J612)*BY79</f>
        <v>0</v>
      </c>
      <c r="K645" s="180">
        <v>0</v>
      </c>
      <c r="N645" s="199" t="s">
        <v>655</v>
      </c>
    </row>
    <row r="646" spans="1:14" ht="12.65" customHeight="1" x14ac:dyDescent="0.3">
      <c r="A646" s="196">
        <v>8730</v>
      </c>
      <c r="B646" s="200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9" t="s">
        <v>657</v>
      </c>
    </row>
    <row r="647" spans="1:14" ht="12.65" customHeight="1" x14ac:dyDescent="0.3">
      <c r="A647" s="196">
        <v>8740</v>
      </c>
      <c r="B647" s="200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653778.22293474933</v>
      </c>
      <c r="N647" s="199" t="s">
        <v>659</v>
      </c>
    </row>
    <row r="648" spans="1:14" ht="12.65" customHeight="1" x14ac:dyDescent="0.3">
      <c r="A648" s="196"/>
      <c r="B648" s="196"/>
      <c r="C648" s="180">
        <f>SUM(C614:C647)</f>
        <v>4464143</v>
      </c>
      <c r="L648" s="262"/>
    </row>
    <row r="666" spans="1:14" ht="12.65" customHeight="1" x14ac:dyDescent="0.3">
      <c r="C666" s="181" t="s">
        <v>660</v>
      </c>
      <c r="M666" s="181" t="s">
        <v>661</v>
      </c>
    </row>
    <row r="667" spans="1:14" ht="12.65" customHeight="1" x14ac:dyDescent="0.3">
      <c r="C667" s="181" t="s">
        <v>590</v>
      </c>
      <c r="D667" s="181" t="s">
        <v>591</v>
      </c>
      <c r="E667" s="198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8" t="s">
        <v>599</v>
      </c>
      <c r="M667" s="181" t="s">
        <v>662</v>
      </c>
    </row>
    <row r="668" spans="1:14" ht="12.65" customHeight="1" x14ac:dyDescent="0.3">
      <c r="A668" s="196">
        <v>6010</v>
      </c>
      <c r="B668" s="198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(I629/I612)*C78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8" t="s">
        <v>663</v>
      </c>
    </row>
    <row r="669" spans="1:14" ht="12.65" customHeight="1" x14ac:dyDescent="0.3">
      <c r="A669" s="196">
        <v>6030</v>
      </c>
      <c r="B669" s="198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8" t="s">
        <v>664</v>
      </c>
    </row>
    <row r="670" spans="1:14" ht="12.65" customHeight="1" x14ac:dyDescent="0.3">
      <c r="A670" s="196">
        <v>6070</v>
      </c>
      <c r="B670" s="198" t="s">
        <v>665</v>
      </c>
      <c r="C670" s="180">
        <f>E71</f>
        <v>195575</v>
      </c>
      <c r="D670" s="180">
        <f>(D615/D612)*E76</f>
        <v>-41945.961840507349</v>
      </c>
      <c r="E670" s="180">
        <f>(E623/E612)*SUM(C670:D670)</f>
        <v>10346.479914874417</v>
      </c>
      <c r="F670" s="180">
        <f>(F624/F612)*E64</f>
        <v>265.91803242725427</v>
      </c>
      <c r="G670" s="180">
        <f>(G625/G612)*E77</f>
        <v>18198.875118960215</v>
      </c>
      <c r="H670" s="180">
        <f>(H628/H612)*E60</f>
        <v>6290.289185571407</v>
      </c>
      <c r="I670" s="180">
        <f>(I629/I612)*E78</f>
        <v>11382.660295000082</v>
      </c>
      <c r="J670" s="180">
        <f>(J630/J612)*E79</f>
        <v>4185.679984076356</v>
      </c>
      <c r="K670" s="180">
        <f>(K644/K612)*E75</f>
        <v>93797.474408473849</v>
      </c>
      <c r="L670" s="180">
        <f>(L647/L612)*E80</f>
        <v>20636.079877579672</v>
      </c>
      <c r="M670" s="180">
        <f t="shared" si="20"/>
        <v>123157</v>
      </c>
      <c r="N670" s="198" t="s">
        <v>666</v>
      </c>
    </row>
    <row r="671" spans="1:14" ht="12.65" customHeight="1" x14ac:dyDescent="0.3">
      <c r="A671" s="196">
        <v>6100</v>
      </c>
      <c r="B671" s="198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8" t="s">
        <v>668</v>
      </c>
    </row>
    <row r="672" spans="1:14" ht="12.65" customHeight="1" x14ac:dyDescent="0.3">
      <c r="A672" s="196">
        <v>6120</v>
      </c>
      <c r="B672" s="198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8" t="s">
        <v>670</v>
      </c>
    </row>
    <row r="673" spans="1:14" ht="12.65" customHeight="1" x14ac:dyDescent="0.3">
      <c r="A673" s="196">
        <v>6140</v>
      </c>
      <c r="B673" s="198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8" t="s">
        <v>672</v>
      </c>
    </row>
    <row r="674" spans="1:14" ht="12.65" customHeight="1" x14ac:dyDescent="0.3">
      <c r="A674" s="196">
        <v>6150</v>
      </c>
      <c r="B674" s="198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8" t="s">
        <v>674</v>
      </c>
    </row>
    <row r="675" spans="1:14" ht="12.65" customHeight="1" x14ac:dyDescent="0.3">
      <c r="A675" s="196">
        <v>6170</v>
      </c>
      <c r="B675" s="198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f>(I629/I612)*J78</f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8" t="s">
        <v>675</v>
      </c>
    </row>
    <row r="676" spans="1:14" ht="12.65" customHeight="1" x14ac:dyDescent="0.3">
      <c r="A676" s="196">
        <v>6200</v>
      </c>
      <c r="B676" s="198" t="s">
        <v>288</v>
      </c>
      <c r="C676" s="180">
        <f>K71</f>
        <v>1190082</v>
      </c>
      <c r="D676" s="180">
        <f>(D615/D612)*K76</f>
        <v>-160643.37523950884</v>
      </c>
      <c r="E676" s="180">
        <f>(E623/E612)*SUM(C676:D676)</f>
        <v>69329.771131046044</v>
      </c>
      <c r="F676" s="180">
        <f>(F624/F612)*K64</f>
        <v>1376.8186914446062</v>
      </c>
      <c r="G676" s="180">
        <f>(G625/G612)*K77</f>
        <v>162261.22327281471</v>
      </c>
      <c r="H676" s="180">
        <f>(H628/H612)*K60</f>
        <v>47419.103091230601</v>
      </c>
      <c r="I676" s="180">
        <f>(I629/I612)*K78</f>
        <v>42565.855242697973</v>
      </c>
      <c r="J676" s="180">
        <f>(J630/J612)*K79</f>
        <v>22219.055622192696</v>
      </c>
      <c r="K676" s="180">
        <f>(K644/K612)*K75</f>
        <v>141431.88550865589</v>
      </c>
      <c r="L676" s="180">
        <f>(L647/L612)*K80</f>
        <v>148647.80615113708</v>
      </c>
      <c r="M676" s="180">
        <f t="shared" si="20"/>
        <v>474608</v>
      </c>
      <c r="N676" s="198" t="s">
        <v>676</v>
      </c>
    </row>
    <row r="677" spans="1:14" ht="12.65" customHeight="1" x14ac:dyDescent="0.3">
      <c r="A677" s="196">
        <v>6210</v>
      </c>
      <c r="B677" s="198" t="s">
        <v>289</v>
      </c>
      <c r="C677" s="180">
        <f>L71</f>
        <v>1993254</v>
      </c>
      <c r="D677" s="180">
        <f>(D615/D612)*L76</f>
        <v>-433154.14706517337</v>
      </c>
      <c r="E677" s="180">
        <f>(E623/E612)*SUM(C677:D677)</f>
        <v>105068.29950227959</v>
      </c>
      <c r="F677" s="180">
        <f>(F624/F612)*L64</f>
        <v>2746.2440374115176</v>
      </c>
      <c r="G677" s="180">
        <f>(G625/G612)*L77</f>
        <v>187984.76000866579</v>
      </c>
      <c r="H677" s="180">
        <f>(H628/H612)*L60</f>
        <v>65114.861679211703</v>
      </c>
      <c r="I677" s="180">
        <f>(I629/I612)*L78</f>
        <v>117479.64276560549</v>
      </c>
      <c r="J677" s="180">
        <f>(J630/J612)*L79</f>
        <v>43219.063917047468</v>
      </c>
      <c r="K677" s="180">
        <f>(K644/K612)*L75</f>
        <v>212043.86703535216</v>
      </c>
      <c r="L677" s="180">
        <f>(L647/L612)*L80</f>
        <v>213277.28708641409</v>
      </c>
      <c r="M677" s="180">
        <f t="shared" si="20"/>
        <v>513780</v>
      </c>
      <c r="N677" s="198" t="s">
        <v>677</v>
      </c>
    </row>
    <row r="678" spans="1:14" ht="12.65" customHeight="1" x14ac:dyDescent="0.3">
      <c r="A678" s="196">
        <v>6330</v>
      </c>
      <c r="B678" s="198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8" t="s">
        <v>679</v>
      </c>
    </row>
    <row r="679" spans="1:14" ht="12.65" customHeight="1" x14ac:dyDescent="0.3">
      <c r="A679" s="196">
        <v>6400</v>
      </c>
      <c r="B679" s="198" t="s">
        <v>680</v>
      </c>
      <c r="C679" s="180">
        <f>N71</f>
        <v>1012770</v>
      </c>
      <c r="D679" s="180">
        <f>(D615/D612)*N76</f>
        <v>-423978.46791256237</v>
      </c>
      <c r="E679" s="180">
        <f>(E623/E612)*SUM(C679:D679)</f>
        <v>39653.439439400623</v>
      </c>
      <c r="F679" s="180">
        <f>(F624/F612)*N64</f>
        <v>465.90196747965609</v>
      </c>
      <c r="G679" s="180">
        <f>(G625/G612)*N77</f>
        <v>333443.98054674169</v>
      </c>
      <c r="H679" s="180">
        <f>(H628/H612)*N60</f>
        <v>31520.569984841331</v>
      </c>
      <c r="I679" s="180">
        <f>(I629/I612)*N78</f>
        <v>114991.34028251245</v>
      </c>
      <c r="J679" s="180">
        <f>(J630/J612)*N79</f>
        <v>10606.564228488394</v>
      </c>
      <c r="K679" s="180">
        <f>(K644/K612)*N75</f>
        <v>121827.89053353158</v>
      </c>
      <c r="L679" s="180">
        <f>(L647/L612)*N80</f>
        <v>103293.78444217077</v>
      </c>
      <c r="M679" s="180">
        <f t="shared" si="20"/>
        <v>331825</v>
      </c>
      <c r="N679" s="198" t="s">
        <v>681</v>
      </c>
    </row>
    <row r="680" spans="1:14" ht="12.65" customHeight="1" x14ac:dyDescent="0.3">
      <c r="A680" s="196">
        <v>7010</v>
      </c>
      <c r="B680" s="198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f>(I629/I612)*O78</f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8" t="s">
        <v>683</v>
      </c>
    </row>
    <row r="681" spans="1:14" ht="12.65" customHeight="1" x14ac:dyDescent="0.3">
      <c r="A681" s="196">
        <v>7020</v>
      </c>
      <c r="B681" s="198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f>(I629/I612)*P78</f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8" t="s">
        <v>685</v>
      </c>
    </row>
    <row r="682" spans="1:14" ht="12.65" customHeight="1" x14ac:dyDescent="0.3">
      <c r="A682" s="196">
        <v>7030</v>
      </c>
      <c r="B682" s="198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f>(I629/I612)*Q78</f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8" t="s">
        <v>687</v>
      </c>
    </row>
    <row r="683" spans="1:14" ht="12.65" customHeight="1" x14ac:dyDescent="0.3">
      <c r="A683" s="196">
        <v>7040</v>
      </c>
      <c r="B683" s="198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8" t="s">
        <v>688</v>
      </c>
    </row>
    <row r="684" spans="1:14" ht="12.65" customHeight="1" x14ac:dyDescent="0.3">
      <c r="A684" s="196">
        <v>7050</v>
      </c>
      <c r="B684" s="198" t="s">
        <v>689</v>
      </c>
      <c r="C684" s="180">
        <f>S71</f>
        <v>165250</v>
      </c>
      <c r="D684" s="180">
        <f>(D615/D612)*S76</f>
        <v>-110004.66472810686</v>
      </c>
      <c r="E684" s="180">
        <f>(E623/E612)*SUM(C684:D684)</f>
        <v>3720.6166140787432</v>
      </c>
      <c r="F684" s="180">
        <f>(F624/F612)*S64</f>
        <v>892.29195748835275</v>
      </c>
      <c r="G684" s="180">
        <f>(G625/G612)*S77</f>
        <v>0</v>
      </c>
      <c r="H684" s="180">
        <f>(H628/H612)*S60</f>
        <v>3974.633276597317</v>
      </c>
      <c r="I684" s="180">
        <f>(I629/I612)*S78</f>
        <v>29833.158494104864</v>
      </c>
      <c r="J684" s="180">
        <f>(J630/J612)*S79</f>
        <v>0</v>
      </c>
      <c r="K684" s="180">
        <f>(K644/K612)*S75</f>
        <v>18146.582021505663</v>
      </c>
      <c r="L684" s="180">
        <f>(L647/L612)*S80</f>
        <v>0</v>
      </c>
      <c r="M684" s="180">
        <f t="shared" si="20"/>
        <v>-53437</v>
      </c>
      <c r="N684" s="198" t="s">
        <v>690</v>
      </c>
    </row>
    <row r="685" spans="1:14" ht="12.65" customHeight="1" x14ac:dyDescent="0.3">
      <c r="A685" s="196">
        <v>7060</v>
      </c>
      <c r="B685" s="198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f>(I629/I612)*T78</f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8" t="s">
        <v>692</v>
      </c>
    </row>
    <row r="686" spans="1:14" ht="12.65" customHeight="1" x14ac:dyDescent="0.3">
      <c r="A686" s="196">
        <v>7070</v>
      </c>
      <c r="B686" s="198" t="s">
        <v>109</v>
      </c>
      <c r="C686" s="180">
        <f>U71</f>
        <v>1226112</v>
      </c>
      <c r="D686" s="180">
        <f>(D615/D612)*U76</f>
        <v>-40807.625705033053</v>
      </c>
      <c r="E686" s="180">
        <f>(E623/E612)*SUM(C686:D686)</f>
        <v>79826.887212063782</v>
      </c>
      <c r="F686" s="180">
        <f>(F624/F612)*U64</f>
        <v>22235.587526154675</v>
      </c>
      <c r="G686" s="180">
        <f>(G625/G612)*U77</f>
        <v>0</v>
      </c>
      <c r="H686" s="180">
        <f>(H628/H612)*U60</f>
        <v>21393.895636641213</v>
      </c>
      <c r="I686" s="180">
        <f>(I629/I612)*U78</f>
        <v>11065.004658860544</v>
      </c>
      <c r="J686" s="180">
        <f>(J630/J612)*U79</f>
        <v>0</v>
      </c>
      <c r="K686" s="180">
        <f>(K644/K612)*U75</f>
        <v>592619.57966122869</v>
      </c>
      <c r="L686" s="180">
        <f>(L647/L612)*U80</f>
        <v>0</v>
      </c>
      <c r="M686" s="180">
        <f t="shared" si="20"/>
        <v>686333</v>
      </c>
      <c r="N686" s="198" t="s">
        <v>693</v>
      </c>
    </row>
    <row r="687" spans="1:14" ht="12.65" customHeight="1" x14ac:dyDescent="0.3">
      <c r="A687" s="196">
        <v>7110</v>
      </c>
      <c r="B687" s="198" t="s">
        <v>694</v>
      </c>
      <c r="C687" s="180">
        <f>V71</f>
        <v>13233</v>
      </c>
      <c r="D687" s="180">
        <f>(D615/D612)*V76</f>
        <v>-1103.8411010659829</v>
      </c>
      <c r="E687" s="180">
        <f>(E623/E612)*SUM(C687:D687)</f>
        <v>816.86444461012127</v>
      </c>
      <c r="F687" s="180">
        <f>(F624/F612)*V64</f>
        <v>11.312222588822728</v>
      </c>
      <c r="G687" s="180">
        <f>(G625/G612)*V77</f>
        <v>0</v>
      </c>
      <c r="H687" s="180">
        <f>(H628/H612)*V60</f>
        <v>276.49622793720471</v>
      </c>
      <c r="I687" s="180">
        <f>(I629/I612)*V78</f>
        <v>291.18433312790904</v>
      </c>
      <c r="J687" s="180">
        <f>(J630/J612)*V79</f>
        <v>0</v>
      </c>
      <c r="K687" s="180">
        <f>(K644/K612)*V75</f>
        <v>9127.0745970643493</v>
      </c>
      <c r="L687" s="180">
        <f>(L647/L612)*V80</f>
        <v>0</v>
      </c>
      <c r="M687" s="180">
        <f t="shared" si="20"/>
        <v>9419</v>
      </c>
      <c r="N687" s="198" t="s">
        <v>695</v>
      </c>
    </row>
    <row r="688" spans="1:14" ht="12.65" customHeight="1" x14ac:dyDescent="0.3">
      <c r="A688" s="196">
        <v>7120</v>
      </c>
      <c r="B688" s="198" t="s">
        <v>696</v>
      </c>
      <c r="C688" s="180">
        <f>W71</f>
        <v>147729</v>
      </c>
      <c r="D688" s="180">
        <f>(D615/D612)*W76</f>
        <v>-5415.7204021049783</v>
      </c>
      <c r="E688" s="180">
        <f>(E623/E612)*SUM(C688:D688)</f>
        <v>9584.3956755811178</v>
      </c>
      <c r="F688" s="180">
        <f>(F624/F612)*W64</f>
        <v>55.874299429792259</v>
      </c>
      <c r="G688" s="180">
        <f>(G625/G612)*W77</f>
        <v>0</v>
      </c>
      <c r="H688" s="180">
        <f>(H628/H612)*W60</f>
        <v>1313.3570827017222</v>
      </c>
      <c r="I688" s="180">
        <f>(I629/I612)*W78</f>
        <v>1482.3929686511733</v>
      </c>
      <c r="J688" s="180">
        <f>(J630/J612)*W79</f>
        <v>0</v>
      </c>
      <c r="K688" s="180">
        <f>(K644/K612)*W75</f>
        <v>45134.329984660595</v>
      </c>
      <c r="L688" s="180">
        <f>(L647/L612)*W80</f>
        <v>0</v>
      </c>
      <c r="M688" s="180">
        <f t="shared" si="20"/>
        <v>52155</v>
      </c>
      <c r="N688" s="198" t="s">
        <v>697</v>
      </c>
    </row>
    <row r="689" spans="1:14" ht="12.65" customHeight="1" x14ac:dyDescent="0.3">
      <c r="A689" s="196">
        <v>7130</v>
      </c>
      <c r="B689" s="198" t="s">
        <v>698</v>
      </c>
      <c r="C689" s="180">
        <f>X71</f>
        <v>441477</v>
      </c>
      <c r="D689" s="180">
        <f>(D615/D612)*X76</f>
        <v>-30976.540898664145</v>
      </c>
      <c r="E689" s="180">
        <f>(E623/E612)*SUM(C689:D689)</f>
        <v>27646.04143865926</v>
      </c>
      <c r="F689" s="180">
        <f>(F624/F612)*X64</f>
        <v>319.20668097960134</v>
      </c>
      <c r="G689" s="180">
        <f>(G625/G612)*X77</f>
        <v>0</v>
      </c>
      <c r="H689" s="180">
        <f>(H628/H612)*X60</f>
        <v>7465.3981543045265</v>
      </c>
      <c r="I689" s="180">
        <f>(I629/I612)*X78</f>
        <v>8391.4030546861068</v>
      </c>
      <c r="J689" s="180">
        <f>(J630/J612)*X79</f>
        <v>0</v>
      </c>
      <c r="K689" s="180">
        <f>(K644/K612)*X75</f>
        <v>257766.882819277</v>
      </c>
      <c r="L689" s="180">
        <f>(L647/L612)*X80</f>
        <v>0</v>
      </c>
      <c r="M689" s="180">
        <f t="shared" si="20"/>
        <v>270612</v>
      </c>
      <c r="N689" s="198" t="s">
        <v>699</v>
      </c>
    </row>
    <row r="690" spans="1:14" ht="12.65" customHeight="1" x14ac:dyDescent="0.3">
      <c r="A690" s="196">
        <v>7140</v>
      </c>
      <c r="B690" s="198" t="s">
        <v>1250</v>
      </c>
      <c r="C690" s="180">
        <f>Y71</f>
        <v>459137</v>
      </c>
      <c r="D690" s="180">
        <f>(D615/D612)*Y76</f>
        <v>-28044.462973957627</v>
      </c>
      <c r="E690" s="180">
        <f>(E623/E612)*SUM(C690:D690)</f>
        <v>29032.859472580149</v>
      </c>
      <c r="F690" s="180">
        <f>(F624/F612)*Y64</f>
        <v>288.82528316962032</v>
      </c>
      <c r="G690" s="180">
        <f>(G625/G612)*Y77</f>
        <v>0</v>
      </c>
      <c r="H690" s="180">
        <f>(H628/H612)*Y60</f>
        <v>6739.5955559693639</v>
      </c>
      <c r="I690" s="180">
        <f>(I629/I612)*Y78</f>
        <v>7597.2639643372631</v>
      </c>
      <c r="J690" s="180">
        <f>(J630/J612)*Y79</f>
        <v>6734.5971230556434</v>
      </c>
      <c r="K690" s="180">
        <f>(K644/K612)*Y75</f>
        <v>233217.3648473853</v>
      </c>
      <c r="L690" s="180">
        <f>(L647/L612)*Y80</f>
        <v>0</v>
      </c>
      <c r="M690" s="180">
        <f t="shared" si="20"/>
        <v>255566</v>
      </c>
      <c r="N690" s="198" t="s">
        <v>700</v>
      </c>
    </row>
    <row r="691" spans="1:14" ht="12.65" customHeight="1" x14ac:dyDescent="0.3">
      <c r="A691" s="196">
        <v>7150</v>
      </c>
      <c r="B691" s="198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8" t="s">
        <v>702</v>
      </c>
    </row>
    <row r="692" spans="1:14" ht="12.65" customHeight="1" x14ac:dyDescent="0.3">
      <c r="A692" s="196">
        <v>7160</v>
      </c>
      <c r="B692" s="198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(I629/I612)*AA78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8" t="s">
        <v>704</v>
      </c>
    </row>
    <row r="693" spans="1:14" ht="12.65" customHeight="1" x14ac:dyDescent="0.3">
      <c r="A693" s="196">
        <v>7170</v>
      </c>
      <c r="B693" s="198" t="s">
        <v>115</v>
      </c>
      <c r="C693" s="180">
        <f>AB71</f>
        <v>612330</v>
      </c>
      <c r="D693" s="180">
        <f>(D615/D612)*AB76</f>
        <v>-12797.65776548374</v>
      </c>
      <c r="E693" s="180">
        <f>(E623/E612)*SUM(C693:D693)</f>
        <v>40376.802533953472</v>
      </c>
      <c r="F693" s="180">
        <f>(F624/F612)*AB64</f>
        <v>10628.237130148555</v>
      </c>
      <c r="G693" s="180">
        <f>(G625/G612)*AB77</f>
        <v>0</v>
      </c>
      <c r="H693" s="180">
        <f>(H628/H612)*AB60</f>
        <v>1866.3495385761316</v>
      </c>
      <c r="I693" s="180">
        <f>(I629/I612)*AB78</f>
        <v>3467.7406945232806</v>
      </c>
      <c r="J693" s="180">
        <f>(J630/J612)*AB79</f>
        <v>0</v>
      </c>
      <c r="K693" s="180">
        <f>(K644/K612)*AB75</f>
        <v>127587.86815664812</v>
      </c>
      <c r="L693" s="180">
        <f>(L647/L612)*AB80</f>
        <v>0</v>
      </c>
      <c r="M693" s="180">
        <f t="shared" si="20"/>
        <v>171129</v>
      </c>
      <c r="N693" s="198" t="s">
        <v>705</v>
      </c>
    </row>
    <row r="694" spans="1:14" ht="12.65" customHeight="1" x14ac:dyDescent="0.3">
      <c r="A694" s="196">
        <v>7180</v>
      </c>
      <c r="B694" s="198" t="s">
        <v>706</v>
      </c>
      <c r="C694" s="180">
        <f>AC71</f>
        <v>0</v>
      </c>
      <c r="D694" s="180">
        <f>(D615/D612)*AC76</f>
        <v>0</v>
      </c>
      <c r="E694" s="180">
        <f>(E623/E612)*SUM(C694:D694)</f>
        <v>0</v>
      </c>
      <c r="F694" s="180">
        <f>(F624/F612)*AC64</f>
        <v>0</v>
      </c>
      <c r="G694" s="180">
        <f>(G625/G612)*AC77</f>
        <v>0</v>
      </c>
      <c r="H694" s="180">
        <f>(H628/H612)*AC60</f>
        <v>0</v>
      </c>
      <c r="I694" s="180">
        <f>(I629/I612)*AC78</f>
        <v>0</v>
      </c>
      <c r="J694" s="180">
        <f>(J630/J612)*AC79</f>
        <v>0</v>
      </c>
      <c r="K694" s="180">
        <f>(K644/K612)*AC75</f>
        <v>0</v>
      </c>
      <c r="L694" s="180">
        <f>(L647/L612)*AC80</f>
        <v>0</v>
      </c>
      <c r="M694" s="180">
        <f t="shared" si="20"/>
        <v>0</v>
      </c>
      <c r="N694" s="198" t="s">
        <v>707</v>
      </c>
    </row>
    <row r="695" spans="1:14" ht="12.65" customHeight="1" x14ac:dyDescent="0.3">
      <c r="A695" s="196">
        <v>7190</v>
      </c>
      <c r="B695" s="198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(I629/I612)*AD78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8" t="s">
        <v>708</v>
      </c>
    </row>
    <row r="696" spans="1:14" ht="12.65" customHeight="1" x14ac:dyDescent="0.3">
      <c r="A696" s="196">
        <v>7200</v>
      </c>
      <c r="B696" s="198" t="s">
        <v>709</v>
      </c>
      <c r="C696" s="180">
        <f>AE71</f>
        <v>565339</v>
      </c>
      <c r="D696" s="180">
        <f>(D615/D612)*AE76</f>
        <v>-99311.204061530152</v>
      </c>
      <c r="E696" s="180">
        <f>(E623/E612)*SUM(C696:D696)</f>
        <v>31385.650058192714</v>
      </c>
      <c r="F696" s="180">
        <f>(F624/F612)*AE64</f>
        <v>180.91475983124349</v>
      </c>
      <c r="G696" s="180">
        <f>(G625/G612)*AE77</f>
        <v>0</v>
      </c>
      <c r="H696" s="180">
        <f>(H628/H612)*AE60</f>
        <v>0</v>
      </c>
      <c r="I696" s="180">
        <f>(I629/I612)*AE78</f>
        <v>26947.786465837402</v>
      </c>
      <c r="J696" s="180">
        <f>(J630/J612)*AE79</f>
        <v>6662.9887485826466</v>
      </c>
      <c r="K696" s="180">
        <f>(K644/K612)*AE75</f>
        <v>160326.67055700882</v>
      </c>
      <c r="L696" s="180">
        <f>(L647/L612)*AE80</f>
        <v>0</v>
      </c>
      <c r="M696" s="180">
        <f t="shared" si="20"/>
        <v>126193</v>
      </c>
      <c r="N696" s="198" t="s">
        <v>710</v>
      </c>
    </row>
    <row r="697" spans="1:14" ht="12.65" customHeight="1" x14ac:dyDescent="0.3">
      <c r="A697" s="196">
        <v>7220</v>
      </c>
      <c r="B697" s="198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8" t="s">
        <v>712</v>
      </c>
    </row>
    <row r="698" spans="1:14" ht="12.65" customHeight="1" x14ac:dyDescent="0.3">
      <c r="A698" s="196">
        <v>7230</v>
      </c>
      <c r="B698" s="198" t="s">
        <v>713</v>
      </c>
      <c r="C698" s="180">
        <f>AG71</f>
        <v>2631312</v>
      </c>
      <c r="D698" s="180">
        <f>(D615/D612)*AG76</f>
        <v>-100173.57992173795</v>
      </c>
      <c r="E698" s="180">
        <f>(E623/E612)*SUM(C698:D698)</f>
        <v>170464.99241841762</v>
      </c>
      <c r="F698" s="180">
        <f>(F624/F612)*AG64</f>
        <v>1820.3790193113375</v>
      </c>
      <c r="G698" s="180">
        <f>(G625/G612)*AG77</f>
        <v>2016.2403281686552</v>
      </c>
      <c r="H698" s="180">
        <f>(H628/H612)*AG60</f>
        <v>37603.486999459841</v>
      </c>
      <c r="I698" s="180">
        <f>(I629/I612)*AG78</f>
        <v>27159.556889930423</v>
      </c>
      <c r="J698" s="180">
        <f>(J630/J612)*AG79</f>
        <v>24033.13444217528</v>
      </c>
      <c r="K698" s="180">
        <f>(K644/K612)*AG75</f>
        <v>567617.30168093275</v>
      </c>
      <c r="L698" s="180">
        <f>(L647/L612)*AG80</f>
        <v>68824.727943356382</v>
      </c>
      <c r="M698" s="180">
        <f t="shared" si="20"/>
        <v>799366</v>
      </c>
      <c r="N698" s="198" t="s">
        <v>714</v>
      </c>
    </row>
    <row r="699" spans="1:14" ht="12.65" customHeight="1" x14ac:dyDescent="0.3">
      <c r="A699" s="196">
        <v>7240</v>
      </c>
      <c r="B699" s="198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8" t="s">
        <v>715</v>
      </c>
    </row>
    <row r="700" spans="1:14" ht="12.65" customHeight="1" x14ac:dyDescent="0.3">
      <c r="A700" s="196">
        <v>7250</v>
      </c>
      <c r="B700" s="198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8" t="s">
        <v>717</v>
      </c>
    </row>
    <row r="701" spans="1:14" ht="12.65" customHeight="1" x14ac:dyDescent="0.3">
      <c r="A701" s="196">
        <v>7260</v>
      </c>
      <c r="B701" s="198" t="s">
        <v>121</v>
      </c>
      <c r="C701" s="180">
        <f>AJ71</f>
        <v>2487494</v>
      </c>
      <c r="D701" s="180">
        <f>(D615/D612)*AJ76</f>
        <v>-191205.97572527322</v>
      </c>
      <c r="E701" s="180">
        <f>(E623/E612)*SUM(C701:D701)</f>
        <v>154648.48446984237</v>
      </c>
      <c r="F701" s="180">
        <f>(F624/F612)*AJ64</f>
        <v>3118.6181645585857</v>
      </c>
      <c r="G701" s="180">
        <f>(G625/G612)*AJ77</f>
        <v>0</v>
      </c>
      <c r="H701" s="180">
        <f>(H628/H612)*AJ60</f>
        <v>59481.251034991161</v>
      </c>
      <c r="I701" s="180">
        <f>(I629/I612)*AJ78</f>
        <v>51857.282599779435</v>
      </c>
      <c r="J701" s="180">
        <f>(J630/J612)*AJ79</f>
        <v>809.85661606365341</v>
      </c>
      <c r="K701" s="180">
        <f>(K644/K612)*AJ75</f>
        <v>413764.95256159623</v>
      </c>
      <c r="L701" s="180">
        <f>(L647/L612)*AJ80</f>
        <v>95810.370860191324</v>
      </c>
      <c r="M701" s="180">
        <f t="shared" si="20"/>
        <v>588285</v>
      </c>
      <c r="N701" s="198" t="s">
        <v>718</v>
      </c>
    </row>
    <row r="702" spans="1:14" ht="12.65" customHeight="1" x14ac:dyDescent="0.3">
      <c r="A702" s="196">
        <v>7310</v>
      </c>
      <c r="B702" s="198" t="s">
        <v>719</v>
      </c>
      <c r="C702" s="180">
        <f>AK71</f>
        <v>150994</v>
      </c>
      <c r="D702" s="180">
        <f>(D615/D612)*AK76</f>
        <v>-22766.722709485897</v>
      </c>
      <c r="E702" s="180">
        <f>(E623/E612)*SUM(C702:D702)</f>
        <v>8635.7433784620789</v>
      </c>
      <c r="F702" s="180">
        <f>(F624/F612)*AK64</f>
        <v>90.416979120661665</v>
      </c>
      <c r="G702" s="180">
        <f>(G625/G612)*AK77</f>
        <v>0</v>
      </c>
      <c r="H702" s="180">
        <f>(H628/H612)*AK60</f>
        <v>0</v>
      </c>
      <c r="I702" s="180">
        <f>(I629/I612)*AK78</f>
        <v>6167.8136017093457</v>
      </c>
      <c r="J702" s="180">
        <f>(J630/J612)*AK79</f>
        <v>0</v>
      </c>
      <c r="K702" s="180">
        <f>(K644/K612)*AK75</f>
        <v>37320.430541561291</v>
      </c>
      <c r="L702" s="180">
        <f>(L647/L612)*AK80</f>
        <v>0</v>
      </c>
      <c r="M702" s="180">
        <f t="shared" si="20"/>
        <v>29448</v>
      </c>
      <c r="N702" s="198" t="s">
        <v>720</v>
      </c>
    </row>
    <row r="703" spans="1:14" ht="12.65" customHeight="1" x14ac:dyDescent="0.3">
      <c r="A703" s="196">
        <v>7320</v>
      </c>
      <c r="B703" s="198" t="s">
        <v>721</v>
      </c>
      <c r="C703" s="180">
        <f>AL71</f>
        <v>150536</v>
      </c>
      <c r="D703" s="180">
        <f>(D615/D612)*AL76</f>
        <v>-3104.5530967480768</v>
      </c>
      <c r="E703" s="180">
        <f>(E623/E612)*SUM(C703:D703)</f>
        <v>9929.0897247026514</v>
      </c>
      <c r="F703" s="180">
        <f>(F624/F612)*AL64</f>
        <v>109.24374957205949</v>
      </c>
      <c r="G703" s="180">
        <f>(G625/G612)*AL77</f>
        <v>0</v>
      </c>
      <c r="H703" s="180">
        <f>(H628/H612)*AL60</f>
        <v>0</v>
      </c>
      <c r="I703" s="180">
        <f>(I629/I612)*AL78</f>
        <v>847.08169637209903</v>
      </c>
      <c r="J703" s="180">
        <f>(J630/J612)*AL79</f>
        <v>0</v>
      </c>
      <c r="K703" s="180">
        <f>(K644/K612)*AL75</f>
        <v>53929.16870082789</v>
      </c>
      <c r="L703" s="180">
        <f>(L647/L612)*AL80</f>
        <v>0</v>
      </c>
      <c r="M703" s="180">
        <f t="shared" si="20"/>
        <v>61710</v>
      </c>
      <c r="N703" s="198" t="s">
        <v>722</v>
      </c>
    </row>
    <row r="704" spans="1:14" ht="12.65" customHeight="1" x14ac:dyDescent="0.3">
      <c r="A704" s="196">
        <v>7330</v>
      </c>
      <c r="B704" s="198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8" t="s">
        <v>724</v>
      </c>
    </row>
    <row r="705" spans="1:83" ht="12.65" customHeight="1" x14ac:dyDescent="0.3">
      <c r="A705" s="196">
        <v>7340</v>
      </c>
      <c r="B705" s="198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8" t="s">
        <v>726</v>
      </c>
    </row>
    <row r="706" spans="1:83" ht="12.65" customHeight="1" x14ac:dyDescent="0.3">
      <c r="A706" s="196">
        <v>7350</v>
      </c>
      <c r="B706" s="198" t="s">
        <v>727</v>
      </c>
      <c r="C706" s="180">
        <f>AO71</f>
        <v>30253</v>
      </c>
      <c r="D706" s="180">
        <f>(D615/D612)*AO76</f>
        <v>-6588.5515719875857</v>
      </c>
      <c r="E706" s="180">
        <f>(E623/E612)*SUM(C706:D706)</f>
        <v>1593.7334718116451</v>
      </c>
      <c r="F706" s="180">
        <f>(F624/F612)*AO64</f>
        <v>41.653219603843688</v>
      </c>
      <c r="G706" s="180">
        <f>(G625/G612)*AO77</f>
        <v>2846.4569338851602</v>
      </c>
      <c r="H706" s="180">
        <f>(H628/H612)*AO60</f>
        <v>1002.2988262723669</v>
      </c>
      <c r="I706" s="180">
        <f>(I629/I612)*AO78</f>
        <v>1773.5773017790823</v>
      </c>
      <c r="J706" s="180">
        <f>(J630/J612)*AO79</f>
        <v>656.41009933580324</v>
      </c>
      <c r="K706" s="180">
        <f>(K644/K612)*AO75</f>
        <v>19379.692973120615</v>
      </c>
      <c r="L706" s="180">
        <f>(L647/L612)*AO80</f>
        <v>3288.1665739000573</v>
      </c>
      <c r="M706" s="180">
        <f t="shared" si="20"/>
        <v>23993</v>
      </c>
      <c r="N706" s="198" t="s">
        <v>728</v>
      </c>
    </row>
    <row r="707" spans="1:83" ht="12.65" customHeight="1" x14ac:dyDescent="0.3">
      <c r="A707" s="196">
        <v>7380</v>
      </c>
      <c r="B707" s="198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8" t="s">
        <v>730</v>
      </c>
    </row>
    <row r="708" spans="1:83" ht="12.65" customHeight="1" x14ac:dyDescent="0.3">
      <c r="A708" s="196">
        <v>7390</v>
      </c>
      <c r="B708" s="198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8" t="s">
        <v>732</v>
      </c>
    </row>
    <row r="709" spans="1:83" ht="12.65" customHeight="1" x14ac:dyDescent="0.3">
      <c r="A709" s="196">
        <v>7400</v>
      </c>
      <c r="B709" s="198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f>(I629/I612)*AR78</f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8" t="s">
        <v>734</v>
      </c>
    </row>
    <row r="710" spans="1:83" ht="12.65" customHeight="1" x14ac:dyDescent="0.3">
      <c r="A710" s="196">
        <v>7410</v>
      </c>
      <c r="B710" s="198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8" t="s">
        <v>735</v>
      </c>
    </row>
    <row r="711" spans="1:83" ht="12.65" customHeight="1" x14ac:dyDescent="0.3">
      <c r="A711" s="196">
        <v>7420</v>
      </c>
      <c r="B711" s="198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8" t="s">
        <v>737</v>
      </c>
    </row>
    <row r="712" spans="1:83" ht="12.65" customHeight="1" x14ac:dyDescent="0.3">
      <c r="A712" s="196">
        <v>7430</v>
      </c>
      <c r="B712" s="198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8" t="s">
        <v>739</v>
      </c>
    </row>
    <row r="713" spans="1:83" ht="12.65" customHeight="1" x14ac:dyDescent="0.3">
      <c r="A713" s="196">
        <v>7490</v>
      </c>
      <c r="B713" s="198" t="s">
        <v>740</v>
      </c>
      <c r="C713" s="180">
        <f>AV71</f>
        <v>0</v>
      </c>
      <c r="D713" s="180">
        <f>(D615/D612)*AV76</f>
        <v>0</v>
      </c>
      <c r="E713" s="180">
        <f>(E623/E612)*SUM(C713:D713)</f>
        <v>0</v>
      </c>
      <c r="F713" s="180">
        <f>(F624/F612)*AV64</f>
        <v>0</v>
      </c>
      <c r="G713" s="180">
        <f>(G625/G612)*AV77</f>
        <v>0</v>
      </c>
      <c r="H713" s="180">
        <f>(H628/H612)*AV60</f>
        <v>0</v>
      </c>
      <c r="I713" s="180">
        <f>(I629/I612)*AV78</f>
        <v>0</v>
      </c>
      <c r="J713" s="180">
        <f>(J630/J612)*AV79</f>
        <v>0</v>
      </c>
      <c r="K713" s="180">
        <f>(K644/K612)*AV75</f>
        <v>0</v>
      </c>
      <c r="L713" s="180">
        <f>(L647/L612)*AV80</f>
        <v>0</v>
      </c>
      <c r="M713" s="180">
        <f t="shared" si="20"/>
        <v>0</v>
      </c>
      <c r="N713" s="199" t="s">
        <v>741</v>
      </c>
    </row>
    <row r="715" spans="1:83" ht="12.65" customHeight="1" x14ac:dyDescent="0.3">
      <c r="C715" s="180">
        <f>SUM(C614:C647)+SUM(C668:C713)</f>
        <v>17937020</v>
      </c>
      <c r="D715" s="180">
        <f>SUM(D616:D647)+SUM(D668:D713)</f>
        <v>-2556427</v>
      </c>
      <c r="E715" s="180">
        <f>SUM(E624:E647)+SUM(E668:E713)</f>
        <v>1131784.9111995683</v>
      </c>
      <c r="F715" s="180">
        <f>SUM(F625:F648)+SUM(F668:F713)</f>
        <v>73278.719493825469</v>
      </c>
      <c r="G715" s="180">
        <f>SUM(G626:G647)+SUM(G668:G713)</f>
        <v>836990.11897584284</v>
      </c>
      <c r="H715" s="180">
        <f>SUM(H629:H647)+SUM(H668:H713)</f>
        <v>426910.17593504401</v>
      </c>
      <c r="I715" s="180">
        <f>SUM(I630:I647)+SUM(I668:I713)</f>
        <v>571753.67374815512</v>
      </c>
      <c r="J715" s="180">
        <f>SUM(J631:J647)+SUM(J668:J713)</f>
        <v>119127.35078101794</v>
      </c>
      <c r="K715" s="180">
        <f>SUM(K668:K713)</f>
        <v>3105039.0165888309</v>
      </c>
      <c r="L715" s="180">
        <f>SUM(L668:L713)</f>
        <v>653778.22293474933</v>
      </c>
      <c r="M715" s="180">
        <f>SUM(M668:M713)</f>
        <v>4464142</v>
      </c>
      <c r="N715" s="198" t="s">
        <v>742</v>
      </c>
    </row>
    <row r="716" spans="1:83" ht="12.65" customHeight="1" x14ac:dyDescent="0.3">
      <c r="C716" s="180">
        <f>CE71</f>
        <v>17937020</v>
      </c>
      <c r="D716" s="180">
        <f>D615</f>
        <v>-2556427</v>
      </c>
      <c r="E716" s="180">
        <f>E623</f>
        <v>1131784.9111995683</v>
      </c>
      <c r="F716" s="180">
        <f>F624</f>
        <v>73278.719493825469</v>
      </c>
      <c r="G716" s="180">
        <f>G625</f>
        <v>836990.11897584295</v>
      </c>
      <c r="H716" s="180">
        <f>H628</f>
        <v>426910.17593504401</v>
      </c>
      <c r="I716" s="180">
        <f>I629</f>
        <v>571753.67374815524</v>
      </c>
      <c r="J716" s="180">
        <f>J630</f>
        <v>119127.35078101794</v>
      </c>
      <c r="K716" s="180">
        <f>K644</f>
        <v>3105039.0165888309</v>
      </c>
      <c r="L716" s="180">
        <f>L647</f>
        <v>653778.22293474933</v>
      </c>
      <c r="M716" s="180">
        <f>C648</f>
        <v>4464143</v>
      </c>
      <c r="N716" s="198" t="s">
        <v>743</v>
      </c>
    </row>
    <row r="717" spans="1:83" ht="12.65" customHeight="1" x14ac:dyDescent="0.3">
      <c r="O717" s="198"/>
    </row>
    <row r="718" spans="1:83" ht="12.65" customHeight="1" x14ac:dyDescent="0.3">
      <c r="O718" s="198"/>
    </row>
    <row r="719" spans="1:83" ht="12.65" customHeight="1" x14ac:dyDescent="0.3">
      <c r="O719" s="198"/>
    </row>
    <row r="720" spans="1:83" s="201" customFormat="1" ht="12.65" customHeight="1" x14ac:dyDescent="0.3">
      <c r="A720" s="201" t="s">
        <v>744</v>
      </c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  <c r="AA720" s="270"/>
      <c r="AB720" s="270"/>
      <c r="AC720" s="270"/>
      <c r="AD720" s="270"/>
      <c r="AE720" s="270"/>
      <c r="AF720" s="270"/>
      <c r="AG720" s="270"/>
      <c r="AH720" s="270"/>
      <c r="AI720" s="270"/>
      <c r="AJ720" s="270"/>
      <c r="AK720" s="270"/>
      <c r="AL720" s="270"/>
      <c r="AM720" s="270"/>
      <c r="AN720" s="270"/>
      <c r="AO720" s="270"/>
      <c r="AP720" s="270"/>
      <c r="AQ720" s="270"/>
      <c r="AR720" s="270"/>
      <c r="AS720" s="270"/>
      <c r="AT720" s="270"/>
      <c r="AU720" s="270"/>
      <c r="AV720" s="270"/>
      <c r="AW720" s="270"/>
      <c r="AX720" s="270"/>
      <c r="AY720" s="270"/>
      <c r="AZ720" s="270"/>
      <c r="BA720" s="270"/>
      <c r="BB720" s="270"/>
      <c r="BC720" s="270"/>
      <c r="BD720" s="270"/>
      <c r="BE720" s="270"/>
      <c r="BF720" s="270"/>
      <c r="BG720" s="270"/>
      <c r="BH720" s="270"/>
      <c r="BI720" s="270"/>
      <c r="BJ720" s="270"/>
      <c r="BK720" s="270"/>
      <c r="BL720" s="270"/>
      <c r="BM720" s="270"/>
      <c r="BN720" s="270"/>
      <c r="BO720" s="270"/>
      <c r="BP720" s="270"/>
      <c r="BQ720" s="270"/>
      <c r="BR720" s="270"/>
      <c r="BS720" s="270"/>
      <c r="BT720" s="270"/>
      <c r="BU720" s="270"/>
      <c r="BV720" s="270"/>
      <c r="BW720" s="270"/>
      <c r="BX720" s="270"/>
      <c r="BY720" s="270"/>
      <c r="BZ720" s="270"/>
      <c r="CA720" s="270"/>
      <c r="CB720" s="270"/>
      <c r="CC720" s="270"/>
      <c r="CD720" s="270"/>
      <c r="CE720" s="270"/>
    </row>
    <row r="721" spans="1:84" s="203" customFormat="1" ht="12.65" customHeight="1" x14ac:dyDescent="0.3">
      <c r="A721" s="203" t="s">
        <v>745</v>
      </c>
      <c r="B721" s="203" t="s">
        <v>746</v>
      </c>
      <c r="C721" s="203" t="s">
        <v>747</v>
      </c>
      <c r="D721" s="203" t="s">
        <v>748</v>
      </c>
      <c r="E721" s="203" t="s">
        <v>749</v>
      </c>
      <c r="F721" s="203" t="s">
        <v>750</v>
      </c>
      <c r="G721" s="203" t="s">
        <v>751</v>
      </c>
      <c r="H721" s="203" t="s">
        <v>752</v>
      </c>
      <c r="I721" s="203" t="s">
        <v>753</v>
      </c>
      <c r="J721" s="203" t="s">
        <v>754</v>
      </c>
      <c r="K721" s="203" t="s">
        <v>755</v>
      </c>
      <c r="L721" s="203" t="s">
        <v>756</v>
      </c>
      <c r="M721" s="203" t="s">
        <v>757</v>
      </c>
      <c r="N721" s="203" t="s">
        <v>758</v>
      </c>
      <c r="O721" s="203" t="s">
        <v>759</v>
      </c>
      <c r="P721" s="203" t="s">
        <v>760</v>
      </c>
      <c r="Q721" s="203" t="s">
        <v>761</v>
      </c>
      <c r="R721" s="203" t="s">
        <v>762</v>
      </c>
      <c r="S721" s="203" t="s">
        <v>763</v>
      </c>
      <c r="T721" s="203" t="s">
        <v>764</v>
      </c>
      <c r="U721" s="203" t="s">
        <v>765</v>
      </c>
      <c r="V721" s="203" t="s">
        <v>766</v>
      </c>
      <c r="W721" s="203" t="s">
        <v>767</v>
      </c>
      <c r="X721" s="203" t="s">
        <v>768</v>
      </c>
      <c r="Y721" s="203" t="s">
        <v>769</v>
      </c>
      <c r="Z721" s="203" t="s">
        <v>770</v>
      </c>
      <c r="AA721" s="203" t="s">
        <v>771</v>
      </c>
      <c r="AB721" s="203" t="s">
        <v>772</v>
      </c>
      <c r="AC721" s="203" t="s">
        <v>773</v>
      </c>
      <c r="AD721" s="203" t="s">
        <v>774</v>
      </c>
      <c r="AE721" s="203" t="s">
        <v>775</v>
      </c>
      <c r="AF721" s="203" t="s">
        <v>776</v>
      </c>
      <c r="AG721" s="203" t="s">
        <v>777</v>
      </c>
      <c r="AH721" s="203" t="s">
        <v>778</v>
      </c>
      <c r="AI721" s="203" t="s">
        <v>779</v>
      </c>
      <c r="AJ721" s="203" t="s">
        <v>780</v>
      </c>
      <c r="AK721" s="203" t="s">
        <v>781</v>
      </c>
      <c r="AL721" s="203" t="s">
        <v>782</v>
      </c>
      <c r="AM721" s="203" t="s">
        <v>783</v>
      </c>
      <c r="AN721" s="203" t="s">
        <v>784</v>
      </c>
      <c r="AO721" s="203" t="s">
        <v>785</v>
      </c>
      <c r="AP721" s="203" t="s">
        <v>786</v>
      </c>
      <c r="AQ721" s="203" t="s">
        <v>787</v>
      </c>
      <c r="AR721" s="203" t="s">
        <v>788</v>
      </c>
      <c r="AS721" s="203" t="s">
        <v>789</v>
      </c>
      <c r="AT721" s="203" t="s">
        <v>790</v>
      </c>
      <c r="AU721" s="203" t="s">
        <v>791</v>
      </c>
      <c r="AV721" s="203" t="s">
        <v>792</v>
      </c>
      <c r="AW721" s="203" t="s">
        <v>793</v>
      </c>
      <c r="AX721" s="203" t="s">
        <v>794</v>
      </c>
      <c r="AY721" s="203" t="s">
        <v>795</v>
      </c>
      <c r="AZ721" s="203" t="s">
        <v>796</v>
      </c>
      <c r="BA721" s="203" t="s">
        <v>797</v>
      </c>
      <c r="BB721" s="203" t="s">
        <v>798</v>
      </c>
      <c r="BC721" s="203" t="s">
        <v>799</v>
      </c>
      <c r="BD721" s="203" t="s">
        <v>800</v>
      </c>
      <c r="BE721" s="203" t="s">
        <v>801</v>
      </c>
      <c r="BF721" s="203" t="s">
        <v>802</v>
      </c>
      <c r="BG721" s="203" t="s">
        <v>803</v>
      </c>
      <c r="BH721" s="203" t="s">
        <v>804</v>
      </c>
      <c r="BI721" s="203" t="s">
        <v>805</v>
      </c>
      <c r="BJ721" s="203" t="s">
        <v>806</v>
      </c>
      <c r="BK721" s="203" t="s">
        <v>807</v>
      </c>
      <c r="BL721" s="203" t="s">
        <v>808</v>
      </c>
      <c r="BM721" s="203" t="s">
        <v>809</v>
      </c>
      <c r="BN721" s="203" t="s">
        <v>810</v>
      </c>
      <c r="BO721" s="203" t="s">
        <v>811</v>
      </c>
      <c r="BP721" s="203" t="s">
        <v>812</v>
      </c>
      <c r="BQ721" s="203" t="s">
        <v>813</v>
      </c>
      <c r="BR721" s="203" t="s">
        <v>814</v>
      </c>
      <c r="BS721" s="203" t="s">
        <v>815</v>
      </c>
      <c r="BT721" s="203" t="s">
        <v>816</v>
      </c>
      <c r="BU721" s="203" t="s">
        <v>817</v>
      </c>
      <c r="BV721" s="203" t="s">
        <v>818</v>
      </c>
      <c r="BW721" s="203" t="s">
        <v>819</v>
      </c>
      <c r="BX721" s="203" t="s">
        <v>820</v>
      </c>
      <c r="BY721" s="203" t="s">
        <v>821</v>
      </c>
      <c r="BZ721" s="203" t="s">
        <v>822</v>
      </c>
      <c r="CA721" s="203" t="s">
        <v>823</v>
      </c>
      <c r="CB721" s="203" t="s">
        <v>824</v>
      </c>
      <c r="CC721" s="203" t="s">
        <v>825</v>
      </c>
      <c r="CD721" s="203" t="s">
        <v>1256</v>
      </c>
    </row>
    <row r="722" spans="1:84" s="201" customFormat="1" ht="12.65" customHeight="1" x14ac:dyDescent="0.3">
      <c r="A722" s="202" t="str">
        <f>RIGHT(C83,3)&amp;"*"&amp;RIGHT(C82,4)&amp;"*"&amp;"A"</f>
        <v>045*2021*A</v>
      </c>
      <c r="B722" s="270">
        <f>ROUND(C165,0)</f>
        <v>718312</v>
      </c>
      <c r="C722" s="270">
        <f>ROUND(C166,0)</f>
        <v>31064</v>
      </c>
      <c r="D722" s="270">
        <f>ROUND(C167,0)</f>
        <v>113321</v>
      </c>
      <c r="E722" s="270">
        <f>ROUND(C168,0)</f>
        <v>841865</v>
      </c>
      <c r="F722" s="270">
        <f>ROUND(C169,0)</f>
        <v>1106</v>
      </c>
      <c r="G722" s="270">
        <f>ROUND(C170,0)</f>
        <v>360295</v>
      </c>
      <c r="H722" s="270">
        <f>ROUND(C171+C172,0)</f>
        <v>-50820</v>
      </c>
      <c r="I722" s="270">
        <f>ROUND(C175,0)</f>
        <v>1425</v>
      </c>
      <c r="J722" s="270">
        <f>ROUND(C176,0)</f>
        <v>45745</v>
      </c>
      <c r="K722" s="270">
        <f>ROUND(C179,0)</f>
        <v>44597</v>
      </c>
      <c r="L722" s="270">
        <f>ROUND(C180,0)</f>
        <v>147225</v>
      </c>
      <c r="M722" s="270">
        <f>ROUND(C183,0)</f>
        <v>0</v>
      </c>
      <c r="N722" s="270">
        <f>ROUND(C184,0)</f>
        <v>0</v>
      </c>
      <c r="O722" s="270">
        <f>ROUND(C185,0)</f>
        <v>0</v>
      </c>
      <c r="P722" s="270">
        <f>ROUND(C188,0)</f>
        <v>0</v>
      </c>
      <c r="Q722" s="270">
        <f>ROUND(C189,0)</f>
        <v>748336</v>
      </c>
      <c r="R722" s="270">
        <f>ROUND(B195,0)</f>
        <v>99457</v>
      </c>
      <c r="S722" s="270">
        <f>ROUND(C195,0)</f>
        <v>0</v>
      </c>
      <c r="T722" s="270">
        <f>ROUND(D195,0)</f>
        <v>0</v>
      </c>
      <c r="U722" s="270">
        <f>ROUND(B196,0)</f>
        <v>186843</v>
      </c>
      <c r="V722" s="270">
        <f>ROUND(C196,0)</f>
        <v>136396</v>
      </c>
      <c r="W722" s="270">
        <f>ROUND(D196,0)</f>
        <v>0</v>
      </c>
      <c r="X722" s="270">
        <f>ROUND(B197,0)</f>
        <v>24474025</v>
      </c>
      <c r="Y722" s="270">
        <f>ROUND(C197,0)</f>
        <v>0</v>
      </c>
      <c r="Z722" s="270">
        <f>ROUND(D197,0)</f>
        <v>0</v>
      </c>
      <c r="AA722" s="270">
        <f>ROUND(B198,0)</f>
        <v>4900033</v>
      </c>
      <c r="AB722" s="270">
        <f>ROUND(C198,0)</f>
        <v>0</v>
      </c>
      <c r="AC722" s="270">
        <f>ROUND(D198,0)</f>
        <v>0</v>
      </c>
      <c r="AD722" s="270">
        <f>ROUND(B199,0)</f>
        <v>0</v>
      </c>
      <c r="AE722" s="270">
        <f>ROUND(C199,0)</f>
        <v>0</v>
      </c>
      <c r="AF722" s="270">
        <f>ROUND(D199,0)</f>
        <v>0</v>
      </c>
      <c r="AG722" s="270">
        <f>ROUND(B200,0)</f>
        <v>4320563</v>
      </c>
      <c r="AH722" s="270">
        <f>ROUND(C200,0)</f>
        <v>23570</v>
      </c>
      <c r="AI722" s="270">
        <f>ROUND(D200,0)</f>
        <v>0</v>
      </c>
      <c r="AJ722" s="270">
        <f>ROUND(B201,0)</f>
        <v>0</v>
      </c>
      <c r="AK722" s="270">
        <f>ROUND(C201,0)</f>
        <v>0</v>
      </c>
      <c r="AL722" s="270">
        <f>ROUND(D201,0)</f>
        <v>0</v>
      </c>
      <c r="AM722" s="270">
        <f>ROUND(B202,0)</f>
        <v>0</v>
      </c>
      <c r="AN722" s="270">
        <f>ROUND(C202,0)</f>
        <v>0</v>
      </c>
      <c r="AO722" s="270">
        <f>ROUND(D202,0)</f>
        <v>0</v>
      </c>
      <c r="AP722" s="270">
        <f>ROUND(B203,0)</f>
        <v>1784</v>
      </c>
      <c r="AQ722" s="270">
        <f>ROUND(C203,0)</f>
        <v>27330</v>
      </c>
      <c r="AR722" s="270">
        <f>ROUND(D203,0)</f>
        <v>0</v>
      </c>
      <c r="AS722" s="270"/>
      <c r="AT722" s="270"/>
      <c r="AU722" s="270"/>
      <c r="AV722" s="270">
        <f>ROUND(B209,0)</f>
        <v>133529</v>
      </c>
      <c r="AW722" s="270">
        <f>ROUND(C209,0)</f>
        <v>10593</v>
      </c>
      <c r="AX722" s="270">
        <f>ROUND(D209,0)</f>
        <v>0</v>
      </c>
      <c r="AY722" s="270">
        <f>ROUND(B210,0)</f>
        <v>11192554</v>
      </c>
      <c r="AZ722" s="270">
        <f>ROUND(C210,0)</f>
        <v>1008449</v>
      </c>
      <c r="BA722" s="270">
        <f>ROUND(D210,0)</f>
        <v>0</v>
      </c>
      <c r="BB722" s="270">
        <f>ROUND(B211,0)</f>
        <v>1910300</v>
      </c>
      <c r="BC722" s="270">
        <f>ROUND(C211,0)</f>
        <v>447827</v>
      </c>
      <c r="BD722" s="270">
        <f>ROUND(D211,0)</f>
        <v>0</v>
      </c>
      <c r="BE722" s="270">
        <f>ROUND(B212,0)</f>
        <v>0</v>
      </c>
      <c r="BF722" s="270">
        <f>ROUND(C212,0)</f>
        <v>0</v>
      </c>
      <c r="BG722" s="270">
        <f>ROUND(D212,0)</f>
        <v>0</v>
      </c>
      <c r="BH722" s="270">
        <f>ROUND(B213,0)</f>
        <v>2932988</v>
      </c>
      <c r="BI722" s="270">
        <f>ROUND(C213,0)</f>
        <v>346718</v>
      </c>
      <c r="BJ722" s="270">
        <f>ROUND(D213,0)</f>
        <v>0</v>
      </c>
      <c r="BK722" s="270">
        <f>ROUND(B214,0)</f>
        <v>0</v>
      </c>
      <c r="BL722" s="270">
        <f>ROUND(C214,0)</f>
        <v>24823</v>
      </c>
      <c r="BM722" s="270">
        <f>ROUND(D214,0)</f>
        <v>0</v>
      </c>
      <c r="BN722" s="270">
        <f>ROUND(B215,0)</f>
        <v>0</v>
      </c>
      <c r="BO722" s="270">
        <f>ROUND(C215,0)</f>
        <v>0</v>
      </c>
      <c r="BP722" s="270">
        <f>ROUND(D215,0)</f>
        <v>0</v>
      </c>
      <c r="BQ722" s="270">
        <f>ROUND(B216,0)</f>
        <v>0</v>
      </c>
      <c r="BR722" s="270">
        <f>ROUND(C216,0)</f>
        <v>0</v>
      </c>
      <c r="BS722" s="270">
        <f>ROUND(D216,0)</f>
        <v>0</v>
      </c>
      <c r="BT722" s="270">
        <f>ROUND(C223,0)</f>
        <v>1731266</v>
      </c>
      <c r="BU722" s="270">
        <f>ROUND(C224,0)</f>
        <v>2093932</v>
      </c>
      <c r="BV722" s="270">
        <f>ROUND(C225,0)</f>
        <v>0</v>
      </c>
      <c r="BW722" s="270">
        <f>ROUND(C226,0)</f>
        <v>0</v>
      </c>
      <c r="BX722" s="270">
        <f>ROUND(C227,0)</f>
        <v>0</v>
      </c>
      <c r="BY722" s="270">
        <f>ROUND(C228,0)</f>
        <v>2178955</v>
      </c>
      <c r="BZ722" s="270">
        <f>ROUND(C231,0)</f>
        <v>0</v>
      </c>
      <c r="CA722" s="270">
        <f>ROUND(C233,0)</f>
        <v>17013</v>
      </c>
      <c r="CB722" s="270">
        <f>ROUND(C234,0)</f>
        <v>47158</v>
      </c>
      <c r="CC722" s="270">
        <f>ROUND(C238+C239,0)</f>
        <v>0</v>
      </c>
      <c r="CD722" s="270">
        <f>D221</f>
        <v>460569</v>
      </c>
      <c r="CE722" s="270"/>
    </row>
    <row r="723" spans="1:84" ht="12.65" customHeight="1" x14ac:dyDescent="0.3"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  <c r="AA723" s="271"/>
      <c r="AB723" s="271"/>
      <c r="AC723" s="271"/>
      <c r="AD723" s="271"/>
      <c r="AE723" s="271"/>
      <c r="AF723" s="271"/>
      <c r="AG723" s="271"/>
      <c r="AH723" s="271"/>
      <c r="AI723" s="271"/>
      <c r="AJ723" s="271"/>
      <c r="AK723" s="271"/>
      <c r="AL723" s="271"/>
      <c r="AM723" s="271"/>
      <c r="AN723" s="271"/>
      <c r="AO723" s="271"/>
      <c r="AP723" s="271"/>
      <c r="AQ723" s="271"/>
      <c r="AR723" s="271"/>
      <c r="AS723" s="271"/>
      <c r="AT723" s="271"/>
      <c r="AU723" s="271"/>
      <c r="AV723" s="271"/>
      <c r="AW723" s="271"/>
      <c r="AX723" s="271"/>
      <c r="AY723" s="271"/>
      <c r="AZ723" s="271"/>
      <c r="BA723" s="271"/>
      <c r="BB723" s="271"/>
      <c r="BC723" s="271"/>
      <c r="BD723" s="271"/>
      <c r="BE723" s="271"/>
      <c r="BF723" s="271"/>
      <c r="BG723" s="271"/>
      <c r="BH723" s="271"/>
      <c r="BI723" s="271"/>
      <c r="BJ723" s="271"/>
      <c r="BK723" s="271"/>
      <c r="BL723" s="271"/>
      <c r="BM723" s="271"/>
      <c r="BN723" s="271"/>
      <c r="BO723" s="271"/>
      <c r="BP723" s="271"/>
      <c r="BQ723" s="271"/>
      <c r="BR723" s="271"/>
      <c r="BS723" s="271"/>
      <c r="BT723" s="271"/>
      <c r="BU723" s="271"/>
      <c r="BV723" s="271"/>
      <c r="BW723" s="271"/>
      <c r="BX723" s="271"/>
      <c r="BY723" s="271"/>
      <c r="BZ723" s="271"/>
      <c r="CA723" s="271"/>
      <c r="CB723" s="271"/>
      <c r="CC723" s="271"/>
      <c r="CD723" s="271"/>
      <c r="CE723" s="271"/>
    </row>
    <row r="724" spans="1:84" s="201" customFormat="1" ht="12.65" customHeight="1" x14ac:dyDescent="0.3">
      <c r="A724" s="201" t="s">
        <v>148</v>
      </c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  <c r="AA724" s="270"/>
      <c r="AB724" s="270"/>
      <c r="AC724" s="270"/>
      <c r="AD724" s="270"/>
      <c r="AE724" s="270"/>
      <c r="AF724" s="270"/>
      <c r="AG724" s="270"/>
      <c r="AH724" s="270"/>
      <c r="AI724" s="270"/>
      <c r="AJ724" s="270"/>
      <c r="AK724" s="270"/>
      <c r="AL724" s="270"/>
      <c r="AM724" s="270"/>
      <c r="AN724" s="270"/>
      <c r="AO724" s="270"/>
      <c r="AP724" s="270"/>
      <c r="AQ724" s="270"/>
      <c r="AR724" s="270"/>
      <c r="AS724" s="270"/>
      <c r="AT724" s="270"/>
      <c r="AU724" s="270"/>
      <c r="AV724" s="270"/>
      <c r="AW724" s="270"/>
      <c r="AX724" s="270"/>
      <c r="AY724" s="270"/>
      <c r="AZ724" s="270"/>
      <c r="BA724" s="270"/>
      <c r="BB724" s="270"/>
      <c r="BC724" s="270"/>
      <c r="BD724" s="270"/>
      <c r="BE724" s="270"/>
      <c r="BF724" s="270"/>
      <c r="BG724" s="270"/>
      <c r="BH724" s="270"/>
      <c r="BI724" s="270"/>
      <c r="BJ724" s="270"/>
      <c r="BK724" s="270"/>
      <c r="BL724" s="270"/>
      <c r="BM724" s="270"/>
      <c r="BN724" s="270"/>
      <c r="BO724" s="270"/>
      <c r="BP724" s="270"/>
      <c r="BQ724" s="270"/>
      <c r="BR724" s="270"/>
      <c r="BS724" s="270"/>
      <c r="BT724" s="270"/>
      <c r="BU724" s="270"/>
      <c r="BV724" s="270"/>
      <c r="BW724" s="270"/>
      <c r="BX724" s="270"/>
      <c r="BY724" s="270"/>
      <c r="BZ724" s="270"/>
      <c r="CA724" s="270"/>
      <c r="CB724" s="270"/>
      <c r="CC724" s="270"/>
      <c r="CD724" s="270"/>
      <c r="CE724" s="270"/>
    </row>
    <row r="725" spans="1:84" s="203" customFormat="1" ht="12.65" customHeight="1" x14ac:dyDescent="0.3">
      <c r="A725" s="203" t="s">
        <v>745</v>
      </c>
      <c r="B725" s="203" t="s">
        <v>826</v>
      </c>
      <c r="C725" s="203" t="s">
        <v>827</v>
      </c>
      <c r="D725" s="203" t="s">
        <v>828</v>
      </c>
      <c r="E725" s="203" t="s">
        <v>829</v>
      </c>
      <c r="F725" s="203" t="s">
        <v>830</v>
      </c>
      <c r="G725" s="203" t="s">
        <v>831</v>
      </c>
      <c r="H725" s="203" t="s">
        <v>832</v>
      </c>
      <c r="I725" s="203" t="s">
        <v>833</v>
      </c>
      <c r="J725" s="203" t="s">
        <v>834</v>
      </c>
      <c r="K725" s="203" t="s">
        <v>835</v>
      </c>
      <c r="L725" s="203" t="s">
        <v>836</v>
      </c>
      <c r="M725" s="203" t="s">
        <v>837</v>
      </c>
      <c r="N725" s="203" t="s">
        <v>838</v>
      </c>
      <c r="O725" s="203" t="s">
        <v>839</v>
      </c>
      <c r="P725" s="203" t="s">
        <v>840</v>
      </c>
      <c r="Q725" s="203" t="s">
        <v>841</v>
      </c>
      <c r="R725" s="203" t="s">
        <v>842</v>
      </c>
      <c r="S725" s="203" t="s">
        <v>843</v>
      </c>
      <c r="T725" s="203" t="s">
        <v>844</v>
      </c>
      <c r="U725" s="203" t="s">
        <v>845</v>
      </c>
      <c r="V725" s="203" t="s">
        <v>846</v>
      </c>
      <c r="W725" s="203" t="s">
        <v>847</v>
      </c>
      <c r="X725" s="203" t="s">
        <v>848</v>
      </c>
      <c r="Y725" s="203" t="s">
        <v>849</v>
      </c>
      <c r="Z725" s="203" t="s">
        <v>850</v>
      </c>
      <c r="AA725" s="203" t="s">
        <v>851</v>
      </c>
      <c r="AB725" s="203" t="s">
        <v>852</v>
      </c>
      <c r="AC725" s="203" t="s">
        <v>853</v>
      </c>
      <c r="AD725" s="203" t="s">
        <v>854</v>
      </c>
      <c r="AE725" s="203" t="s">
        <v>855</v>
      </c>
      <c r="AF725" s="203" t="s">
        <v>856</v>
      </c>
      <c r="AG725" s="203" t="s">
        <v>857</v>
      </c>
      <c r="AH725" s="203" t="s">
        <v>858</v>
      </c>
      <c r="AI725" s="203" t="s">
        <v>859</v>
      </c>
      <c r="AJ725" s="203" t="s">
        <v>860</v>
      </c>
      <c r="AK725" s="203" t="s">
        <v>861</v>
      </c>
      <c r="AL725" s="203" t="s">
        <v>862</v>
      </c>
      <c r="AM725" s="203" t="s">
        <v>863</v>
      </c>
      <c r="AN725" s="203" t="s">
        <v>864</v>
      </c>
      <c r="AO725" s="203" t="s">
        <v>865</v>
      </c>
      <c r="AP725" s="203" t="s">
        <v>866</v>
      </c>
      <c r="AQ725" s="203" t="s">
        <v>867</v>
      </c>
      <c r="AR725" s="203" t="s">
        <v>868</v>
      </c>
      <c r="AS725" s="203" t="s">
        <v>869</v>
      </c>
      <c r="AT725" s="203" t="s">
        <v>870</v>
      </c>
      <c r="AU725" s="203" t="s">
        <v>871</v>
      </c>
      <c r="AV725" s="203" t="s">
        <v>872</v>
      </c>
      <c r="AW725" s="203" t="s">
        <v>873</v>
      </c>
      <c r="AX725" s="203" t="s">
        <v>874</v>
      </c>
      <c r="AY725" s="203" t="s">
        <v>875</v>
      </c>
      <c r="AZ725" s="203" t="s">
        <v>876</v>
      </c>
      <c r="BA725" s="203" t="s">
        <v>877</v>
      </c>
      <c r="BB725" s="203" t="s">
        <v>878</v>
      </c>
      <c r="BC725" s="203" t="s">
        <v>879</v>
      </c>
      <c r="BD725" s="203" t="s">
        <v>880</v>
      </c>
      <c r="BE725" s="203" t="s">
        <v>881</v>
      </c>
      <c r="BF725" s="203" t="s">
        <v>882</v>
      </c>
      <c r="BG725" s="203" t="s">
        <v>883</v>
      </c>
      <c r="BH725" s="203" t="s">
        <v>884</v>
      </c>
      <c r="BI725" s="203" t="s">
        <v>885</v>
      </c>
      <c r="BJ725" s="203" t="s">
        <v>886</v>
      </c>
      <c r="BK725" s="203" t="s">
        <v>887</v>
      </c>
      <c r="BL725" s="203" t="s">
        <v>888</v>
      </c>
      <c r="BM725" s="203" t="s">
        <v>889</v>
      </c>
      <c r="BN725" s="203" t="s">
        <v>890</v>
      </c>
      <c r="BO725" s="203" t="s">
        <v>891</v>
      </c>
      <c r="BP725" s="203" t="s">
        <v>892</v>
      </c>
      <c r="BQ725" s="203" t="s">
        <v>893</v>
      </c>
      <c r="BR725" s="203" t="s">
        <v>894</v>
      </c>
    </row>
    <row r="726" spans="1:84" s="201" customFormat="1" ht="12.65" customHeight="1" x14ac:dyDescent="0.3">
      <c r="A726" s="202" t="str">
        <f>RIGHT(C83,3)&amp;"*"&amp;RIGHT(C82,4)&amp;"*"&amp;"A"</f>
        <v>045*2021*A</v>
      </c>
      <c r="B726" s="270">
        <f>ROUND(C111,0)</f>
        <v>128</v>
      </c>
      <c r="C726" s="270">
        <f>ROUND(C112,0)</f>
        <v>133</v>
      </c>
      <c r="D726" s="270">
        <f>ROUND(C113,0)</f>
        <v>0</v>
      </c>
      <c r="E726" s="270">
        <f>ROUND(C114,0)</f>
        <v>0</v>
      </c>
      <c r="F726" s="270">
        <f>ROUND(D111,0)</f>
        <v>434</v>
      </c>
      <c r="G726" s="270">
        <f>ROUND(D112,0)</f>
        <v>8633</v>
      </c>
      <c r="H726" s="270">
        <f>ROUND(D113,0)</f>
        <v>0</v>
      </c>
      <c r="I726" s="270">
        <f>ROUND(D114,0)</f>
        <v>0</v>
      </c>
      <c r="J726" s="270">
        <f>ROUND(C116,0)</f>
        <v>0</v>
      </c>
      <c r="K726" s="270">
        <f>ROUND(C117,0)</f>
        <v>0</v>
      </c>
      <c r="L726" s="270">
        <f>ROUND(C118,0)</f>
        <v>25</v>
      </c>
      <c r="M726" s="270">
        <f>ROUND(C119,0)</f>
        <v>0</v>
      </c>
      <c r="N726" s="270">
        <f>ROUND(C120,0)</f>
        <v>0</v>
      </c>
      <c r="O726" s="270">
        <f>ROUND(C121,0)</f>
        <v>0</v>
      </c>
      <c r="P726" s="270">
        <f>ROUND(C122,0)</f>
        <v>0</v>
      </c>
      <c r="Q726" s="270">
        <f>ROUND(C123,0)</f>
        <v>0</v>
      </c>
      <c r="R726" s="270">
        <f>ROUND(C124,0)</f>
        <v>0</v>
      </c>
      <c r="S726" s="270">
        <f>ROUND(C125,0)</f>
        <v>0</v>
      </c>
      <c r="T726" s="270"/>
      <c r="U726" s="270">
        <f>ROUND(C126,0)</f>
        <v>0</v>
      </c>
      <c r="V726" s="270">
        <f>ROUND(C128,0)</f>
        <v>0</v>
      </c>
      <c r="W726" s="270">
        <f>ROUND(C129,0)</f>
        <v>0</v>
      </c>
      <c r="X726" s="270">
        <f>ROUND(B138,0)</f>
        <v>81</v>
      </c>
      <c r="Y726" s="270">
        <f>ROUND(B139,0)</f>
        <v>274</v>
      </c>
      <c r="Z726" s="270">
        <f>ROUND(B140,0)</f>
        <v>0</v>
      </c>
      <c r="AA726" s="270">
        <f>ROUND(B141,0)</f>
        <v>2104400</v>
      </c>
      <c r="AB726" s="270">
        <f>ROUND(B142,0)</f>
        <v>8214977</v>
      </c>
      <c r="AC726" s="270">
        <f>ROUND(C138,0)</f>
        <v>23</v>
      </c>
      <c r="AD726" s="270">
        <f>ROUND(C139,0)</f>
        <v>73</v>
      </c>
      <c r="AE726" s="270">
        <f>ROUND(C140,0)</f>
        <v>0</v>
      </c>
      <c r="AF726" s="270">
        <f>ROUND(C141,0)</f>
        <v>860944</v>
      </c>
      <c r="AG726" s="270">
        <f>ROUND(C142,0)</f>
        <v>4530791</v>
      </c>
      <c r="AH726" s="270">
        <f>ROUND(D138,0)</f>
        <v>24</v>
      </c>
      <c r="AI726" s="270">
        <f>ROUND(D139,0)</f>
        <v>87</v>
      </c>
      <c r="AJ726" s="270">
        <f>ROUND(D140,0)</f>
        <v>0</v>
      </c>
      <c r="AK726" s="270">
        <f>ROUND(D141,0)</f>
        <v>1012419</v>
      </c>
      <c r="AL726" s="270">
        <f>ROUND(D142,0)</f>
        <v>5778953</v>
      </c>
      <c r="AM726" s="270">
        <f>ROUND(B144,0)</f>
        <v>105</v>
      </c>
      <c r="AN726" s="270">
        <f>ROUND(B145,0)</f>
        <v>1609</v>
      </c>
      <c r="AO726" s="270">
        <f>ROUND(B146,0)</f>
        <v>0</v>
      </c>
      <c r="AP726" s="270">
        <f>ROUND(B147,0)</f>
        <v>642189</v>
      </c>
      <c r="AQ726" s="270">
        <f>ROUND(B148,0)</f>
        <v>0</v>
      </c>
      <c r="AR726" s="270">
        <f>ROUND(C144,0)</f>
        <v>6</v>
      </c>
      <c r="AS726" s="270">
        <f>ROUND(C145,0)</f>
        <v>4622</v>
      </c>
      <c r="AT726" s="270">
        <f>ROUND(C146,0)</f>
        <v>0</v>
      </c>
      <c r="AU726" s="270">
        <f>ROUND(C147,0)</f>
        <v>1724275</v>
      </c>
      <c r="AV726" s="270">
        <f>ROUND(C148,0)</f>
        <v>0</v>
      </c>
      <c r="AW726" s="270">
        <f>ROUND(D144,0)</f>
        <v>22</v>
      </c>
      <c r="AX726" s="270">
        <f>ROUND(D145,0)</f>
        <v>2402</v>
      </c>
      <c r="AY726" s="270">
        <f>ROUND(D146,0)</f>
        <v>0</v>
      </c>
      <c r="AZ726" s="270">
        <f>ROUND(D147,0)</f>
        <v>533174</v>
      </c>
      <c r="BA726" s="270">
        <f>ROUND(D148,0)</f>
        <v>0</v>
      </c>
      <c r="BB726" s="270">
        <f>ROUND(B150,0)</f>
        <v>0</v>
      </c>
      <c r="BC726" s="270">
        <f>ROUND(B151,0)</f>
        <v>0</v>
      </c>
      <c r="BD726" s="270">
        <f>ROUND(B152,0)</f>
        <v>0</v>
      </c>
      <c r="BE726" s="270">
        <f>ROUND(B153,0)</f>
        <v>0</v>
      </c>
      <c r="BF726" s="270">
        <f>ROUND(B154,0)</f>
        <v>0</v>
      </c>
      <c r="BG726" s="270">
        <f>ROUND(C150,0)</f>
        <v>0</v>
      </c>
      <c r="BH726" s="270">
        <f>ROUND(C151,0)</f>
        <v>0</v>
      </c>
      <c r="BI726" s="270">
        <f>ROUND(C152,0)</f>
        <v>0</v>
      </c>
      <c r="BJ726" s="270">
        <f>ROUND(C153,0)</f>
        <v>0</v>
      </c>
      <c r="BK726" s="270">
        <f>ROUND(C154,0)</f>
        <v>0</v>
      </c>
      <c r="BL726" s="270">
        <f>ROUND(D150,0)</f>
        <v>0</v>
      </c>
      <c r="BM726" s="270">
        <f>ROUND(D151,0)</f>
        <v>0</v>
      </c>
      <c r="BN726" s="270">
        <f>ROUND(D152,0)</f>
        <v>0</v>
      </c>
      <c r="BO726" s="270">
        <f>ROUND(D153,0)</f>
        <v>0</v>
      </c>
      <c r="BP726" s="270">
        <f>ROUND(D154,0)</f>
        <v>0</v>
      </c>
      <c r="BQ726" s="270">
        <f>ROUND(B157,0)</f>
        <v>2518282</v>
      </c>
      <c r="BR726" s="270">
        <f>ROUND(C157,0)</f>
        <v>894503</v>
      </c>
      <c r="BS726" s="270"/>
      <c r="BT726" s="270"/>
      <c r="BU726" s="270"/>
      <c r="BV726" s="270"/>
      <c r="BW726" s="270"/>
      <c r="BX726" s="270"/>
      <c r="BY726" s="270"/>
      <c r="BZ726" s="270"/>
      <c r="CA726" s="270"/>
      <c r="CB726" s="270"/>
      <c r="CC726" s="270"/>
      <c r="CD726" s="270"/>
      <c r="CE726" s="270"/>
    </row>
    <row r="727" spans="1:84" ht="12.65" customHeight="1" x14ac:dyDescent="0.3"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  <c r="AA727" s="271"/>
      <c r="AB727" s="271"/>
      <c r="AC727" s="271"/>
      <c r="AD727" s="271"/>
      <c r="AE727" s="271"/>
      <c r="AF727" s="271"/>
      <c r="AG727" s="271"/>
      <c r="AH727" s="271"/>
      <c r="AI727" s="271"/>
      <c r="AJ727" s="271"/>
      <c r="AK727" s="271"/>
      <c r="AL727" s="271"/>
      <c r="AM727" s="271"/>
      <c r="AN727" s="271"/>
      <c r="AO727" s="271"/>
      <c r="AP727" s="271"/>
      <c r="AQ727" s="271"/>
      <c r="AR727" s="271"/>
      <c r="AS727" s="271"/>
      <c r="AT727" s="271"/>
      <c r="AU727" s="271"/>
      <c r="AV727" s="271"/>
      <c r="AW727" s="271"/>
      <c r="AX727" s="271"/>
      <c r="AY727" s="271"/>
      <c r="AZ727" s="271"/>
      <c r="BA727" s="271"/>
      <c r="BB727" s="271"/>
      <c r="BC727" s="271"/>
      <c r="BD727" s="271"/>
      <c r="BE727" s="271"/>
      <c r="BF727" s="271"/>
      <c r="BG727" s="271"/>
      <c r="BH727" s="271"/>
      <c r="BI727" s="271"/>
      <c r="BJ727" s="271"/>
      <c r="BK727" s="271"/>
      <c r="BL727" s="271"/>
      <c r="BM727" s="271"/>
      <c r="BN727" s="271"/>
      <c r="BO727" s="271"/>
      <c r="BP727" s="271"/>
      <c r="BQ727" s="271"/>
      <c r="BR727" s="271"/>
      <c r="BS727" s="271"/>
      <c r="BT727" s="271"/>
      <c r="BU727" s="271"/>
      <c r="BV727" s="271"/>
      <c r="BW727" s="271"/>
      <c r="BX727" s="271"/>
      <c r="BY727" s="271"/>
      <c r="BZ727" s="271"/>
      <c r="CA727" s="271"/>
      <c r="CB727" s="271"/>
      <c r="CC727" s="271"/>
      <c r="CD727" s="271"/>
      <c r="CE727" s="271"/>
    </row>
    <row r="728" spans="1:84" s="201" customFormat="1" ht="12.65" customHeight="1" x14ac:dyDescent="0.3">
      <c r="A728" s="201" t="s">
        <v>895</v>
      </c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  <c r="AA728" s="270"/>
      <c r="AB728" s="270"/>
      <c r="AC728" s="270"/>
      <c r="AD728" s="270"/>
      <c r="AE728" s="270"/>
      <c r="AF728" s="270"/>
      <c r="AG728" s="270"/>
      <c r="AH728" s="270"/>
      <c r="AI728" s="270"/>
      <c r="AJ728" s="270"/>
      <c r="AK728" s="270"/>
      <c r="AL728" s="270"/>
      <c r="AM728" s="270"/>
      <c r="AN728" s="270"/>
      <c r="AO728" s="270"/>
      <c r="AP728" s="270"/>
      <c r="AQ728" s="270"/>
      <c r="AR728" s="270"/>
      <c r="AS728" s="270"/>
      <c r="AT728" s="270"/>
      <c r="AU728" s="270"/>
      <c r="AV728" s="270"/>
      <c r="AW728" s="270"/>
      <c r="AX728" s="270"/>
      <c r="AY728" s="270"/>
      <c r="AZ728" s="270"/>
      <c r="BA728" s="270"/>
      <c r="BB728" s="270"/>
      <c r="BC728" s="270"/>
      <c r="BD728" s="270"/>
      <c r="BE728" s="270"/>
      <c r="BF728" s="270"/>
      <c r="BG728" s="270"/>
      <c r="BH728" s="270"/>
      <c r="BI728" s="270"/>
      <c r="BJ728" s="270"/>
      <c r="BK728" s="270"/>
      <c r="BL728" s="270"/>
      <c r="BM728" s="270"/>
      <c r="BN728" s="270"/>
      <c r="BO728" s="270"/>
      <c r="BP728" s="270"/>
      <c r="BQ728" s="270"/>
      <c r="BR728" s="270"/>
      <c r="BS728" s="270"/>
      <c r="BT728" s="270"/>
      <c r="BU728" s="270"/>
      <c r="BV728" s="270"/>
      <c r="BW728" s="270"/>
      <c r="BX728" s="270"/>
      <c r="BY728" s="270"/>
      <c r="BZ728" s="270"/>
      <c r="CA728" s="270"/>
      <c r="CB728" s="270"/>
      <c r="CC728" s="270"/>
      <c r="CD728" s="270"/>
      <c r="CE728" s="270"/>
    </row>
    <row r="729" spans="1:84" s="203" customFormat="1" ht="12.65" customHeight="1" x14ac:dyDescent="0.3">
      <c r="A729" s="203" t="s">
        <v>745</v>
      </c>
      <c r="B729" s="203" t="s">
        <v>896</v>
      </c>
      <c r="C729" s="203" t="s">
        <v>897</v>
      </c>
      <c r="D729" s="203" t="s">
        <v>898</v>
      </c>
      <c r="E729" s="203" t="s">
        <v>899</v>
      </c>
      <c r="F729" s="203" t="s">
        <v>900</v>
      </c>
      <c r="G729" s="203" t="s">
        <v>901</v>
      </c>
      <c r="H729" s="203" t="s">
        <v>902</v>
      </c>
      <c r="I729" s="203" t="s">
        <v>903</v>
      </c>
      <c r="J729" s="203" t="s">
        <v>904</v>
      </c>
      <c r="K729" s="203" t="s">
        <v>905</v>
      </c>
      <c r="L729" s="203" t="s">
        <v>906</v>
      </c>
      <c r="M729" s="203" t="s">
        <v>907</v>
      </c>
      <c r="N729" s="203" t="s">
        <v>908</v>
      </c>
      <c r="O729" s="203" t="s">
        <v>909</v>
      </c>
      <c r="P729" s="203" t="s">
        <v>910</v>
      </c>
      <c r="Q729" s="203" t="s">
        <v>911</v>
      </c>
      <c r="R729" s="203" t="s">
        <v>912</v>
      </c>
      <c r="S729" s="203" t="s">
        <v>913</v>
      </c>
      <c r="T729" s="203" t="s">
        <v>914</v>
      </c>
      <c r="U729" s="203" t="s">
        <v>915</v>
      </c>
      <c r="V729" s="203" t="s">
        <v>916</v>
      </c>
      <c r="W729" s="203" t="s">
        <v>917</v>
      </c>
      <c r="X729" s="203" t="s">
        <v>918</v>
      </c>
      <c r="Y729" s="203" t="s">
        <v>919</v>
      </c>
      <c r="Z729" s="203" t="s">
        <v>920</v>
      </c>
      <c r="AA729" s="203" t="s">
        <v>921</v>
      </c>
      <c r="AB729" s="203" t="s">
        <v>922</v>
      </c>
      <c r="AC729" s="203" t="s">
        <v>923</v>
      </c>
      <c r="AD729" s="203" t="s">
        <v>924</v>
      </c>
      <c r="AE729" s="203" t="s">
        <v>925</v>
      </c>
      <c r="AF729" s="203" t="s">
        <v>926</v>
      </c>
      <c r="AG729" s="203" t="s">
        <v>927</v>
      </c>
      <c r="AH729" s="203" t="s">
        <v>928</v>
      </c>
      <c r="AI729" s="203" t="s">
        <v>929</v>
      </c>
      <c r="AJ729" s="203" t="s">
        <v>930</v>
      </c>
      <c r="AK729" s="203" t="s">
        <v>931</v>
      </c>
      <c r="AL729" s="203" t="s">
        <v>932</v>
      </c>
      <c r="AM729" s="203" t="s">
        <v>933</v>
      </c>
      <c r="AN729" s="203" t="s">
        <v>934</v>
      </c>
      <c r="AO729" s="203" t="s">
        <v>935</v>
      </c>
      <c r="AP729" s="203" t="s">
        <v>936</v>
      </c>
      <c r="AQ729" s="203" t="s">
        <v>937</v>
      </c>
      <c r="AR729" s="203" t="s">
        <v>938</v>
      </c>
      <c r="AS729" s="203" t="s">
        <v>939</v>
      </c>
      <c r="AT729" s="203" t="s">
        <v>940</v>
      </c>
      <c r="AU729" s="203" t="s">
        <v>941</v>
      </c>
      <c r="AV729" s="203" t="s">
        <v>942</v>
      </c>
      <c r="AW729" s="203" t="s">
        <v>943</v>
      </c>
      <c r="AX729" s="203" t="s">
        <v>944</v>
      </c>
      <c r="AY729" s="203" t="s">
        <v>945</v>
      </c>
      <c r="AZ729" s="203" t="s">
        <v>946</v>
      </c>
      <c r="BA729" s="203" t="s">
        <v>947</v>
      </c>
      <c r="BB729" s="203" t="s">
        <v>948</v>
      </c>
      <c r="BC729" s="203" t="s">
        <v>949</v>
      </c>
      <c r="BD729" s="203" t="s">
        <v>950</v>
      </c>
      <c r="BE729" s="203" t="s">
        <v>951</v>
      </c>
      <c r="BF729" s="203" t="s">
        <v>952</v>
      </c>
      <c r="BG729" s="203" t="s">
        <v>953</v>
      </c>
      <c r="BH729" s="203" t="s">
        <v>954</v>
      </c>
      <c r="BI729" s="203" t="s">
        <v>955</v>
      </c>
      <c r="BJ729" s="203" t="s">
        <v>956</v>
      </c>
      <c r="BK729" s="203" t="s">
        <v>957</v>
      </c>
      <c r="BL729" s="203" t="s">
        <v>958</v>
      </c>
      <c r="BM729" s="203" t="s">
        <v>959</v>
      </c>
      <c r="BN729" s="203" t="s">
        <v>960</v>
      </c>
      <c r="BO729" s="203" t="s">
        <v>961</v>
      </c>
      <c r="BP729" s="203" t="s">
        <v>962</v>
      </c>
      <c r="BQ729" s="203" t="s">
        <v>963</v>
      </c>
      <c r="BR729" s="203" t="s">
        <v>964</v>
      </c>
      <c r="BS729" s="203" t="s">
        <v>965</v>
      </c>
      <c r="BT729" s="203" t="s">
        <v>966</v>
      </c>
      <c r="BU729" s="203" t="s">
        <v>967</v>
      </c>
      <c r="BV729" s="203" t="s">
        <v>968</v>
      </c>
      <c r="BW729" s="203" t="s">
        <v>969</v>
      </c>
      <c r="BX729" s="203" t="s">
        <v>970</v>
      </c>
      <c r="BY729" s="203" t="s">
        <v>971</v>
      </c>
      <c r="BZ729" s="203" t="s">
        <v>972</v>
      </c>
      <c r="CA729" s="203" t="s">
        <v>973</v>
      </c>
      <c r="CB729" s="203" t="s">
        <v>974</v>
      </c>
      <c r="CC729" s="203" t="s">
        <v>975</v>
      </c>
      <c r="CD729" s="203" t="s">
        <v>976</v>
      </c>
      <c r="CE729" s="203" t="s">
        <v>977</v>
      </c>
      <c r="CF729" s="203" t="s">
        <v>978</v>
      </c>
    </row>
    <row r="730" spans="1:84" s="201" customFormat="1" ht="12.65" customHeight="1" x14ac:dyDescent="0.3">
      <c r="A730" s="202" t="str">
        <f>RIGHT(C83,3)&amp;"*"&amp;RIGHT(C82,4)&amp;"*"&amp;"A"</f>
        <v>045*2021*A</v>
      </c>
      <c r="B730" s="270">
        <f>ROUND(C250,0)</f>
        <v>10294943</v>
      </c>
      <c r="C730" s="270">
        <f>ROUND(C251,0)</f>
        <v>0</v>
      </c>
      <c r="D730" s="270">
        <f>ROUND(C252,0)</f>
        <v>2323391</v>
      </c>
      <c r="E730" s="270">
        <f>ROUND(C253,0)</f>
        <v>0</v>
      </c>
      <c r="F730" s="270">
        <f>ROUND(C254,0)</f>
        <v>274933</v>
      </c>
      <c r="G730" s="270">
        <f>ROUND(C255,0)</f>
        <v>71245</v>
      </c>
      <c r="H730" s="270">
        <f>ROUND(C256,0)</f>
        <v>0</v>
      </c>
      <c r="I730" s="270">
        <f>ROUND(C257,0)</f>
        <v>149887</v>
      </c>
      <c r="J730" s="270">
        <f>ROUND(C258,0)</f>
        <v>1285837</v>
      </c>
      <c r="K730" s="270">
        <f>ROUND(C259,0)</f>
        <v>0</v>
      </c>
      <c r="L730" s="270">
        <f>ROUND(C262,0)</f>
        <v>2829695</v>
      </c>
      <c r="M730" s="270">
        <f>ROUND(C263,0)</f>
        <v>0</v>
      </c>
      <c r="N730" s="270">
        <f>ROUND(C264,0)</f>
        <v>0</v>
      </c>
      <c r="O730" s="270">
        <f>ROUND(C267,0)</f>
        <v>99457</v>
      </c>
      <c r="P730" s="270">
        <f>ROUND(C268,0)</f>
        <v>323239</v>
      </c>
      <c r="Q730" s="270">
        <f>ROUND(C269,0)</f>
        <v>24474026</v>
      </c>
      <c r="R730" s="270">
        <f>ROUND(C270,0)</f>
        <v>4900033</v>
      </c>
      <c r="S730" s="270">
        <f>ROUND(C271,0)</f>
        <v>0</v>
      </c>
      <c r="T730" s="270">
        <f>ROUND(C272,0)</f>
        <v>4344132</v>
      </c>
      <c r="U730" s="270">
        <f>ROUND(C273,0)</f>
        <v>0</v>
      </c>
      <c r="V730" s="270">
        <f>ROUND(C274,0)</f>
        <v>29114</v>
      </c>
      <c r="W730" s="270">
        <f>ROUND(C275,0)</f>
        <v>0</v>
      </c>
      <c r="X730" s="270">
        <f>ROUND(C276,0)</f>
        <v>18007783</v>
      </c>
      <c r="Y730" s="270">
        <f>ROUND(C279,0)</f>
        <v>0</v>
      </c>
      <c r="Z730" s="270">
        <f>ROUND(C280,0)</f>
        <v>0</v>
      </c>
      <c r="AA730" s="270">
        <f>ROUND(C281,0)</f>
        <v>0</v>
      </c>
      <c r="AB730" s="270">
        <f>ROUND(C282,0)</f>
        <v>0</v>
      </c>
      <c r="AC730" s="270">
        <f>ROUND(C286,0)</f>
        <v>0</v>
      </c>
      <c r="AD730" s="270">
        <f>ROUND(C287,0)</f>
        <v>0</v>
      </c>
      <c r="AE730" s="270">
        <f>ROUND(C288,0)</f>
        <v>0</v>
      </c>
      <c r="AF730" s="270">
        <f>ROUND(C289,0)</f>
        <v>0</v>
      </c>
      <c r="AG730" s="270">
        <f>ROUND(C304,0)</f>
        <v>0</v>
      </c>
      <c r="AH730" s="270">
        <f>ROUND(C305,0)</f>
        <v>604711</v>
      </c>
      <c r="AI730" s="270">
        <f>ROUND(C306,0)</f>
        <v>1137723</v>
      </c>
      <c r="AJ730" s="270">
        <f>ROUND(C307,0)</f>
        <v>0</v>
      </c>
      <c r="AK730" s="270">
        <f>ROUND(C308,0)</f>
        <v>0</v>
      </c>
      <c r="AL730" s="270">
        <f>ROUND(C309,0)</f>
        <v>162660</v>
      </c>
      <c r="AM730" s="270">
        <f>ROUND(C310,0)</f>
        <v>0</v>
      </c>
      <c r="AN730" s="270">
        <f>ROUND(C311,0)</f>
        <v>0</v>
      </c>
      <c r="AO730" s="270">
        <f>ROUND(C312,0)</f>
        <v>0</v>
      </c>
      <c r="AP730" s="270">
        <f>ROUND(C313,0)</f>
        <v>685803</v>
      </c>
      <c r="AQ730" s="270">
        <f>ROUND(C316,0)</f>
        <v>0</v>
      </c>
      <c r="AR730" s="270">
        <f>ROUND(C317,0)</f>
        <v>0</v>
      </c>
      <c r="AS730" s="270">
        <f>ROUND(C318,0)</f>
        <v>0</v>
      </c>
      <c r="AT730" s="270">
        <f>ROUND(C321,0)</f>
        <v>0</v>
      </c>
      <c r="AU730" s="270">
        <f>ROUND(C322,0)</f>
        <v>0</v>
      </c>
      <c r="AV730" s="270">
        <f>ROUND(C323,0)</f>
        <v>0</v>
      </c>
      <c r="AW730" s="270">
        <f>ROUND(C324,0)</f>
        <v>118166</v>
      </c>
      <c r="AX730" s="270">
        <f>ROUND(C325,0)</f>
        <v>0</v>
      </c>
      <c r="AY730" s="270">
        <f>ROUND(C326,0)</f>
        <v>15133257</v>
      </c>
      <c r="AZ730" s="270">
        <f>ROUND(C327,0)</f>
        <v>0</v>
      </c>
      <c r="BA730" s="270">
        <f>ROUND(C328,0)</f>
        <v>0</v>
      </c>
      <c r="BB730" s="270">
        <f>ROUND(C332,0)</f>
        <v>16235632</v>
      </c>
      <c r="BC730" s="270"/>
      <c r="BD730" s="270"/>
      <c r="BE730" s="270">
        <f>ROUND(C337,0)</f>
        <v>0</v>
      </c>
      <c r="BF730" s="270">
        <f>ROUND(C336,0)</f>
        <v>0</v>
      </c>
      <c r="BG730" s="270"/>
      <c r="BH730" s="270"/>
      <c r="BI730" s="270">
        <f>ROUND(CE60,2)</f>
        <v>145.66</v>
      </c>
      <c r="BJ730" s="270">
        <f>ROUND(C359,0)</f>
        <v>6877402</v>
      </c>
      <c r="BK730" s="270">
        <f>ROUND(C360,0)</f>
        <v>18524721</v>
      </c>
      <c r="BL730" s="270">
        <f>ROUND(C364,0)</f>
        <v>6004153</v>
      </c>
      <c r="BM730" s="270">
        <f>ROUND(C365,0)</f>
        <v>64171</v>
      </c>
      <c r="BN730" s="270">
        <f>ROUND(C366,0)</f>
        <v>0</v>
      </c>
      <c r="BO730" s="270">
        <f>ROUND(C370,0)</f>
        <v>4062305</v>
      </c>
      <c r="BP730" s="270">
        <f>ROUND(C371,0)</f>
        <v>1626415</v>
      </c>
      <c r="BQ730" s="270">
        <f>ROUND(C378,0)</f>
        <v>9651507</v>
      </c>
      <c r="BR730" s="270">
        <f>ROUND(C379,0)</f>
        <v>2015143</v>
      </c>
      <c r="BS730" s="270">
        <f>ROUND(C380,0)</f>
        <v>3186360</v>
      </c>
      <c r="BT730" s="270">
        <f>ROUND(C381,0)</f>
        <v>1860225</v>
      </c>
      <c r="BU730" s="270">
        <f>ROUND(C382,0)</f>
        <v>189194</v>
      </c>
      <c r="BV730" s="270">
        <f>ROUND(C383,0)</f>
        <v>1968828</v>
      </c>
      <c r="BW730" s="270">
        <f>ROUND(C384,0)</f>
        <v>1838410</v>
      </c>
      <c r="BX730" s="270">
        <f>ROUND(C385,0)</f>
        <v>47170</v>
      </c>
      <c r="BY730" s="270">
        <f>ROUND(C386,0)</f>
        <v>191822</v>
      </c>
      <c r="BZ730" s="270">
        <f>ROUND(C387,0)</f>
        <v>0</v>
      </c>
      <c r="CA730" s="270">
        <f>ROUND(C388,0)</f>
        <v>748336</v>
      </c>
      <c r="CB730" s="270">
        <f>C363</f>
        <v>460569</v>
      </c>
      <c r="CC730" s="270">
        <f>ROUND(C389,0)</f>
        <v>302330</v>
      </c>
      <c r="CD730" s="270">
        <f>ROUND(C392,0)</f>
        <v>190921</v>
      </c>
      <c r="CE730" s="270">
        <f>ROUND(C394,0)</f>
        <v>0</v>
      </c>
      <c r="CF730" s="201">
        <f>ROUND(C395,0)</f>
        <v>0</v>
      </c>
    </row>
    <row r="731" spans="1:84" ht="12.65" customHeight="1" x14ac:dyDescent="0.3"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  <c r="AA731" s="271"/>
      <c r="AB731" s="271"/>
      <c r="AC731" s="271"/>
      <c r="AD731" s="271"/>
      <c r="AE731" s="271"/>
      <c r="AF731" s="271"/>
      <c r="AG731" s="271"/>
      <c r="AH731" s="271"/>
      <c r="AI731" s="271"/>
      <c r="AJ731" s="271"/>
      <c r="AK731" s="271"/>
      <c r="AL731" s="271"/>
      <c r="AM731" s="271"/>
      <c r="AN731" s="271"/>
      <c r="AO731" s="271"/>
      <c r="AP731" s="271"/>
      <c r="AQ731" s="271"/>
      <c r="AR731" s="271"/>
      <c r="AS731" s="271"/>
      <c r="AT731" s="271"/>
      <c r="AU731" s="271"/>
      <c r="AV731" s="271"/>
      <c r="AW731" s="271"/>
      <c r="AX731" s="271"/>
      <c r="AY731" s="271"/>
      <c r="AZ731" s="271"/>
      <c r="BA731" s="271"/>
      <c r="BB731" s="271"/>
      <c r="BC731" s="271"/>
      <c r="BD731" s="271"/>
      <c r="BE731" s="271"/>
      <c r="BF731" s="271"/>
      <c r="BG731" s="271"/>
      <c r="BH731" s="271"/>
      <c r="BI731" s="271"/>
      <c r="BJ731" s="271"/>
      <c r="BK731" s="271"/>
      <c r="BL731" s="271"/>
      <c r="BM731" s="271"/>
      <c r="BN731" s="271"/>
      <c r="BO731" s="271"/>
      <c r="BP731" s="271"/>
      <c r="BQ731" s="271"/>
      <c r="BR731" s="271"/>
      <c r="BS731" s="271"/>
      <c r="BT731" s="271"/>
      <c r="BU731" s="271"/>
      <c r="BV731" s="271"/>
      <c r="BW731" s="271"/>
      <c r="BX731" s="271"/>
      <c r="BY731" s="271"/>
      <c r="BZ731" s="271"/>
      <c r="CA731" s="271"/>
      <c r="CB731" s="271"/>
      <c r="CC731" s="271"/>
      <c r="CD731" s="271"/>
      <c r="CE731" s="271"/>
    </row>
    <row r="732" spans="1:84" s="201" customFormat="1" ht="12.65" customHeight="1" x14ac:dyDescent="0.3">
      <c r="A732" s="201" t="s">
        <v>979</v>
      </c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  <c r="AA732" s="270"/>
      <c r="AB732" s="270"/>
      <c r="AC732" s="270"/>
      <c r="AD732" s="270"/>
      <c r="AE732" s="270"/>
      <c r="AF732" s="270"/>
      <c r="AG732" s="270"/>
      <c r="AH732" s="270"/>
      <c r="AI732" s="270"/>
      <c r="AJ732" s="270"/>
      <c r="AK732" s="270"/>
      <c r="AL732" s="270"/>
      <c r="AM732" s="270"/>
      <c r="AN732" s="270"/>
      <c r="AO732" s="270"/>
      <c r="AP732" s="270"/>
      <c r="AQ732" s="270"/>
      <c r="AR732" s="270"/>
      <c r="AS732" s="270"/>
      <c r="AT732" s="270"/>
      <c r="AU732" s="270"/>
      <c r="AV732" s="270"/>
      <c r="AW732" s="270"/>
      <c r="AX732" s="270"/>
      <c r="AY732" s="270"/>
      <c r="AZ732" s="270"/>
      <c r="BA732" s="270"/>
      <c r="BB732" s="270"/>
      <c r="BC732" s="270"/>
      <c r="BD732" s="270"/>
      <c r="BE732" s="270"/>
      <c r="BF732" s="270"/>
      <c r="BG732" s="270"/>
      <c r="BH732" s="270"/>
      <c r="BI732" s="270"/>
      <c r="BJ732" s="270"/>
      <c r="BK732" s="270"/>
      <c r="BL732" s="270"/>
      <c r="BM732" s="270"/>
      <c r="BN732" s="270"/>
      <c r="BO732" s="270"/>
      <c r="BP732" s="270"/>
      <c r="BQ732" s="270"/>
      <c r="BR732" s="270"/>
      <c r="BS732" s="270"/>
      <c r="BT732" s="270"/>
      <c r="BU732" s="270"/>
      <c r="BV732" s="270"/>
      <c r="BW732" s="270"/>
      <c r="BX732" s="270"/>
      <c r="BY732" s="270"/>
      <c r="BZ732" s="270"/>
      <c r="CA732" s="270"/>
      <c r="CB732" s="270"/>
      <c r="CC732" s="270"/>
      <c r="CD732" s="270"/>
      <c r="CE732" s="270"/>
    </row>
    <row r="733" spans="1:84" s="203" customFormat="1" ht="12.65" customHeight="1" x14ac:dyDescent="0.3">
      <c r="A733" s="203" t="s">
        <v>745</v>
      </c>
      <c r="B733" s="203" t="s">
        <v>980</v>
      </c>
      <c r="C733" s="203" t="s">
        <v>981</v>
      </c>
      <c r="D733" s="203" t="s">
        <v>982</v>
      </c>
      <c r="E733" s="203" t="s">
        <v>983</v>
      </c>
      <c r="F733" s="203" t="s">
        <v>984</v>
      </c>
      <c r="G733" s="203" t="s">
        <v>985</v>
      </c>
      <c r="H733" s="203" t="s">
        <v>986</v>
      </c>
      <c r="I733" s="203" t="s">
        <v>987</v>
      </c>
      <c r="J733" s="203" t="s">
        <v>988</v>
      </c>
      <c r="K733" s="203" t="s">
        <v>989</v>
      </c>
      <c r="L733" s="203" t="s">
        <v>990</v>
      </c>
      <c r="M733" s="203" t="s">
        <v>991</v>
      </c>
      <c r="N733" s="203" t="s">
        <v>992</v>
      </c>
      <c r="O733" s="203" t="s">
        <v>993</v>
      </c>
      <c r="P733" s="203" t="s">
        <v>994</v>
      </c>
      <c r="Q733" s="203" t="s">
        <v>995</v>
      </c>
      <c r="R733" s="203" t="s">
        <v>996</v>
      </c>
      <c r="S733" s="203" t="s">
        <v>997</v>
      </c>
      <c r="T733" s="203" t="s">
        <v>998</v>
      </c>
      <c r="U733" s="203" t="s">
        <v>999</v>
      </c>
      <c r="V733" s="203" t="s">
        <v>1000</v>
      </c>
      <c r="W733" s="203" t="s">
        <v>1001</v>
      </c>
      <c r="X733" s="203" t="s">
        <v>1002</v>
      </c>
      <c r="Y733" s="203" t="s">
        <v>1003</v>
      </c>
    </row>
    <row r="734" spans="1:84" s="201" customFormat="1" ht="12.65" customHeight="1" x14ac:dyDescent="0.3">
      <c r="A734" s="202" t="str">
        <f>RIGHT($C$83,3)&amp;"*"&amp;RIGHT($C$82,4)&amp;"*"&amp;C$55&amp;"*"&amp;"A"</f>
        <v>045*2021*6010*A</v>
      </c>
      <c r="B734" s="270">
        <f>ROUND(C59,0)</f>
        <v>0</v>
      </c>
      <c r="C734" s="270">
        <f>ROUND(C60,2)</f>
        <v>0</v>
      </c>
      <c r="D734" s="270">
        <f>ROUND(C61,0)</f>
        <v>0</v>
      </c>
      <c r="E734" s="270">
        <f>ROUND(C62,0)</f>
        <v>0</v>
      </c>
      <c r="F734" s="270">
        <f>ROUND(C63,0)</f>
        <v>0</v>
      </c>
      <c r="G734" s="270">
        <f>ROUND(C64,0)</f>
        <v>0</v>
      </c>
      <c r="H734" s="270">
        <f>ROUND(C65,0)</f>
        <v>0</v>
      </c>
      <c r="I734" s="270">
        <f>ROUND(C66,0)</f>
        <v>0</v>
      </c>
      <c r="J734" s="270">
        <f>ROUND(C67,0)</f>
        <v>0</v>
      </c>
      <c r="K734" s="270">
        <f>ROUND(C68,0)</f>
        <v>0</v>
      </c>
      <c r="L734" s="270">
        <f>ROUND(C69,0)</f>
        <v>0</v>
      </c>
      <c r="M734" s="270">
        <f>ROUND(C70,0)</f>
        <v>0</v>
      </c>
      <c r="N734" s="270">
        <f>ROUND(C75,0)</f>
        <v>0</v>
      </c>
      <c r="O734" s="270">
        <f>ROUND(C73,0)</f>
        <v>0</v>
      </c>
      <c r="P734" s="270">
        <f>IF(C76&gt;0,ROUND(C76,0),0)</f>
        <v>0</v>
      </c>
      <c r="Q734" s="270">
        <f>IF(C77&gt;0,ROUND(C77,0),0)</f>
        <v>0</v>
      </c>
      <c r="R734" s="270">
        <f>IF(C78&gt;0,ROUND(C78,0),0)</f>
        <v>0</v>
      </c>
      <c r="S734" s="270">
        <f>IF(C79&gt;0,ROUND(C79,0),0)</f>
        <v>0</v>
      </c>
      <c r="T734" s="270">
        <f>IF(C80&gt;0,ROUND(C80,2),0)</f>
        <v>0</v>
      </c>
      <c r="U734" s="270"/>
      <c r="V734" s="270"/>
      <c r="W734" s="270"/>
      <c r="X734" s="270"/>
      <c r="Y734" s="270">
        <f>IF(M668&lt;&gt;0,ROUND(M668,0),0)</f>
        <v>0</v>
      </c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/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0"/>
      <c r="BJ734" s="270"/>
      <c r="BK734" s="270"/>
      <c r="BL734" s="270"/>
      <c r="BM734" s="270"/>
      <c r="BN734" s="270"/>
      <c r="BO734" s="270"/>
      <c r="BP734" s="270"/>
      <c r="BQ734" s="270"/>
      <c r="BR734" s="270"/>
      <c r="BS734" s="270"/>
      <c r="BT734" s="270"/>
      <c r="BU734" s="270"/>
      <c r="BV734" s="270"/>
      <c r="BW734" s="270"/>
      <c r="BX734" s="270"/>
      <c r="BY734" s="270"/>
      <c r="BZ734" s="270"/>
      <c r="CA734" s="270"/>
      <c r="CB734" s="270"/>
      <c r="CC734" s="270"/>
      <c r="CD734" s="270"/>
      <c r="CE734" s="270"/>
    </row>
    <row r="735" spans="1:84" ht="12.65" customHeight="1" x14ac:dyDescent="0.3">
      <c r="A735" s="209" t="str">
        <f>RIGHT($C$83,3)&amp;"*"&amp;RIGHT($C$82,4)&amp;"*"&amp;D$55&amp;"*"&amp;"A"</f>
        <v>045*2021*6030*A</v>
      </c>
      <c r="B735" s="270">
        <f>ROUND(D59,0)</f>
        <v>0</v>
      </c>
      <c r="C735" s="272">
        <f>ROUND(D60,2)</f>
        <v>0</v>
      </c>
      <c r="D735" s="270">
        <f>ROUND(D61,0)</f>
        <v>0</v>
      </c>
      <c r="E735" s="270">
        <f>ROUND(D62,0)</f>
        <v>0</v>
      </c>
      <c r="F735" s="270">
        <f>ROUND(D63,0)</f>
        <v>0</v>
      </c>
      <c r="G735" s="270">
        <f>ROUND(D64,0)</f>
        <v>0</v>
      </c>
      <c r="H735" s="270">
        <f>ROUND(D65,0)</f>
        <v>0</v>
      </c>
      <c r="I735" s="270">
        <f>ROUND(D66,0)</f>
        <v>0</v>
      </c>
      <c r="J735" s="270">
        <f>ROUND(D67,0)</f>
        <v>0</v>
      </c>
      <c r="K735" s="270">
        <f>ROUND(D68,0)</f>
        <v>0</v>
      </c>
      <c r="L735" s="270">
        <f>ROUND(D69,0)</f>
        <v>0</v>
      </c>
      <c r="M735" s="270">
        <f>ROUND(D70,0)</f>
        <v>0</v>
      </c>
      <c r="N735" s="270">
        <f>ROUND(D75,0)</f>
        <v>0</v>
      </c>
      <c r="O735" s="270">
        <f>ROUND(D73,0)</f>
        <v>0</v>
      </c>
      <c r="P735" s="270">
        <f>IF(D76&gt;0,ROUND(D76,0),0)</f>
        <v>0</v>
      </c>
      <c r="Q735" s="270">
        <f>IF(D77&gt;0,ROUND(D77,0),0)</f>
        <v>0</v>
      </c>
      <c r="R735" s="270">
        <f>IF(D78&gt;0,ROUND(D78,0),0)</f>
        <v>0</v>
      </c>
      <c r="S735" s="270">
        <f>IF(D79&gt;0,ROUND(D79,0),0)</f>
        <v>0</v>
      </c>
      <c r="T735" s="272">
        <f>IF(D80&gt;0,ROUND(D80,2),0)</f>
        <v>0</v>
      </c>
      <c r="U735" s="270"/>
      <c r="V735" s="271"/>
      <c r="W735" s="270"/>
      <c r="X735" s="270"/>
      <c r="Y735" s="270">
        <f t="shared" ref="Y735:Y779" si="21">IF(M669&lt;&gt;0,ROUND(M669,0),0)</f>
        <v>0</v>
      </c>
      <c r="Z735" s="271"/>
      <c r="AA735" s="271"/>
      <c r="AB735" s="271"/>
      <c r="AC735" s="271"/>
      <c r="AD735" s="271"/>
      <c r="AE735" s="271"/>
      <c r="AF735" s="271"/>
      <c r="AG735" s="271"/>
      <c r="AH735" s="271"/>
      <c r="AI735" s="271"/>
      <c r="AJ735" s="271"/>
      <c r="AK735" s="271"/>
      <c r="AL735" s="271"/>
      <c r="AM735" s="271"/>
      <c r="AN735" s="271"/>
      <c r="AO735" s="271"/>
      <c r="AP735" s="271"/>
      <c r="AQ735" s="271"/>
      <c r="AR735" s="271"/>
      <c r="AS735" s="271"/>
      <c r="AT735" s="271"/>
      <c r="AU735" s="271"/>
      <c r="AV735" s="271"/>
      <c r="AW735" s="271"/>
      <c r="AX735" s="271"/>
      <c r="AY735" s="271"/>
      <c r="AZ735" s="271"/>
      <c r="BA735" s="271"/>
      <c r="BB735" s="271"/>
      <c r="BC735" s="271"/>
      <c r="BD735" s="271"/>
      <c r="BE735" s="271"/>
      <c r="BF735" s="271"/>
      <c r="BG735" s="271"/>
      <c r="BH735" s="271"/>
      <c r="BI735" s="271"/>
      <c r="BJ735" s="271"/>
      <c r="BK735" s="271"/>
      <c r="BL735" s="271"/>
      <c r="BM735" s="271"/>
      <c r="BN735" s="271"/>
      <c r="BO735" s="271"/>
      <c r="BP735" s="271"/>
      <c r="BQ735" s="271"/>
      <c r="BR735" s="271"/>
      <c r="BS735" s="271"/>
      <c r="BT735" s="271"/>
      <c r="BU735" s="271"/>
      <c r="BV735" s="271"/>
      <c r="BW735" s="271"/>
      <c r="BX735" s="271"/>
      <c r="BY735" s="271"/>
      <c r="BZ735" s="271"/>
      <c r="CA735" s="271"/>
      <c r="CB735" s="271"/>
      <c r="CC735" s="271"/>
      <c r="CD735" s="271"/>
      <c r="CE735" s="271"/>
    </row>
    <row r="736" spans="1:84" ht="12.65" customHeight="1" x14ac:dyDescent="0.3">
      <c r="A736" s="209" t="str">
        <f>RIGHT($C$83,3)&amp;"*"&amp;RIGHT($C$82,4)&amp;"*"&amp;E$55&amp;"*"&amp;"A"</f>
        <v>045*2021*6070*A</v>
      </c>
      <c r="B736" s="270">
        <f>ROUND(E59,0)</f>
        <v>434</v>
      </c>
      <c r="C736" s="272">
        <f>ROUND(E60,2)</f>
        <v>1.82</v>
      </c>
      <c r="D736" s="270">
        <f>ROUND(E61,0)</f>
        <v>122272</v>
      </c>
      <c r="E736" s="270">
        <f>ROUND(E62,0)</f>
        <v>25529</v>
      </c>
      <c r="F736" s="270">
        <f>ROUND(E63,0)</f>
        <v>7697</v>
      </c>
      <c r="G736" s="270">
        <f>ROUND(E64,0)</f>
        <v>6582</v>
      </c>
      <c r="H736" s="270">
        <f>ROUND(E65,0)</f>
        <v>0</v>
      </c>
      <c r="I736" s="270">
        <f>ROUND(E66,0)</f>
        <v>1701</v>
      </c>
      <c r="J736" s="270">
        <f>ROUND(E67,0)</f>
        <v>28766</v>
      </c>
      <c r="K736" s="270">
        <f>ROUND(E68,0)</f>
        <v>2563</v>
      </c>
      <c r="L736" s="270">
        <f>ROUND(E69,0)</f>
        <v>465</v>
      </c>
      <c r="M736" s="270">
        <f>ROUND(E70,0)</f>
        <v>0</v>
      </c>
      <c r="N736" s="270">
        <f>ROUND(E75,0)</f>
        <v>767351</v>
      </c>
      <c r="O736" s="270">
        <f>ROUND(E73,0)</f>
        <v>735616</v>
      </c>
      <c r="P736" s="270">
        <f>IF(E76&gt;0,ROUND(E76,0),0)</f>
        <v>1216</v>
      </c>
      <c r="Q736" s="270">
        <f>IF(E77&gt;0,ROUND(E77,0),0)</f>
        <v>1381</v>
      </c>
      <c r="R736" s="270">
        <f>IF(E78&gt;0,ROUND(E78,0),0)</f>
        <v>430</v>
      </c>
      <c r="S736" s="270">
        <f>IF(E79&gt;0,ROUND(E79,0),0)</f>
        <v>2455</v>
      </c>
      <c r="T736" s="272">
        <f>IF(E80&gt;0,ROUND(E80,2),0)</f>
        <v>1.82</v>
      </c>
      <c r="U736" s="270"/>
      <c r="V736" s="271"/>
      <c r="W736" s="270"/>
      <c r="X736" s="270"/>
      <c r="Y736" s="270">
        <f t="shared" si="21"/>
        <v>123157</v>
      </c>
      <c r="Z736" s="271"/>
      <c r="AA736" s="271"/>
      <c r="AB736" s="271"/>
      <c r="AC736" s="271"/>
      <c r="AD736" s="271"/>
      <c r="AE736" s="271"/>
      <c r="AF736" s="271"/>
      <c r="AG736" s="271"/>
      <c r="AH736" s="271"/>
      <c r="AI736" s="271"/>
      <c r="AJ736" s="271"/>
      <c r="AK736" s="271"/>
      <c r="AL736" s="271"/>
      <c r="AM736" s="271"/>
      <c r="AN736" s="271"/>
      <c r="AO736" s="271"/>
      <c r="AP736" s="271"/>
      <c r="AQ736" s="271"/>
      <c r="AR736" s="271"/>
      <c r="AS736" s="271"/>
      <c r="AT736" s="271"/>
      <c r="AU736" s="271"/>
      <c r="AV736" s="271"/>
      <c r="AW736" s="271"/>
      <c r="AX736" s="271"/>
      <c r="AY736" s="271"/>
      <c r="AZ736" s="271"/>
      <c r="BA736" s="271"/>
      <c r="BB736" s="271"/>
      <c r="BC736" s="271"/>
      <c r="BD736" s="271"/>
      <c r="BE736" s="271"/>
      <c r="BF736" s="271"/>
      <c r="BG736" s="271"/>
      <c r="BH736" s="271"/>
      <c r="BI736" s="271"/>
      <c r="BJ736" s="271"/>
      <c r="BK736" s="271"/>
      <c r="BL736" s="271"/>
      <c r="BM736" s="271"/>
      <c r="BN736" s="271"/>
      <c r="BO736" s="271"/>
      <c r="BP736" s="271"/>
      <c r="BQ736" s="271"/>
      <c r="BR736" s="271"/>
      <c r="BS736" s="271"/>
      <c r="BT736" s="271"/>
      <c r="BU736" s="271"/>
      <c r="BV736" s="271"/>
      <c r="BW736" s="271"/>
      <c r="BX736" s="271"/>
      <c r="BY736" s="271"/>
      <c r="BZ736" s="271"/>
      <c r="CA736" s="271"/>
      <c r="CB736" s="271"/>
      <c r="CC736" s="271"/>
      <c r="CD736" s="271"/>
      <c r="CE736" s="271"/>
    </row>
    <row r="737" spans="1:83" ht="12.65" customHeight="1" x14ac:dyDescent="0.3">
      <c r="A737" s="209" t="str">
        <f>RIGHT($C$83,3)&amp;"*"&amp;RIGHT($C$82,4)&amp;"*"&amp;F$55&amp;"*"&amp;"A"</f>
        <v>045*2021*6100*A</v>
      </c>
      <c r="B737" s="270">
        <f>ROUND(F59,0)</f>
        <v>0</v>
      </c>
      <c r="C737" s="272">
        <f>ROUND(F60,2)</f>
        <v>0</v>
      </c>
      <c r="D737" s="270">
        <f>ROUND(F61,0)</f>
        <v>0</v>
      </c>
      <c r="E737" s="270">
        <f>ROUND(F62,0)</f>
        <v>0</v>
      </c>
      <c r="F737" s="270">
        <f>ROUND(F63,0)</f>
        <v>0</v>
      </c>
      <c r="G737" s="270">
        <f>ROUND(F64,0)</f>
        <v>0</v>
      </c>
      <c r="H737" s="270">
        <f>ROUND(F65,0)</f>
        <v>0</v>
      </c>
      <c r="I737" s="270">
        <f>ROUND(F66,0)</f>
        <v>0</v>
      </c>
      <c r="J737" s="270">
        <f>ROUND(F67,0)</f>
        <v>0</v>
      </c>
      <c r="K737" s="270">
        <f>ROUND(F68,0)</f>
        <v>0</v>
      </c>
      <c r="L737" s="270">
        <f>ROUND(F69,0)</f>
        <v>0</v>
      </c>
      <c r="M737" s="270">
        <f>ROUND(F70,0)</f>
        <v>0</v>
      </c>
      <c r="N737" s="270">
        <f>ROUND(F75,0)</f>
        <v>0</v>
      </c>
      <c r="O737" s="270">
        <f>ROUND(F73,0)</f>
        <v>0</v>
      </c>
      <c r="P737" s="270">
        <f>IF(F76&gt;0,ROUND(F76,0),0)</f>
        <v>0</v>
      </c>
      <c r="Q737" s="270">
        <f>IF(F77&gt;0,ROUND(F77,0),0)</f>
        <v>0</v>
      </c>
      <c r="R737" s="270">
        <f>IF(F78&gt;0,ROUND(F78,0),0)</f>
        <v>0</v>
      </c>
      <c r="S737" s="270">
        <f>IF(F79&gt;0,ROUND(F79,0),0)</f>
        <v>0</v>
      </c>
      <c r="T737" s="272">
        <f>IF(F80&gt;0,ROUND(F80,2),0)</f>
        <v>0</v>
      </c>
      <c r="U737" s="270"/>
      <c r="V737" s="271"/>
      <c r="W737" s="270"/>
      <c r="X737" s="270"/>
      <c r="Y737" s="270">
        <f t="shared" si="21"/>
        <v>0</v>
      </c>
      <c r="Z737" s="271"/>
      <c r="AA737" s="271"/>
      <c r="AB737" s="271"/>
      <c r="AC737" s="271"/>
      <c r="AD737" s="271"/>
      <c r="AE737" s="271"/>
      <c r="AF737" s="271"/>
      <c r="AG737" s="271"/>
      <c r="AH737" s="271"/>
      <c r="AI737" s="271"/>
      <c r="AJ737" s="271"/>
      <c r="AK737" s="271"/>
      <c r="AL737" s="271"/>
      <c r="AM737" s="271"/>
      <c r="AN737" s="271"/>
      <c r="AO737" s="271"/>
      <c r="AP737" s="271"/>
      <c r="AQ737" s="271"/>
      <c r="AR737" s="271"/>
      <c r="AS737" s="271"/>
      <c r="AT737" s="271"/>
      <c r="AU737" s="271"/>
      <c r="AV737" s="271"/>
      <c r="AW737" s="271"/>
      <c r="AX737" s="271"/>
      <c r="AY737" s="271"/>
      <c r="AZ737" s="271"/>
      <c r="BA737" s="271"/>
      <c r="BB737" s="271"/>
      <c r="BC737" s="271"/>
      <c r="BD737" s="271"/>
      <c r="BE737" s="271"/>
      <c r="BF737" s="271"/>
      <c r="BG737" s="271"/>
      <c r="BH737" s="271"/>
      <c r="BI737" s="271"/>
      <c r="BJ737" s="271"/>
      <c r="BK737" s="271"/>
      <c r="BL737" s="271"/>
      <c r="BM737" s="271"/>
      <c r="BN737" s="271"/>
      <c r="BO737" s="271"/>
      <c r="BP737" s="271"/>
      <c r="BQ737" s="271"/>
      <c r="BR737" s="271"/>
      <c r="BS737" s="271"/>
      <c r="BT737" s="271"/>
      <c r="BU737" s="271"/>
      <c r="BV737" s="271"/>
      <c r="BW737" s="271"/>
      <c r="BX737" s="271"/>
      <c r="BY737" s="271"/>
      <c r="BZ737" s="271"/>
      <c r="CA737" s="271"/>
      <c r="CB737" s="271"/>
      <c r="CC737" s="271"/>
      <c r="CD737" s="271"/>
      <c r="CE737" s="271"/>
    </row>
    <row r="738" spans="1:83" ht="12.65" customHeight="1" x14ac:dyDescent="0.3">
      <c r="A738" s="209" t="str">
        <f>RIGHT($C$83,3)&amp;"*"&amp;RIGHT($C$82,4)&amp;"*"&amp;G$55&amp;"*"&amp;"A"</f>
        <v>045*2021*6120*A</v>
      </c>
      <c r="B738" s="270">
        <f>ROUND(G59,0)</f>
        <v>0</v>
      </c>
      <c r="C738" s="272">
        <f>ROUND(G60,2)</f>
        <v>0</v>
      </c>
      <c r="D738" s="270">
        <f>ROUND(G61,0)</f>
        <v>0</v>
      </c>
      <c r="E738" s="270">
        <f>ROUND(G62,0)</f>
        <v>0</v>
      </c>
      <c r="F738" s="270">
        <f>ROUND(G63,0)</f>
        <v>0</v>
      </c>
      <c r="G738" s="270">
        <f>ROUND(G64,0)</f>
        <v>0</v>
      </c>
      <c r="H738" s="270">
        <f>ROUND(G65,0)</f>
        <v>0</v>
      </c>
      <c r="I738" s="270">
        <f>ROUND(G66,0)</f>
        <v>0</v>
      </c>
      <c r="J738" s="270">
        <f>ROUND(G67,0)</f>
        <v>0</v>
      </c>
      <c r="K738" s="270">
        <f>ROUND(G68,0)</f>
        <v>0</v>
      </c>
      <c r="L738" s="270">
        <f>ROUND(G69,0)</f>
        <v>0</v>
      </c>
      <c r="M738" s="270">
        <f>ROUND(G70,0)</f>
        <v>0</v>
      </c>
      <c r="N738" s="270">
        <f>ROUND(G75,0)</f>
        <v>0</v>
      </c>
      <c r="O738" s="270">
        <f>ROUND(G73,0)</f>
        <v>0</v>
      </c>
      <c r="P738" s="270">
        <f>IF(G76&gt;0,ROUND(G76,0),0)</f>
        <v>0</v>
      </c>
      <c r="Q738" s="270">
        <f>IF(G77&gt;0,ROUND(G77,0),0)</f>
        <v>0</v>
      </c>
      <c r="R738" s="270">
        <f>IF(G78&gt;0,ROUND(G78,0),0)</f>
        <v>0</v>
      </c>
      <c r="S738" s="270">
        <f>IF(G79&gt;0,ROUND(G79,0),0)</f>
        <v>0</v>
      </c>
      <c r="T738" s="272">
        <f>IF(G80&gt;0,ROUND(G80,2),0)</f>
        <v>0</v>
      </c>
      <c r="U738" s="270"/>
      <c r="V738" s="271"/>
      <c r="W738" s="270"/>
      <c r="X738" s="270"/>
      <c r="Y738" s="270">
        <f t="shared" si="21"/>
        <v>0</v>
      </c>
      <c r="Z738" s="271"/>
      <c r="AA738" s="271"/>
      <c r="AB738" s="271"/>
      <c r="AC738" s="271"/>
      <c r="AD738" s="271"/>
      <c r="AE738" s="271"/>
      <c r="AF738" s="271"/>
      <c r="AG738" s="271"/>
      <c r="AH738" s="271"/>
      <c r="AI738" s="271"/>
      <c r="AJ738" s="271"/>
      <c r="AK738" s="271"/>
      <c r="AL738" s="271"/>
      <c r="AM738" s="271"/>
      <c r="AN738" s="271"/>
      <c r="AO738" s="271"/>
      <c r="AP738" s="271"/>
      <c r="AQ738" s="271"/>
      <c r="AR738" s="271"/>
      <c r="AS738" s="271"/>
      <c r="AT738" s="271"/>
      <c r="AU738" s="271"/>
      <c r="AV738" s="271"/>
      <c r="AW738" s="271"/>
      <c r="AX738" s="271"/>
      <c r="AY738" s="271"/>
      <c r="AZ738" s="271"/>
      <c r="BA738" s="271"/>
      <c r="BB738" s="271"/>
      <c r="BC738" s="271"/>
      <c r="BD738" s="271"/>
      <c r="BE738" s="271"/>
      <c r="BF738" s="271"/>
      <c r="BG738" s="271"/>
      <c r="BH738" s="271"/>
      <c r="BI738" s="271"/>
      <c r="BJ738" s="271"/>
      <c r="BK738" s="271"/>
      <c r="BL738" s="271"/>
      <c r="BM738" s="271"/>
      <c r="BN738" s="271"/>
      <c r="BO738" s="271"/>
      <c r="BP738" s="271"/>
      <c r="BQ738" s="271"/>
      <c r="BR738" s="271"/>
      <c r="BS738" s="271"/>
      <c r="BT738" s="271"/>
      <c r="BU738" s="271"/>
      <c r="BV738" s="271"/>
      <c r="BW738" s="271"/>
      <c r="BX738" s="271"/>
      <c r="BY738" s="271"/>
      <c r="BZ738" s="271"/>
      <c r="CA738" s="271"/>
      <c r="CB738" s="271"/>
      <c r="CC738" s="271"/>
      <c r="CD738" s="271"/>
      <c r="CE738" s="271"/>
    </row>
    <row r="739" spans="1:83" ht="12.65" customHeight="1" x14ac:dyDescent="0.3">
      <c r="A739" s="209" t="str">
        <f>RIGHT($C$83,3)&amp;"*"&amp;RIGHT($C$82,4)&amp;"*"&amp;H$55&amp;"*"&amp;"A"</f>
        <v>045*2021*6140*A</v>
      </c>
      <c r="B739" s="270">
        <f>ROUND(H59,0)</f>
        <v>0</v>
      </c>
      <c r="C739" s="272">
        <f>ROUND(H60,2)</f>
        <v>0</v>
      </c>
      <c r="D739" s="270">
        <f>ROUND(H61,0)</f>
        <v>0</v>
      </c>
      <c r="E739" s="270">
        <f>ROUND(H62,0)</f>
        <v>0</v>
      </c>
      <c r="F739" s="270">
        <f>ROUND(H63,0)</f>
        <v>0</v>
      </c>
      <c r="G739" s="270">
        <f>ROUND(H64,0)</f>
        <v>0</v>
      </c>
      <c r="H739" s="270">
        <f>ROUND(H65,0)</f>
        <v>0</v>
      </c>
      <c r="I739" s="270">
        <f>ROUND(H66,0)</f>
        <v>0</v>
      </c>
      <c r="J739" s="270">
        <f>ROUND(H67,0)</f>
        <v>0</v>
      </c>
      <c r="K739" s="270">
        <f>ROUND(H68,0)</f>
        <v>0</v>
      </c>
      <c r="L739" s="270">
        <f>ROUND(H69,0)</f>
        <v>0</v>
      </c>
      <c r="M739" s="270">
        <f>ROUND(H70,0)</f>
        <v>0</v>
      </c>
      <c r="N739" s="270">
        <f>ROUND(H75,0)</f>
        <v>0</v>
      </c>
      <c r="O739" s="270">
        <f>ROUND(H73,0)</f>
        <v>0</v>
      </c>
      <c r="P739" s="270">
        <f>IF(H76&gt;0,ROUND(H76,0),0)</f>
        <v>0</v>
      </c>
      <c r="Q739" s="270">
        <f>IF(H77&gt;0,ROUND(H77,0),0)</f>
        <v>0</v>
      </c>
      <c r="R739" s="270">
        <f>IF(H78&gt;0,ROUND(H78,0),0)</f>
        <v>0</v>
      </c>
      <c r="S739" s="270">
        <f>IF(H79&gt;0,ROUND(H79,0),0)</f>
        <v>0</v>
      </c>
      <c r="T739" s="272">
        <f>IF(H80&gt;0,ROUND(H80,2),0)</f>
        <v>0</v>
      </c>
      <c r="U739" s="270"/>
      <c r="V739" s="271"/>
      <c r="W739" s="270"/>
      <c r="X739" s="270"/>
      <c r="Y739" s="270">
        <f t="shared" si="21"/>
        <v>0</v>
      </c>
      <c r="Z739" s="271"/>
      <c r="AA739" s="271"/>
      <c r="AB739" s="271"/>
      <c r="AC739" s="271"/>
      <c r="AD739" s="271"/>
      <c r="AE739" s="271"/>
      <c r="AF739" s="271"/>
      <c r="AG739" s="271"/>
      <c r="AH739" s="271"/>
      <c r="AI739" s="271"/>
      <c r="AJ739" s="271"/>
      <c r="AK739" s="271"/>
      <c r="AL739" s="271"/>
      <c r="AM739" s="271"/>
      <c r="AN739" s="271"/>
      <c r="AO739" s="271"/>
      <c r="AP739" s="271"/>
      <c r="AQ739" s="271"/>
      <c r="AR739" s="271"/>
      <c r="AS739" s="271"/>
      <c r="AT739" s="271"/>
      <c r="AU739" s="271"/>
      <c r="AV739" s="271"/>
      <c r="AW739" s="271"/>
      <c r="AX739" s="271"/>
      <c r="AY739" s="271"/>
      <c r="AZ739" s="271"/>
      <c r="BA739" s="271"/>
      <c r="BB739" s="271"/>
      <c r="BC739" s="271"/>
      <c r="BD739" s="271"/>
      <c r="BE739" s="271"/>
      <c r="BF739" s="271"/>
      <c r="BG739" s="271"/>
      <c r="BH739" s="271"/>
      <c r="BI739" s="271"/>
      <c r="BJ739" s="271"/>
      <c r="BK739" s="271"/>
      <c r="BL739" s="271"/>
      <c r="BM739" s="271"/>
      <c r="BN739" s="271"/>
      <c r="BO739" s="271"/>
      <c r="BP739" s="271"/>
      <c r="BQ739" s="271"/>
      <c r="BR739" s="271"/>
      <c r="BS739" s="271"/>
      <c r="BT739" s="271"/>
      <c r="BU739" s="271"/>
      <c r="BV739" s="271"/>
      <c r="BW739" s="271"/>
      <c r="BX739" s="271"/>
      <c r="BY739" s="271"/>
      <c r="BZ739" s="271"/>
      <c r="CA739" s="271"/>
      <c r="CB739" s="271"/>
      <c r="CC739" s="271"/>
      <c r="CD739" s="271"/>
      <c r="CE739" s="271"/>
    </row>
    <row r="740" spans="1:83" ht="12.65" customHeight="1" x14ac:dyDescent="0.3">
      <c r="A740" s="209" t="str">
        <f>RIGHT($C$83,3)&amp;"*"&amp;RIGHT($C$82,4)&amp;"*"&amp;I$55&amp;"*"&amp;"A"</f>
        <v>045*2021*6150*A</v>
      </c>
      <c r="B740" s="270">
        <f>ROUND(I59,0)</f>
        <v>0</v>
      </c>
      <c r="C740" s="272">
        <f>ROUND(I60,2)</f>
        <v>0</v>
      </c>
      <c r="D740" s="270">
        <f>ROUND(I61,0)</f>
        <v>0</v>
      </c>
      <c r="E740" s="270">
        <f>ROUND(I62,0)</f>
        <v>0</v>
      </c>
      <c r="F740" s="270">
        <f>ROUND(I63,0)</f>
        <v>0</v>
      </c>
      <c r="G740" s="270">
        <f>ROUND(I64,0)</f>
        <v>0</v>
      </c>
      <c r="H740" s="270">
        <f>ROUND(I65,0)</f>
        <v>0</v>
      </c>
      <c r="I740" s="270">
        <f>ROUND(I66,0)</f>
        <v>0</v>
      </c>
      <c r="J740" s="270">
        <f>ROUND(I67,0)</f>
        <v>0</v>
      </c>
      <c r="K740" s="270">
        <f>ROUND(I68,0)</f>
        <v>0</v>
      </c>
      <c r="L740" s="270">
        <f>ROUND(I69,0)</f>
        <v>0</v>
      </c>
      <c r="M740" s="270">
        <f>ROUND(I70,0)</f>
        <v>0</v>
      </c>
      <c r="N740" s="270">
        <f>ROUND(I75,0)</f>
        <v>0</v>
      </c>
      <c r="O740" s="270">
        <f>ROUND(I73,0)</f>
        <v>0</v>
      </c>
      <c r="P740" s="270">
        <f>IF(I76&gt;0,ROUND(I76,0),0)</f>
        <v>0</v>
      </c>
      <c r="Q740" s="270">
        <f>IF(I77&gt;0,ROUND(I77,0),0)</f>
        <v>0</v>
      </c>
      <c r="R740" s="270">
        <f>IF(I78&gt;0,ROUND(I78,0),0)</f>
        <v>0</v>
      </c>
      <c r="S740" s="270">
        <f>IF(I79&gt;0,ROUND(I79,0),0)</f>
        <v>0</v>
      </c>
      <c r="T740" s="272">
        <f>IF(I80&gt;0,ROUND(I80,2),0)</f>
        <v>0</v>
      </c>
      <c r="U740" s="270"/>
      <c r="V740" s="271"/>
      <c r="W740" s="270"/>
      <c r="X740" s="270"/>
      <c r="Y740" s="270">
        <f t="shared" si="21"/>
        <v>0</v>
      </c>
      <c r="Z740" s="271"/>
      <c r="AA740" s="271"/>
      <c r="AB740" s="271"/>
      <c r="AC740" s="271"/>
      <c r="AD740" s="271"/>
      <c r="AE740" s="271"/>
      <c r="AF740" s="271"/>
      <c r="AG740" s="271"/>
      <c r="AH740" s="271"/>
      <c r="AI740" s="271"/>
      <c r="AJ740" s="271"/>
      <c r="AK740" s="271"/>
      <c r="AL740" s="271"/>
      <c r="AM740" s="271"/>
      <c r="AN740" s="271"/>
      <c r="AO740" s="271"/>
      <c r="AP740" s="271"/>
      <c r="AQ740" s="271"/>
      <c r="AR740" s="271"/>
      <c r="AS740" s="271"/>
      <c r="AT740" s="271"/>
      <c r="AU740" s="271"/>
      <c r="AV740" s="271"/>
      <c r="AW740" s="271"/>
      <c r="AX740" s="271"/>
      <c r="AY740" s="271"/>
      <c r="AZ740" s="271"/>
      <c r="BA740" s="271"/>
      <c r="BB740" s="271"/>
      <c r="BC740" s="271"/>
      <c r="BD740" s="271"/>
      <c r="BE740" s="271"/>
      <c r="BF740" s="271"/>
      <c r="BG740" s="271"/>
      <c r="BH740" s="271"/>
      <c r="BI740" s="271"/>
      <c r="BJ740" s="271"/>
      <c r="BK740" s="271"/>
      <c r="BL740" s="271"/>
      <c r="BM740" s="271"/>
      <c r="BN740" s="271"/>
      <c r="BO740" s="271"/>
      <c r="BP740" s="271"/>
      <c r="BQ740" s="271"/>
      <c r="BR740" s="271"/>
      <c r="BS740" s="271"/>
      <c r="BT740" s="271"/>
      <c r="BU740" s="271"/>
      <c r="BV740" s="271"/>
      <c r="BW740" s="271"/>
      <c r="BX740" s="271"/>
      <c r="BY740" s="271"/>
      <c r="BZ740" s="271"/>
      <c r="CA740" s="271"/>
      <c r="CB740" s="271"/>
      <c r="CC740" s="271"/>
      <c r="CD740" s="271"/>
      <c r="CE740" s="271"/>
    </row>
    <row r="741" spans="1:83" ht="12.65" customHeight="1" x14ac:dyDescent="0.3">
      <c r="A741" s="209" t="str">
        <f>RIGHT($C$83,3)&amp;"*"&amp;RIGHT($C$82,4)&amp;"*"&amp;J$55&amp;"*"&amp;"A"</f>
        <v>045*2021*6170*A</v>
      </c>
      <c r="B741" s="270">
        <f>ROUND(J59,0)</f>
        <v>0</v>
      </c>
      <c r="C741" s="272">
        <f>ROUND(J60,2)</f>
        <v>0</v>
      </c>
      <c r="D741" s="270">
        <f>ROUND(J61,0)</f>
        <v>0</v>
      </c>
      <c r="E741" s="270">
        <f>ROUND(J62,0)</f>
        <v>0</v>
      </c>
      <c r="F741" s="270">
        <f>ROUND(J63,0)</f>
        <v>0</v>
      </c>
      <c r="G741" s="270">
        <f>ROUND(J64,0)</f>
        <v>0</v>
      </c>
      <c r="H741" s="270">
        <f>ROUND(J65,0)</f>
        <v>0</v>
      </c>
      <c r="I741" s="270">
        <f>ROUND(J66,0)</f>
        <v>0</v>
      </c>
      <c r="J741" s="270">
        <f>ROUND(J67,0)</f>
        <v>0</v>
      </c>
      <c r="K741" s="270">
        <f>ROUND(J68,0)</f>
        <v>0</v>
      </c>
      <c r="L741" s="270">
        <f>ROUND(J69,0)</f>
        <v>0</v>
      </c>
      <c r="M741" s="270">
        <f>ROUND(J70,0)</f>
        <v>0</v>
      </c>
      <c r="N741" s="270">
        <f>ROUND(J75,0)</f>
        <v>0</v>
      </c>
      <c r="O741" s="270">
        <f>ROUND(J73,0)</f>
        <v>0</v>
      </c>
      <c r="P741" s="270">
        <f>IF(J76&gt;0,ROUND(J76,0),0)</f>
        <v>0</v>
      </c>
      <c r="Q741" s="270">
        <f>IF(J77&gt;0,ROUND(J77,0),0)</f>
        <v>0</v>
      </c>
      <c r="R741" s="270">
        <f>IF(J78&gt;0,ROUND(J78,0),0)</f>
        <v>0</v>
      </c>
      <c r="S741" s="270">
        <f>IF(J79&gt;0,ROUND(J79,0),0)</f>
        <v>0</v>
      </c>
      <c r="T741" s="272">
        <f>IF(J80&gt;0,ROUND(J80,2),0)</f>
        <v>0</v>
      </c>
      <c r="U741" s="270"/>
      <c r="V741" s="271"/>
      <c r="W741" s="270"/>
      <c r="X741" s="270"/>
      <c r="Y741" s="270">
        <f t="shared" si="21"/>
        <v>0</v>
      </c>
      <c r="Z741" s="271"/>
      <c r="AA741" s="271"/>
      <c r="AB741" s="271"/>
      <c r="AC741" s="271"/>
      <c r="AD741" s="271"/>
      <c r="AE741" s="271"/>
      <c r="AF741" s="271"/>
      <c r="AG741" s="271"/>
      <c r="AH741" s="271"/>
      <c r="AI741" s="271"/>
      <c r="AJ741" s="271"/>
      <c r="AK741" s="271"/>
      <c r="AL741" s="271"/>
      <c r="AM741" s="271"/>
      <c r="AN741" s="271"/>
      <c r="AO741" s="271"/>
      <c r="AP741" s="271"/>
      <c r="AQ741" s="271"/>
      <c r="AR741" s="271"/>
      <c r="AS741" s="271"/>
      <c r="AT741" s="271"/>
      <c r="AU741" s="271"/>
      <c r="AV741" s="271"/>
      <c r="AW741" s="271"/>
      <c r="AX741" s="271"/>
      <c r="AY741" s="271"/>
      <c r="AZ741" s="271"/>
      <c r="BA741" s="271"/>
      <c r="BB741" s="271"/>
      <c r="BC741" s="271"/>
      <c r="BD741" s="271"/>
      <c r="BE741" s="271"/>
      <c r="BF741" s="271"/>
      <c r="BG741" s="271"/>
      <c r="BH741" s="271"/>
      <c r="BI741" s="271"/>
      <c r="BJ741" s="271"/>
      <c r="BK741" s="271"/>
      <c r="BL741" s="271"/>
      <c r="BM741" s="271"/>
      <c r="BN741" s="271"/>
      <c r="BO741" s="271"/>
      <c r="BP741" s="271"/>
      <c r="BQ741" s="271"/>
      <c r="BR741" s="271"/>
      <c r="BS741" s="271"/>
      <c r="BT741" s="271"/>
      <c r="BU741" s="271"/>
      <c r="BV741" s="271"/>
      <c r="BW741" s="271"/>
      <c r="BX741" s="271"/>
      <c r="BY741" s="271"/>
      <c r="BZ741" s="271"/>
      <c r="CA741" s="271"/>
      <c r="CB741" s="271"/>
      <c r="CC741" s="271"/>
      <c r="CD741" s="271"/>
      <c r="CE741" s="271"/>
    </row>
    <row r="742" spans="1:83" ht="12.65" customHeight="1" x14ac:dyDescent="0.3">
      <c r="A742" s="209" t="str">
        <f>RIGHT($C$83,3)&amp;"*"&amp;RIGHT($C$82,4)&amp;"*"&amp;K$55&amp;"*"&amp;"A"</f>
        <v>045*2021*6200*A</v>
      </c>
      <c r="B742" s="270">
        <f>ROUND(K59,0)</f>
        <v>4151</v>
      </c>
      <c r="C742" s="272">
        <f>ROUND(K60,2)</f>
        <v>13.72</v>
      </c>
      <c r="D742" s="270">
        <f>ROUND(K61,0)</f>
        <v>803038</v>
      </c>
      <c r="E742" s="270">
        <f>ROUND(K62,0)</f>
        <v>167667</v>
      </c>
      <c r="F742" s="270">
        <f>ROUND(K63,0)</f>
        <v>66628</v>
      </c>
      <c r="G742" s="270">
        <f>ROUND(K64,0)</f>
        <v>34079</v>
      </c>
      <c r="H742" s="270">
        <f>ROUND(K65,0)</f>
        <v>0</v>
      </c>
      <c r="I742" s="270">
        <f>ROUND(K66,0)</f>
        <v>8504</v>
      </c>
      <c r="J742" s="270">
        <f>ROUND(K67,0)</f>
        <v>110166</v>
      </c>
      <c r="K742" s="270">
        <f>ROUND(K68,0)</f>
        <v>0</v>
      </c>
      <c r="L742" s="270">
        <f>ROUND(K69,0)</f>
        <v>0</v>
      </c>
      <c r="M742" s="270">
        <f>ROUND(K70,0)</f>
        <v>0</v>
      </c>
      <c r="N742" s="270">
        <f>ROUND(K75,0)</f>
        <v>1157045</v>
      </c>
      <c r="O742" s="270">
        <f>ROUND(K73,0)</f>
        <v>1157045</v>
      </c>
      <c r="P742" s="270">
        <f>IF(K76&gt;0,ROUND(K76,0),0)</f>
        <v>4657</v>
      </c>
      <c r="Q742" s="270">
        <f>IF(K77&gt;0,ROUND(K77,0),0)</f>
        <v>12313</v>
      </c>
      <c r="R742" s="270">
        <f>IF(K78&gt;0,ROUND(K78,0),0)</f>
        <v>1608</v>
      </c>
      <c r="S742" s="270">
        <f>IF(K79&gt;0,ROUND(K79,0),0)</f>
        <v>13032</v>
      </c>
      <c r="T742" s="272">
        <f>IF(K80&gt;0,ROUND(K80,2),0)</f>
        <v>13.11</v>
      </c>
      <c r="U742" s="270"/>
      <c r="V742" s="271"/>
      <c r="W742" s="270"/>
      <c r="X742" s="270"/>
      <c r="Y742" s="270">
        <f t="shared" si="21"/>
        <v>474608</v>
      </c>
      <c r="Z742" s="271"/>
      <c r="AA742" s="271"/>
      <c r="AB742" s="271"/>
      <c r="AC742" s="271"/>
      <c r="AD742" s="271"/>
      <c r="AE742" s="271"/>
      <c r="AF742" s="271"/>
      <c r="AG742" s="271"/>
      <c r="AH742" s="271"/>
      <c r="AI742" s="271"/>
      <c r="AJ742" s="271"/>
      <c r="AK742" s="271"/>
      <c r="AL742" s="271"/>
      <c r="AM742" s="271"/>
      <c r="AN742" s="271"/>
      <c r="AO742" s="271"/>
      <c r="AP742" s="271"/>
      <c r="AQ742" s="271"/>
      <c r="AR742" s="271"/>
      <c r="AS742" s="271"/>
      <c r="AT742" s="271"/>
      <c r="AU742" s="271"/>
      <c r="AV742" s="271"/>
      <c r="AW742" s="271"/>
      <c r="AX742" s="271"/>
      <c r="AY742" s="271"/>
      <c r="AZ742" s="271"/>
      <c r="BA742" s="271"/>
      <c r="BB742" s="271"/>
      <c r="BC742" s="271"/>
      <c r="BD742" s="271"/>
      <c r="BE742" s="271"/>
      <c r="BF742" s="271"/>
      <c r="BG742" s="271"/>
      <c r="BH742" s="271"/>
      <c r="BI742" s="271"/>
      <c r="BJ742" s="271"/>
      <c r="BK742" s="271"/>
      <c r="BL742" s="271"/>
      <c r="BM742" s="271"/>
      <c r="BN742" s="271"/>
      <c r="BO742" s="271"/>
      <c r="BP742" s="271"/>
      <c r="BQ742" s="271"/>
      <c r="BR742" s="271"/>
      <c r="BS742" s="271"/>
      <c r="BT742" s="271"/>
      <c r="BU742" s="271"/>
      <c r="BV742" s="271"/>
      <c r="BW742" s="271"/>
      <c r="BX742" s="271"/>
      <c r="BY742" s="271"/>
      <c r="BZ742" s="271"/>
      <c r="CA742" s="271"/>
      <c r="CB742" s="271"/>
      <c r="CC742" s="271"/>
      <c r="CD742" s="271"/>
      <c r="CE742" s="271"/>
    </row>
    <row r="743" spans="1:83" ht="12.65" customHeight="1" x14ac:dyDescent="0.3">
      <c r="A743" s="209" t="str">
        <f>RIGHT($C$83,3)&amp;"*"&amp;RIGHT($C$82,4)&amp;"*"&amp;L$55&amp;"*"&amp;"A"</f>
        <v>045*2021*6210*A</v>
      </c>
      <c r="B743" s="270">
        <f>ROUND(L59,0)</f>
        <v>4482</v>
      </c>
      <c r="C743" s="272">
        <f>ROUND(L60,2)</f>
        <v>18.84</v>
      </c>
      <c r="D743" s="270">
        <f>ROUND(L61,0)</f>
        <v>1262725</v>
      </c>
      <c r="E743" s="270">
        <f>ROUND(L62,0)</f>
        <v>263645</v>
      </c>
      <c r="F743" s="270">
        <f>ROUND(L63,0)</f>
        <v>79486</v>
      </c>
      <c r="G743" s="270">
        <f>ROUND(L64,0)</f>
        <v>67975</v>
      </c>
      <c r="H743" s="270">
        <f>ROUND(L65,0)</f>
        <v>0</v>
      </c>
      <c r="I743" s="270">
        <f>ROUND(L66,0)</f>
        <v>17571</v>
      </c>
      <c r="J743" s="270">
        <f>ROUND(L67,0)</f>
        <v>297050</v>
      </c>
      <c r="K743" s="270">
        <f>ROUND(L68,0)</f>
        <v>0</v>
      </c>
      <c r="L743" s="270">
        <f>ROUND(L69,0)</f>
        <v>4802</v>
      </c>
      <c r="M743" s="270">
        <f>ROUND(L70,0)</f>
        <v>0</v>
      </c>
      <c r="N743" s="270">
        <f>ROUND(L75,0)</f>
        <v>1734717</v>
      </c>
      <c r="O743" s="270">
        <f>ROUND(L73,0)</f>
        <v>1734717</v>
      </c>
      <c r="P743" s="270">
        <f>IF(L76&gt;0,ROUND(L76,0),0)</f>
        <v>12557</v>
      </c>
      <c r="Q743" s="270">
        <f>IF(L77&gt;0,ROUND(L77,0),0)</f>
        <v>14265</v>
      </c>
      <c r="R743" s="270">
        <f>IF(L78&gt;0,ROUND(L78,0),0)</f>
        <v>4438</v>
      </c>
      <c r="S743" s="270">
        <f>IF(L79&gt;0,ROUND(L79,0),0)</f>
        <v>25349</v>
      </c>
      <c r="T743" s="272">
        <f>IF(L80&gt;0,ROUND(L80,2),0)</f>
        <v>18.809999999999999</v>
      </c>
      <c r="U743" s="270"/>
      <c r="V743" s="271"/>
      <c r="W743" s="270"/>
      <c r="X743" s="270"/>
      <c r="Y743" s="270">
        <f t="shared" si="21"/>
        <v>513780</v>
      </c>
      <c r="Z743" s="271"/>
      <c r="AA743" s="271"/>
      <c r="AB743" s="271"/>
      <c r="AC743" s="271"/>
      <c r="AD743" s="271"/>
      <c r="AE743" s="271"/>
      <c r="AF743" s="271"/>
      <c r="AG743" s="271"/>
      <c r="AH743" s="271"/>
      <c r="AI743" s="271"/>
      <c r="AJ743" s="271"/>
      <c r="AK743" s="271"/>
      <c r="AL743" s="271"/>
      <c r="AM743" s="271"/>
      <c r="AN743" s="271"/>
      <c r="AO743" s="271"/>
      <c r="AP743" s="271"/>
      <c r="AQ743" s="271"/>
      <c r="AR743" s="271"/>
      <c r="AS743" s="271"/>
      <c r="AT743" s="271"/>
      <c r="AU743" s="271"/>
      <c r="AV743" s="271"/>
      <c r="AW743" s="271"/>
      <c r="AX743" s="271"/>
      <c r="AY743" s="271"/>
      <c r="AZ743" s="271"/>
      <c r="BA743" s="271"/>
      <c r="BB743" s="271"/>
      <c r="BC743" s="271"/>
      <c r="BD743" s="271"/>
      <c r="BE743" s="271"/>
      <c r="BF743" s="271"/>
      <c r="BG743" s="271"/>
      <c r="BH743" s="271"/>
      <c r="BI743" s="271"/>
      <c r="BJ743" s="271"/>
      <c r="BK743" s="271"/>
      <c r="BL743" s="271"/>
      <c r="BM743" s="271"/>
      <c r="BN743" s="271"/>
      <c r="BO743" s="271"/>
      <c r="BP743" s="271"/>
      <c r="BQ743" s="271"/>
      <c r="BR743" s="271"/>
      <c r="BS743" s="271"/>
      <c r="BT743" s="271"/>
      <c r="BU743" s="271"/>
      <c r="BV743" s="271"/>
      <c r="BW743" s="271"/>
      <c r="BX743" s="271"/>
      <c r="BY743" s="271"/>
      <c r="BZ743" s="271"/>
      <c r="CA743" s="271"/>
      <c r="CB743" s="271"/>
      <c r="CC743" s="271"/>
      <c r="CD743" s="271"/>
      <c r="CE743" s="271"/>
    </row>
    <row r="744" spans="1:83" ht="12.65" customHeight="1" x14ac:dyDescent="0.3">
      <c r="A744" s="209" t="str">
        <f>RIGHT($C$83,3)&amp;"*"&amp;RIGHT($C$82,4)&amp;"*"&amp;M$55&amp;"*"&amp;"A"</f>
        <v>045*2021*6330*A</v>
      </c>
      <c r="B744" s="270">
        <f>ROUND(M59,0)</f>
        <v>0</v>
      </c>
      <c r="C744" s="272">
        <f>ROUND(M60,2)</f>
        <v>0</v>
      </c>
      <c r="D744" s="270">
        <f>ROUND(M61,0)</f>
        <v>0</v>
      </c>
      <c r="E744" s="270">
        <f>ROUND(M62,0)</f>
        <v>0</v>
      </c>
      <c r="F744" s="270">
        <f>ROUND(M63,0)</f>
        <v>0</v>
      </c>
      <c r="G744" s="270">
        <f>ROUND(M64,0)</f>
        <v>0</v>
      </c>
      <c r="H744" s="270">
        <f>ROUND(M65,0)</f>
        <v>0</v>
      </c>
      <c r="I744" s="270">
        <f>ROUND(M66,0)</f>
        <v>0</v>
      </c>
      <c r="J744" s="270">
        <f>ROUND(M67,0)</f>
        <v>0</v>
      </c>
      <c r="K744" s="270">
        <f>ROUND(M68,0)</f>
        <v>0</v>
      </c>
      <c r="L744" s="270">
        <f>ROUND(M69,0)</f>
        <v>0</v>
      </c>
      <c r="M744" s="270">
        <f>ROUND(M70,0)</f>
        <v>0</v>
      </c>
      <c r="N744" s="270">
        <f>ROUND(M75,0)</f>
        <v>0</v>
      </c>
      <c r="O744" s="270">
        <f>ROUND(M73,0)</f>
        <v>0</v>
      </c>
      <c r="P744" s="270">
        <f>IF(M76&gt;0,ROUND(M76,0),0)</f>
        <v>0</v>
      </c>
      <c r="Q744" s="270">
        <f>IF(M77&gt;0,ROUND(M77,0),0)</f>
        <v>0</v>
      </c>
      <c r="R744" s="270">
        <f>IF(M78&gt;0,ROUND(M78,0),0)</f>
        <v>0</v>
      </c>
      <c r="S744" s="270">
        <f>IF(M79&gt;0,ROUND(M79,0),0)</f>
        <v>0</v>
      </c>
      <c r="T744" s="272">
        <f>IF(M80&gt;0,ROUND(M80,2),0)</f>
        <v>0</v>
      </c>
      <c r="U744" s="270"/>
      <c r="V744" s="271"/>
      <c r="W744" s="270"/>
      <c r="X744" s="270"/>
      <c r="Y744" s="270">
        <f t="shared" si="21"/>
        <v>0</v>
      </c>
      <c r="Z744" s="271"/>
      <c r="AA744" s="271"/>
      <c r="AB744" s="271"/>
      <c r="AC744" s="271"/>
      <c r="AD744" s="271"/>
      <c r="AE744" s="271"/>
      <c r="AF744" s="271"/>
      <c r="AG744" s="271"/>
      <c r="AH744" s="271"/>
      <c r="AI744" s="271"/>
      <c r="AJ744" s="271"/>
      <c r="AK744" s="271"/>
      <c r="AL744" s="271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271"/>
    </row>
    <row r="745" spans="1:83" ht="12.65" customHeight="1" x14ac:dyDescent="0.3">
      <c r="A745" s="209" t="str">
        <f>RIGHT($C$83,3)&amp;"*"&amp;RIGHT($C$82,4)&amp;"*"&amp;N$55&amp;"*"&amp;"A"</f>
        <v>045*2021*6400*A</v>
      </c>
      <c r="B745" s="270">
        <f>ROUND(N59,0)</f>
        <v>9352</v>
      </c>
      <c r="C745" s="272">
        <f>ROUND(N60,2)</f>
        <v>9.1199999999999992</v>
      </c>
      <c r="D745" s="270">
        <f>ROUND(N61,0)</f>
        <v>558228</v>
      </c>
      <c r="E745" s="270">
        <f>ROUND(N62,0)</f>
        <v>116553</v>
      </c>
      <c r="F745" s="270">
        <f>ROUND(N63,0)</f>
        <v>35687</v>
      </c>
      <c r="G745" s="270">
        <f>ROUND(N64,0)</f>
        <v>11532</v>
      </c>
      <c r="H745" s="270">
        <f>ROUND(N65,0)</f>
        <v>0</v>
      </c>
      <c r="I745" s="270">
        <f>ROUND(N66,0)</f>
        <v>0</v>
      </c>
      <c r="J745" s="270">
        <f>ROUND(N67,0)</f>
        <v>290757</v>
      </c>
      <c r="K745" s="270">
        <f>ROUND(N68,0)</f>
        <v>0</v>
      </c>
      <c r="L745" s="270">
        <f>ROUND(N69,0)</f>
        <v>13</v>
      </c>
      <c r="M745" s="270">
        <f>ROUND(N70,0)</f>
        <v>0</v>
      </c>
      <c r="N745" s="270">
        <f>ROUND(N75,0)</f>
        <v>996666</v>
      </c>
      <c r="O745" s="270">
        <f>ROUND(N73,0)</f>
        <v>996666</v>
      </c>
      <c r="P745" s="270">
        <f>IF(N76&gt;0,ROUND(N76,0),0)</f>
        <v>12291</v>
      </c>
      <c r="Q745" s="270">
        <f>IF(N77&gt;0,ROUND(N77,0),0)</f>
        <v>25303</v>
      </c>
      <c r="R745" s="270">
        <f>IF(N78&gt;0,ROUND(N78,0),0)</f>
        <v>4344</v>
      </c>
      <c r="S745" s="270">
        <f>IF(N79&gt;0,ROUND(N79,0),0)</f>
        <v>6221</v>
      </c>
      <c r="T745" s="272">
        <f>IF(N80&gt;0,ROUND(N80,2),0)</f>
        <v>9.11</v>
      </c>
      <c r="U745" s="270"/>
      <c r="V745" s="271"/>
      <c r="W745" s="270"/>
      <c r="X745" s="270"/>
      <c r="Y745" s="270">
        <f t="shared" si="21"/>
        <v>331825</v>
      </c>
      <c r="Z745" s="271"/>
      <c r="AA745" s="271"/>
      <c r="AB745" s="271"/>
      <c r="AC745" s="271"/>
      <c r="AD745" s="271"/>
      <c r="AE745" s="271"/>
      <c r="AF745" s="271"/>
      <c r="AG745" s="271"/>
      <c r="AH745" s="271"/>
      <c r="AI745" s="271"/>
      <c r="AJ745" s="271"/>
      <c r="AK745" s="271"/>
      <c r="AL745" s="271"/>
      <c r="AM745" s="271"/>
      <c r="AN745" s="271"/>
      <c r="AO745" s="271"/>
      <c r="AP745" s="271"/>
      <c r="AQ745" s="271"/>
      <c r="AR745" s="271"/>
      <c r="AS745" s="271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271"/>
    </row>
    <row r="746" spans="1:83" ht="12.65" customHeight="1" x14ac:dyDescent="0.3">
      <c r="A746" s="209" t="str">
        <f>RIGHT($C$83,3)&amp;"*"&amp;RIGHT($C$82,4)&amp;"*"&amp;O$55&amp;"*"&amp;"A"</f>
        <v>045*2021*7010*A</v>
      </c>
      <c r="B746" s="270">
        <f>ROUND(O59,0)</f>
        <v>0</v>
      </c>
      <c r="C746" s="272">
        <f>ROUND(O60,2)</f>
        <v>0</v>
      </c>
      <c r="D746" s="270">
        <f>ROUND(O61,0)</f>
        <v>0</v>
      </c>
      <c r="E746" s="270">
        <f>ROUND(O62,0)</f>
        <v>0</v>
      </c>
      <c r="F746" s="270">
        <f>ROUND(O63,0)</f>
        <v>0</v>
      </c>
      <c r="G746" s="270">
        <f>ROUND(O64,0)</f>
        <v>0</v>
      </c>
      <c r="H746" s="270">
        <f>ROUND(O65,0)</f>
        <v>0</v>
      </c>
      <c r="I746" s="270">
        <f>ROUND(O66,0)</f>
        <v>0</v>
      </c>
      <c r="J746" s="270">
        <f>ROUND(O67,0)</f>
        <v>0</v>
      </c>
      <c r="K746" s="270">
        <f>ROUND(O68,0)</f>
        <v>0</v>
      </c>
      <c r="L746" s="270">
        <f>ROUND(O69,0)</f>
        <v>0</v>
      </c>
      <c r="M746" s="270">
        <f>ROUND(O70,0)</f>
        <v>0</v>
      </c>
      <c r="N746" s="270">
        <f>ROUND(O75,0)</f>
        <v>0</v>
      </c>
      <c r="O746" s="270">
        <f>ROUND(O73,0)</f>
        <v>0</v>
      </c>
      <c r="P746" s="270">
        <f>IF(O76&gt;0,ROUND(O76,0),0)</f>
        <v>0</v>
      </c>
      <c r="Q746" s="270">
        <f>IF(O77&gt;0,ROUND(O77,0),0)</f>
        <v>0</v>
      </c>
      <c r="R746" s="270">
        <f>IF(O78&gt;0,ROUND(O78,0),0)</f>
        <v>0</v>
      </c>
      <c r="S746" s="270">
        <f>IF(O79&gt;0,ROUND(O79,0),0)</f>
        <v>0</v>
      </c>
      <c r="T746" s="272">
        <f>IF(O80&gt;0,ROUND(O80,2),0)</f>
        <v>0</v>
      </c>
      <c r="U746" s="270"/>
      <c r="V746" s="271"/>
      <c r="W746" s="270"/>
      <c r="X746" s="270"/>
      <c r="Y746" s="270">
        <f t="shared" si="21"/>
        <v>0</v>
      </c>
      <c r="Z746" s="271"/>
      <c r="AA746" s="271"/>
      <c r="AB746" s="271"/>
      <c r="AC746" s="271"/>
      <c r="AD746" s="271"/>
      <c r="AE746" s="271"/>
      <c r="AF746" s="271"/>
      <c r="AG746" s="271"/>
      <c r="AH746" s="271"/>
      <c r="AI746" s="271"/>
      <c r="AJ746" s="271"/>
      <c r="AK746" s="271"/>
      <c r="AL746" s="271"/>
      <c r="AM746" s="271"/>
      <c r="AN746" s="271"/>
      <c r="AO746" s="271"/>
      <c r="AP746" s="271"/>
      <c r="AQ746" s="271"/>
      <c r="AR746" s="271"/>
      <c r="AS746" s="271"/>
      <c r="AT746" s="271"/>
      <c r="AU746" s="271"/>
      <c r="AV746" s="271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271"/>
    </row>
    <row r="747" spans="1:83" ht="12.65" customHeight="1" x14ac:dyDescent="0.3">
      <c r="A747" s="209" t="str">
        <f>RIGHT($C$83,3)&amp;"*"&amp;RIGHT($C$82,4)&amp;"*"&amp;P$55&amp;"*"&amp;"A"</f>
        <v>045*2021*7020*A</v>
      </c>
      <c r="B747" s="270">
        <f>ROUND(P59,0)</f>
        <v>0</v>
      </c>
      <c r="C747" s="272">
        <f>ROUND(P60,2)</f>
        <v>0</v>
      </c>
      <c r="D747" s="270">
        <f>ROUND(P61,0)</f>
        <v>0</v>
      </c>
      <c r="E747" s="270">
        <f>ROUND(P62,0)</f>
        <v>0</v>
      </c>
      <c r="F747" s="270">
        <f>ROUND(P63,0)</f>
        <v>0</v>
      </c>
      <c r="G747" s="270">
        <f>ROUND(P64,0)</f>
        <v>0</v>
      </c>
      <c r="H747" s="270">
        <f>ROUND(P65,0)</f>
        <v>0</v>
      </c>
      <c r="I747" s="270">
        <f>ROUND(P66,0)</f>
        <v>0</v>
      </c>
      <c r="J747" s="270">
        <f>ROUND(P67,0)</f>
        <v>0</v>
      </c>
      <c r="K747" s="270">
        <f>ROUND(P68,0)</f>
        <v>0</v>
      </c>
      <c r="L747" s="270">
        <f>ROUND(P69,0)</f>
        <v>0</v>
      </c>
      <c r="M747" s="270">
        <f>ROUND(P70,0)</f>
        <v>0</v>
      </c>
      <c r="N747" s="270">
        <f>ROUND(P75,0)</f>
        <v>0</v>
      </c>
      <c r="O747" s="270">
        <f>ROUND(P73,0)</f>
        <v>0</v>
      </c>
      <c r="P747" s="270">
        <f>IF(P76&gt;0,ROUND(P76,0),0)</f>
        <v>0</v>
      </c>
      <c r="Q747" s="270">
        <f>IF(P77&gt;0,ROUND(P77,0),0)</f>
        <v>0</v>
      </c>
      <c r="R747" s="270">
        <f>IF(P78&gt;0,ROUND(P78,0),0)</f>
        <v>0</v>
      </c>
      <c r="S747" s="270">
        <f>IF(P79&gt;0,ROUND(P79,0),0)</f>
        <v>0</v>
      </c>
      <c r="T747" s="272">
        <f>IF(P80&gt;0,ROUND(P80,2),0)</f>
        <v>0</v>
      </c>
      <c r="U747" s="270"/>
      <c r="V747" s="271"/>
      <c r="W747" s="270"/>
      <c r="X747" s="270"/>
      <c r="Y747" s="270">
        <f t="shared" si="21"/>
        <v>0</v>
      </c>
      <c r="Z747" s="271"/>
      <c r="AA747" s="271"/>
      <c r="AB747" s="271"/>
      <c r="AC747" s="271"/>
      <c r="AD747" s="271"/>
      <c r="AE747" s="271"/>
      <c r="AF747" s="271"/>
      <c r="AG747" s="271"/>
      <c r="AH747" s="271"/>
      <c r="AI747" s="271"/>
      <c r="AJ747" s="271"/>
      <c r="AK747" s="271"/>
      <c r="AL747" s="271"/>
      <c r="AM747" s="271"/>
      <c r="AN747" s="271"/>
      <c r="AO747" s="271"/>
      <c r="AP747" s="271"/>
      <c r="AQ747" s="271"/>
      <c r="AR747" s="271"/>
      <c r="AS747" s="271"/>
      <c r="AT747" s="271"/>
      <c r="AU747" s="271"/>
      <c r="AV747" s="271"/>
      <c r="AW747" s="271"/>
      <c r="AX747" s="271"/>
      <c r="AY747" s="271"/>
      <c r="AZ747" s="271"/>
      <c r="BA747" s="271"/>
      <c r="BB747" s="271"/>
      <c r="BC747" s="271"/>
      <c r="BD747" s="271"/>
      <c r="BE747" s="271"/>
      <c r="BF747" s="271"/>
      <c r="BG747" s="271"/>
      <c r="BH747" s="271"/>
      <c r="BI747" s="271"/>
      <c r="BJ747" s="271"/>
      <c r="BK747" s="271"/>
      <c r="BL747" s="271"/>
      <c r="BM747" s="271"/>
      <c r="BN747" s="271"/>
      <c r="BO747" s="271"/>
      <c r="BP747" s="271"/>
      <c r="BQ747" s="271"/>
      <c r="BR747" s="271"/>
      <c r="BS747" s="271"/>
      <c r="BT747" s="271"/>
      <c r="BU747" s="271"/>
      <c r="BV747" s="271"/>
      <c r="BW747" s="271"/>
      <c r="BX747" s="271"/>
      <c r="BY747" s="271"/>
      <c r="BZ747" s="271"/>
      <c r="CA747" s="271"/>
      <c r="CB747" s="271"/>
      <c r="CC747" s="271"/>
      <c r="CD747" s="271"/>
      <c r="CE747" s="271"/>
    </row>
    <row r="748" spans="1:83" ht="12.65" customHeight="1" x14ac:dyDescent="0.3">
      <c r="A748" s="209" t="str">
        <f>RIGHT($C$83,3)&amp;"*"&amp;RIGHT($C$82,4)&amp;"*"&amp;Q$55&amp;"*"&amp;"A"</f>
        <v>045*2021*7030*A</v>
      </c>
      <c r="B748" s="270">
        <f>ROUND(Q59,0)</f>
        <v>0</v>
      </c>
      <c r="C748" s="272">
        <f>ROUND(Q60,2)</f>
        <v>0</v>
      </c>
      <c r="D748" s="270">
        <f>ROUND(Q61,0)</f>
        <v>0</v>
      </c>
      <c r="E748" s="270">
        <f>ROUND(Q62,0)</f>
        <v>0</v>
      </c>
      <c r="F748" s="270">
        <f>ROUND(Q63,0)</f>
        <v>0</v>
      </c>
      <c r="G748" s="270">
        <f>ROUND(Q64,0)</f>
        <v>0</v>
      </c>
      <c r="H748" s="270">
        <f>ROUND(Q65,0)</f>
        <v>0</v>
      </c>
      <c r="I748" s="270">
        <f>ROUND(Q66,0)</f>
        <v>0</v>
      </c>
      <c r="J748" s="270">
        <f>ROUND(Q67,0)</f>
        <v>0</v>
      </c>
      <c r="K748" s="270">
        <f>ROUND(Q68,0)</f>
        <v>0</v>
      </c>
      <c r="L748" s="270">
        <f>ROUND(Q69,0)</f>
        <v>0</v>
      </c>
      <c r="M748" s="270">
        <f>ROUND(Q70,0)</f>
        <v>0</v>
      </c>
      <c r="N748" s="270">
        <f>ROUND(Q75,0)</f>
        <v>0</v>
      </c>
      <c r="O748" s="270">
        <f>ROUND(Q73,0)</f>
        <v>0</v>
      </c>
      <c r="P748" s="270">
        <f>IF(Q76&gt;0,ROUND(Q76,0),0)</f>
        <v>0</v>
      </c>
      <c r="Q748" s="270">
        <f>IF(Q77&gt;0,ROUND(Q77,0),0)</f>
        <v>0</v>
      </c>
      <c r="R748" s="270">
        <f>IF(Q78&gt;0,ROUND(Q78,0),0)</f>
        <v>0</v>
      </c>
      <c r="S748" s="270">
        <f>IF(Q79&gt;0,ROUND(Q79,0),0)</f>
        <v>0</v>
      </c>
      <c r="T748" s="272">
        <f>IF(Q80&gt;0,ROUND(Q80,2),0)</f>
        <v>0</v>
      </c>
      <c r="U748" s="270"/>
      <c r="V748" s="271"/>
      <c r="W748" s="270"/>
      <c r="X748" s="270"/>
      <c r="Y748" s="270">
        <f t="shared" si="21"/>
        <v>0</v>
      </c>
      <c r="Z748" s="271"/>
      <c r="AA748" s="271"/>
      <c r="AB748" s="271"/>
      <c r="AC748" s="271"/>
      <c r="AD748" s="271"/>
      <c r="AE748" s="271"/>
      <c r="AF748" s="271"/>
      <c r="AG748" s="271"/>
      <c r="AH748" s="271"/>
      <c r="AI748" s="271"/>
      <c r="AJ748" s="271"/>
      <c r="AK748" s="271"/>
      <c r="AL748" s="271"/>
      <c r="AM748" s="271"/>
      <c r="AN748" s="271"/>
      <c r="AO748" s="271"/>
      <c r="AP748" s="271"/>
      <c r="AQ748" s="271"/>
      <c r="AR748" s="271"/>
      <c r="AS748" s="271"/>
      <c r="AT748" s="271"/>
      <c r="AU748" s="271"/>
      <c r="AV748" s="271"/>
      <c r="AW748" s="271"/>
      <c r="AX748" s="271"/>
      <c r="AY748" s="271"/>
      <c r="AZ748" s="271"/>
      <c r="BA748" s="271"/>
      <c r="BB748" s="271"/>
      <c r="BC748" s="271"/>
      <c r="BD748" s="271"/>
      <c r="BE748" s="271"/>
      <c r="BF748" s="271"/>
      <c r="BG748" s="271"/>
      <c r="BH748" s="271"/>
      <c r="BI748" s="271"/>
      <c r="BJ748" s="271"/>
      <c r="BK748" s="271"/>
      <c r="BL748" s="271"/>
      <c r="BM748" s="271"/>
      <c r="BN748" s="271"/>
      <c r="BO748" s="271"/>
      <c r="BP748" s="271"/>
      <c r="BQ748" s="271"/>
      <c r="BR748" s="271"/>
      <c r="BS748" s="271"/>
      <c r="BT748" s="271"/>
      <c r="BU748" s="271"/>
      <c r="BV748" s="271"/>
      <c r="BW748" s="271"/>
      <c r="BX748" s="271"/>
      <c r="BY748" s="271"/>
      <c r="BZ748" s="271"/>
      <c r="CA748" s="271"/>
      <c r="CB748" s="271"/>
      <c r="CC748" s="271"/>
      <c r="CD748" s="271"/>
      <c r="CE748" s="271"/>
    </row>
    <row r="749" spans="1:83" ht="12.65" customHeight="1" x14ac:dyDescent="0.3">
      <c r="A749" s="209" t="str">
        <f>RIGHT($C$83,3)&amp;"*"&amp;RIGHT($C$82,4)&amp;"*"&amp;R$55&amp;"*"&amp;"A"</f>
        <v>045*2021*7040*A</v>
      </c>
      <c r="B749" s="270">
        <f>ROUND(R59,0)</f>
        <v>0</v>
      </c>
      <c r="C749" s="272">
        <f>ROUND(R60,2)</f>
        <v>0</v>
      </c>
      <c r="D749" s="270">
        <f>ROUND(R61,0)</f>
        <v>0</v>
      </c>
      <c r="E749" s="270">
        <f>ROUND(R62,0)</f>
        <v>0</v>
      </c>
      <c r="F749" s="270">
        <f>ROUND(R63,0)</f>
        <v>0</v>
      </c>
      <c r="G749" s="270">
        <f>ROUND(R64,0)</f>
        <v>0</v>
      </c>
      <c r="H749" s="270">
        <f>ROUND(R65,0)</f>
        <v>0</v>
      </c>
      <c r="I749" s="270">
        <f>ROUND(R66,0)</f>
        <v>0</v>
      </c>
      <c r="J749" s="270">
        <f>ROUND(R67,0)</f>
        <v>0</v>
      </c>
      <c r="K749" s="270">
        <f>ROUND(R68,0)</f>
        <v>0</v>
      </c>
      <c r="L749" s="270">
        <f>ROUND(R69,0)</f>
        <v>0</v>
      </c>
      <c r="M749" s="270">
        <f>ROUND(R70,0)</f>
        <v>0</v>
      </c>
      <c r="N749" s="270">
        <f>ROUND(R75,0)</f>
        <v>0</v>
      </c>
      <c r="O749" s="270">
        <f>ROUND(R73,0)</f>
        <v>0</v>
      </c>
      <c r="P749" s="270">
        <f>IF(R76&gt;0,ROUND(R76,0),0)</f>
        <v>0</v>
      </c>
      <c r="Q749" s="270">
        <f>IF(R77&gt;0,ROUND(R77,0),0)</f>
        <v>0</v>
      </c>
      <c r="R749" s="270">
        <f>IF(R78&gt;0,ROUND(R78,0),0)</f>
        <v>0</v>
      </c>
      <c r="S749" s="270">
        <f>IF(R79&gt;0,ROUND(R79,0),0)</f>
        <v>0</v>
      </c>
      <c r="T749" s="272">
        <f>IF(R80&gt;0,ROUND(R80,2),0)</f>
        <v>0</v>
      </c>
      <c r="U749" s="270"/>
      <c r="V749" s="271"/>
      <c r="W749" s="270"/>
      <c r="X749" s="270"/>
      <c r="Y749" s="270">
        <f t="shared" si="21"/>
        <v>0</v>
      </c>
      <c r="Z749" s="271"/>
      <c r="AA749" s="271"/>
      <c r="AB749" s="271"/>
      <c r="AC749" s="271"/>
      <c r="AD749" s="271"/>
      <c r="AE749" s="271"/>
      <c r="AF749" s="271"/>
      <c r="AG749" s="271"/>
      <c r="AH749" s="271"/>
      <c r="AI749" s="271"/>
      <c r="AJ749" s="271"/>
      <c r="AK749" s="271"/>
      <c r="AL749" s="271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271"/>
    </row>
    <row r="750" spans="1:83" ht="12.65" customHeight="1" x14ac:dyDescent="0.3">
      <c r="A750" s="209" t="str">
        <f>RIGHT($C$83,3)&amp;"*"&amp;RIGHT($C$82,4)&amp;"*"&amp;S$55&amp;"*"&amp;"A"</f>
        <v>045*2021*7050*A</v>
      </c>
      <c r="B750" s="270"/>
      <c r="C750" s="272">
        <f>ROUND(S60,2)</f>
        <v>1.1499999999999999</v>
      </c>
      <c r="D750" s="270">
        <f>ROUND(S61,0)</f>
        <v>55944</v>
      </c>
      <c r="E750" s="270">
        <f>ROUND(S62,0)</f>
        <v>11681</v>
      </c>
      <c r="F750" s="270">
        <f>ROUND(S63,0)</f>
        <v>0</v>
      </c>
      <c r="G750" s="270">
        <f>ROUND(S64,0)</f>
        <v>22086</v>
      </c>
      <c r="H750" s="270">
        <f>ROUND(S65,0)</f>
        <v>0</v>
      </c>
      <c r="I750" s="270">
        <f>ROUND(S66,0)</f>
        <v>0</v>
      </c>
      <c r="J750" s="270">
        <f>ROUND(S67,0)</f>
        <v>75439</v>
      </c>
      <c r="K750" s="270">
        <f>ROUND(S68,0)</f>
        <v>0</v>
      </c>
      <c r="L750" s="270">
        <f>ROUND(S69,0)</f>
        <v>100</v>
      </c>
      <c r="M750" s="270">
        <f>ROUND(S70,0)</f>
        <v>0</v>
      </c>
      <c r="N750" s="270">
        <f>ROUND(S75,0)</f>
        <v>148456</v>
      </c>
      <c r="O750" s="270">
        <f>ROUND(S73,0)</f>
        <v>44712</v>
      </c>
      <c r="P750" s="270">
        <f>IF(S76&gt;0,ROUND(S76,0),0)</f>
        <v>3189</v>
      </c>
      <c r="Q750" s="270">
        <f>IF(S77&gt;0,ROUND(S77,0),0)</f>
        <v>0</v>
      </c>
      <c r="R750" s="270">
        <f>IF(S78&gt;0,ROUND(S78,0),0)</f>
        <v>1127</v>
      </c>
      <c r="S750" s="270">
        <f>IF(S79&gt;0,ROUND(S79,0),0)</f>
        <v>0</v>
      </c>
      <c r="T750" s="272">
        <f>IF(S80&gt;0,ROUND(S80,2),0)</f>
        <v>0</v>
      </c>
      <c r="U750" s="270"/>
      <c r="V750" s="271"/>
      <c r="W750" s="270"/>
      <c r="X750" s="270"/>
      <c r="Y750" s="270">
        <f t="shared" si="21"/>
        <v>-53437</v>
      </c>
      <c r="Z750" s="271"/>
      <c r="AA750" s="271"/>
      <c r="AB750" s="271"/>
      <c r="AC750" s="271"/>
      <c r="AD750" s="271"/>
      <c r="AE750" s="271"/>
      <c r="AF750" s="271"/>
      <c r="AG750" s="271"/>
      <c r="AH750" s="271"/>
      <c r="AI750" s="271"/>
      <c r="AJ750" s="271"/>
      <c r="AK750" s="271"/>
      <c r="AL750" s="271"/>
      <c r="AM750" s="271"/>
      <c r="AN750" s="271"/>
      <c r="AO750" s="271"/>
      <c r="AP750" s="271"/>
      <c r="AQ750" s="271"/>
      <c r="AR750" s="271"/>
      <c r="AS750" s="271"/>
      <c r="AT750" s="271"/>
      <c r="AU750" s="271"/>
      <c r="AV750" s="271"/>
      <c r="AW750" s="271"/>
      <c r="AX750" s="271"/>
      <c r="AY750" s="271"/>
      <c r="AZ750" s="271"/>
      <c r="BA750" s="271"/>
      <c r="BB750" s="271"/>
      <c r="BC750" s="271"/>
      <c r="BD750" s="271"/>
      <c r="BE750" s="271"/>
      <c r="BF750" s="271"/>
      <c r="BG750" s="271"/>
      <c r="BH750" s="271"/>
      <c r="BI750" s="271"/>
      <c r="BJ750" s="271"/>
      <c r="BK750" s="271"/>
      <c r="BL750" s="271"/>
      <c r="BM750" s="271"/>
      <c r="BN750" s="271"/>
      <c r="BO750" s="271"/>
      <c r="BP750" s="271"/>
      <c r="BQ750" s="271"/>
      <c r="BR750" s="271"/>
      <c r="BS750" s="271"/>
      <c r="BT750" s="271"/>
      <c r="BU750" s="271"/>
      <c r="BV750" s="271"/>
      <c r="BW750" s="271"/>
      <c r="BX750" s="271"/>
      <c r="BY750" s="271"/>
      <c r="BZ750" s="271"/>
      <c r="CA750" s="271"/>
      <c r="CB750" s="271"/>
      <c r="CC750" s="271"/>
      <c r="CD750" s="271"/>
      <c r="CE750" s="271"/>
    </row>
    <row r="751" spans="1:83" ht="12.65" customHeight="1" x14ac:dyDescent="0.3">
      <c r="A751" s="209" t="str">
        <f>RIGHT($C$83,3)&amp;"*"&amp;RIGHT($C$82,4)&amp;"*"&amp;T$55&amp;"*"&amp;"A"</f>
        <v>045*2021*7060*A</v>
      </c>
      <c r="B751" s="270"/>
      <c r="C751" s="272">
        <f>ROUND(T60,2)</f>
        <v>0</v>
      </c>
      <c r="D751" s="270">
        <f>ROUND(T61,0)</f>
        <v>0</v>
      </c>
      <c r="E751" s="270">
        <f>ROUND(T62,0)</f>
        <v>0</v>
      </c>
      <c r="F751" s="270">
        <f>ROUND(T63,0)</f>
        <v>0</v>
      </c>
      <c r="G751" s="270">
        <f>ROUND(T64,0)</f>
        <v>0</v>
      </c>
      <c r="H751" s="270">
        <f>ROUND(T65,0)</f>
        <v>0</v>
      </c>
      <c r="I751" s="270">
        <f>ROUND(T66,0)</f>
        <v>0</v>
      </c>
      <c r="J751" s="270">
        <f>ROUND(T67,0)</f>
        <v>0</v>
      </c>
      <c r="K751" s="270">
        <f>ROUND(T68,0)</f>
        <v>0</v>
      </c>
      <c r="L751" s="270">
        <f>ROUND(T69,0)</f>
        <v>0</v>
      </c>
      <c r="M751" s="270">
        <f>ROUND(T70,0)</f>
        <v>0</v>
      </c>
      <c r="N751" s="270">
        <f>ROUND(T75,0)</f>
        <v>0</v>
      </c>
      <c r="O751" s="270">
        <f>ROUND(T73,0)</f>
        <v>0</v>
      </c>
      <c r="P751" s="270">
        <f>IF(T76&gt;0,ROUND(T76,0),0)</f>
        <v>0</v>
      </c>
      <c r="Q751" s="270">
        <f>IF(T77&gt;0,ROUND(T77,0),0)</f>
        <v>0</v>
      </c>
      <c r="R751" s="270">
        <f>IF(T78&gt;0,ROUND(T78,0),0)</f>
        <v>0</v>
      </c>
      <c r="S751" s="270">
        <f>IF(T79&gt;0,ROUND(T79,0),0)</f>
        <v>0</v>
      </c>
      <c r="T751" s="272">
        <f>IF(T80&gt;0,ROUND(T80,2),0)</f>
        <v>0</v>
      </c>
      <c r="U751" s="270"/>
      <c r="V751" s="271"/>
      <c r="W751" s="270"/>
      <c r="X751" s="270"/>
      <c r="Y751" s="270">
        <f t="shared" si="21"/>
        <v>0</v>
      </c>
      <c r="Z751" s="271"/>
      <c r="AA751" s="271"/>
      <c r="AB751" s="271"/>
      <c r="AC751" s="271"/>
      <c r="AD751" s="271"/>
      <c r="AE751" s="271"/>
      <c r="AF751" s="271"/>
      <c r="AG751" s="271"/>
      <c r="AH751" s="271"/>
      <c r="AI751" s="271"/>
      <c r="AJ751" s="271"/>
      <c r="AK751" s="271"/>
      <c r="AL751" s="271"/>
      <c r="AM751" s="271"/>
      <c r="AN751" s="271"/>
      <c r="AO751" s="271"/>
      <c r="AP751" s="271"/>
      <c r="AQ751" s="271"/>
      <c r="AR751" s="271"/>
      <c r="AS751" s="271"/>
      <c r="AT751" s="271"/>
      <c r="AU751" s="271"/>
      <c r="AV751" s="271"/>
      <c r="AW751" s="271"/>
      <c r="AX751" s="271"/>
      <c r="AY751" s="271"/>
      <c r="AZ751" s="271"/>
      <c r="BA751" s="271"/>
      <c r="BB751" s="271"/>
      <c r="BC751" s="271"/>
      <c r="BD751" s="271"/>
      <c r="BE751" s="271"/>
      <c r="BF751" s="271"/>
      <c r="BG751" s="271"/>
      <c r="BH751" s="271"/>
      <c r="BI751" s="271"/>
      <c r="BJ751" s="271"/>
      <c r="BK751" s="271"/>
      <c r="BL751" s="271"/>
      <c r="BM751" s="271"/>
      <c r="BN751" s="271"/>
      <c r="BO751" s="271"/>
      <c r="BP751" s="271"/>
      <c r="BQ751" s="271"/>
      <c r="BR751" s="271"/>
      <c r="BS751" s="271"/>
      <c r="BT751" s="271"/>
      <c r="BU751" s="271"/>
      <c r="BV751" s="271"/>
      <c r="BW751" s="271"/>
      <c r="BX751" s="271"/>
      <c r="BY751" s="271"/>
      <c r="BZ751" s="271"/>
      <c r="CA751" s="271"/>
      <c r="CB751" s="271"/>
      <c r="CC751" s="271"/>
      <c r="CD751" s="271"/>
      <c r="CE751" s="271"/>
    </row>
    <row r="752" spans="1:83" ht="12.65" customHeight="1" x14ac:dyDescent="0.3">
      <c r="A752" s="209" t="str">
        <f>RIGHT($C$83,3)&amp;"*"&amp;RIGHT($C$82,4)&amp;"*"&amp;U$55&amp;"*"&amp;"A"</f>
        <v>045*2021*7070*A</v>
      </c>
      <c r="B752" s="270">
        <f>ROUND(U59,0)</f>
        <v>130290</v>
      </c>
      <c r="C752" s="272">
        <f>ROUND(U60,2)</f>
        <v>6.19</v>
      </c>
      <c r="D752" s="270">
        <f>ROUND(U61,0)</f>
        <v>389147</v>
      </c>
      <c r="E752" s="270">
        <f>ROUND(U62,0)</f>
        <v>81250</v>
      </c>
      <c r="F752" s="270">
        <f>ROUND(U63,0)</f>
        <v>133536</v>
      </c>
      <c r="G752" s="270">
        <f>ROUND(U64,0)</f>
        <v>550375</v>
      </c>
      <c r="H752" s="270">
        <f>ROUND(U65,0)</f>
        <v>0</v>
      </c>
      <c r="I752" s="270">
        <f>ROUND(U66,0)</f>
        <v>31089</v>
      </c>
      <c r="J752" s="270">
        <f>ROUND(U67,0)</f>
        <v>27985</v>
      </c>
      <c r="K752" s="270">
        <f>ROUND(U68,0)</f>
        <v>680</v>
      </c>
      <c r="L752" s="270">
        <f>ROUND(U69,0)</f>
        <v>12050</v>
      </c>
      <c r="M752" s="270">
        <f>ROUND(U70,0)</f>
        <v>0</v>
      </c>
      <c r="N752" s="270">
        <f>ROUND(U75,0)</f>
        <v>4848182</v>
      </c>
      <c r="O752" s="270">
        <f>ROUND(U73,0)</f>
        <v>551489</v>
      </c>
      <c r="P752" s="270">
        <f>IF(U76&gt;0,ROUND(U76,0),0)</f>
        <v>1183</v>
      </c>
      <c r="Q752" s="270">
        <f>IF(U77&gt;0,ROUND(U77,0),0)</f>
        <v>0</v>
      </c>
      <c r="R752" s="270">
        <f>IF(U78&gt;0,ROUND(U78,0),0)</f>
        <v>418</v>
      </c>
      <c r="S752" s="270">
        <f>IF(U79&gt;0,ROUND(U79,0),0)</f>
        <v>0</v>
      </c>
      <c r="T752" s="272">
        <f>IF(U80&gt;0,ROUND(U80,2),0)</f>
        <v>0</v>
      </c>
      <c r="U752" s="270"/>
      <c r="V752" s="271"/>
      <c r="W752" s="270"/>
      <c r="X752" s="270"/>
      <c r="Y752" s="270">
        <f t="shared" si="21"/>
        <v>686333</v>
      </c>
      <c r="Z752" s="271"/>
      <c r="AA752" s="271"/>
      <c r="AB752" s="271"/>
      <c r="AC752" s="271"/>
      <c r="AD752" s="271"/>
      <c r="AE752" s="271"/>
      <c r="AF752" s="271"/>
      <c r="AG752" s="271"/>
      <c r="AH752" s="271"/>
      <c r="AI752" s="271"/>
      <c r="AJ752" s="271"/>
      <c r="AK752" s="271"/>
      <c r="AL752" s="271"/>
      <c r="AM752" s="271"/>
      <c r="AN752" s="271"/>
      <c r="AO752" s="271"/>
      <c r="AP752" s="271"/>
      <c r="AQ752" s="271"/>
      <c r="AR752" s="271"/>
      <c r="AS752" s="271"/>
      <c r="AT752" s="271"/>
      <c r="AU752" s="271"/>
      <c r="AV752" s="271"/>
      <c r="AW752" s="271"/>
      <c r="AX752" s="271"/>
      <c r="AY752" s="271"/>
      <c r="AZ752" s="271"/>
      <c r="BA752" s="271"/>
      <c r="BB752" s="271"/>
      <c r="BC752" s="271"/>
      <c r="BD752" s="271"/>
      <c r="BE752" s="271"/>
      <c r="BF752" s="271"/>
      <c r="BG752" s="271"/>
      <c r="BH752" s="271"/>
      <c r="BI752" s="271"/>
      <c r="BJ752" s="271"/>
      <c r="BK752" s="271"/>
      <c r="BL752" s="271"/>
      <c r="BM752" s="271"/>
      <c r="BN752" s="271"/>
      <c r="BO752" s="271"/>
      <c r="BP752" s="271"/>
      <c r="BQ752" s="271"/>
      <c r="BR752" s="271"/>
      <c r="BS752" s="271"/>
      <c r="BT752" s="271"/>
      <c r="BU752" s="271"/>
      <c r="BV752" s="271"/>
      <c r="BW752" s="271"/>
      <c r="BX752" s="271"/>
      <c r="BY752" s="271"/>
      <c r="BZ752" s="271"/>
      <c r="CA752" s="271"/>
      <c r="CB752" s="271"/>
      <c r="CC752" s="271"/>
      <c r="CD752" s="271"/>
      <c r="CE752" s="271"/>
    </row>
    <row r="753" spans="1:83" ht="12.65" customHeight="1" x14ac:dyDescent="0.3">
      <c r="A753" s="209" t="str">
        <f>RIGHT($C$83,3)&amp;"*"&amp;RIGHT($C$82,4)&amp;"*"&amp;V$55&amp;"*"&amp;"A"</f>
        <v>045*2021*7110*A</v>
      </c>
      <c r="B753" s="270">
        <f>ROUND(V59,0)</f>
        <v>0</v>
      </c>
      <c r="C753" s="272">
        <f>ROUND(V60,2)</f>
        <v>0.08</v>
      </c>
      <c r="D753" s="270">
        <f>ROUND(V61,0)</f>
        <v>6146</v>
      </c>
      <c r="E753" s="270">
        <f>ROUND(V62,0)</f>
        <v>1283</v>
      </c>
      <c r="F753" s="270">
        <f>ROUND(V63,0)</f>
        <v>4634</v>
      </c>
      <c r="G753" s="270">
        <f>ROUND(V64,0)</f>
        <v>280</v>
      </c>
      <c r="H753" s="270">
        <f>ROUND(V65,0)</f>
        <v>0</v>
      </c>
      <c r="I753" s="270">
        <f>ROUND(V66,0)</f>
        <v>0</v>
      </c>
      <c r="J753" s="270">
        <f>ROUND(V67,0)</f>
        <v>757</v>
      </c>
      <c r="K753" s="270">
        <f>ROUND(V68,0)</f>
        <v>0</v>
      </c>
      <c r="L753" s="270">
        <f>ROUND(V69,0)</f>
        <v>133</v>
      </c>
      <c r="M753" s="270">
        <f>ROUND(V70,0)</f>
        <v>0</v>
      </c>
      <c r="N753" s="270">
        <f>ROUND(V75,0)</f>
        <v>74668</v>
      </c>
      <c r="O753" s="270">
        <f>ROUND(V73,0)</f>
        <v>2702</v>
      </c>
      <c r="P753" s="270">
        <f>IF(V76&gt;0,ROUND(V76,0),0)</f>
        <v>32</v>
      </c>
      <c r="Q753" s="270">
        <f>IF(V77&gt;0,ROUND(V77,0),0)</f>
        <v>0</v>
      </c>
      <c r="R753" s="270">
        <f>IF(V78&gt;0,ROUND(V78,0),0)</f>
        <v>11</v>
      </c>
      <c r="S753" s="270">
        <f>IF(V79&gt;0,ROUND(V79,0),0)</f>
        <v>0</v>
      </c>
      <c r="T753" s="272">
        <f>IF(V80&gt;0,ROUND(V80,2),0)</f>
        <v>0</v>
      </c>
      <c r="U753" s="270"/>
      <c r="V753" s="271"/>
      <c r="W753" s="270"/>
      <c r="X753" s="270"/>
      <c r="Y753" s="270">
        <f t="shared" si="21"/>
        <v>9419</v>
      </c>
      <c r="Z753" s="271"/>
      <c r="AA753" s="271"/>
      <c r="AB753" s="271"/>
      <c r="AC753" s="271"/>
      <c r="AD753" s="271"/>
      <c r="AE753" s="271"/>
      <c r="AF753" s="271"/>
      <c r="AG753" s="271"/>
      <c r="AH753" s="271"/>
      <c r="AI753" s="271"/>
      <c r="AJ753" s="271"/>
      <c r="AK753" s="271"/>
      <c r="AL753" s="271"/>
      <c r="AM753" s="271"/>
      <c r="AN753" s="271"/>
      <c r="AO753" s="271"/>
      <c r="AP753" s="271"/>
      <c r="AQ753" s="271"/>
      <c r="AR753" s="271"/>
      <c r="AS753" s="271"/>
      <c r="AT753" s="271"/>
      <c r="AU753" s="271"/>
      <c r="AV753" s="271"/>
      <c r="AW753" s="271"/>
      <c r="AX753" s="271"/>
      <c r="AY753" s="271"/>
      <c r="AZ753" s="271"/>
      <c r="BA753" s="271"/>
      <c r="BB753" s="271"/>
      <c r="BC753" s="271"/>
      <c r="BD753" s="271"/>
      <c r="BE753" s="271"/>
      <c r="BF753" s="271"/>
      <c r="BG753" s="271"/>
      <c r="BH753" s="271"/>
      <c r="BI753" s="271"/>
      <c r="BJ753" s="271"/>
      <c r="BK753" s="271"/>
      <c r="BL753" s="271"/>
      <c r="BM753" s="271"/>
      <c r="BN753" s="271"/>
      <c r="BO753" s="271"/>
      <c r="BP753" s="271"/>
      <c r="BQ753" s="271"/>
      <c r="BR753" s="271"/>
      <c r="BS753" s="271"/>
      <c r="BT753" s="271"/>
      <c r="BU753" s="271"/>
      <c r="BV753" s="271"/>
      <c r="BW753" s="271"/>
      <c r="BX753" s="271"/>
      <c r="BY753" s="271"/>
      <c r="BZ753" s="271"/>
      <c r="CA753" s="271"/>
      <c r="CB753" s="271"/>
      <c r="CC753" s="271"/>
      <c r="CD753" s="271"/>
      <c r="CE753" s="271"/>
    </row>
    <row r="754" spans="1:83" ht="12.65" customHeight="1" x14ac:dyDescent="0.3">
      <c r="A754" s="209" t="str">
        <f>RIGHT($C$83,3)&amp;"*"&amp;RIGHT($C$82,4)&amp;"*"&amp;W$55&amp;"*"&amp;"A"</f>
        <v>045*2021*7120*A</v>
      </c>
      <c r="B754" s="270">
        <f>ROUND(W59,0)</f>
        <v>126</v>
      </c>
      <c r="C754" s="272">
        <f>ROUND(W60,2)</f>
        <v>0.38</v>
      </c>
      <c r="D754" s="270">
        <f>ROUND(W61,0)</f>
        <v>30392</v>
      </c>
      <c r="E754" s="270">
        <f>ROUND(W62,0)</f>
        <v>6346</v>
      </c>
      <c r="F754" s="270">
        <f>ROUND(W63,0)</f>
        <v>22917</v>
      </c>
      <c r="G754" s="270">
        <f>ROUND(W64,0)</f>
        <v>1383</v>
      </c>
      <c r="H754" s="270">
        <f>ROUND(W65,0)</f>
        <v>0</v>
      </c>
      <c r="I754" s="270">
        <f>ROUND(W66,0)</f>
        <v>82319</v>
      </c>
      <c r="J754" s="270">
        <f>ROUND(W67,0)</f>
        <v>3714</v>
      </c>
      <c r="K754" s="270">
        <f>ROUND(W68,0)</f>
        <v>0</v>
      </c>
      <c r="L754" s="270">
        <f>ROUND(W69,0)</f>
        <v>658</v>
      </c>
      <c r="M754" s="270">
        <f>ROUND(W70,0)</f>
        <v>0</v>
      </c>
      <c r="N754" s="270">
        <f>ROUND(W75,0)</f>
        <v>369241</v>
      </c>
      <c r="O754" s="270">
        <f>ROUND(W73,0)</f>
        <v>17029</v>
      </c>
      <c r="P754" s="270">
        <f>IF(W76&gt;0,ROUND(W76,0),0)</f>
        <v>157</v>
      </c>
      <c r="Q754" s="270">
        <f>IF(W77&gt;0,ROUND(W77,0),0)</f>
        <v>0</v>
      </c>
      <c r="R754" s="270">
        <f>IF(W78&gt;0,ROUND(W78,0),0)</f>
        <v>56</v>
      </c>
      <c r="S754" s="270">
        <f>IF(W79&gt;0,ROUND(W79,0),0)</f>
        <v>0</v>
      </c>
      <c r="T754" s="272">
        <f>IF(W80&gt;0,ROUND(W80,2),0)</f>
        <v>0</v>
      </c>
      <c r="U754" s="270"/>
      <c r="V754" s="271"/>
      <c r="W754" s="270"/>
      <c r="X754" s="270"/>
      <c r="Y754" s="270">
        <f t="shared" si="21"/>
        <v>52155</v>
      </c>
      <c r="Z754" s="271"/>
      <c r="AA754" s="271"/>
      <c r="AB754" s="271"/>
      <c r="AC754" s="271"/>
      <c r="AD754" s="271"/>
      <c r="AE754" s="271"/>
      <c r="AF754" s="271"/>
      <c r="AG754" s="271"/>
      <c r="AH754" s="271"/>
      <c r="AI754" s="271"/>
      <c r="AJ754" s="271"/>
      <c r="AK754" s="271"/>
      <c r="AL754" s="271"/>
      <c r="AM754" s="271"/>
      <c r="AN754" s="271"/>
      <c r="AO754" s="271"/>
      <c r="AP754" s="271"/>
      <c r="AQ754" s="271"/>
      <c r="AR754" s="271"/>
      <c r="AS754" s="271"/>
      <c r="AT754" s="271"/>
      <c r="AU754" s="271"/>
      <c r="AV754" s="271"/>
      <c r="AW754" s="271"/>
      <c r="AX754" s="271"/>
      <c r="AY754" s="271"/>
      <c r="AZ754" s="271"/>
      <c r="BA754" s="271"/>
      <c r="BB754" s="271"/>
      <c r="BC754" s="271"/>
      <c r="BD754" s="271"/>
      <c r="BE754" s="271"/>
      <c r="BF754" s="271"/>
      <c r="BG754" s="271"/>
      <c r="BH754" s="271"/>
      <c r="BI754" s="271"/>
      <c r="BJ754" s="271"/>
      <c r="BK754" s="271"/>
      <c r="BL754" s="271"/>
      <c r="BM754" s="271"/>
      <c r="BN754" s="271"/>
      <c r="BO754" s="271"/>
      <c r="BP754" s="271"/>
      <c r="BQ754" s="271"/>
      <c r="BR754" s="271"/>
      <c r="BS754" s="271"/>
      <c r="BT754" s="271"/>
      <c r="BU754" s="271"/>
      <c r="BV754" s="271"/>
      <c r="BW754" s="271"/>
      <c r="BX754" s="271"/>
      <c r="BY754" s="271"/>
      <c r="BZ754" s="271"/>
      <c r="CA754" s="271"/>
      <c r="CB754" s="271"/>
      <c r="CC754" s="271"/>
      <c r="CD754" s="271"/>
      <c r="CE754" s="271"/>
    </row>
    <row r="755" spans="1:83" ht="12.65" customHeight="1" x14ac:dyDescent="0.3">
      <c r="A755" s="209" t="str">
        <f>RIGHT($C$83,3)&amp;"*"&amp;RIGHT($C$82,4)&amp;"*"&amp;X$55&amp;"*"&amp;"A"</f>
        <v>045*2021*7130*A</v>
      </c>
      <c r="B755" s="270">
        <f>ROUND(X59,0)</f>
        <v>1156</v>
      </c>
      <c r="C755" s="272">
        <f>ROUND(X60,2)</f>
        <v>2.16</v>
      </c>
      <c r="D755" s="270">
        <f>ROUND(X61,0)</f>
        <v>173571</v>
      </c>
      <c r="E755" s="270">
        <f>ROUND(X62,0)</f>
        <v>36240</v>
      </c>
      <c r="F755" s="270">
        <f>ROUND(X63,0)</f>
        <v>130879</v>
      </c>
      <c r="G755" s="270">
        <f>ROUND(X64,0)</f>
        <v>7901</v>
      </c>
      <c r="H755" s="270">
        <f>ROUND(X65,0)</f>
        <v>0</v>
      </c>
      <c r="I755" s="270">
        <f>ROUND(X66,0)</f>
        <v>67886</v>
      </c>
      <c r="J755" s="270">
        <f>ROUND(X67,0)</f>
        <v>21243</v>
      </c>
      <c r="K755" s="270">
        <f>ROUND(X68,0)</f>
        <v>0</v>
      </c>
      <c r="L755" s="270">
        <f>ROUND(X69,0)</f>
        <v>3757</v>
      </c>
      <c r="M755" s="270">
        <f>ROUND(X70,0)</f>
        <v>0</v>
      </c>
      <c r="N755" s="270">
        <f>ROUND(X75,0)</f>
        <v>2108774</v>
      </c>
      <c r="O755" s="270">
        <f>ROUND(X73,0)</f>
        <v>100252</v>
      </c>
      <c r="P755" s="270">
        <f>IF(X76&gt;0,ROUND(X76,0),0)</f>
        <v>898</v>
      </c>
      <c r="Q755" s="270">
        <f>IF(X77&gt;0,ROUND(X77,0),0)</f>
        <v>0</v>
      </c>
      <c r="R755" s="270">
        <f>IF(X78&gt;0,ROUND(X78,0),0)</f>
        <v>317</v>
      </c>
      <c r="S755" s="270">
        <f>IF(X79&gt;0,ROUND(X79,0),0)</f>
        <v>0</v>
      </c>
      <c r="T755" s="272">
        <f>IF(X80&gt;0,ROUND(X80,2),0)</f>
        <v>0</v>
      </c>
      <c r="U755" s="270"/>
      <c r="V755" s="271"/>
      <c r="W755" s="270"/>
      <c r="X755" s="270"/>
      <c r="Y755" s="270">
        <f t="shared" si="21"/>
        <v>270612</v>
      </c>
      <c r="Z755" s="271"/>
      <c r="AA755" s="271"/>
      <c r="AB755" s="271"/>
      <c r="AC755" s="271"/>
      <c r="AD755" s="271"/>
      <c r="AE755" s="271"/>
      <c r="AF755" s="271"/>
      <c r="AG755" s="271"/>
      <c r="AH755" s="271"/>
      <c r="AI755" s="271"/>
      <c r="AJ755" s="271"/>
      <c r="AK755" s="271"/>
      <c r="AL755" s="271"/>
      <c r="AM755" s="271"/>
      <c r="AN755" s="271"/>
      <c r="AO755" s="271"/>
      <c r="AP755" s="271"/>
      <c r="AQ755" s="271"/>
      <c r="AR755" s="271"/>
      <c r="AS755" s="271"/>
      <c r="AT755" s="271"/>
      <c r="AU755" s="271"/>
      <c r="AV755" s="271"/>
      <c r="AW755" s="271"/>
      <c r="AX755" s="271"/>
      <c r="AY755" s="271"/>
      <c r="AZ755" s="271"/>
      <c r="BA755" s="271"/>
      <c r="BB755" s="271"/>
      <c r="BC755" s="271"/>
      <c r="BD755" s="271"/>
      <c r="BE755" s="271"/>
      <c r="BF755" s="271"/>
      <c r="BG755" s="271"/>
      <c r="BH755" s="271"/>
      <c r="BI755" s="271"/>
      <c r="BJ755" s="271"/>
      <c r="BK755" s="271"/>
      <c r="BL755" s="271"/>
      <c r="BM755" s="271"/>
      <c r="BN755" s="271"/>
      <c r="BO755" s="271"/>
      <c r="BP755" s="271"/>
      <c r="BQ755" s="271"/>
      <c r="BR755" s="271"/>
      <c r="BS755" s="271"/>
      <c r="BT755" s="271"/>
      <c r="BU755" s="271"/>
      <c r="BV755" s="271"/>
      <c r="BW755" s="271"/>
      <c r="BX755" s="271"/>
      <c r="BY755" s="271"/>
      <c r="BZ755" s="271"/>
      <c r="CA755" s="271"/>
      <c r="CB755" s="271"/>
      <c r="CC755" s="271"/>
      <c r="CD755" s="271"/>
      <c r="CE755" s="271"/>
    </row>
    <row r="756" spans="1:83" ht="12.65" customHeight="1" x14ac:dyDescent="0.3">
      <c r="A756" s="209" t="str">
        <f>RIGHT($C$83,3)&amp;"*"&amp;RIGHT($C$82,4)&amp;"*"&amp;Y$55&amp;"*"&amp;"A"</f>
        <v>045*2021*7140*A</v>
      </c>
      <c r="B756" s="270">
        <f>ROUND(Y59,0)</f>
        <v>3406</v>
      </c>
      <c r="C756" s="272">
        <f>ROUND(Y60,2)</f>
        <v>1.95</v>
      </c>
      <c r="D756" s="270">
        <f>ROUND(Y61,0)</f>
        <v>157040</v>
      </c>
      <c r="E756" s="270">
        <f>ROUND(Y62,0)</f>
        <v>32788</v>
      </c>
      <c r="F756" s="270">
        <f>ROUND(Y63,0)</f>
        <v>118414</v>
      </c>
      <c r="G756" s="270">
        <f>ROUND(Y64,0)</f>
        <v>7149</v>
      </c>
      <c r="H756" s="270">
        <f>ROUND(Y65,0)</f>
        <v>0</v>
      </c>
      <c r="I756" s="270">
        <f>ROUND(Y66,0)</f>
        <v>121115</v>
      </c>
      <c r="J756" s="270">
        <f>ROUND(Y67,0)</f>
        <v>19232</v>
      </c>
      <c r="K756" s="270">
        <f>ROUND(Y68,0)</f>
        <v>0</v>
      </c>
      <c r="L756" s="270">
        <f>ROUND(Y69,0)</f>
        <v>3399</v>
      </c>
      <c r="M756" s="270">
        <f>ROUND(Y70,0)</f>
        <v>0</v>
      </c>
      <c r="N756" s="270">
        <f>ROUND(Y75,0)</f>
        <v>1907936</v>
      </c>
      <c r="O756" s="270">
        <f>ROUND(Y73,0)</f>
        <v>104539</v>
      </c>
      <c r="P756" s="270">
        <f>IF(Y76&gt;0,ROUND(Y76,0),0)</f>
        <v>813</v>
      </c>
      <c r="Q756" s="270">
        <f>IF(Y77&gt;0,ROUND(Y77,0),0)</f>
        <v>0</v>
      </c>
      <c r="R756" s="270">
        <f>IF(Y78&gt;0,ROUND(Y78,0),0)</f>
        <v>287</v>
      </c>
      <c r="S756" s="270">
        <f>IF(Y79&gt;0,ROUND(Y79,0),0)</f>
        <v>3950</v>
      </c>
      <c r="T756" s="272">
        <f>IF(Y80&gt;0,ROUND(Y80,2),0)</f>
        <v>0</v>
      </c>
      <c r="U756" s="270"/>
      <c r="V756" s="271"/>
      <c r="W756" s="270"/>
      <c r="X756" s="270"/>
      <c r="Y756" s="270">
        <f t="shared" si="21"/>
        <v>255566</v>
      </c>
      <c r="Z756" s="271"/>
      <c r="AA756" s="271"/>
      <c r="AB756" s="271"/>
      <c r="AC756" s="271"/>
      <c r="AD756" s="271"/>
      <c r="AE756" s="271"/>
      <c r="AF756" s="271"/>
      <c r="AG756" s="271"/>
      <c r="AH756" s="271"/>
      <c r="AI756" s="271"/>
      <c r="AJ756" s="271"/>
      <c r="AK756" s="271"/>
      <c r="AL756" s="271"/>
      <c r="AM756" s="271"/>
      <c r="AN756" s="271"/>
      <c r="AO756" s="271"/>
      <c r="AP756" s="271"/>
      <c r="AQ756" s="271"/>
      <c r="AR756" s="271"/>
      <c r="AS756" s="271"/>
      <c r="AT756" s="271"/>
      <c r="AU756" s="271"/>
      <c r="AV756" s="271"/>
      <c r="AW756" s="271"/>
      <c r="AX756" s="271"/>
      <c r="AY756" s="271"/>
      <c r="AZ756" s="271"/>
      <c r="BA756" s="271"/>
      <c r="BB756" s="271"/>
      <c r="BC756" s="271"/>
      <c r="BD756" s="271"/>
      <c r="BE756" s="271"/>
      <c r="BF756" s="271"/>
      <c r="BG756" s="271"/>
      <c r="BH756" s="271"/>
      <c r="BI756" s="271"/>
      <c r="BJ756" s="271"/>
      <c r="BK756" s="271"/>
      <c r="BL756" s="271"/>
      <c r="BM756" s="271"/>
      <c r="BN756" s="271"/>
      <c r="BO756" s="271"/>
      <c r="BP756" s="271"/>
      <c r="BQ756" s="271"/>
      <c r="BR756" s="271"/>
      <c r="BS756" s="271"/>
      <c r="BT756" s="271"/>
      <c r="BU756" s="271"/>
      <c r="BV756" s="271"/>
      <c r="BW756" s="271"/>
      <c r="BX756" s="271"/>
      <c r="BY756" s="271"/>
      <c r="BZ756" s="271"/>
      <c r="CA756" s="271"/>
      <c r="CB756" s="271"/>
      <c r="CC756" s="271"/>
      <c r="CD756" s="271"/>
      <c r="CE756" s="271"/>
    </row>
    <row r="757" spans="1:83" ht="12.65" customHeight="1" x14ac:dyDescent="0.3">
      <c r="A757" s="209" t="str">
        <f>RIGHT($C$83,3)&amp;"*"&amp;RIGHT($C$82,4)&amp;"*"&amp;Z$55&amp;"*"&amp;"A"</f>
        <v>045*2021*7150*A</v>
      </c>
      <c r="B757" s="270">
        <f>ROUND(Z59,0)</f>
        <v>0</v>
      </c>
      <c r="C757" s="272">
        <f>ROUND(Z60,2)</f>
        <v>0</v>
      </c>
      <c r="D757" s="270">
        <f>ROUND(Z61,0)</f>
        <v>0</v>
      </c>
      <c r="E757" s="270">
        <f>ROUND(Z62,0)</f>
        <v>0</v>
      </c>
      <c r="F757" s="270">
        <f>ROUND(Z63,0)</f>
        <v>0</v>
      </c>
      <c r="G757" s="270">
        <f>ROUND(Z64,0)</f>
        <v>0</v>
      </c>
      <c r="H757" s="270">
        <f>ROUND(Z65,0)</f>
        <v>0</v>
      </c>
      <c r="I757" s="270">
        <f>ROUND(Z66,0)</f>
        <v>0</v>
      </c>
      <c r="J757" s="270">
        <f>ROUND(Z67,0)</f>
        <v>0</v>
      </c>
      <c r="K757" s="270">
        <f>ROUND(Z68,0)</f>
        <v>0</v>
      </c>
      <c r="L757" s="270">
        <f>ROUND(Z69,0)</f>
        <v>0</v>
      </c>
      <c r="M757" s="270">
        <f>ROUND(Z70,0)</f>
        <v>0</v>
      </c>
      <c r="N757" s="270">
        <f>ROUND(Z75,0)</f>
        <v>0</v>
      </c>
      <c r="O757" s="270">
        <f>ROUND(Z73,0)</f>
        <v>0</v>
      </c>
      <c r="P757" s="270">
        <f>IF(Z76&gt;0,ROUND(Z76,0),0)</f>
        <v>0</v>
      </c>
      <c r="Q757" s="270">
        <f>IF(Z77&gt;0,ROUND(Z77,0),0)</f>
        <v>0</v>
      </c>
      <c r="R757" s="270">
        <f>IF(Z78&gt;0,ROUND(Z78,0),0)</f>
        <v>0</v>
      </c>
      <c r="S757" s="270">
        <f>IF(Z79&gt;0,ROUND(Z79,0),0)</f>
        <v>0</v>
      </c>
      <c r="T757" s="272">
        <f>IF(Z80&gt;0,ROUND(Z80,2),0)</f>
        <v>0</v>
      </c>
      <c r="U757" s="270"/>
      <c r="V757" s="271"/>
      <c r="W757" s="270"/>
      <c r="X757" s="270"/>
      <c r="Y757" s="270">
        <f t="shared" si="21"/>
        <v>0</v>
      </c>
      <c r="Z757" s="271"/>
      <c r="AA757" s="271"/>
      <c r="AB757" s="271"/>
      <c r="AC757" s="271"/>
      <c r="AD757" s="271"/>
      <c r="AE757" s="271"/>
      <c r="AF757" s="271"/>
      <c r="AG757" s="271"/>
      <c r="AH757" s="271"/>
      <c r="AI757" s="271"/>
      <c r="AJ757" s="271"/>
      <c r="AK757" s="271"/>
      <c r="AL757" s="271"/>
      <c r="AM757" s="271"/>
      <c r="AN757" s="271"/>
      <c r="AO757" s="271"/>
      <c r="AP757" s="271"/>
      <c r="AQ757" s="271"/>
      <c r="AR757" s="271"/>
      <c r="AS757" s="271"/>
      <c r="AT757" s="271"/>
      <c r="AU757" s="271"/>
      <c r="AV757" s="271"/>
      <c r="AW757" s="271"/>
      <c r="AX757" s="271"/>
      <c r="AY757" s="271"/>
      <c r="AZ757" s="271"/>
      <c r="BA757" s="271"/>
      <c r="BB757" s="271"/>
      <c r="BC757" s="271"/>
      <c r="BD757" s="271"/>
      <c r="BE757" s="271"/>
      <c r="BF757" s="271"/>
      <c r="BG757" s="271"/>
      <c r="BH757" s="271"/>
      <c r="BI757" s="271"/>
      <c r="BJ757" s="271"/>
      <c r="BK757" s="271"/>
      <c r="BL757" s="271"/>
      <c r="BM757" s="271"/>
      <c r="BN757" s="271"/>
      <c r="BO757" s="271"/>
      <c r="BP757" s="271"/>
      <c r="BQ757" s="271"/>
      <c r="BR757" s="271"/>
      <c r="BS757" s="271"/>
      <c r="BT757" s="271"/>
      <c r="BU757" s="271"/>
      <c r="BV757" s="271"/>
      <c r="BW757" s="271"/>
      <c r="BX757" s="271"/>
      <c r="BY757" s="271"/>
      <c r="BZ757" s="271"/>
      <c r="CA757" s="271"/>
      <c r="CB757" s="271"/>
      <c r="CC757" s="271"/>
      <c r="CD757" s="271"/>
      <c r="CE757" s="271"/>
    </row>
    <row r="758" spans="1:83" ht="12.65" customHeight="1" x14ac:dyDescent="0.3">
      <c r="A758" s="209" t="str">
        <f>RIGHT($C$83,3)&amp;"*"&amp;RIGHT($C$82,4)&amp;"*"&amp;AA$55&amp;"*"&amp;"A"</f>
        <v>045*2021*7160*A</v>
      </c>
      <c r="B758" s="270">
        <f>ROUND(AA59,0)</f>
        <v>0</v>
      </c>
      <c r="C758" s="272">
        <f>ROUND(AA60,2)</f>
        <v>0</v>
      </c>
      <c r="D758" s="270">
        <f>ROUND(AA61,0)</f>
        <v>0</v>
      </c>
      <c r="E758" s="270">
        <f>ROUND(AA62,0)</f>
        <v>0</v>
      </c>
      <c r="F758" s="270">
        <f>ROUND(AA63,0)</f>
        <v>0</v>
      </c>
      <c r="G758" s="270">
        <f>ROUND(AA64,0)</f>
        <v>0</v>
      </c>
      <c r="H758" s="270">
        <f>ROUND(AA65,0)</f>
        <v>0</v>
      </c>
      <c r="I758" s="270">
        <f>ROUND(AA66,0)</f>
        <v>0</v>
      </c>
      <c r="J758" s="270">
        <f>ROUND(AA67,0)</f>
        <v>0</v>
      </c>
      <c r="K758" s="270">
        <f>ROUND(AA68,0)</f>
        <v>0</v>
      </c>
      <c r="L758" s="270">
        <f>ROUND(AA69,0)</f>
        <v>0</v>
      </c>
      <c r="M758" s="270">
        <f>ROUND(AA70,0)</f>
        <v>0</v>
      </c>
      <c r="N758" s="270">
        <f>ROUND(AA75,0)</f>
        <v>0</v>
      </c>
      <c r="O758" s="270">
        <f>ROUND(AA73,0)</f>
        <v>0</v>
      </c>
      <c r="P758" s="270">
        <f>IF(AA76&gt;0,ROUND(AA76,0),0)</f>
        <v>0</v>
      </c>
      <c r="Q758" s="270">
        <f>IF(AA77&gt;0,ROUND(AA77,0),0)</f>
        <v>0</v>
      </c>
      <c r="R758" s="270">
        <f>IF(AA78&gt;0,ROUND(AA78,0),0)</f>
        <v>0</v>
      </c>
      <c r="S758" s="270">
        <f>IF(AA79&gt;0,ROUND(AA79,0),0)</f>
        <v>0</v>
      </c>
      <c r="T758" s="272">
        <f>IF(AA80&gt;0,ROUND(AA80,2),0)</f>
        <v>0</v>
      </c>
      <c r="U758" s="270"/>
      <c r="V758" s="271"/>
      <c r="W758" s="270"/>
      <c r="X758" s="270"/>
      <c r="Y758" s="270">
        <f t="shared" si="21"/>
        <v>0</v>
      </c>
      <c r="Z758" s="271"/>
      <c r="AA758" s="271"/>
      <c r="AB758" s="271"/>
      <c r="AC758" s="271"/>
      <c r="AD758" s="271"/>
      <c r="AE758" s="271"/>
      <c r="AF758" s="271"/>
      <c r="AG758" s="271"/>
      <c r="AH758" s="271"/>
      <c r="AI758" s="271"/>
      <c r="AJ758" s="271"/>
      <c r="AK758" s="271"/>
      <c r="AL758" s="271"/>
      <c r="AM758" s="271"/>
      <c r="AN758" s="271"/>
      <c r="AO758" s="271"/>
      <c r="AP758" s="271"/>
      <c r="AQ758" s="271"/>
      <c r="AR758" s="271"/>
      <c r="AS758" s="271"/>
      <c r="AT758" s="271"/>
      <c r="AU758" s="271"/>
      <c r="AV758" s="271"/>
      <c r="AW758" s="271"/>
      <c r="AX758" s="271"/>
      <c r="AY758" s="271"/>
      <c r="AZ758" s="271"/>
      <c r="BA758" s="271"/>
      <c r="BB758" s="271"/>
      <c r="BC758" s="271"/>
      <c r="BD758" s="271"/>
      <c r="BE758" s="271"/>
      <c r="BF758" s="271"/>
      <c r="BG758" s="271"/>
      <c r="BH758" s="271"/>
      <c r="BI758" s="271"/>
      <c r="BJ758" s="271"/>
      <c r="BK758" s="271"/>
      <c r="BL758" s="271"/>
      <c r="BM758" s="271"/>
      <c r="BN758" s="271"/>
      <c r="BO758" s="271"/>
      <c r="BP758" s="271"/>
      <c r="BQ758" s="271"/>
      <c r="BR758" s="271"/>
      <c r="BS758" s="271"/>
      <c r="BT758" s="271"/>
      <c r="BU758" s="271"/>
      <c r="BV758" s="271"/>
      <c r="BW758" s="271"/>
      <c r="BX758" s="271"/>
      <c r="BY758" s="271"/>
      <c r="BZ758" s="271"/>
      <c r="CA758" s="271"/>
      <c r="CB758" s="271"/>
      <c r="CC758" s="271"/>
      <c r="CD758" s="271"/>
      <c r="CE758" s="271"/>
    </row>
    <row r="759" spans="1:83" ht="12.65" customHeight="1" x14ac:dyDescent="0.3">
      <c r="A759" s="209" t="str">
        <f>RIGHT($C$83,3)&amp;"*"&amp;RIGHT($C$82,4)&amp;"*"&amp;AB$55&amp;"*"&amp;"A"</f>
        <v>045*2021*7170*A</v>
      </c>
      <c r="B759" s="270"/>
      <c r="C759" s="272">
        <f>ROUND(AB60,2)</f>
        <v>0.54</v>
      </c>
      <c r="D759" s="270">
        <f>ROUND(AB61,0)</f>
        <v>27683</v>
      </c>
      <c r="E759" s="270">
        <f>ROUND(AB62,0)</f>
        <v>5780</v>
      </c>
      <c r="F759" s="270">
        <f>ROUND(AB63,0)</f>
        <v>70839</v>
      </c>
      <c r="G759" s="270">
        <f>ROUND(AB64,0)</f>
        <v>263070</v>
      </c>
      <c r="H759" s="270">
        <f>ROUND(AB65,0)</f>
        <v>0</v>
      </c>
      <c r="I759" s="270">
        <f>ROUND(AB66,0)</f>
        <v>236118</v>
      </c>
      <c r="J759" s="270">
        <f>ROUND(AB67,0)</f>
        <v>8776</v>
      </c>
      <c r="K759" s="270">
        <f>ROUND(AB68,0)</f>
        <v>-1350</v>
      </c>
      <c r="L759" s="270">
        <f>ROUND(AB69,0)</f>
        <v>1414</v>
      </c>
      <c r="M759" s="270">
        <f>ROUND(AB70,0)</f>
        <v>0</v>
      </c>
      <c r="N759" s="270">
        <f>ROUND(AB75,0)</f>
        <v>1043788</v>
      </c>
      <c r="O759" s="270">
        <f>ROUND(AB73,0)</f>
        <v>622346</v>
      </c>
      <c r="P759" s="270">
        <f>IF(AB76&gt;0,ROUND(AB76,0),0)</f>
        <v>371</v>
      </c>
      <c r="Q759" s="270">
        <f>IF(AB77&gt;0,ROUND(AB77,0),0)</f>
        <v>0</v>
      </c>
      <c r="R759" s="270">
        <f>IF(AB78&gt;0,ROUND(AB78,0),0)</f>
        <v>131</v>
      </c>
      <c r="S759" s="270">
        <f>IF(AB79&gt;0,ROUND(AB79,0),0)</f>
        <v>0</v>
      </c>
      <c r="T759" s="272">
        <f>IF(AB80&gt;0,ROUND(AB80,2),0)</f>
        <v>0</v>
      </c>
      <c r="U759" s="270"/>
      <c r="V759" s="271"/>
      <c r="W759" s="270"/>
      <c r="X759" s="270"/>
      <c r="Y759" s="270">
        <f t="shared" si="21"/>
        <v>171129</v>
      </c>
      <c r="Z759" s="271"/>
      <c r="AA759" s="271"/>
      <c r="AB759" s="271"/>
      <c r="AC759" s="271"/>
      <c r="AD759" s="271"/>
      <c r="AE759" s="271"/>
      <c r="AF759" s="271"/>
      <c r="AG759" s="271"/>
      <c r="AH759" s="271"/>
      <c r="AI759" s="271"/>
      <c r="AJ759" s="271"/>
      <c r="AK759" s="271"/>
      <c r="AL759" s="271"/>
      <c r="AM759" s="271"/>
      <c r="AN759" s="271"/>
      <c r="AO759" s="271"/>
      <c r="AP759" s="271"/>
      <c r="AQ759" s="271"/>
      <c r="AR759" s="271"/>
      <c r="AS759" s="271"/>
      <c r="AT759" s="271"/>
      <c r="AU759" s="271"/>
      <c r="AV759" s="271"/>
      <c r="AW759" s="271"/>
      <c r="AX759" s="271"/>
      <c r="AY759" s="271"/>
      <c r="AZ759" s="271"/>
      <c r="BA759" s="271"/>
      <c r="BB759" s="271"/>
      <c r="BC759" s="271"/>
      <c r="BD759" s="271"/>
      <c r="BE759" s="271"/>
      <c r="BF759" s="271"/>
      <c r="BG759" s="271"/>
      <c r="BH759" s="271"/>
      <c r="BI759" s="271"/>
      <c r="BJ759" s="271"/>
      <c r="BK759" s="271"/>
      <c r="BL759" s="271"/>
      <c r="BM759" s="271"/>
      <c r="BN759" s="271"/>
      <c r="BO759" s="271"/>
      <c r="BP759" s="271"/>
      <c r="BQ759" s="271"/>
      <c r="BR759" s="271"/>
      <c r="BS759" s="271"/>
      <c r="BT759" s="271"/>
      <c r="BU759" s="271"/>
      <c r="BV759" s="271"/>
      <c r="BW759" s="271"/>
      <c r="BX759" s="271"/>
      <c r="BY759" s="271"/>
      <c r="BZ759" s="271"/>
      <c r="CA759" s="271"/>
      <c r="CB759" s="271"/>
      <c r="CC759" s="271"/>
      <c r="CD759" s="271"/>
      <c r="CE759" s="271"/>
    </row>
    <row r="760" spans="1:83" ht="12.65" customHeight="1" x14ac:dyDescent="0.3">
      <c r="A760" s="209" t="str">
        <f>RIGHT($C$83,3)&amp;"*"&amp;RIGHT($C$82,4)&amp;"*"&amp;AC$55&amp;"*"&amp;"A"</f>
        <v>045*2021*7180*A</v>
      </c>
      <c r="B760" s="270">
        <f>ROUND(AC59,0)</f>
        <v>0</v>
      </c>
      <c r="C760" s="272">
        <f>ROUND(AC60,2)</f>
        <v>0</v>
      </c>
      <c r="D760" s="270">
        <f>ROUND(AC61,0)</f>
        <v>0</v>
      </c>
      <c r="E760" s="270">
        <f>ROUND(AC62,0)</f>
        <v>0</v>
      </c>
      <c r="F760" s="270">
        <f>ROUND(AC63,0)</f>
        <v>0</v>
      </c>
      <c r="G760" s="270">
        <f>ROUND(AC64,0)</f>
        <v>0</v>
      </c>
      <c r="H760" s="270">
        <f>ROUND(AC65,0)</f>
        <v>0</v>
      </c>
      <c r="I760" s="270">
        <f>ROUND(AC66,0)</f>
        <v>0</v>
      </c>
      <c r="J760" s="270">
        <f>ROUND(AC67,0)</f>
        <v>0</v>
      </c>
      <c r="K760" s="270">
        <f>ROUND(AC68,0)</f>
        <v>0</v>
      </c>
      <c r="L760" s="270">
        <f>ROUND(AC69,0)</f>
        <v>0</v>
      </c>
      <c r="M760" s="270">
        <f>ROUND(AC70,0)</f>
        <v>0</v>
      </c>
      <c r="N760" s="270">
        <f>ROUND(AC75,0)</f>
        <v>0</v>
      </c>
      <c r="O760" s="270">
        <f>ROUND(AC73,0)</f>
        <v>0</v>
      </c>
      <c r="P760" s="270">
        <f>IF(AC76&gt;0,ROUND(AC76,0),0)</f>
        <v>0</v>
      </c>
      <c r="Q760" s="270">
        <f>IF(AC77&gt;0,ROUND(AC77,0),0)</f>
        <v>0</v>
      </c>
      <c r="R760" s="270">
        <f>IF(AC78&gt;0,ROUND(AC78,0),0)</f>
        <v>0</v>
      </c>
      <c r="S760" s="270">
        <f>IF(AC79&gt;0,ROUND(AC79,0),0)</f>
        <v>0</v>
      </c>
      <c r="T760" s="272">
        <f>IF(AC80&gt;0,ROUND(AC80,2),0)</f>
        <v>0</v>
      </c>
      <c r="U760" s="270"/>
      <c r="V760" s="271"/>
      <c r="W760" s="270"/>
      <c r="X760" s="270"/>
      <c r="Y760" s="270">
        <f t="shared" si="21"/>
        <v>0</v>
      </c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1"/>
      <c r="AR760" s="271"/>
      <c r="AS760" s="271"/>
      <c r="AT760" s="271"/>
      <c r="AU760" s="271"/>
      <c r="AV760" s="271"/>
      <c r="AW760" s="271"/>
      <c r="AX760" s="271"/>
      <c r="AY760" s="271"/>
      <c r="AZ760" s="271"/>
      <c r="BA760" s="271"/>
      <c r="BB760" s="271"/>
      <c r="BC760" s="271"/>
      <c r="BD760" s="271"/>
      <c r="BE760" s="271"/>
      <c r="BF760" s="271"/>
      <c r="BG760" s="271"/>
      <c r="BH760" s="271"/>
      <c r="BI760" s="271"/>
      <c r="BJ760" s="271"/>
      <c r="BK760" s="271"/>
      <c r="BL760" s="271"/>
      <c r="BM760" s="271"/>
      <c r="BN760" s="271"/>
      <c r="BO760" s="271"/>
      <c r="BP760" s="271"/>
      <c r="BQ760" s="271"/>
      <c r="BR760" s="271"/>
      <c r="BS760" s="271"/>
      <c r="BT760" s="271"/>
      <c r="BU760" s="271"/>
      <c r="BV760" s="271"/>
      <c r="BW760" s="271"/>
      <c r="BX760" s="271"/>
      <c r="BY760" s="271"/>
      <c r="BZ760" s="271"/>
      <c r="CA760" s="271"/>
      <c r="CB760" s="271"/>
      <c r="CC760" s="271"/>
      <c r="CD760" s="271"/>
      <c r="CE760" s="271"/>
    </row>
    <row r="761" spans="1:83" ht="12.65" customHeight="1" x14ac:dyDescent="0.3">
      <c r="A761" s="209" t="str">
        <f>RIGHT($C$83,3)&amp;"*"&amp;RIGHT($C$82,4)&amp;"*"&amp;AD$55&amp;"*"&amp;"A"</f>
        <v>045*2021*7190*A</v>
      </c>
      <c r="B761" s="270">
        <f>ROUND(AD59,0)</f>
        <v>0</v>
      </c>
      <c r="C761" s="272">
        <f>ROUND(AD60,2)</f>
        <v>0</v>
      </c>
      <c r="D761" s="270">
        <f>ROUND(AD61,0)</f>
        <v>0</v>
      </c>
      <c r="E761" s="270">
        <f>ROUND(AD62,0)</f>
        <v>0</v>
      </c>
      <c r="F761" s="270">
        <f>ROUND(AD63,0)</f>
        <v>0</v>
      </c>
      <c r="G761" s="270">
        <f>ROUND(AD64,0)</f>
        <v>0</v>
      </c>
      <c r="H761" s="270">
        <f>ROUND(AD65,0)</f>
        <v>0</v>
      </c>
      <c r="I761" s="270">
        <f>ROUND(AD66,0)</f>
        <v>0</v>
      </c>
      <c r="J761" s="270">
        <f>ROUND(AD67,0)</f>
        <v>0</v>
      </c>
      <c r="K761" s="270">
        <f>ROUND(AD68,0)</f>
        <v>0</v>
      </c>
      <c r="L761" s="270">
        <f>ROUND(AD69,0)</f>
        <v>0</v>
      </c>
      <c r="M761" s="270">
        <f>ROUND(AD70,0)</f>
        <v>0</v>
      </c>
      <c r="N761" s="270">
        <f>ROUND(AD75,0)</f>
        <v>0</v>
      </c>
      <c r="O761" s="270">
        <f>ROUND(AD73,0)</f>
        <v>0</v>
      </c>
      <c r="P761" s="270">
        <f>IF(AD76&gt;0,ROUND(AD76,0),0)</f>
        <v>0</v>
      </c>
      <c r="Q761" s="270">
        <f>IF(AD77&gt;0,ROUND(AD77,0),0)</f>
        <v>0</v>
      </c>
      <c r="R761" s="270">
        <f>IF(AD78&gt;0,ROUND(AD78,0),0)</f>
        <v>0</v>
      </c>
      <c r="S761" s="270">
        <f>IF(AD79&gt;0,ROUND(AD79,0),0)</f>
        <v>0</v>
      </c>
      <c r="T761" s="272">
        <f>IF(AD80&gt;0,ROUND(AD80,2),0)</f>
        <v>0</v>
      </c>
      <c r="U761" s="270"/>
      <c r="V761" s="271"/>
      <c r="W761" s="270"/>
      <c r="X761" s="270"/>
      <c r="Y761" s="270">
        <f t="shared" si="21"/>
        <v>0</v>
      </c>
      <c r="Z761" s="271"/>
      <c r="AA761" s="271"/>
      <c r="AB761" s="271"/>
      <c r="AC761" s="271"/>
      <c r="AD761" s="271"/>
      <c r="AE761" s="271"/>
      <c r="AF761" s="271"/>
      <c r="AG761" s="271"/>
      <c r="AH761" s="271"/>
      <c r="AI761" s="271"/>
      <c r="AJ761" s="271"/>
      <c r="AK761" s="271"/>
      <c r="AL761" s="271"/>
      <c r="AM761" s="271"/>
      <c r="AN761" s="271"/>
      <c r="AO761" s="271"/>
      <c r="AP761" s="271"/>
      <c r="AQ761" s="271"/>
      <c r="AR761" s="271"/>
      <c r="AS761" s="271"/>
      <c r="AT761" s="271"/>
      <c r="AU761" s="271"/>
      <c r="AV761" s="271"/>
      <c r="AW761" s="271"/>
      <c r="AX761" s="271"/>
      <c r="AY761" s="271"/>
      <c r="AZ761" s="271"/>
      <c r="BA761" s="271"/>
      <c r="BB761" s="271"/>
      <c r="BC761" s="271"/>
      <c r="BD761" s="271"/>
      <c r="BE761" s="271"/>
      <c r="BF761" s="271"/>
      <c r="BG761" s="271"/>
      <c r="BH761" s="271"/>
      <c r="BI761" s="271"/>
      <c r="BJ761" s="271"/>
      <c r="BK761" s="271"/>
      <c r="BL761" s="271"/>
      <c r="BM761" s="271"/>
      <c r="BN761" s="271"/>
      <c r="BO761" s="271"/>
      <c r="BP761" s="271"/>
      <c r="BQ761" s="271"/>
      <c r="BR761" s="271"/>
      <c r="BS761" s="271"/>
      <c r="BT761" s="271"/>
      <c r="BU761" s="271"/>
      <c r="BV761" s="271"/>
      <c r="BW761" s="271"/>
      <c r="BX761" s="271"/>
      <c r="BY761" s="271"/>
      <c r="BZ761" s="271"/>
      <c r="CA761" s="271"/>
      <c r="CB761" s="271"/>
      <c r="CC761" s="271"/>
      <c r="CD761" s="271"/>
      <c r="CE761" s="271"/>
    </row>
    <row r="762" spans="1:83" ht="12.65" customHeight="1" x14ac:dyDescent="0.3">
      <c r="A762" s="209" t="str">
        <f>RIGHT($C$83,3)&amp;"*"&amp;RIGHT($C$82,4)&amp;"*"&amp;AE$55&amp;"*"&amp;"A"</f>
        <v>045*2021*7200*A</v>
      </c>
      <c r="B762" s="270">
        <f>ROUND(AE59,0)</f>
        <v>16883</v>
      </c>
      <c r="C762" s="272">
        <f>ROUND(AE60,2)</f>
        <v>0</v>
      </c>
      <c r="D762" s="270">
        <f>ROUND(AE61,0)</f>
        <v>0</v>
      </c>
      <c r="E762" s="270">
        <f>ROUND(AE62,0)</f>
        <v>0</v>
      </c>
      <c r="F762" s="270">
        <f>ROUND(AE63,0)</f>
        <v>492755</v>
      </c>
      <c r="G762" s="270">
        <f>ROUND(AE64,0)</f>
        <v>4478</v>
      </c>
      <c r="H762" s="270">
        <f>ROUND(AE65,0)</f>
        <v>0</v>
      </c>
      <c r="I762" s="270">
        <f>ROUND(AE66,0)</f>
        <v>0</v>
      </c>
      <c r="J762" s="270">
        <f>ROUND(AE67,0)</f>
        <v>68106</v>
      </c>
      <c r="K762" s="270">
        <f>ROUND(AE68,0)</f>
        <v>0</v>
      </c>
      <c r="L762" s="270">
        <f>ROUND(AE69,0)</f>
        <v>0</v>
      </c>
      <c r="M762" s="270">
        <f>ROUND(AE70,0)</f>
        <v>0</v>
      </c>
      <c r="N762" s="270">
        <f>ROUND(AE75,0)</f>
        <v>1311622</v>
      </c>
      <c r="O762" s="270">
        <f>ROUND(AE73,0)</f>
        <v>289703</v>
      </c>
      <c r="P762" s="270">
        <f>IF(AE76&gt;0,ROUND(AE76,0),0)</f>
        <v>2879</v>
      </c>
      <c r="Q762" s="270">
        <f>IF(AE77&gt;0,ROUND(AE77,0),0)</f>
        <v>0</v>
      </c>
      <c r="R762" s="270">
        <f>IF(AE78&gt;0,ROUND(AE78,0),0)</f>
        <v>1018</v>
      </c>
      <c r="S762" s="270">
        <f>IF(AE79&gt;0,ROUND(AE79,0),0)</f>
        <v>3908</v>
      </c>
      <c r="T762" s="272">
        <f>IF(AE80&gt;0,ROUND(AE80,2),0)</f>
        <v>0</v>
      </c>
      <c r="U762" s="270"/>
      <c r="V762" s="271"/>
      <c r="W762" s="270"/>
      <c r="X762" s="270"/>
      <c r="Y762" s="270">
        <f t="shared" si="21"/>
        <v>126193</v>
      </c>
      <c r="Z762" s="271"/>
      <c r="AA762" s="271"/>
      <c r="AB762" s="271"/>
      <c r="AC762" s="271"/>
      <c r="AD762" s="271"/>
      <c r="AE762" s="271"/>
      <c r="AF762" s="271"/>
      <c r="AG762" s="271"/>
      <c r="AH762" s="271"/>
      <c r="AI762" s="271"/>
      <c r="AJ762" s="271"/>
      <c r="AK762" s="271"/>
      <c r="AL762" s="271"/>
      <c r="AM762" s="271"/>
      <c r="AN762" s="271"/>
      <c r="AO762" s="271"/>
      <c r="AP762" s="271"/>
      <c r="AQ762" s="271"/>
      <c r="AR762" s="271"/>
      <c r="AS762" s="271"/>
      <c r="AT762" s="271"/>
      <c r="AU762" s="271"/>
      <c r="AV762" s="271"/>
      <c r="AW762" s="271"/>
      <c r="AX762" s="271"/>
      <c r="AY762" s="271"/>
      <c r="AZ762" s="271"/>
      <c r="BA762" s="271"/>
      <c r="BB762" s="271"/>
      <c r="BC762" s="271"/>
      <c r="BD762" s="271"/>
      <c r="BE762" s="271"/>
      <c r="BF762" s="271"/>
      <c r="BG762" s="271"/>
      <c r="BH762" s="271"/>
      <c r="BI762" s="271"/>
      <c r="BJ762" s="271"/>
      <c r="BK762" s="271"/>
      <c r="BL762" s="271"/>
      <c r="BM762" s="271"/>
      <c r="BN762" s="271"/>
      <c r="BO762" s="271"/>
      <c r="BP762" s="271"/>
      <c r="BQ762" s="271"/>
      <c r="BR762" s="271"/>
      <c r="BS762" s="271"/>
      <c r="BT762" s="271"/>
      <c r="BU762" s="271"/>
      <c r="BV762" s="271"/>
      <c r="BW762" s="271"/>
      <c r="BX762" s="271"/>
      <c r="BY762" s="271"/>
      <c r="BZ762" s="271"/>
      <c r="CA762" s="271"/>
      <c r="CB762" s="271"/>
      <c r="CC762" s="271"/>
      <c r="CD762" s="271"/>
      <c r="CE762" s="271"/>
    </row>
    <row r="763" spans="1:83" ht="12.65" customHeight="1" x14ac:dyDescent="0.3">
      <c r="A763" s="209" t="str">
        <f>RIGHT($C$83,3)&amp;"*"&amp;RIGHT($C$82,4)&amp;"*"&amp;AF$55&amp;"*"&amp;"A"</f>
        <v>045*2021*7220*A</v>
      </c>
      <c r="B763" s="270">
        <f>ROUND(AF59,0)</f>
        <v>0</v>
      </c>
      <c r="C763" s="272">
        <f>ROUND(AF60,2)</f>
        <v>0</v>
      </c>
      <c r="D763" s="270">
        <f>ROUND(AF61,0)</f>
        <v>0</v>
      </c>
      <c r="E763" s="270">
        <f>ROUND(AF62,0)</f>
        <v>0</v>
      </c>
      <c r="F763" s="270">
        <f>ROUND(AF63,0)</f>
        <v>0</v>
      </c>
      <c r="G763" s="270">
        <f>ROUND(AF64,0)</f>
        <v>0</v>
      </c>
      <c r="H763" s="270">
        <f>ROUND(AF65,0)</f>
        <v>0</v>
      </c>
      <c r="I763" s="270">
        <f>ROUND(AF66,0)</f>
        <v>0</v>
      </c>
      <c r="J763" s="270">
        <f>ROUND(AF67,0)</f>
        <v>0</v>
      </c>
      <c r="K763" s="270">
        <f>ROUND(AF68,0)</f>
        <v>0</v>
      </c>
      <c r="L763" s="270">
        <f>ROUND(AF69,0)</f>
        <v>0</v>
      </c>
      <c r="M763" s="270">
        <f>ROUND(AF70,0)</f>
        <v>0</v>
      </c>
      <c r="N763" s="270">
        <f>ROUND(AF75,0)</f>
        <v>0</v>
      </c>
      <c r="O763" s="270">
        <f>ROUND(AF73,0)</f>
        <v>0</v>
      </c>
      <c r="P763" s="270">
        <f>IF(AF76&gt;0,ROUND(AF76,0),0)</f>
        <v>0</v>
      </c>
      <c r="Q763" s="270">
        <f>IF(AF77&gt;0,ROUND(AF77,0),0)</f>
        <v>0</v>
      </c>
      <c r="R763" s="270">
        <f>IF(AF78&gt;0,ROUND(AF78,0),0)</f>
        <v>0</v>
      </c>
      <c r="S763" s="270">
        <f>IF(AF79&gt;0,ROUND(AF79,0),0)</f>
        <v>0</v>
      </c>
      <c r="T763" s="272">
        <f>IF(AF80&gt;0,ROUND(AF80,2),0)</f>
        <v>0</v>
      </c>
      <c r="U763" s="270"/>
      <c r="V763" s="271"/>
      <c r="W763" s="270"/>
      <c r="X763" s="270"/>
      <c r="Y763" s="270">
        <f t="shared" si="21"/>
        <v>0</v>
      </c>
      <c r="Z763" s="271"/>
      <c r="AA763" s="271"/>
      <c r="AB763" s="271"/>
      <c r="AC763" s="271"/>
      <c r="AD763" s="271"/>
      <c r="AE763" s="271"/>
      <c r="AF763" s="271"/>
      <c r="AG763" s="271"/>
      <c r="AH763" s="271"/>
      <c r="AI763" s="271"/>
      <c r="AJ763" s="271"/>
      <c r="AK763" s="271"/>
      <c r="AL763" s="271"/>
      <c r="AM763" s="271"/>
      <c r="AN763" s="271"/>
      <c r="AO763" s="271"/>
      <c r="AP763" s="271"/>
      <c r="AQ763" s="271"/>
      <c r="AR763" s="271"/>
      <c r="AS763" s="271"/>
      <c r="AT763" s="271"/>
      <c r="AU763" s="271"/>
      <c r="AV763" s="271"/>
      <c r="AW763" s="271"/>
      <c r="AX763" s="271"/>
      <c r="AY763" s="271"/>
      <c r="AZ763" s="271"/>
      <c r="BA763" s="271"/>
      <c r="BB763" s="271"/>
      <c r="BC763" s="271"/>
      <c r="BD763" s="271"/>
      <c r="BE763" s="271"/>
      <c r="BF763" s="271"/>
      <c r="BG763" s="271"/>
      <c r="BH763" s="271"/>
      <c r="BI763" s="271"/>
      <c r="BJ763" s="271"/>
      <c r="BK763" s="271"/>
      <c r="BL763" s="271"/>
      <c r="BM763" s="271"/>
      <c r="BN763" s="271"/>
      <c r="BO763" s="271"/>
      <c r="BP763" s="271"/>
      <c r="BQ763" s="271"/>
      <c r="BR763" s="271"/>
      <c r="BS763" s="271"/>
      <c r="BT763" s="271"/>
      <c r="BU763" s="271"/>
      <c r="BV763" s="271"/>
      <c r="BW763" s="271"/>
      <c r="BX763" s="271"/>
      <c r="BY763" s="271"/>
      <c r="BZ763" s="271"/>
      <c r="CA763" s="271"/>
      <c r="CB763" s="271"/>
      <c r="CC763" s="271"/>
      <c r="CD763" s="271"/>
      <c r="CE763" s="271"/>
    </row>
    <row r="764" spans="1:83" ht="12.65" customHeight="1" x14ac:dyDescent="0.3">
      <c r="A764" s="209" t="str">
        <f>RIGHT($C$83,3)&amp;"*"&amp;RIGHT($C$82,4)&amp;"*"&amp;AG$55&amp;"*"&amp;"A"</f>
        <v>045*2021*7230*A</v>
      </c>
      <c r="B764" s="270">
        <f>ROUND(AG59,0)</f>
        <v>4492</v>
      </c>
      <c r="C764" s="272">
        <f>ROUND(AG60,2)</f>
        <v>10.88</v>
      </c>
      <c r="D764" s="270">
        <f>ROUND(AG61,0)</f>
        <v>809625</v>
      </c>
      <c r="E764" s="270">
        <f>ROUND(AG62,0)</f>
        <v>169042</v>
      </c>
      <c r="F764" s="270">
        <f>ROUND(AG63,0)</f>
        <v>1529124</v>
      </c>
      <c r="G764" s="270">
        <f>ROUND(AG64,0)</f>
        <v>45058</v>
      </c>
      <c r="H764" s="270">
        <f>ROUND(AG65,0)</f>
        <v>0</v>
      </c>
      <c r="I764" s="270">
        <f>ROUND(AG66,0)</f>
        <v>4646</v>
      </c>
      <c r="J764" s="270">
        <f>ROUND(AG67,0)</f>
        <v>68697</v>
      </c>
      <c r="K764" s="270">
        <f>ROUND(AG68,0)</f>
        <v>0</v>
      </c>
      <c r="L764" s="270">
        <f>ROUND(AG69,0)</f>
        <v>5120</v>
      </c>
      <c r="M764" s="270">
        <f>ROUND(AG70,0)</f>
        <v>0</v>
      </c>
      <c r="N764" s="270">
        <f>ROUND(AG75,0)</f>
        <v>4643640</v>
      </c>
      <c r="O764" s="270">
        <f>ROUND(AG73,0)</f>
        <v>73222</v>
      </c>
      <c r="P764" s="270">
        <f>IF(AG76&gt;0,ROUND(AG76,0),0)</f>
        <v>2904</v>
      </c>
      <c r="Q764" s="270">
        <f>IF(AG77&gt;0,ROUND(AG77,0),0)</f>
        <v>153</v>
      </c>
      <c r="R764" s="270">
        <f>IF(AG78&gt;0,ROUND(AG78,0),0)</f>
        <v>1026</v>
      </c>
      <c r="S764" s="270">
        <f>IF(AG79&gt;0,ROUND(AG79,0),0)</f>
        <v>14096</v>
      </c>
      <c r="T764" s="272">
        <f>IF(AG80&gt;0,ROUND(AG80,2),0)</f>
        <v>6.07</v>
      </c>
      <c r="U764" s="270"/>
      <c r="V764" s="271"/>
      <c r="W764" s="270"/>
      <c r="X764" s="270"/>
      <c r="Y764" s="270">
        <f t="shared" si="21"/>
        <v>799366</v>
      </c>
      <c r="Z764" s="271"/>
      <c r="AA764" s="271"/>
      <c r="AB764" s="271"/>
      <c r="AC764" s="271"/>
      <c r="AD764" s="271"/>
      <c r="AE764" s="271"/>
      <c r="AF764" s="271"/>
      <c r="AG764" s="271"/>
      <c r="AH764" s="271"/>
      <c r="AI764" s="271"/>
      <c r="AJ764" s="271"/>
      <c r="AK764" s="271"/>
      <c r="AL764" s="271"/>
      <c r="AM764" s="271"/>
      <c r="AN764" s="271"/>
      <c r="AO764" s="271"/>
      <c r="AP764" s="271"/>
      <c r="AQ764" s="271"/>
      <c r="AR764" s="271"/>
      <c r="AS764" s="271"/>
      <c r="AT764" s="271"/>
      <c r="AU764" s="271"/>
      <c r="AV764" s="271"/>
      <c r="AW764" s="271"/>
      <c r="AX764" s="271"/>
      <c r="AY764" s="271"/>
      <c r="AZ764" s="271"/>
      <c r="BA764" s="271"/>
      <c r="BB764" s="271"/>
      <c r="BC764" s="271"/>
      <c r="BD764" s="271"/>
      <c r="BE764" s="271"/>
      <c r="BF764" s="271"/>
      <c r="BG764" s="271"/>
      <c r="BH764" s="271"/>
      <c r="BI764" s="271"/>
      <c r="BJ764" s="271"/>
      <c r="BK764" s="271"/>
      <c r="BL764" s="271"/>
      <c r="BM764" s="271"/>
      <c r="BN764" s="271"/>
      <c r="BO764" s="271"/>
      <c r="BP764" s="271"/>
      <c r="BQ764" s="271"/>
      <c r="BR764" s="271"/>
      <c r="BS764" s="271"/>
      <c r="BT764" s="271"/>
      <c r="BU764" s="271"/>
      <c r="BV764" s="271"/>
      <c r="BW764" s="271"/>
      <c r="BX764" s="271"/>
      <c r="BY764" s="271"/>
      <c r="BZ764" s="271"/>
      <c r="CA764" s="271"/>
      <c r="CB764" s="271"/>
      <c r="CC764" s="271"/>
      <c r="CD764" s="271"/>
      <c r="CE764" s="271"/>
    </row>
    <row r="765" spans="1:83" ht="12.65" customHeight="1" x14ac:dyDescent="0.3">
      <c r="A765" s="209" t="str">
        <f>RIGHT($C$83,3)&amp;"*"&amp;RIGHT($C$82,4)&amp;"*"&amp;AH$55&amp;"*"&amp;"A"</f>
        <v>045*2021*7240*A</v>
      </c>
      <c r="B765" s="270">
        <f>ROUND(AH59,0)</f>
        <v>0</v>
      </c>
      <c r="C765" s="272">
        <f>ROUND(AH60,2)</f>
        <v>0</v>
      </c>
      <c r="D765" s="270">
        <f>ROUND(AH61,0)</f>
        <v>0</v>
      </c>
      <c r="E765" s="270">
        <f>ROUND(AH62,0)</f>
        <v>0</v>
      </c>
      <c r="F765" s="270">
        <f>ROUND(AH63,0)</f>
        <v>0</v>
      </c>
      <c r="G765" s="270">
        <f>ROUND(AH64,0)</f>
        <v>0</v>
      </c>
      <c r="H765" s="270">
        <f>ROUND(AH65,0)</f>
        <v>0</v>
      </c>
      <c r="I765" s="270">
        <f>ROUND(AH66,0)</f>
        <v>0</v>
      </c>
      <c r="J765" s="270">
        <f>ROUND(AH67,0)</f>
        <v>0</v>
      </c>
      <c r="K765" s="270">
        <f>ROUND(AH68,0)</f>
        <v>0</v>
      </c>
      <c r="L765" s="270">
        <f>ROUND(AH69,0)</f>
        <v>0</v>
      </c>
      <c r="M765" s="270">
        <f>ROUND(AH70,0)</f>
        <v>0</v>
      </c>
      <c r="N765" s="270">
        <f>ROUND(AH75,0)</f>
        <v>0</v>
      </c>
      <c r="O765" s="270">
        <f>ROUND(AH73,0)</f>
        <v>0</v>
      </c>
      <c r="P765" s="270">
        <f>IF(AH76&gt;0,ROUND(AH76,0),0)</f>
        <v>0</v>
      </c>
      <c r="Q765" s="270">
        <f>IF(AH77&gt;0,ROUND(AH77,0),0)</f>
        <v>0</v>
      </c>
      <c r="R765" s="270">
        <f>IF(AH78&gt;0,ROUND(AH78,0),0)</f>
        <v>0</v>
      </c>
      <c r="S765" s="270">
        <f>IF(AH79&gt;0,ROUND(AH79,0),0)</f>
        <v>0</v>
      </c>
      <c r="T765" s="272">
        <f>IF(AH80&gt;0,ROUND(AH80,2),0)</f>
        <v>0</v>
      </c>
      <c r="U765" s="270"/>
      <c r="V765" s="271"/>
      <c r="W765" s="270"/>
      <c r="X765" s="270"/>
      <c r="Y765" s="270">
        <f t="shared" si="21"/>
        <v>0</v>
      </c>
      <c r="Z765" s="271"/>
      <c r="AA765" s="271"/>
      <c r="AB765" s="271"/>
      <c r="AC765" s="271"/>
      <c r="AD765" s="271"/>
      <c r="AE765" s="271"/>
      <c r="AF765" s="271"/>
      <c r="AG765" s="271"/>
      <c r="AH765" s="271"/>
      <c r="AI765" s="271"/>
      <c r="AJ765" s="271"/>
      <c r="AK765" s="271"/>
      <c r="AL765" s="271"/>
      <c r="AM765" s="271"/>
      <c r="AN765" s="271"/>
      <c r="AO765" s="271"/>
      <c r="AP765" s="271"/>
      <c r="AQ765" s="271"/>
      <c r="AR765" s="271"/>
      <c r="AS765" s="271"/>
      <c r="AT765" s="271"/>
      <c r="AU765" s="271"/>
      <c r="AV765" s="271"/>
      <c r="AW765" s="271"/>
      <c r="AX765" s="271"/>
      <c r="AY765" s="271"/>
      <c r="AZ765" s="271"/>
      <c r="BA765" s="271"/>
      <c r="BB765" s="271"/>
      <c r="BC765" s="271"/>
      <c r="BD765" s="271"/>
      <c r="BE765" s="271"/>
      <c r="BF765" s="271"/>
      <c r="BG765" s="271"/>
      <c r="BH765" s="271"/>
      <c r="BI765" s="271"/>
      <c r="BJ765" s="271"/>
      <c r="BK765" s="271"/>
      <c r="BL765" s="271"/>
      <c r="BM765" s="271"/>
      <c r="BN765" s="271"/>
      <c r="BO765" s="271"/>
      <c r="BP765" s="271"/>
      <c r="BQ765" s="271"/>
      <c r="BR765" s="271"/>
      <c r="BS765" s="271"/>
      <c r="BT765" s="271"/>
      <c r="BU765" s="271"/>
      <c r="BV765" s="271"/>
      <c r="BW765" s="271"/>
      <c r="BX765" s="271"/>
      <c r="BY765" s="271"/>
      <c r="BZ765" s="271"/>
      <c r="CA765" s="271"/>
      <c r="CB765" s="271"/>
      <c r="CC765" s="271"/>
      <c r="CD765" s="271"/>
      <c r="CE765" s="271"/>
    </row>
    <row r="766" spans="1:83" ht="12.65" customHeight="1" x14ac:dyDescent="0.3">
      <c r="A766" s="209" t="str">
        <f>RIGHT($C$83,3)&amp;"*"&amp;RIGHT($C$82,4)&amp;"*"&amp;AI$55&amp;"*"&amp;"A"</f>
        <v>045*2021*7250*A</v>
      </c>
      <c r="B766" s="270">
        <f>ROUND(AI59,0)</f>
        <v>0</v>
      </c>
      <c r="C766" s="272">
        <f>ROUND(AI60,2)</f>
        <v>0</v>
      </c>
      <c r="D766" s="270">
        <f>ROUND(AI61,0)</f>
        <v>0</v>
      </c>
      <c r="E766" s="270">
        <f>ROUND(AI62,0)</f>
        <v>0</v>
      </c>
      <c r="F766" s="270">
        <f>ROUND(AI63,0)</f>
        <v>0</v>
      </c>
      <c r="G766" s="270">
        <f>ROUND(AI64,0)</f>
        <v>0</v>
      </c>
      <c r="H766" s="270">
        <f>ROUND(AI65,0)</f>
        <v>0</v>
      </c>
      <c r="I766" s="270">
        <f>ROUND(AI66,0)</f>
        <v>0</v>
      </c>
      <c r="J766" s="270">
        <f>ROUND(AI67,0)</f>
        <v>0</v>
      </c>
      <c r="K766" s="270">
        <f>ROUND(AI68,0)</f>
        <v>0</v>
      </c>
      <c r="L766" s="270">
        <f>ROUND(AI69,0)</f>
        <v>0</v>
      </c>
      <c r="M766" s="270">
        <f>ROUND(AI70,0)</f>
        <v>0</v>
      </c>
      <c r="N766" s="270">
        <f>ROUND(AI75,0)</f>
        <v>0</v>
      </c>
      <c r="O766" s="270">
        <f>ROUND(AI73,0)</f>
        <v>0</v>
      </c>
      <c r="P766" s="270">
        <f>IF(AI76&gt;0,ROUND(AI76,0),0)</f>
        <v>0</v>
      </c>
      <c r="Q766" s="270">
        <f>IF(AI77&gt;0,ROUND(AI77,0),0)</f>
        <v>0</v>
      </c>
      <c r="R766" s="270">
        <f>IF(AI78&gt;0,ROUND(AI78,0),0)</f>
        <v>0</v>
      </c>
      <c r="S766" s="270">
        <f>IF(AI79&gt;0,ROUND(AI79,0),0)</f>
        <v>0</v>
      </c>
      <c r="T766" s="272">
        <f>IF(AI80&gt;0,ROUND(AI80,2),0)</f>
        <v>0</v>
      </c>
      <c r="U766" s="270"/>
      <c r="V766" s="271"/>
      <c r="W766" s="270"/>
      <c r="X766" s="270"/>
      <c r="Y766" s="270">
        <f t="shared" si="21"/>
        <v>0</v>
      </c>
      <c r="Z766" s="271"/>
      <c r="AA766" s="271"/>
      <c r="AB766" s="271"/>
      <c r="AC766" s="271"/>
      <c r="AD766" s="271"/>
      <c r="AE766" s="271"/>
      <c r="AF766" s="271"/>
      <c r="AG766" s="271"/>
      <c r="AH766" s="271"/>
      <c r="AI766" s="271"/>
      <c r="AJ766" s="271"/>
      <c r="AK766" s="271"/>
      <c r="AL766" s="271"/>
      <c r="AM766" s="271"/>
      <c r="AN766" s="271"/>
      <c r="AO766" s="271"/>
      <c r="AP766" s="271"/>
      <c r="AQ766" s="271"/>
      <c r="AR766" s="271"/>
      <c r="AS766" s="271"/>
      <c r="AT766" s="271"/>
      <c r="AU766" s="271"/>
      <c r="AV766" s="271"/>
      <c r="AW766" s="271"/>
      <c r="AX766" s="271"/>
      <c r="AY766" s="271"/>
      <c r="AZ766" s="271"/>
      <c r="BA766" s="271"/>
      <c r="BB766" s="271"/>
      <c r="BC766" s="271"/>
      <c r="BD766" s="271"/>
      <c r="BE766" s="271"/>
      <c r="BF766" s="271"/>
      <c r="BG766" s="271"/>
      <c r="BH766" s="271"/>
      <c r="BI766" s="271"/>
      <c r="BJ766" s="271"/>
      <c r="BK766" s="271"/>
      <c r="BL766" s="271"/>
      <c r="BM766" s="271"/>
      <c r="BN766" s="271"/>
      <c r="BO766" s="271"/>
      <c r="BP766" s="271"/>
      <c r="BQ766" s="271"/>
      <c r="BR766" s="271"/>
      <c r="BS766" s="271"/>
      <c r="BT766" s="271"/>
      <c r="BU766" s="271"/>
      <c r="BV766" s="271"/>
      <c r="BW766" s="271"/>
      <c r="BX766" s="271"/>
      <c r="BY766" s="271"/>
      <c r="BZ766" s="271"/>
      <c r="CA766" s="271"/>
      <c r="CB766" s="271"/>
      <c r="CC766" s="271"/>
      <c r="CD766" s="271"/>
      <c r="CE766" s="271"/>
    </row>
    <row r="767" spans="1:83" ht="12.65" customHeight="1" x14ac:dyDescent="0.3">
      <c r="A767" s="209" t="str">
        <f>RIGHT($C$83,3)&amp;"*"&amp;RIGHT($C$82,4)&amp;"*"&amp;AJ$55&amp;"*"&amp;"A"</f>
        <v>045*2021*7260*A</v>
      </c>
      <c r="B767" s="270">
        <f>ROUND(AJ59,0)</f>
        <v>11592</v>
      </c>
      <c r="C767" s="272">
        <f>ROUND(AJ60,2)</f>
        <v>17.21</v>
      </c>
      <c r="D767" s="270">
        <f>ROUND(AJ61,0)</f>
        <v>1819011</v>
      </c>
      <c r="E767" s="270">
        <f>ROUND(AJ62,0)</f>
        <v>379792</v>
      </c>
      <c r="F767" s="270">
        <f>ROUND(AJ63,0)</f>
        <v>0</v>
      </c>
      <c r="G767" s="270">
        <f>ROUND(AJ64,0)</f>
        <v>77192</v>
      </c>
      <c r="H767" s="270">
        <f>ROUND(AJ65,0)</f>
        <v>0</v>
      </c>
      <c r="I767" s="270">
        <f>ROUND(AJ66,0)</f>
        <v>56728</v>
      </c>
      <c r="J767" s="270">
        <f>ROUND(AJ67,0)</f>
        <v>131126</v>
      </c>
      <c r="K767" s="270">
        <f>ROUND(AJ68,0)</f>
        <v>0</v>
      </c>
      <c r="L767" s="270">
        <f>ROUND(AJ69,0)</f>
        <v>23645</v>
      </c>
      <c r="M767" s="270">
        <f>ROUND(AJ70,0)</f>
        <v>0</v>
      </c>
      <c r="N767" s="270">
        <f>ROUND(AJ75,0)</f>
        <v>3384984</v>
      </c>
      <c r="O767" s="270">
        <f>ROUND(AJ73,0)</f>
        <v>131</v>
      </c>
      <c r="P767" s="270">
        <f>IF(AJ76&gt;0,ROUND(AJ76,0),0)</f>
        <v>5543</v>
      </c>
      <c r="Q767" s="270">
        <f>IF(AJ77&gt;0,ROUND(AJ77,0),0)</f>
        <v>0</v>
      </c>
      <c r="R767" s="270">
        <f>IF(AJ78&gt;0,ROUND(AJ78,0),0)</f>
        <v>1959</v>
      </c>
      <c r="S767" s="270">
        <f>IF(AJ79&gt;0,ROUND(AJ79,0),0)</f>
        <v>475</v>
      </c>
      <c r="T767" s="272">
        <f>IF(AJ80&gt;0,ROUND(AJ80,2),0)</f>
        <v>8.4499999999999993</v>
      </c>
      <c r="U767" s="270"/>
      <c r="V767" s="271"/>
      <c r="W767" s="270"/>
      <c r="X767" s="270"/>
      <c r="Y767" s="270">
        <f t="shared" si="21"/>
        <v>588285</v>
      </c>
      <c r="Z767" s="271"/>
      <c r="AA767" s="271"/>
      <c r="AB767" s="271"/>
      <c r="AC767" s="271"/>
      <c r="AD767" s="271"/>
      <c r="AE767" s="271"/>
      <c r="AF767" s="271"/>
      <c r="AG767" s="271"/>
      <c r="AH767" s="271"/>
      <c r="AI767" s="271"/>
      <c r="AJ767" s="271"/>
      <c r="AK767" s="271"/>
      <c r="AL767" s="271"/>
      <c r="AM767" s="271"/>
      <c r="AN767" s="271"/>
      <c r="AO767" s="271"/>
      <c r="AP767" s="271"/>
      <c r="AQ767" s="271"/>
      <c r="AR767" s="271"/>
      <c r="AS767" s="271"/>
      <c r="AT767" s="271"/>
      <c r="AU767" s="271"/>
      <c r="AV767" s="271"/>
      <c r="AW767" s="271"/>
      <c r="AX767" s="271"/>
      <c r="AY767" s="271"/>
      <c r="AZ767" s="271"/>
      <c r="BA767" s="271"/>
      <c r="BB767" s="271"/>
      <c r="BC767" s="271"/>
      <c r="BD767" s="271"/>
      <c r="BE767" s="271"/>
      <c r="BF767" s="271"/>
      <c r="BG767" s="271"/>
      <c r="BH767" s="271"/>
      <c r="BI767" s="271"/>
      <c r="BJ767" s="271"/>
      <c r="BK767" s="271"/>
      <c r="BL767" s="271"/>
      <c r="BM767" s="271"/>
      <c r="BN767" s="271"/>
      <c r="BO767" s="271"/>
      <c r="BP767" s="271"/>
      <c r="BQ767" s="271"/>
      <c r="BR767" s="271"/>
      <c r="BS767" s="271"/>
      <c r="BT767" s="271"/>
      <c r="BU767" s="271"/>
      <c r="BV767" s="271"/>
      <c r="BW767" s="271"/>
      <c r="BX767" s="271"/>
      <c r="BY767" s="271"/>
      <c r="BZ767" s="271"/>
      <c r="CA767" s="271"/>
      <c r="CB767" s="271"/>
      <c r="CC767" s="271"/>
      <c r="CD767" s="271"/>
      <c r="CE767" s="271"/>
    </row>
    <row r="768" spans="1:83" ht="12.65" customHeight="1" x14ac:dyDescent="0.3">
      <c r="A768" s="209" t="str">
        <f>RIGHT($C$83,3)&amp;"*"&amp;RIGHT($C$82,4)&amp;"*"&amp;AK$55&amp;"*"&amp;"A"</f>
        <v>045*2021*7310*A</v>
      </c>
      <c r="B768" s="270">
        <f>ROUND(AK59,0)</f>
        <v>3953</v>
      </c>
      <c r="C768" s="272">
        <f>ROUND(AK60,2)</f>
        <v>0</v>
      </c>
      <c r="D768" s="270">
        <f>ROUND(AK61,0)</f>
        <v>0</v>
      </c>
      <c r="E768" s="270">
        <f>ROUND(AK62,0)</f>
        <v>0</v>
      </c>
      <c r="F768" s="270">
        <f>ROUND(AK63,0)</f>
        <v>133143</v>
      </c>
      <c r="G768" s="270">
        <f>ROUND(AK64,0)</f>
        <v>2238</v>
      </c>
      <c r="H768" s="270">
        <f>ROUND(AK65,0)</f>
        <v>0</v>
      </c>
      <c r="I768" s="270">
        <f>ROUND(AK66,0)</f>
        <v>0</v>
      </c>
      <c r="J768" s="270">
        <f>ROUND(AK67,0)</f>
        <v>15613</v>
      </c>
      <c r="K768" s="270">
        <f>ROUND(AK68,0)</f>
        <v>0</v>
      </c>
      <c r="L768" s="270">
        <f>ROUND(AK69,0)</f>
        <v>0</v>
      </c>
      <c r="M768" s="270">
        <f>ROUND(AK70,0)</f>
        <v>0</v>
      </c>
      <c r="N768" s="270">
        <f>ROUND(AK75,0)</f>
        <v>305316</v>
      </c>
      <c r="O768" s="270">
        <f>ROUND(AK73,0)</f>
        <v>249270</v>
      </c>
      <c r="P768" s="270">
        <f>IF(AK76&gt;0,ROUND(AK76,0),0)</f>
        <v>660</v>
      </c>
      <c r="Q768" s="270">
        <f>IF(AK77&gt;0,ROUND(AK77,0),0)</f>
        <v>0</v>
      </c>
      <c r="R768" s="270">
        <f>IF(AK78&gt;0,ROUND(AK78,0),0)</f>
        <v>233</v>
      </c>
      <c r="S768" s="270">
        <f>IF(AK79&gt;0,ROUND(AK79,0),0)</f>
        <v>0</v>
      </c>
      <c r="T768" s="272">
        <f>IF(AK80&gt;0,ROUND(AK80,2),0)</f>
        <v>0</v>
      </c>
      <c r="U768" s="270"/>
      <c r="V768" s="271"/>
      <c r="W768" s="270"/>
      <c r="X768" s="270"/>
      <c r="Y768" s="270">
        <f t="shared" si="21"/>
        <v>29448</v>
      </c>
      <c r="Z768" s="271"/>
      <c r="AA768" s="271"/>
      <c r="AB768" s="271"/>
      <c r="AC768" s="271"/>
      <c r="AD768" s="271"/>
      <c r="AE768" s="271"/>
      <c r="AF768" s="271"/>
      <c r="AG768" s="271"/>
      <c r="AH768" s="271"/>
      <c r="AI768" s="271"/>
      <c r="AJ768" s="271"/>
      <c r="AK768" s="271"/>
      <c r="AL768" s="271"/>
      <c r="AM768" s="271"/>
      <c r="AN768" s="271"/>
      <c r="AO768" s="271"/>
      <c r="AP768" s="271"/>
      <c r="AQ768" s="271"/>
      <c r="AR768" s="271"/>
      <c r="AS768" s="271"/>
      <c r="AT768" s="271"/>
      <c r="AU768" s="271"/>
      <c r="AV768" s="271"/>
      <c r="AW768" s="271"/>
      <c r="AX768" s="271"/>
      <c r="AY768" s="271"/>
      <c r="AZ768" s="271"/>
      <c r="BA768" s="271"/>
      <c r="BB768" s="271"/>
      <c r="BC768" s="271"/>
      <c r="BD768" s="271"/>
      <c r="BE768" s="271"/>
      <c r="BF768" s="271"/>
      <c r="BG768" s="271"/>
      <c r="BH768" s="271"/>
      <c r="BI768" s="271"/>
      <c r="BJ768" s="271"/>
      <c r="BK768" s="271"/>
      <c r="BL768" s="271"/>
      <c r="BM768" s="271"/>
      <c r="BN768" s="271"/>
      <c r="BO768" s="271"/>
      <c r="BP768" s="271"/>
      <c r="BQ768" s="271"/>
      <c r="BR768" s="271"/>
      <c r="BS768" s="271"/>
      <c r="BT768" s="271"/>
      <c r="BU768" s="271"/>
      <c r="BV768" s="271"/>
      <c r="BW768" s="271"/>
      <c r="BX768" s="271"/>
      <c r="BY768" s="271"/>
      <c r="BZ768" s="271"/>
      <c r="CA768" s="271"/>
      <c r="CB768" s="271"/>
      <c r="CC768" s="271"/>
      <c r="CD768" s="271"/>
      <c r="CE768" s="271"/>
    </row>
    <row r="769" spans="1:83" ht="12.65" customHeight="1" x14ac:dyDescent="0.3">
      <c r="A769" s="209" t="str">
        <f>RIGHT($C$83,3)&amp;"*"&amp;RIGHT($C$82,4)&amp;"*"&amp;AL$55&amp;"*"&amp;"A"</f>
        <v>045*2021*7320*A</v>
      </c>
      <c r="B769" s="270">
        <f>ROUND(AL59,0)</f>
        <v>2209</v>
      </c>
      <c r="C769" s="272">
        <f>ROUND(AL60,2)</f>
        <v>0</v>
      </c>
      <c r="D769" s="270">
        <f>ROUND(AL61,0)</f>
        <v>0</v>
      </c>
      <c r="E769" s="270">
        <f>ROUND(AL62,0)</f>
        <v>0</v>
      </c>
      <c r="F769" s="270">
        <f>ROUND(AL63,0)</f>
        <v>145508</v>
      </c>
      <c r="G769" s="270">
        <f>ROUND(AL64,0)</f>
        <v>2704</v>
      </c>
      <c r="H769" s="270">
        <f>ROUND(AL65,0)</f>
        <v>0</v>
      </c>
      <c r="I769" s="270">
        <f>ROUND(AL66,0)</f>
        <v>0</v>
      </c>
      <c r="J769" s="270">
        <f>ROUND(AL67,0)</f>
        <v>2129</v>
      </c>
      <c r="K769" s="270">
        <f>ROUND(AL68,0)</f>
        <v>0</v>
      </c>
      <c r="L769" s="270">
        <f>ROUND(AL69,0)</f>
        <v>195</v>
      </c>
      <c r="M769" s="270">
        <f>ROUND(AL70,0)</f>
        <v>0</v>
      </c>
      <c r="N769" s="270">
        <f>ROUND(AL75,0)</f>
        <v>441191</v>
      </c>
      <c r="O769" s="270">
        <f>ROUND(AL73,0)</f>
        <v>183286</v>
      </c>
      <c r="P769" s="270">
        <f>IF(AL76&gt;0,ROUND(AL76,0),0)</f>
        <v>90</v>
      </c>
      <c r="Q769" s="270">
        <f>IF(AL77&gt;0,ROUND(AL77,0),0)</f>
        <v>0</v>
      </c>
      <c r="R769" s="270">
        <f>IF(AL78&gt;0,ROUND(AL78,0),0)</f>
        <v>32</v>
      </c>
      <c r="S769" s="270">
        <f>IF(AL79&gt;0,ROUND(AL79,0),0)</f>
        <v>0</v>
      </c>
      <c r="T769" s="272">
        <f>IF(AL80&gt;0,ROUND(AL80,2),0)</f>
        <v>0</v>
      </c>
      <c r="U769" s="270"/>
      <c r="V769" s="271"/>
      <c r="W769" s="270"/>
      <c r="X769" s="270"/>
      <c r="Y769" s="270">
        <f t="shared" si="21"/>
        <v>61710</v>
      </c>
      <c r="Z769" s="271"/>
      <c r="AA769" s="271"/>
      <c r="AB769" s="271"/>
      <c r="AC769" s="271"/>
      <c r="AD769" s="271"/>
      <c r="AE769" s="271"/>
      <c r="AF769" s="271"/>
      <c r="AG769" s="271"/>
      <c r="AH769" s="271"/>
      <c r="AI769" s="271"/>
      <c r="AJ769" s="271"/>
      <c r="AK769" s="271"/>
      <c r="AL769" s="271"/>
      <c r="AM769" s="271"/>
      <c r="AN769" s="271"/>
      <c r="AO769" s="271"/>
      <c r="AP769" s="271"/>
      <c r="AQ769" s="271"/>
      <c r="AR769" s="271"/>
      <c r="AS769" s="271"/>
      <c r="AT769" s="271"/>
      <c r="AU769" s="271"/>
      <c r="AV769" s="271"/>
      <c r="AW769" s="271"/>
      <c r="AX769" s="271"/>
      <c r="AY769" s="271"/>
      <c r="AZ769" s="271"/>
      <c r="BA769" s="271"/>
      <c r="BB769" s="271"/>
      <c r="BC769" s="271"/>
      <c r="BD769" s="271"/>
      <c r="BE769" s="271"/>
      <c r="BF769" s="271"/>
      <c r="BG769" s="271"/>
      <c r="BH769" s="271"/>
      <c r="BI769" s="271"/>
      <c r="BJ769" s="271"/>
      <c r="BK769" s="271"/>
      <c r="BL769" s="271"/>
      <c r="BM769" s="271"/>
      <c r="BN769" s="271"/>
      <c r="BO769" s="271"/>
      <c r="BP769" s="271"/>
      <c r="BQ769" s="271"/>
      <c r="BR769" s="271"/>
      <c r="BS769" s="271"/>
      <c r="BT769" s="271"/>
      <c r="BU769" s="271"/>
      <c r="BV769" s="271"/>
      <c r="BW769" s="271"/>
      <c r="BX769" s="271"/>
      <c r="BY769" s="271"/>
      <c r="BZ769" s="271"/>
      <c r="CA769" s="271"/>
      <c r="CB769" s="271"/>
      <c r="CC769" s="271"/>
      <c r="CD769" s="271"/>
      <c r="CE769" s="271"/>
    </row>
    <row r="770" spans="1:83" ht="12.65" customHeight="1" x14ac:dyDescent="0.3">
      <c r="A770" s="209" t="str">
        <f>RIGHT($C$83,3)&amp;"*"&amp;RIGHT($C$82,4)&amp;"*"&amp;AM$55&amp;"*"&amp;"A"</f>
        <v>045*2021*7330*A</v>
      </c>
      <c r="B770" s="270">
        <f>ROUND(AM59,0)</f>
        <v>0</v>
      </c>
      <c r="C770" s="272">
        <f>ROUND(AM60,2)</f>
        <v>0</v>
      </c>
      <c r="D770" s="270">
        <f>ROUND(AM61,0)</f>
        <v>0</v>
      </c>
      <c r="E770" s="270">
        <f>ROUND(AM62,0)</f>
        <v>0</v>
      </c>
      <c r="F770" s="270">
        <f>ROUND(AM63,0)</f>
        <v>0</v>
      </c>
      <c r="G770" s="270">
        <f>ROUND(AM64,0)</f>
        <v>0</v>
      </c>
      <c r="H770" s="270">
        <f>ROUND(AM65,0)</f>
        <v>0</v>
      </c>
      <c r="I770" s="270">
        <f>ROUND(AM66,0)</f>
        <v>0</v>
      </c>
      <c r="J770" s="270">
        <f>ROUND(AM67,0)</f>
        <v>0</v>
      </c>
      <c r="K770" s="270">
        <f>ROUND(AM68,0)</f>
        <v>0</v>
      </c>
      <c r="L770" s="270">
        <f>ROUND(AM69,0)</f>
        <v>0</v>
      </c>
      <c r="M770" s="270">
        <f>ROUND(AM70,0)</f>
        <v>0</v>
      </c>
      <c r="N770" s="270">
        <f>ROUND(AM75,0)</f>
        <v>0</v>
      </c>
      <c r="O770" s="270">
        <f>ROUND(AM73,0)</f>
        <v>0</v>
      </c>
      <c r="P770" s="270">
        <f>IF(AM76&gt;0,ROUND(AM76,0),0)</f>
        <v>0</v>
      </c>
      <c r="Q770" s="270">
        <f>IF(AM77&gt;0,ROUND(AM77,0),0)</f>
        <v>0</v>
      </c>
      <c r="R770" s="270">
        <f>IF(AM78&gt;0,ROUND(AM78,0),0)</f>
        <v>0</v>
      </c>
      <c r="S770" s="270">
        <f>IF(AM79&gt;0,ROUND(AM79,0),0)</f>
        <v>0</v>
      </c>
      <c r="T770" s="272">
        <f>IF(AM80&gt;0,ROUND(AM80,2),0)</f>
        <v>0</v>
      </c>
      <c r="U770" s="270"/>
      <c r="V770" s="271"/>
      <c r="W770" s="270"/>
      <c r="X770" s="270"/>
      <c r="Y770" s="270">
        <f t="shared" si="21"/>
        <v>0</v>
      </c>
      <c r="Z770" s="271"/>
      <c r="AA770" s="271"/>
      <c r="AB770" s="271"/>
      <c r="AC770" s="271"/>
      <c r="AD770" s="271"/>
      <c r="AE770" s="271"/>
      <c r="AF770" s="271"/>
      <c r="AG770" s="271"/>
      <c r="AH770" s="271"/>
      <c r="AI770" s="271"/>
      <c r="AJ770" s="271"/>
      <c r="AK770" s="271"/>
      <c r="AL770" s="271"/>
      <c r="AM770" s="271"/>
      <c r="AN770" s="271"/>
      <c r="AO770" s="271"/>
      <c r="AP770" s="271"/>
      <c r="AQ770" s="271"/>
      <c r="AR770" s="271"/>
      <c r="AS770" s="271"/>
      <c r="AT770" s="271"/>
      <c r="AU770" s="271"/>
      <c r="AV770" s="271"/>
      <c r="AW770" s="271"/>
      <c r="AX770" s="271"/>
      <c r="AY770" s="271"/>
      <c r="AZ770" s="271"/>
      <c r="BA770" s="271"/>
      <c r="BB770" s="271"/>
      <c r="BC770" s="271"/>
      <c r="BD770" s="271"/>
      <c r="BE770" s="271"/>
      <c r="BF770" s="271"/>
      <c r="BG770" s="271"/>
      <c r="BH770" s="271"/>
      <c r="BI770" s="271"/>
      <c r="BJ770" s="271"/>
      <c r="BK770" s="271"/>
      <c r="BL770" s="271"/>
      <c r="BM770" s="271"/>
      <c r="BN770" s="271"/>
      <c r="BO770" s="271"/>
      <c r="BP770" s="271"/>
      <c r="BQ770" s="271"/>
      <c r="BR770" s="271"/>
      <c r="BS770" s="271"/>
      <c r="BT770" s="271"/>
      <c r="BU770" s="271"/>
      <c r="BV770" s="271"/>
      <c r="BW770" s="271"/>
      <c r="BX770" s="271"/>
      <c r="BY770" s="271"/>
      <c r="BZ770" s="271"/>
      <c r="CA770" s="271"/>
      <c r="CB770" s="271"/>
      <c r="CC770" s="271"/>
      <c r="CD770" s="271"/>
      <c r="CE770" s="271"/>
    </row>
    <row r="771" spans="1:83" ht="12.65" customHeight="1" x14ac:dyDescent="0.3">
      <c r="A771" s="209" t="str">
        <f>RIGHT($C$83,3)&amp;"*"&amp;RIGHT($C$82,4)&amp;"*"&amp;AN$55&amp;"*"&amp;"A"</f>
        <v>045*2021*7340*A</v>
      </c>
      <c r="B771" s="270">
        <f>ROUND(AN59,0)</f>
        <v>0</v>
      </c>
      <c r="C771" s="272">
        <f>ROUND(AN60,2)</f>
        <v>0</v>
      </c>
      <c r="D771" s="270">
        <f>ROUND(AN61,0)</f>
        <v>0</v>
      </c>
      <c r="E771" s="270">
        <f>ROUND(AN62,0)</f>
        <v>0</v>
      </c>
      <c r="F771" s="270">
        <f>ROUND(AN63,0)</f>
        <v>0</v>
      </c>
      <c r="G771" s="270">
        <f>ROUND(AN64,0)</f>
        <v>0</v>
      </c>
      <c r="H771" s="270">
        <f>ROUND(AN65,0)</f>
        <v>0</v>
      </c>
      <c r="I771" s="270">
        <f>ROUND(AN66,0)</f>
        <v>0</v>
      </c>
      <c r="J771" s="270">
        <f>ROUND(AN67,0)</f>
        <v>0</v>
      </c>
      <c r="K771" s="270">
        <f>ROUND(AN68,0)</f>
        <v>0</v>
      </c>
      <c r="L771" s="270">
        <f>ROUND(AN69,0)</f>
        <v>0</v>
      </c>
      <c r="M771" s="270">
        <f>ROUND(AN70,0)</f>
        <v>0</v>
      </c>
      <c r="N771" s="270">
        <f>ROUND(AN75,0)</f>
        <v>0</v>
      </c>
      <c r="O771" s="270">
        <f>ROUND(AN73,0)</f>
        <v>0</v>
      </c>
      <c r="P771" s="270">
        <f>IF(AN76&gt;0,ROUND(AN76,0),0)</f>
        <v>0</v>
      </c>
      <c r="Q771" s="270">
        <f>IF(AN77&gt;0,ROUND(AN77,0),0)</f>
        <v>0</v>
      </c>
      <c r="R771" s="270">
        <f>IF(AN78&gt;0,ROUND(AN78,0),0)</f>
        <v>0</v>
      </c>
      <c r="S771" s="270">
        <f>IF(AN79&gt;0,ROUND(AN79,0),0)</f>
        <v>0</v>
      </c>
      <c r="T771" s="272">
        <f>IF(AN80&gt;0,ROUND(AN80,2),0)</f>
        <v>0</v>
      </c>
      <c r="U771" s="270"/>
      <c r="V771" s="271"/>
      <c r="W771" s="270"/>
      <c r="X771" s="270"/>
      <c r="Y771" s="270">
        <f t="shared" si="21"/>
        <v>0</v>
      </c>
      <c r="Z771" s="271"/>
      <c r="AA771" s="271"/>
      <c r="AB771" s="271"/>
      <c r="AC771" s="271"/>
      <c r="AD771" s="271"/>
      <c r="AE771" s="271"/>
      <c r="AF771" s="271"/>
      <c r="AG771" s="271"/>
      <c r="AH771" s="271"/>
      <c r="AI771" s="271"/>
      <c r="AJ771" s="271"/>
      <c r="AK771" s="271"/>
      <c r="AL771" s="271"/>
      <c r="AM771" s="271"/>
      <c r="AN771" s="271"/>
      <c r="AO771" s="271"/>
      <c r="AP771" s="271"/>
      <c r="AQ771" s="271"/>
      <c r="AR771" s="271"/>
      <c r="AS771" s="271"/>
      <c r="AT771" s="271"/>
      <c r="AU771" s="271"/>
      <c r="AV771" s="271"/>
      <c r="AW771" s="271"/>
      <c r="AX771" s="271"/>
      <c r="AY771" s="271"/>
      <c r="AZ771" s="271"/>
      <c r="BA771" s="271"/>
      <c r="BB771" s="271"/>
      <c r="BC771" s="271"/>
      <c r="BD771" s="271"/>
      <c r="BE771" s="271"/>
      <c r="BF771" s="271"/>
      <c r="BG771" s="271"/>
      <c r="BH771" s="271"/>
      <c r="BI771" s="271"/>
      <c r="BJ771" s="271"/>
      <c r="BK771" s="271"/>
      <c r="BL771" s="271"/>
      <c r="BM771" s="271"/>
      <c r="BN771" s="271"/>
      <c r="BO771" s="271"/>
      <c r="BP771" s="271"/>
      <c r="BQ771" s="271"/>
      <c r="BR771" s="271"/>
      <c r="BS771" s="271"/>
      <c r="BT771" s="271"/>
      <c r="BU771" s="271"/>
      <c r="BV771" s="271"/>
      <c r="BW771" s="271"/>
      <c r="BX771" s="271"/>
      <c r="BY771" s="271"/>
      <c r="BZ771" s="271"/>
      <c r="CA771" s="271"/>
      <c r="CB771" s="271"/>
      <c r="CC771" s="271"/>
      <c r="CD771" s="271"/>
      <c r="CE771" s="271"/>
    </row>
    <row r="772" spans="1:83" ht="12.65" customHeight="1" x14ac:dyDescent="0.3">
      <c r="A772" s="209" t="str">
        <f>RIGHT($C$83,3)&amp;"*"&amp;RIGHT($C$82,4)&amp;"*"&amp;AO$55&amp;"*"&amp;"A"</f>
        <v>045*2021*7350*A</v>
      </c>
      <c r="B772" s="270">
        <f>ROUND(AO59,0)</f>
        <v>1632</v>
      </c>
      <c r="C772" s="272">
        <f>ROUND(AO60,2)</f>
        <v>0.28999999999999998</v>
      </c>
      <c r="D772" s="270">
        <f>ROUND(AO61,0)</f>
        <v>19158</v>
      </c>
      <c r="E772" s="270">
        <f>ROUND(AO62,0)</f>
        <v>4000</v>
      </c>
      <c r="F772" s="270">
        <f>ROUND(AO63,0)</f>
        <v>1206</v>
      </c>
      <c r="G772" s="270">
        <f>ROUND(AO64,0)</f>
        <v>1031</v>
      </c>
      <c r="H772" s="270">
        <f>ROUND(AO65,0)</f>
        <v>0</v>
      </c>
      <c r="I772" s="270">
        <f>ROUND(AO66,0)</f>
        <v>267</v>
      </c>
      <c r="J772" s="270">
        <f>ROUND(AO67,0)</f>
        <v>4518</v>
      </c>
      <c r="K772" s="270">
        <f>ROUND(AO68,0)</f>
        <v>0</v>
      </c>
      <c r="L772" s="270">
        <f>ROUND(AO69,0)</f>
        <v>73</v>
      </c>
      <c r="M772" s="270">
        <f>ROUND(AO70,0)</f>
        <v>0</v>
      </c>
      <c r="N772" s="270">
        <f>ROUND(AO75,0)</f>
        <v>158544</v>
      </c>
      <c r="O772" s="270">
        <f>ROUND(AO73,0)</f>
        <v>14675</v>
      </c>
      <c r="P772" s="270">
        <f>IF(AO76&gt;0,ROUND(AO76,0),0)</f>
        <v>191</v>
      </c>
      <c r="Q772" s="270">
        <f>IF(AO77&gt;0,ROUND(AO77,0),0)</f>
        <v>216</v>
      </c>
      <c r="R772" s="270">
        <f>IF(AO78&gt;0,ROUND(AO78,0),0)</f>
        <v>67</v>
      </c>
      <c r="S772" s="270">
        <f>IF(AO79&gt;0,ROUND(AO79,0),0)</f>
        <v>385</v>
      </c>
      <c r="T772" s="272">
        <f>IF(AO80&gt;0,ROUND(AO80,2),0)</f>
        <v>0.28999999999999998</v>
      </c>
      <c r="U772" s="270"/>
      <c r="V772" s="271"/>
      <c r="W772" s="270"/>
      <c r="X772" s="270"/>
      <c r="Y772" s="270">
        <f t="shared" si="21"/>
        <v>23993</v>
      </c>
      <c r="Z772" s="271"/>
      <c r="AA772" s="271"/>
      <c r="AB772" s="271"/>
      <c r="AC772" s="271"/>
      <c r="AD772" s="271"/>
      <c r="AE772" s="271"/>
      <c r="AF772" s="271"/>
      <c r="AG772" s="271"/>
      <c r="AH772" s="271"/>
      <c r="AI772" s="271"/>
      <c r="AJ772" s="271"/>
      <c r="AK772" s="271"/>
      <c r="AL772" s="271"/>
      <c r="AM772" s="271"/>
      <c r="AN772" s="271"/>
      <c r="AO772" s="271"/>
      <c r="AP772" s="271"/>
      <c r="AQ772" s="271"/>
      <c r="AR772" s="271"/>
      <c r="AS772" s="271"/>
      <c r="AT772" s="271"/>
      <c r="AU772" s="271"/>
      <c r="AV772" s="271"/>
      <c r="AW772" s="271"/>
      <c r="AX772" s="271"/>
      <c r="AY772" s="271"/>
      <c r="AZ772" s="271"/>
      <c r="BA772" s="271"/>
      <c r="BB772" s="271"/>
      <c r="BC772" s="271"/>
      <c r="BD772" s="271"/>
      <c r="BE772" s="271"/>
      <c r="BF772" s="271"/>
      <c r="BG772" s="271"/>
      <c r="BH772" s="271"/>
      <c r="BI772" s="271"/>
      <c r="BJ772" s="271"/>
      <c r="BK772" s="271"/>
      <c r="BL772" s="271"/>
      <c r="BM772" s="271"/>
      <c r="BN772" s="271"/>
      <c r="BO772" s="271"/>
      <c r="BP772" s="271"/>
      <c r="BQ772" s="271"/>
      <c r="BR772" s="271"/>
      <c r="BS772" s="271"/>
      <c r="BT772" s="271"/>
      <c r="BU772" s="271"/>
      <c r="BV772" s="271"/>
      <c r="BW772" s="271"/>
      <c r="BX772" s="271"/>
      <c r="BY772" s="271"/>
      <c r="BZ772" s="271"/>
      <c r="CA772" s="271"/>
      <c r="CB772" s="271"/>
      <c r="CC772" s="271"/>
      <c r="CD772" s="271"/>
      <c r="CE772" s="271"/>
    </row>
    <row r="773" spans="1:83" ht="12.65" customHeight="1" x14ac:dyDescent="0.3">
      <c r="A773" s="209" t="str">
        <f>RIGHT($C$83,3)&amp;"*"&amp;RIGHT($C$82,4)&amp;"*"&amp;AP$55&amp;"*"&amp;"A"</f>
        <v>045*2021*7380*A</v>
      </c>
      <c r="B773" s="270">
        <f>ROUND(AP59,0)</f>
        <v>0</v>
      </c>
      <c r="C773" s="272">
        <f>ROUND(AP60,2)</f>
        <v>0</v>
      </c>
      <c r="D773" s="270">
        <f>ROUND(AP61,0)</f>
        <v>0</v>
      </c>
      <c r="E773" s="270">
        <f>ROUND(AP62,0)</f>
        <v>0</v>
      </c>
      <c r="F773" s="270">
        <f>ROUND(AP63,0)</f>
        <v>0</v>
      </c>
      <c r="G773" s="270">
        <f>ROUND(AP64,0)</f>
        <v>0</v>
      </c>
      <c r="H773" s="270">
        <f>ROUND(AP65,0)</f>
        <v>0</v>
      </c>
      <c r="I773" s="270">
        <f>ROUND(AP66,0)</f>
        <v>0</v>
      </c>
      <c r="J773" s="270">
        <f>ROUND(AP67,0)</f>
        <v>0</v>
      </c>
      <c r="K773" s="270">
        <f>ROUND(AP68,0)</f>
        <v>0</v>
      </c>
      <c r="L773" s="270">
        <f>ROUND(AP69,0)</f>
        <v>0</v>
      </c>
      <c r="M773" s="270">
        <f>ROUND(AP70,0)</f>
        <v>0</v>
      </c>
      <c r="N773" s="270">
        <f>ROUND(AP75,0)</f>
        <v>0</v>
      </c>
      <c r="O773" s="270">
        <f>ROUND(AP73,0)</f>
        <v>0</v>
      </c>
      <c r="P773" s="270">
        <f>IF(AP76&gt;0,ROUND(AP76,0),0)</f>
        <v>0</v>
      </c>
      <c r="Q773" s="270">
        <f>IF(AP77&gt;0,ROUND(AP77,0),0)</f>
        <v>0</v>
      </c>
      <c r="R773" s="270">
        <f>IF(AP78&gt;0,ROUND(AP78,0),0)</f>
        <v>0</v>
      </c>
      <c r="S773" s="270">
        <f>IF(AP79&gt;0,ROUND(AP79,0),0)</f>
        <v>0</v>
      </c>
      <c r="T773" s="272">
        <f>IF(AP80&gt;0,ROUND(AP80,2),0)</f>
        <v>0</v>
      </c>
      <c r="U773" s="270"/>
      <c r="V773" s="271"/>
      <c r="W773" s="270"/>
      <c r="X773" s="270"/>
      <c r="Y773" s="270">
        <f t="shared" si="21"/>
        <v>0</v>
      </c>
      <c r="Z773" s="271"/>
      <c r="AA773" s="271"/>
      <c r="AB773" s="271"/>
      <c r="AC773" s="271"/>
      <c r="AD773" s="271"/>
      <c r="AE773" s="271"/>
      <c r="AF773" s="271"/>
      <c r="AG773" s="271"/>
      <c r="AH773" s="271"/>
      <c r="AI773" s="271"/>
      <c r="AJ773" s="271"/>
      <c r="AK773" s="271"/>
      <c r="AL773" s="271"/>
      <c r="AM773" s="271"/>
      <c r="AN773" s="271"/>
      <c r="AO773" s="271"/>
      <c r="AP773" s="271"/>
      <c r="AQ773" s="271"/>
      <c r="AR773" s="271"/>
      <c r="AS773" s="271"/>
      <c r="AT773" s="271"/>
      <c r="AU773" s="271"/>
      <c r="AV773" s="271"/>
      <c r="AW773" s="271"/>
      <c r="AX773" s="271"/>
      <c r="AY773" s="271"/>
      <c r="AZ773" s="271"/>
      <c r="BA773" s="271"/>
      <c r="BB773" s="271"/>
      <c r="BC773" s="271"/>
      <c r="BD773" s="271"/>
      <c r="BE773" s="271"/>
      <c r="BF773" s="271"/>
      <c r="BG773" s="271"/>
      <c r="BH773" s="271"/>
      <c r="BI773" s="271"/>
      <c r="BJ773" s="271"/>
      <c r="BK773" s="271"/>
      <c r="BL773" s="271"/>
      <c r="BM773" s="271"/>
      <c r="BN773" s="271"/>
      <c r="BO773" s="271"/>
      <c r="BP773" s="271"/>
      <c r="BQ773" s="271"/>
      <c r="BR773" s="271"/>
      <c r="BS773" s="271"/>
      <c r="BT773" s="271"/>
      <c r="BU773" s="271"/>
      <c r="BV773" s="271"/>
      <c r="BW773" s="271"/>
      <c r="BX773" s="271"/>
      <c r="BY773" s="271"/>
      <c r="BZ773" s="271"/>
      <c r="CA773" s="271"/>
      <c r="CB773" s="271"/>
      <c r="CC773" s="271"/>
      <c r="CD773" s="271"/>
      <c r="CE773" s="271"/>
    </row>
    <row r="774" spans="1:83" ht="12.65" customHeight="1" x14ac:dyDescent="0.3">
      <c r="A774" s="209" t="str">
        <f>RIGHT($C$83,3)&amp;"*"&amp;RIGHT($C$82,4)&amp;"*"&amp;AQ$55&amp;"*"&amp;"A"</f>
        <v>045*2021*7390*A</v>
      </c>
      <c r="B774" s="270">
        <f>ROUND(AQ59,0)</f>
        <v>0</v>
      </c>
      <c r="C774" s="272">
        <f>ROUND(AQ60,2)</f>
        <v>0</v>
      </c>
      <c r="D774" s="270">
        <f>ROUND(AQ61,0)</f>
        <v>0</v>
      </c>
      <c r="E774" s="270">
        <f>ROUND(AQ62,0)</f>
        <v>0</v>
      </c>
      <c r="F774" s="270">
        <f>ROUND(AQ63,0)</f>
        <v>0</v>
      </c>
      <c r="G774" s="270">
        <f>ROUND(AQ64,0)</f>
        <v>0</v>
      </c>
      <c r="H774" s="270">
        <f>ROUND(AQ65,0)</f>
        <v>0</v>
      </c>
      <c r="I774" s="270">
        <f>ROUND(AQ66,0)</f>
        <v>0</v>
      </c>
      <c r="J774" s="270">
        <f>ROUND(AQ67,0)</f>
        <v>0</v>
      </c>
      <c r="K774" s="270">
        <f>ROUND(AQ68,0)</f>
        <v>0</v>
      </c>
      <c r="L774" s="270">
        <f>ROUND(AQ69,0)</f>
        <v>0</v>
      </c>
      <c r="M774" s="270">
        <f>ROUND(AQ70,0)</f>
        <v>0</v>
      </c>
      <c r="N774" s="270">
        <f>ROUND(AQ75,0)</f>
        <v>0</v>
      </c>
      <c r="O774" s="270">
        <f>ROUND(AQ73,0)</f>
        <v>0</v>
      </c>
      <c r="P774" s="270">
        <f>IF(AQ76&gt;0,ROUND(AQ76,0),0)</f>
        <v>0</v>
      </c>
      <c r="Q774" s="270">
        <f>IF(AQ77&gt;0,ROUND(AQ77,0),0)</f>
        <v>0</v>
      </c>
      <c r="R774" s="270">
        <f>IF(AQ78&gt;0,ROUND(AQ78,0),0)</f>
        <v>0</v>
      </c>
      <c r="S774" s="270">
        <f>IF(AQ79&gt;0,ROUND(AQ79,0),0)</f>
        <v>0</v>
      </c>
      <c r="T774" s="272">
        <f>IF(AQ80&gt;0,ROUND(AQ80,2),0)</f>
        <v>0</v>
      </c>
      <c r="U774" s="270"/>
      <c r="V774" s="271"/>
      <c r="W774" s="270"/>
      <c r="X774" s="270"/>
      <c r="Y774" s="270">
        <f t="shared" si="21"/>
        <v>0</v>
      </c>
      <c r="Z774" s="271"/>
      <c r="AA774" s="271"/>
      <c r="AB774" s="271"/>
      <c r="AC774" s="271"/>
      <c r="AD774" s="271"/>
      <c r="AE774" s="271"/>
      <c r="AF774" s="271"/>
      <c r="AG774" s="271"/>
      <c r="AH774" s="271"/>
      <c r="AI774" s="271"/>
      <c r="AJ774" s="271"/>
      <c r="AK774" s="271"/>
      <c r="AL774" s="271"/>
      <c r="AM774" s="271"/>
      <c r="AN774" s="271"/>
      <c r="AO774" s="271"/>
      <c r="AP774" s="271"/>
      <c r="AQ774" s="271"/>
      <c r="AR774" s="271"/>
      <c r="AS774" s="271"/>
      <c r="AT774" s="271"/>
      <c r="AU774" s="271"/>
      <c r="AV774" s="271"/>
      <c r="AW774" s="271"/>
      <c r="AX774" s="271"/>
      <c r="AY774" s="271"/>
      <c r="AZ774" s="271"/>
      <c r="BA774" s="271"/>
      <c r="BB774" s="271"/>
      <c r="BC774" s="271"/>
      <c r="BD774" s="271"/>
      <c r="BE774" s="271"/>
      <c r="BF774" s="271"/>
      <c r="BG774" s="271"/>
      <c r="BH774" s="271"/>
      <c r="BI774" s="271"/>
      <c r="BJ774" s="271"/>
      <c r="BK774" s="271"/>
      <c r="BL774" s="271"/>
      <c r="BM774" s="271"/>
      <c r="BN774" s="271"/>
      <c r="BO774" s="271"/>
      <c r="BP774" s="271"/>
      <c r="BQ774" s="271"/>
      <c r="BR774" s="271"/>
      <c r="BS774" s="271"/>
      <c r="BT774" s="271"/>
      <c r="BU774" s="271"/>
      <c r="BV774" s="271"/>
      <c r="BW774" s="271"/>
      <c r="BX774" s="271"/>
      <c r="BY774" s="271"/>
      <c r="BZ774" s="271"/>
      <c r="CA774" s="271"/>
      <c r="CB774" s="271"/>
      <c r="CC774" s="271"/>
      <c r="CD774" s="271"/>
      <c r="CE774" s="271"/>
    </row>
    <row r="775" spans="1:83" ht="12.65" customHeight="1" x14ac:dyDescent="0.3">
      <c r="A775" s="209" t="str">
        <f>RIGHT($C$83,3)&amp;"*"&amp;RIGHT($C$82,4)&amp;"*"&amp;AR$55&amp;"*"&amp;"A"</f>
        <v>045*2021*7400*A</v>
      </c>
      <c r="B775" s="270">
        <f>ROUND(AR59,0)</f>
        <v>0</v>
      </c>
      <c r="C775" s="272">
        <f>ROUND(AR60,2)</f>
        <v>0</v>
      </c>
      <c r="D775" s="270">
        <f>ROUND(AR61,0)</f>
        <v>0</v>
      </c>
      <c r="E775" s="270">
        <f>ROUND(AR62,0)</f>
        <v>0</v>
      </c>
      <c r="F775" s="270">
        <f>ROUND(AR63,0)</f>
        <v>0</v>
      </c>
      <c r="G775" s="270">
        <f>ROUND(AR64,0)</f>
        <v>0</v>
      </c>
      <c r="H775" s="270">
        <f>ROUND(AR65,0)</f>
        <v>0</v>
      </c>
      <c r="I775" s="270">
        <f>ROUND(AR66,0)</f>
        <v>0</v>
      </c>
      <c r="J775" s="270">
        <f>ROUND(AR67,0)</f>
        <v>0</v>
      </c>
      <c r="K775" s="270">
        <f>ROUND(AR68,0)</f>
        <v>0</v>
      </c>
      <c r="L775" s="270">
        <f>ROUND(AR69,0)</f>
        <v>0</v>
      </c>
      <c r="M775" s="270">
        <f>ROUND(AR70,0)</f>
        <v>0</v>
      </c>
      <c r="N775" s="270">
        <f>ROUND(AR75,0)</f>
        <v>0</v>
      </c>
      <c r="O775" s="270">
        <f>ROUND(AR73,0)</f>
        <v>0</v>
      </c>
      <c r="P775" s="270">
        <f>IF(AR76&gt;0,ROUND(AR76,0),0)</f>
        <v>0</v>
      </c>
      <c r="Q775" s="270">
        <f>IF(AR77&gt;0,ROUND(AR77,0),0)</f>
        <v>0</v>
      </c>
      <c r="R775" s="270">
        <f>IF(AR78&gt;0,ROUND(AR78,0),0)</f>
        <v>0</v>
      </c>
      <c r="S775" s="270">
        <f>IF(AR79&gt;0,ROUND(AR79,0),0)</f>
        <v>0</v>
      </c>
      <c r="T775" s="272">
        <f>IF(AR80&gt;0,ROUND(AR80,2),0)</f>
        <v>0</v>
      </c>
      <c r="U775" s="270"/>
      <c r="V775" s="271"/>
      <c r="W775" s="270"/>
      <c r="X775" s="270"/>
      <c r="Y775" s="270">
        <f t="shared" si="21"/>
        <v>0</v>
      </c>
      <c r="Z775" s="271"/>
      <c r="AA775" s="271"/>
      <c r="AB775" s="271"/>
      <c r="AC775" s="271"/>
      <c r="AD775" s="271"/>
      <c r="AE775" s="271"/>
      <c r="AF775" s="271"/>
      <c r="AG775" s="271"/>
      <c r="AH775" s="271"/>
      <c r="AI775" s="271"/>
      <c r="AJ775" s="271"/>
      <c r="AK775" s="271"/>
      <c r="AL775" s="271"/>
      <c r="AM775" s="271"/>
      <c r="AN775" s="271"/>
      <c r="AO775" s="271"/>
      <c r="AP775" s="271"/>
      <c r="AQ775" s="271"/>
      <c r="AR775" s="271"/>
      <c r="AS775" s="271"/>
      <c r="AT775" s="271"/>
      <c r="AU775" s="271"/>
      <c r="AV775" s="271"/>
      <c r="AW775" s="271"/>
      <c r="AX775" s="271"/>
      <c r="AY775" s="271"/>
      <c r="AZ775" s="271"/>
      <c r="BA775" s="271"/>
      <c r="BB775" s="271"/>
      <c r="BC775" s="271"/>
      <c r="BD775" s="271"/>
      <c r="BE775" s="271"/>
      <c r="BF775" s="271"/>
      <c r="BG775" s="271"/>
      <c r="BH775" s="271"/>
      <c r="BI775" s="271"/>
      <c r="BJ775" s="271"/>
      <c r="BK775" s="271"/>
      <c r="BL775" s="271"/>
      <c r="BM775" s="271"/>
      <c r="BN775" s="271"/>
      <c r="BO775" s="271"/>
      <c r="BP775" s="271"/>
      <c r="BQ775" s="271"/>
      <c r="BR775" s="271"/>
      <c r="BS775" s="271"/>
      <c r="BT775" s="271"/>
      <c r="BU775" s="271"/>
      <c r="BV775" s="271"/>
      <c r="BW775" s="271"/>
      <c r="BX775" s="271"/>
      <c r="BY775" s="271"/>
      <c r="BZ775" s="271"/>
      <c r="CA775" s="271"/>
      <c r="CB775" s="271"/>
      <c r="CC775" s="271"/>
      <c r="CD775" s="271"/>
      <c r="CE775" s="271"/>
    </row>
    <row r="776" spans="1:83" ht="12.65" customHeight="1" x14ac:dyDescent="0.3">
      <c r="A776" s="209" t="str">
        <f>RIGHT($C$83,3)&amp;"*"&amp;RIGHT($C$82,4)&amp;"*"&amp;AS$55&amp;"*"&amp;"A"</f>
        <v>045*2021*7410*A</v>
      </c>
      <c r="B776" s="270">
        <f>ROUND(AS59,0)</f>
        <v>0</v>
      </c>
      <c r="C776" s="272">
        <f>ROUND(AS60,2)</f>
        <v>0</v>
      </c>
      <c r="D776" s="270">
        <f>ROUND(AS61,0)</f>
        <v>0</v>
      </c>
      <c r="E776" s="270">
        <f>ROUND(AS62,0)</f>
        <v>0</v>
      </c>
      <c r="F776" s="270">
        <f>ROUND(AS63,0)</f>
        <v>0</v>
      </c>
      <c r="G776" s="270">
        <f>ROUND(AS64,0)</f>
        <v>0</v>
      </c>
      <c r="H776" s="270">
        <f>ROUND(AS65,0)</f>
        <v>0</v>
      </c>
      <c r="I776" s="270">
        <f>ROUND(AS66,0)</f>
        <v>0</v>
      </c>
      <c r="J776" s="270">
        <f>ROUND(AS67,0)</f>
        <v>0</v>
      </c>
      <c r="K776" s="270">
        <f>ROUND(AS68,0)</f>
        <v>0</v>
      </c>
      <c r="L776" s="270">
        <f>ROUND(AS69,0)</f>
        <v>0</v>
      </c>
      <c r="M776" s="270">
        <f>ROUND(AS70,0)</f>
        <v>0</v>
      </c>
      <c r="N776" s="270">
        <f>ROUND(AS75,0)</f>
        <v>0</v>
      </c>
      <c r="O776" s="270">
        <f>ROUND(AS73,0)</f>
        <v>0</v>
      </c>
      <c r="P776" s="270">
        <f>IF(AS76&gt;0,ROUND(AS76,0),0)</f>
        <v>0</v>
      </c>
      <c r="Q776" s="270">
        <f>IF(AS77&gt;0,ROUND(AS77,0),0)</f>
        <v>0</v>
      </c>
      <c r="R776" s="270">
        <f>IF(AS78&gt;0,ROUND(AS78,0),0)</f>
        <v>0</v>
      </c>
      <c r="S776" s="270">
        <f>IF(AS79&gt;0,ROUND(AS79,0),0)</f>
        <v>0</v>
      </c>
      <c r="T776" s="272">
        <f>IF(AS80&gt;0,ROUND(AS80,2),0)</f>
        <v>0</v>
      </c>
      <c r="U776" s="270"/>
      <c r="V776" s="271"/>
      <c r="W776" s="270"/>
      <c r="X776" s="270"/>
      <c r="Y776" s="270">
        <f t="shared" si="21"/>
        <v>0</v>
      </c>
      <c r="Z776" s="271"/>
      <c r="AA776" s="271"/>
      <c r="AB776" s="271"/>
      <c r="AC776" s="271"/>
      <c r="AD776" s="271"/>
      <c r="AE776" s="271"/>
      <c r="AF776" s="271"/>
      <c r="AG776" s="271"/>
      <c r="AH776" s="271"/>
      <c r="AI776" s="271"/>
      <c r="AJ776" s="271"/>
      <c r="AK776" s="271"/>
      <c r="AL776" s="271"/>
      <c r="AM776" s="271"/>
      <c r="AN776" s="271"/>
      <c r="AO776" s="271"/>
      <c r="AP776" s="271"/>
      <c r="AQ776" s="271"/>
      <c r="AR776" s="271"/>
      <c r="AS776" s="271"/>
      <c r="AT776" s="271"/>
      <c r="AU776" s="271"/>
      <c r="AV776" s="271"/>
      <c r="AW776" s="271"/>
      <c r="AX776" s="271"/>
      <c r="AY776" s="271"/>
      <c r="AZ776" s="271"/>
      <c r="BA776" s="271"/>
      <c r="BB776" s="271"/>
      <c r="BC776" s="271"/>
      <c r="BD776" s="271"/>
      <c r="BE776" s="271"/>
      <c r="BF776" s="271"/>
      <c r="BG776" s="271"/>
      <c r="BH776" s="271"/>
      <c r="BI776" s="271"/>
      <c r="BJ776" s="271"/>
      <c r="BK776" s="271"/>
      <c r="BL776" s="271"/>
      <c r="BM776" s="271"/>
      <c r="BN776" s="271"/>
      <c r="BO776" s="271"/>
      <c r="BP776" s="271"/>
      <c r="BQ776" s="271"/>
      <c r="BR776" s="271"/>
      <c r="BS776" s="271"/>
      <c r="BT776" s="271"/>
      <c r="BU776" s="271"/>
      <c r="BV776" s="271"/>
      <c r="BW776" s="271"/>
      <c r="BX776" s="271"/>
      <c r="BY776" s="271"/>
      <c r="BZ776" s="271"/>
      <c r="CA776" s="271"/>
      <c r="CB776" s="271"/>
      <c r="CC776" s="271"/>
      <c r="CD776" s="271"/>
      <c r="CE776" s="271"/>
    </row>
    <row r="777" spans="1:83" ht="12.65" customHeight="1" x14ac:dyDescent="0.3">
      <c r="A777" s="209" t="str">
        <f>RIGHT($C$83,3)&amp;"*"&amp;RIGHT($C$82,4)&amp;"*"&amp;AT$55&amp;"*"&amp;"A"</f>
        <v>045*2021*7420*A</v>
      </c>
      <c r="B777" s="270">
        <f>ROUND(AT59,0)</f>
        <v>0</v>
      </c>
      <c r="C777" s="272">
        <f>ROUND(AT60,2)</f>
        <v>0</v>
      </c>
      <c r="D777" s="270">
        <f>ROUND(AT61,0)</f>
        <v>0</v>
      </c>
      <c r="E777" s="270">
        <f>ROUND(AT62,0)</f>
        <v>0</v>
      </c>
      <c r="F777" s="270">
        <f>ROUND(AT63,0)</f>
        <v>0</v>
      </c>
      <c r="G777" s="270">
        <f>ROUND(AT64,0)</f>
        <v>0</v>
      </c>
      <c r="H777" s="270">
        <f>ROUND(AT65,0)</f>
        <v>0</v>
      </c>
      <c r="I777" s="270">
        <f>ROUND(AT66,0)</f>
        <v>0</v>
      </c>
      <c r="J777" s="270">
        <f>ROUND(AT67,0)</f>
        <v>0</v>
      </c>
      <c r="K777" s="270">
        <f>ROUND(AT68,0)</f>
        <v>0</v>
      </c>
      <c r="L777" s="270">
        <f>ROUND(AT69,0)</f>
        <v>0</v>
      </c>
      <c r="M777" s="270">
        <f>ROUND(AT70,0)</f>
        <v>0</v>
      </c>
      <c r="N777" s="270">
        <f>ROUND(AT75,0)</f>
        <v>0</v>
      </c>
      <c r="O777" s="270">
        <f>ROUND(AT73,0)</f>
        <v>0</v>
      </c>
      <c r="P777" s="270">
        <f>IF(AT76&gt;0,ROUND(AT76,0),0)</f>
        <v>0</v>
      </c>
      <c r="Q777" s="270">
        <f>IF(AT77&gt;0,ROUND(AT77,0),0)</f>
        <v>0</v>
      </c>
      <c r="R777" s="270">
        <f>IF(AT78&gt;0,ROUND(AT78,0),0)</f>
        <v>0</v>
      </c>
      <c r="S777" s="270">
        <f>IF(AT79&gt;0,ROUND(AT79,0),0)</f>
        <v>0</v>
      </c>
      <c r="T777" s="272">
        <f>IF(AT80&gt;0,ROUND(AT80,2),0)</f>
        <v>0</v>
      </c>
      <c r="U777" s="270"/>
      <c r="V777" s="271"/>
      <c r="W777" s="270"/>
      <c r="X777" s="270"/>
      <c r="Y777" s="270">
        <f t="shared" si="21"/>
        <v>0</v>
      </c>
      <c r="Z777" s="271"/>
      <c r="AA777" s="271"/>
      <c r="AB777" s="271"/>
      <c r="AC777" s="271"/>
      <c r="AD777" s="271"/>
      <c r="AE777" s="271"/>
      <c r="AF777" s="271"/>
      <c r="AG777" s="271"/>
      <c r="AH777" s="271"/>
      <c r="AI777" s="271"/>
      <c r="AJ777" s="271"/>
      <c r="AK777" s="271"/>
      <c r="AL777" s="271"/>
      <c r="AM777" s="271"/>
      <c r="AN777" s="271"/>
      <c r="AO777" s="271"/>
      <c r="AP777" s="271"/>
      <c r="AQ777" s="271"/>
      <c r="AR777" s="271"/>
      <c r="AS777" s="271"/>
      <c r="AT777" s="271"/>
      <c r="AU777" s="271"/>
      <c r="AV777" s="271"/>
      <c r="AW777" s="271"/>
      <c r="AX777" s="271"/>
      <c r="AY777" s="271"/>
      <c r="AZ777" s="271"/>
      <c r="BA777" s="271"/>
      <c r="BB777" s="271"/>
      <c r="BC777" s="271"/>
      <c r="BD777" s="271"/>
      <c r="BE777" s="271"/>
      <c r="BF777" s="271"/>
      <c r="BG777" s="271"/>
      <c r="BH777" s="271"/>
      <c r="BI777" s="271"/>
      <c r="BJ777" s="271"/>
      <c r="BK777" s="271"/>
      <c r="BL777" s="271"/>
      <c r="BM777" s="271"/>
      <c r="BN777" s="271"/>
      <c r="BO777" s="271"/>
      <c r="BP777" s="271"/>
      <c r="BQ777" s="271"/>
      <c r="BR777" s="271"/>
      <c r="BS777" s="271"/>
      <c r="BT777" s="271"/>
      <c r="BU777" s="271"/>
      <c r="BV777" s="271"/>
      <c r="BW777" s="271"/>
      <c r="BX777" s="271"/>
      <c r="BY777" s="271"/>
      <c r="BZ777" s="271"/>
      <c r="CA777" s="271"/>
      <c r="CB777" s="271"/>
      <c r="CC777" s="271"/>
      <c r="CD777" s="271"/>
      <c r="CE777" s="271"/>
    </row>
    <row r="778" spans="1:83" ht="12.65" customHeight="1" x14ac:dyDescent="0.3">
      <c r="A778" s="209" t="str">
        <f>RIGHT($C$83,3)&amp;"*"&amp;RIGHT($C$82,4)&amp;"*"&amp;AU$55&amp;"*"&amp;"A"</f>
        <v>045*2021*7430*A</v>
      </c>
      <c r="B778" s="270">
        <f>ROUND(AU59,0)</f>
        <v>0</v>
      </c>
      <c r="C778" s="272">
        <f>ROUND(AU60,2)</f>
        <v>0</v>
      </c>
      <c r="D778" s="270">
        <f>ROUND(AU61,0)</f>
        <v>0</v>
      </c>
      <c r="E778" s="270">
        <f>ROUND(AU62,0)</f>
        <v>0</v>
      </c>
      <c r="F778" s="270">
        <f>ROUND(AU63,0)</f>
        <v>0</v>
      </c>
      <c r="G778" s="270">
        <f>ROUND(AU64,0)</f>
        <v>0</v>
      </c>
      <c r="H778" s="270">
        <f>ROUND(AU65,0)</f>
        <v>0</v>
      </c>
      <c r="I778" s="270">
        <f>ROUND(AU66,0)</f>
        <v>0</v>
      </c>
      <c r="J778" s="270">
        <f>ROUND(AU67,0)</f>
        <v>0</v>
      </c>
      <c r="K778" s="270">
        <f>ROUND(AU68,0)</f>
        <v>0</v>
      </c>
      <c r="L778" s="270">
        <f>ROUND(AU69,0)</f>
        <v>0</v>
      </c>
      <c r="M778" s="270">
        <f>ROUND(AU70,0)</f>
        <v>0</v>
      </c>
      <c r="N778" s="270">
        <f>ROUND(AU75,0)</f>
        <v>0</v>
      </c>
      <c r="O778" s="270">
        <f>ROUND(AU73,0)</f>
        <v>0</v>
      </c>
      <c r="P778" s="270">
        <f>IF(AU76&gt;0,ROUND(AU76,0),0)</f>
        <v>0</v>
      </c>
      <c r="Q778" s="270">
        <f>IF(AU77&gt;0,ROUND(AU77,0),0)</f>
        <v>0</v>
      </c>
      <c r="R778" s="270">
        <f>IF(AU78&gt;0,ROUND(AU78,0),0)</f>
        <v>0</v>
      </c>
      <c r="S778" s="270">
        <f>IF(AU79&gt;0,ROUND(AU79,0),0)</f>
        <v>0</v>
      </c>
      <c r="T778" s="272">
        <f>IF(AU80&gt;0,ROUND(AU80,2),0)</f>
        <v>0</v>
      </c>
      <c r="U778" s="270"/>
      <c r="V778" s="271"/>
      <c r="W778" s="270"/>
      <c r="X778" s="270"/>
      <c r="Y778" s="270">
        <f t="shared" si="21"/>
        <v>0</v>
      </c>
      <c r="Z778" s="271"/>
      <c r="AA778" s="271"/>
      <c r="AB778" s="271"/>
      <c r="AC778" s="271"/>
      <c r="AD778" s="271"/>
      <c r="AE778" s="271"/>
      <c r="AF778" s="271"/>
      <c r="AG778" s="271"/>
      <c r="AH778" s="271"/>
      <c r="AI778" s="271"/>
      <c r="AJ778" s="271"/>
      <c r="AK778" s="271"/>
      <c r="AL778" s="271"/>
      <c r="AM778" s="271"/>
      <c r="AN778" s="271"/>
      <c r="AO778" s="271"/>
      <c r="AP778" s="271"/>
      <c r="AQ778" s="271"/>
      <c r="AR778" s="271"/>
      <c r="AS778" s="271"/>
      <c r="AT778" s="271"/>
      <c r="AU778" s="271"/>
      <c r="AV778" s="271"/>
      <c r="AW778" s="271"/>
      <c r="AX778" s="271"/>
      <c r="AY778" s="271"/>
      <c r="AZ778" s="271"/>
      <c r="BA778" s="271"/>
      <c r="BB778" s="271"/>
      <c r="BC778" s="271"/>
      <c r="BD778" s="271"/>
      <c r="BE778" s="271"/>
      <c r="BF778" s="271"/>
      <c r="BG778" s="271"/>
      <c r="BH778" s="271"/>
      <c r="BI778" s="271"/>
      <c r="BJ778" s="271"/>
      <c r="BK778" s="271"/>
      <c r="BL778" s="271"/>
      <c r="BM778" s="271"/>
      <c r="BN778" s="271"/>
      <c r="BO778" s="271"/>
      <c r="BP778" s="271"/>
      <c r="BQ778" s="271"/>
      <c r="BR778" s="271"/>
      <c r="BS778" s="271"/>
      <c r="BT778" s="271"/>
      <c r="BU778" s="271"/>
      <c r="BV778" s="271"/>
      <c r="BW778" s="271"/>
      <c r="BX778" s="271"/>
      <c r="BY778" s="271"/>
      <c r="BZ778" s="271"/>
      <c r="CA778" s="271"/>
      <c r="CB778" s="271"/>
      <c r="CC778" s="271"/>
      <c r="CD778" s="271"/>
      <c r="CE778" s="271"/>
    </row>
    <row r="779" spans="1:83" ht="12.65" customHeight="1" x14ac:dyDescent="0.3">
      <c r="A779" s="209" t="str">
        <f>RIGHT($C$83,3)&amp;"*"&amp;RIGHT($C$82,4)&amp;"*"&amp;AV$55&amp;"*"&amp;"A"</f>
        <v>045*2021*7490*A</v>
      </c>
      <c r="B779" s="270"/>
      <c r="C779" s="272">
        <f>ROUND(AV60,2)</f>
        <v>0</v>
      </c>
      <c r="D779" s="270">
        <f>ROUND(AV61,0)</f>
        <v>0</v>
      </c>
      <c r="E779" s="270">
        <f>ROUND(AV62,0)</f>
        <v>0</v>
      </c>
      <c r="F779" s="270">
        <f>ROUND(AV63,0)</f>
        <v>0</v>
      </c>
      <c r="G779" s="270">
        <f>ROUND(AV64,0)</f>
        <v>0</v>
      </c>
      <c r="H779" s="270">
        <f>ROUND(AV65,0)</f>
        <v>0</v>
      </c>
      <c r="I779" s="270">
        <f>ROUND(AV66,0)</f>
        <v>0</v>
      </c>
      <c r="J779" s="270">
        <f>ROUND(AV67,0)</f>
        <v>0</v>
      </c>
      <c r="K779" s="270">
        <f>ROUND(AV68,0)</f>
        <v>0</v>
      </c>
      <c r="L779" s="270">
        <f>ROUND(AV69,0)</f>
        <v>0</v>
      </c>
      <c r="M779" s="270">
        <f>ROUND(AV70,0)</f>
        <v>0</v>
      </c>
      <c r="N779" s="270">
        <f>ROUND(AV75,0)</f>
        <v>0</v>
      </c>
      <c r="O779" s="270">
        <f>ROUND(AV73,0)</f>
        <v>0</v>
      </c>
      <c r="P779" s="270">
        <f>IF(AV76&gt;0,ROUND(AV76,0),0)</f>
        <v>0</v>
      </c>
      <c r="Q779" s="270">
        <f>IF(AV77&gt;0,ROUND(AV77,0),0)</f>
        <v>0</v>
      </c>
      <c r="R779" s="270">
        <f>IF(AV78&gt;0,ROUND(AV78,0),0)</f>
        <v>0</v>
      </c>
      <c r="S779" s="270">
        <f>IF(AV79&gt;0,ROUND(AV79,0),0)</f>
        <v>0</v>
      </c>
      <c r="T779" s="272">
        <f>IF(AV80&gt;0,ROUND(AV80,2),0)</f>
        <v>0</v>
      </c>
      <c r="U779" s="270"/>
      <c r="V779" s="271"/>
      <c r="W779" s="270"/>
      <c r="X779" s="270"/>
      <c r="Y779" s="270">
        <f t="shared" si="21"/>
        <v>0</v>
      </c>
      <c r="Z779" s="271"/>
      <c r="AA779" s="271"/>
      <c r="AB779" s="271"/>
      <c r="AC779" s="271"/>
      <c r="AD779" s="271"/>
      <c r="AE779" s="271"/>
      <c r="AF779" s="271"/>
      <c r="AG779" s="271"/>
      <c r="AH779" s="271"/>
      <c r="AI779" s="271"/>
      <c r="AJ779" s="271"/>
      <c r="AK779" s="271"/>
      <c r="AL779" s="271"/>
      <c r="AM779" s="271"/>
      <c r="AN779" s="271"/>
      <c r="AO779" s="271"/>
      <c r="AP779" s="271"/>
      <c r="AQ779" s="271"/>
      <c r="AR779" s="271"/>
      <c r="AS779" s="271"/>
      <c r="AT779" s="271"/>
      <c r="AU779" s="271"/>
      <c r="AV779" s="271"/>
      <c r="AW779" s="271"/>
      <c r="AX779" s="271"/>
      <c r="AY779" s="271"/>
      <c r="AZ779" s="271"/>
      <c r="BA779" s="271"/>
      <c r="BB779" s="271"/>
      <c r="BC779" s="271"/>
      <c r="BD779" s="271"/>
      <c r="BE779" s="271"/>
      <c r="BF779" s="271"/>
      <c r="BG779" s="271"/>
      <c r="BH779" s="271"/>
      <c r="BI779" s="271"/>
      <c r="BJ779" s="271"/>
      <c r="BK779" s="271"/>
      <c r="BL779" s="271"/>
      <c r="BM779" s="271"/>
      <c r="BN779" s="271"/>
      <c r="BO779" s="271"/>
      <c r="BP779" s="271"/>
      <c r="BQ779" s="271"/>
      <c r="BR779" s="271"/>
      <c r="BS779" s="271"/>
      <c r="BT779" s="271"/>
      <c r="BU779" s="271"/>
      <c r="BV779" s="271"/>
      <c r="BW779" s="271"/>
      <c r="BX779" s="271"/>
      <c r="BY779" s="271"/>
      <c r="BZ779" s="271"/>
      <c r="CA779" s="271"/>
      <c r="CB779" s="271"/>
      <c r="CC779" s="271"/>
      <c r="CD779" s="271"/>
      <c r="CE779" s="271"/>
    </row>
    <row r="780" spans="1:83" ht="12.65" customHeight="1" x14ac:dyDescent="0.3">
      <c r="A780" s="209" t="str">
        <f>RIGHT($C$83,3)&amp;"*"&amp;RIGHT($C$82,4)&amp;"*"&amp;AW$55&amp;"*"&amp;"A"</f>
        <v>045*2021*8200*A</v>
      </c>
      <c r="B780" s="270"/>
      <c r="C780" s="272">
        <f>ROUND(AW60,2)</f>
        <v>0</v>
      </c>
      <c r="D780" s="270">
        <f>ROUND(AW61,0)</f>
        <v>0</v>
      </c>
      <c r="E780" s="270">
        <f>ROUND(AW62,0)</f>
        <v>0</v>
      </c>
      <c r="F780" s="270">
        <f>ROUND(AW63,0)</f>
        <v>0</v>
      </c>
      <c r="G780" s="270">
        <f>ROUND(AW64,0)</f>
        <v>0</v>
      </c>
      <c r="H780" s="270">
        <f>ROUND(AW65,0)</f>
        <v>0</v>
      </c>
      <c r="I780" s="270">
        <f>ROUND(AW66,0)</f>
        <v>0</v>
      </c>
      <c r="J780" s="270">
        <f>ROUND(AW67,0)</f>
        <v>0</v>
      </c>
      <c r="K780" s="270">
        <f>ROUND(AW68,0)</f>
        <v>0</v>
      </c>
      <c r="L780" s="270">
        <f>ROUND(AW69,0)</f>
        <v>0</v>
      </c>
      <c r="M780" s="270">
        <f>ROUND(AW70,0)</f>
        <v>0</v>
      </c>
      <c r="N780" s="270"/>
      <c r="O780" s="270"/>
      <c r="P780" s="270">
        <f>IF(AW76&gt;0,ROUND(AW76,0),0)</f>
        <v>0</v>
      </c>
      <c r="Q780" s="270">
        <f>IF(AW77&gt;0,ROUND(AW77,0),0)</f>
        <v>0</v>
      </c>
      <c r="R780" s="270">
        <f>IF(AW78&gt;0,ROUND(AW78,0),0)</f>
        <v>0</v>
      </c>
      <c r="S780" s="270">
        <f>IF(AW79&gt;0,ROUND(AW79,0),0)</f>
        <v>0</v>
      </c>
      <c r="T780" s="272">
        <f>IF(AW80&gt;0,ROUND(AW80,2),0)</f>
        <v>0</v>
      </c>
      <c r="U780" s="270"/>
      <c r="V780" s="271"/>
      <c r="W780" s="270"/>
      <c r="X780" s="270"/>
      <c r="Y780" s="270"/>
      <c r="Z780" s="271"/>
      <c r="AA780" s="271"/>
      <c r="AB780" s="271"/>
      <c r="AC780" s="271"/>
      <c r="AD780" s="271"/>
      <c r="AE780" s="271"/>
      <c r="AF780" s="271"/>
      <c r="AG780" s="271"/>
      <c r="AH780" s="271"/>
      <c r="AI780" s="271"/>
      <c r="AJ780" s="271"/>
      <c r="AK780" s="271"/>
      <c r="AL780" s="271"/>
      <c r="AM780" s="271"/>
      <c r="AN780" s="271"/>
      <c r="AO780" s="271"/>
      <c r="AP780" s="271"/>
      <c r="AQ780" s="271"/>
      <c r="AR780" s="271"/>
      <c r="AS780" s="271"/>
      <c r="AT780" s="271"/>
      <c r="AU780" s="271"/>
      <c r="AV780" s="271"/>
      <c r="AW780" s="271"/>
      <c r="AX780" s="271"/>
      <c r="AY780" s="271"/>
      <c r="AZ780" s="271"/>
      <c r="BA780" s="271"/>
      <c r="BB780" s="271"/>
      <c r="BC780" s="271"/>
      <c r="BD780" s="271"/>
      <c r="BE780" s="271"/>
      <c r="BF780" s="271"/>
      <c r="BG780" s="271"/>
      <c r="BH780" s="271"/>
      <c r="BI780" s="271"/>
      <c r="BJ780" s="271"/>
      <c r="BK780" s="271"/>
      <c r="BL780" s="271"/>
      <c r="BM780" s="271"/>
      <c r="BN780" s="271"/>
      <c r="BO780" s="271"/>
      <c r="BP780" s="271"/>
      <c r="BQ780" s="271"/>
      <c r="BR780" s="271"/>
      <c r="BS780" s="271"/>
      <c r="BT780" s="271"/>
      <c r="BU780" s="271"/>
      <c r="BV780" s="271"/>
      <c r="BW780" s="271"/>
      <c r="BX780" s="271"/>
      <c r="BY780" s="271"/>
      <c r="BZ780" s="271"/>
      <c r="CA780" s="271"/>
      <c r="CB780" s="271"/>
      <c r="CC780" s="271"/>
      <c r="CD780" s="271"/>
      <c r="CE780" s="271"/>
    </row>
    <row r="781" spans="1:83" ht="12.65" customHeight="1" x14ac:dyDescent="0.3">
      <c r="A781" s="209" t="str">
        <f>RIGHT($C$83,3)&amp;"*"&amp;RIGHT($C$82,4)&amp;"*"&amp;AX$55&amp;"*"&amp;"A"</f>
        <v>045*2021*8310*A</v>
      </c>
      <c r="B781" s="270"/>
      <c r="C781" s="272">
        <f>ROUND(AX60,2)</f>
        <v>0</v>
      </c>
      <c r="D781" s="270">
        <f>ROUND(AX61,0)</f>
        <v>0</v>
      </c>
      <c r="E781" s="270">
        <f>ROUND(AX62,0)</f>
        <v>0</v>
      </c>
      <c r="F781" s="270">
        <f>ROUND(AX63,0)</f>
        <v>0</v>
      </c>
      <c r="G781" s="270">
        <f>ROUND(AX64,0)</f>
        <v>0</v>
      </c>
      <c r="H781" s="270">
        <f>ROUND(AX65,0)</f>
        <v>0</v>
      </c>
      <c r="I781" s="270">
        <f>ROUND(AX66,0)</f>
        <v>0</v>
      </c>
      <c r="J781" s="270">
        <f>ROUND(AX67,0)</f>
        <v>0</v>
      </c>
      <c r="K781" s="270">
        <f>ROUND(AX68,0)</f>
        <v>0</v>
      </c>
      <c r="L781" s="270">
        <f>ROUND(AX69,0)</f>
        <v>0</v>
      </c>
      <c r="M781" s="270">
        <f>ROUND(AX70,0)</f>
        <v>0</v>
      </c>
      <c r="N781" s="270"/>
      <c r="O781" s="270"/>
      <c r="P781" s="270">
        <f>IF(AX76&gt;0,ROUND(AX76,0),0)</f>
        <v>0</v>
      </c>
      <c r="Q781" s="270">
        <f>IF(AX77&gt;0,ROUND(AX77,0),0)</f>
        <v>0</v>
      </c>
      <c r="R781" s="270">
        <f>IF(AX78&gt;0,ROUND(AX78,0),0)</f>
        <v>0</v>
      </c>
      <c r="S781" s="270">
        <f>IF(AX79&gt;0,ROUND(AX79,0),0)</f>
        <v>0</v>
      </c>
      <c r="T781" s="272">
        <f>IF(AX80&gt;0,ROUND(AX80,2),0)</f>
        <v>0</v>
      </c>
      <c r="U781" s="270"/>
      <c r="V781" s="271"/>
      <c r="W781" s="270"/>
      <c r="X781" s="270"/>
      <c r="Y781" s="270"/>
      <c r="Z781" s="271"/>
      <c r="AA781" s="271"/>
      <c r="AB781" s="271"/>
      <c r="AC781" s="271"/>
      <c r="AD781" s="271"/>
      <c r="AE781" s="271"/>
      <c r="AF781" s="271"/>
      <c r="AG781" s="271"/>
      <c r="AH781" s="271"/>
      <c r="AI781" s="271"/>
      <c r="AJ781" s="271"/>
      <c r="AK781" s="271"/>
      <c r="AL781" s="271"/>
      <c r="AM781" s="271"/>
      <c r="AN781" s="271"/>
      <c r="AO781" s="271"/>
      <c r="AP781" s="271"/>
      <c r="AQ781" s="271"/>
      <c r="AR781" s="271"/>
      <c r="AS781" s="271"/>
      <c r="AT781" s="271"/>
      <c r="AU781" s="271"/>
      <c r="AV781" s="271"/>
      <c r="AW781" s="271"/>
      <c r="AX781" s="271"/>
      <c r="AY781" s="271"/>
      <c r="AZ781" s="271"/>
      <c r="BA781" s="271"/>
      <c r="BB781" s="271"/>
      <c r="BC781" s="271"/>
      <c r="BD781" s="271"/>
      <c r="BE781" s="271"/>
      <c r="BF781" s="271"/>
      <c r="BG781" s="271"/>
      <c r="BH781" s="271"/>
      <c r="BI781" s="271"/>
      <c r="BJ781" s="271"/>
      <c r="BK781" s="271"/>
      <c r="BL781" s="271"/>
      <c r="BM781" s="271"/>
      <c r="BN781" s="271"/>
      <c r="BO781" s="271"/>
      <c r="BP781" s="271"/>
      <c r="BQ781" s="271"/>
      <c r="BR781" s="271"/>
      <c r="BS781" s="271"/>
      <c r="BT781" s="271"/>
      <c r="BU781" s="271"/>
      <c r="BV781" s="271"/>
      <c r="BW781" s="271"/>
      <c r="BX781" s="271"/>
      <c r="BY781" s="271"/>
      <c r="BZ781" s="271"/>
      <c r="CA781" s="271"/>
      <c r="CB781" s="271"/>
      <c r="CC781" s="271"/>
      <c r="CD781" s="271"/>
      <c r="CE781" s="271"/>
    </row>
    <row r="782" spans="1:83" ht="12.65" customHeight="1" x14ac:dyDescent="0.3">
      <c r="A782" s="209" t="str">
        <f>RIGHT($C$83,3)&amp;"*"&amp;RIGHT($C$82,4)&amp;"*"&amp;AY$55&amp;"*"&amp;"A"</f>
        <v>045*2021*8320*A</v>
      </c>
      <c r="B782" s="270">
        <f>ROUND(AY59,0)</f>
        <v>63514</v>
      </c>
      <c r="C782" s="272">
        <f>ROUND(AY60,2)</f>
        <v>10.46</v>
      </c>
      <c r="D782" s="270">
        <f>ROUND(AY61,0)</f>
        <v>408984</v>
      </c>
      <c r="E782" s="270">
        <f>ROUND(AY62,0)</f>
        <v>85392</v>
      </c>
      <c r="F782" s="270">
        <f>ROUND(AY63,0)</f>
        <v>4784</v>
      </c>
      <c r="G782" s="270">
        <f>ROUND(AY64,0)</f>
        <v>286811</v>
      </c>
      <c r="H782" s="270">
        <f>ROUND(AY65,0)</f>
        <v>0</v>
      </c>
      <c r="I782" s="270">
        <f>ROUND(AY66,0)</f>
        <v>1609</v>
      </c>
      <c r="J782" s="270">
        <f>ROUND(AY67,0)</f>
        <v>31936</v>
      </c>
      <c r="K782" s="270">
        <f>ROUND(AY68,0)</f>
        <v>0</v>
      </c>
      <c r="L782" s="270">
        <f>ROUND(AY69,0)</f>
        <v>374</v>
      </c>
      <c r="M782" s="270">
        <f>ROUND(AY70,0)</f>
        <v>0</v>
      </c>
      <c r="N782" s="270"/>
      <c r="O782" s="270"/>
      <c r="P782" s="270">
        <f>IF(AY76&gt;0,ROUND(AY76,0),0)</f>
        <v>1350</v>
      </c>
      <c r="Q782" s="270">
        <f>IF(AY77&gt;0,ROUND(AY77,0),0)</f>
        <v>0</v>
      </c>
      <c r="R782" s="270">
        <f>IF(AY78&gt;0,ROUND(AY78,0),0)</f>
        <v>0</v>
      </c>
      <c r="S782" s="270">
        <f>IF(AY79&gt;0,ROUND(AY79,0),0)</f>
        <v>0</v>
      </c>
      <c r="T782" s="272">
        <f>IF(AY80&gt;0,ROUND(AY80,2),0)</f>
        <v>0</v>
      </c>
      <c r="U782" s="270"/>
      <c r="V782" s="271"/>
      <c r="W782" s="270"/>
      <c r="X782" s="270"/>
      <c r="Y782" s="270"/>
      <c r="Z782" s="271"/>
      <c r="AA782" s="271"/>
      <c r="AB782" s="271"/>
      <c r="AC782" s="271"/>
      <c r="AD782" s="271"/>
      <c r="AE782" s="271"/>
      <c r="AF782" s="271"/>
      <c r="AG782" s="271"/>
      <c r="AH782" s="271"/>
      <c r="AI782" s="271"/>
      <c r="AJ782" s="271"/>
      <c r="AK782" s="271"/>
      <c r="AL782" s="271"/>
      <c r="AM782" s="271"/>
      <c r="AN782" s="271"/>
      <c r="AO782" s="271"/>
      <c r="AP782" s="271"/>
      <c r="AQ782" s="271"/>
      <c r="AR782" s="271"/>
      <c r="AS782" s="271"/>
      <c r="AT782" s="271"/>
      <c r="AU782" s="271"/>
      <c r="AV782" s="271"/>
      <c r="AW782" s="271"/>
      <c r="AX782" s="271"/>
      <c r="AY782" s="271"/>
      <c r="AZ782" s="271"/>
      <c r="BA782" s="271"/>
      <c r="BB782" s="271"/>
      <c r="BC782" s="271"/>
      <c r="BD782" s="271"/>
      <c r="BE782" s="271"/>
      <c r="BF782" s="271"/>
      <c r="BG782" s="271"/>
      <c r="BH782" s="271"/>
      <c r="BI782" s="271"/>
      <c r="BJ782" s="271"/>
      <c r="BK782" s="271"/>
      <c r="BL782" s="271"/>
      <c r="BM782" s="271"/>
      <c r="BN782" s="271"/>
      <c r="BO782" s="271"/>
      <c r="BP782" s="271"/>
      <c r="BQ782" s="271"/>
      <c r="BR782" s="271"/>
      <c r="BS782" s="271"/>
      <c r="BT782" s="271"/>
      <c r="BU782" s="271"/>
      <c r="BV782" s="271"/>
      <c r="BW782" s="271"/>
      <c r="BX782" s="271"/>
      <c r="BY782" s="271"/>
      <c r="BZ782" s="271"/>
      <c r="CA782" s="271"/>
      <c r="CB782" s="271"/>
      <c r="CC782" s="271"/>
      <c r="CD782" s="271"/>
      <c r="CE782" s="271"/>
    </row>
    <row r="783" spans="1:83" ht="12.65" customHeight="1" x14ac:dyDescent="0.3">
      <c r="A783" s="209" t="str">
        <f>RIGHT($C$83,3)&amp;"*"&amp;RIGHT($C$82,4)&amp;"*"&amp;AZ$55&amp;"*"&amp;"A"</f>
        <v>045*2021*8330*A</v>
      </c>
      <c r="B783" s="270">
        <f>ROUND(AZ59,0)</f>
        <v>0</v>
      </c>
      <c r="C783" s="272">
        <f>ROUND(AZ60,2)</f>
        <v>0</v>
      </c>
      <c r="D783" s="270">
        <f>ROUND(AZ61,0)</f>
        <v>0</v>
      </c>
      <c r="E783" s="270">
        <f>ROUND(AZ62,0)</f>
        <v>0</v>
      </c>
      <c r="F783" s="270">
        <f>ROUND(AZ63,0)</f>
        <v>0</v>
      </c>
      <c r="G783" s="270">
        <f>ROUND(AZ64,0)</f>
        <v>0</v>
      </c>
      <c r="H783" s="270">
        <f>ROUND(AZ65,0)</f>
        <v>0</v>
      </c>
      <c r="I783" s="270">
        <f>ROUND(AZ66,0)</f>
        <v>0</v>
      </c>
      <c r="J783" s="270">
        <f>ROUND(AZ67,0)</f>
        <v>70140</v>
      </c>
      <c r="K783" s="270">
        <f>ROUND(AZ68,0)</f>
        <v>0</v>
      </c>
      <c r="L783" s="270">
        <f>ROUND(AZ69,0)</f>
        <v>0</v>
      </c>
      <c r="M783" s="270">
        <f>ROUND(AZ70,0)</f>
        <v>0</v>
      </c>
      <c r="N783" s="270"/>
      <c r="O783" s="270"/>
      <c r="P783" s="270">
        <f>IF(AZ76&gt;0,ROUND(AZ76,0),0)</f>
        <v>2965</v>
      </c>
      <c r="Q783" s="270">
        <f>IF(AZ77&gt;0,ROUND(AZ77,0),0)</f>
        <v>9883</v>
      </c>
      <c r="R783" s="270">
        <f>IF(AZ78&gt;0,ROUND(AZ78,0),0)</f>
        <v>0</v>
      </c>
      <c r="S783" s="270">
        <f>IF(AZ79&gt;0,ROUND(AZ79,0),0)</f>
        <v>0</v>
      </c>
      <c r="T783" s="272">
        <f>IF(AZ80&gt;0,ROUND(AZ80,2),0)</f>
        <v>0</v>
      </c>
      <c r="U783" s="270"/>
      <c r="V783" s="271"/>
      <c r="W783" s="270"/>
      <c r="X783" s="270"/>
      <c r="Y783" s="270"/>
      <c r="Z783" s="271"/>
      <c r="AA783" s="271"/>
      <c r="AB783" s="271"/>
      <c r="AC783" s="271"/>
      <c r="AD783" s="271"/>
      <c r="AE783" s="271"/>
      <c r="AF783" s="271"/>
      <c r="AG783" s="271"/>
      <c r="AH783" s="271"/>
      <c r="AI783" s="271"/>
      <c r="AJ783" s="271"/>
      <c r="AK783" s="271"/>
      <c r="AL783" s="271"/>
      <c r="AM783" s="271"/>
      <c r="AN783" s="271"/>
      <c r="AO783" s="271"/>
      <c r="AP783" s="271"/>
      <c r="AQ783" s="271"/>
      <c r="AR783" s="271"/>
      <c r="AS783" s="271"/>
      <c r="AT783" s="271"/>
      <c r="AU783" s="271"/>
      <c r="AV783" s="271"/>
      <c r="AW783" s="271"/>
      <c r="AX783" s="271"/>
      <c r="AY783" s="271"/>
      <c r="AZ783" s="271"/>
      <c r="BA783" s="271"/>
      <c r="BB783" s="271"/>
      <c r="BC783" s="271"/>
      <c r="BD783" s="271"/>
      <c r="BE783" s="271"/>
      <c r="BF783" s="271"/>
      <c r="BG783" s="271"/>
      <c r="BH783" s="271"/>
      <c r="BI783" s="271"/>
      <c r="BJ783" s="271"/>
      <c r="BK783" s="271"/>
      <c r="BL783" s="271"/>
      <c r="BM783" s="271"/>
      <c r="BN783" s="271"/>
      <c r="BO783" s="271"/>
      <c r="BP783" s="271"/>
      <c r="BQ783" s="271"/>
      <c r="BR783" s="271"/>
      <c r="BS783" s="271"/>
      <c r="BT783" s="271"/>
      <c r="BU783" s="271"/>
      <c r="BV783" s="271"/>
      <c r="BW783" s="271"/>
      <c r="BX783" s="271"/>
      <c r="BY783" s="271"/>
      <c r="BZ783" s="271"/>
      <c r="CA783" s="271"/>
      <c r="CB783" s="271"/>
      <c r="CC783" s="271"/>
      <c r="CD783" s="271"/>
      <c r="CE783" s="271"/>
    </row>
    <row r="784" spans="1:83" ht="12.65" customHeight="1" x14ac:dyDescent="0.3">
      <c r="A784" s="209" t="str">
        <f>RIGHT($C$83,3)&amp;"*"&amp;RIGHT($C$82,4)&amp;"*"&amp;BA$55&amp;"*"&amp;"A"</f>
        <v>045*2021*8350*A</v>
      </c>
      <c r="B784" s="270">
        <f>ROUND(BA59,0)</f>
        <v>0</v>
      </c>
      <c r="C784" s="272">
        <f>ROUND(BA60,2)</f>
        <v>2.0099999999999998</v>
      </c>
      <c r="D784" s="270">
        <f>ROUND(BA61,0)</f>
        <v>79306</v>
      </c>
      <c r="E784" s="270">
        <f>ROUND(BA62,0)</f>
        <v>16558</v>
      </c>
      <c r="F784" s="270">
        <f>ROUND(BA63,0)</f>
        <v>0</v>
      </c>
      <c r="G784" s="270">
        <f>ROUND(BA64,0)</f>
        <v>11693</v>
      </c>
      <c r="H784" s="270">
        <f>ROUND(BA65,0)</f>
        <v>0</v>
      </c>
      <c r="I784" s="270">
        <f>ROUND(BA66,0)</f>
        <v>0</v>
      </c>
      <c r="J784" s="270">
        <f>ROUND(BA67,0)</f>
        <v>33119</v>
      </c>
      <c r="K784" s="270">
        <f>ROUND(BA68,0)</f>
        <v>0</v>
      </c>
      <c r="L784" s="270">
        <f>ROUND(BA69,0)</f>
        <v>0</v>
      </c>
      <c r="M784" s="270">
        <f>ROUND(BA70,0)</f>
        <v>0</v>
      </c>
      <c r="N784" s="270"/>
      <c r="O784" s="270"/>
      <c r="P784" s="270">
        <f>IF(BA76&gt;0,ROUND(BA76,0),0)</f>
        <v>1400</v>
      </c>
      <c r="Q784" s="270">
        <f>IF(BA77&gt;0,ROUND(BA77,0),0)</f>
        <v>0</v>
      </c>
      <c r="R784" s="270">
        <f>IF(BA78&gt;0,ROUND(BA78,0),0)</f>
        <v>495</v>
      </c>
      <c r="S784" s="270">
        <f>IF(BA79&gt;0,ROUND(BA79,0),0)</f>
        <v>0</v>
      </c>
      <c r="T784" s="272">
        <f>IF(BA80&gt;0,ROUND(BA80,2),0)</f>
        <v>0</v>
      </c>
      <c r="U784" s="270"/>
      <c r="V784" s="271"/>
      <c r="W784" s="270"/>
      <c r="X784" s="270"/>
      <c r="Y784" s="270"/>
      <c r="Z784" s="271"/>
      <c r="AA784" s="271"/>
      <c r="AB784" s="271"/>
      <c r="AC784" s="271"/>
      <c r="AD784" s="271"/>
      <c r="AE784" s="271"/>
      <c r="AF784" s="271"/>
      <c r="AG784" s="271"/>
      <c r="AH784" s="271"/>
      <c r="AI784" s="271"/>
      <c r="AJ784" s="271"/>
      <c r="AK784" s="271"/>
      <c r="AL784" s="271"/>
      <c r="AM784" s="271"/>
      <c r="AN784" s="271"/>
      <c r="AO784" s="271"/>
      <c r="AP784" s="271"/>
      <c r="AQ784" s="271"/>
      <c r="AR784" s="271"/>
      <c r="AS784" s="271"/>
      <c r="AT784" s="271"/>
      <c r="AU784" s="271"/>
      <c r="AV784" s="271"/>
      <c r="AW784" s="271"/>
      <c r="AX784" s="271"/>
      <c r="AY784" s="271"/>
      <c r="AZ784" s="271"/>
      <c r="BA784" s="271"/>
      <c r="BB784" s="271"/>
      <c r="BC784" s="271"/>
      <c r="BD784" s="271"/>
      <c r="BE784" s="271"/>
      <c r="BF784" s="271"/>
      <c r="BG784" s="271"/>
      <c r="BH784" s="271"/>
      <c r="BI784" s="271"/>
      <c r="BJ784" s="271"/>
      <c r="BK784" s="271"/>
      <c r="BL784" s="271"/>
      <c r="BM784" s="271"/>
      <c r="BN784" s="271"/>
      <c r="BO784" s="271"/>
      <c r="BP784" s="271"/>
      <c r="BQ784" s="271"/>
      <c r="BR784" s="271"/>
      <c r="BS784" s="271"/>
      <c r="BT784" s="271"/>
      <c r="BU784" s="271"/>
      <c r="BV784" s="271"/>
      <c r="BW784" s="271"/>
      <c r="BX784" s="271"/>
      <c r="BY784" s="271"/>
      <c r="BZ784" s="271"/>
      <c r="CA784" s="271"/>
      <c r="CB784" s="271"/>
      <c r="CC784" s="271"/>
      <c r="CD784" s="271"/>
      <c r="CE784" s="271"/>
    </row>
    <row r="785" spans="1:83" ht="12.65" customHeight="1" x14ac:dyDescent="0.3">
      <c r="A785" s="209" t="str">
        <f>RIGHT($C$83,3)&amp;"*"&amp;RIGHT($C$82,4)&amp;"*"&amp;BB$55&amp;"*"&amp;"A"</f>
        <v>045*2021*8360*A</v>
      </c>
      <c r="B785" s="270"/>
      <c r="C785" s="272">
        <f>ROUND(BB60,2)</f>
        <v>4.9400000000000004</v>
      </c>
      <c r="D785" s="270">
        <f>ROUND(BB61,0)</f>
        <v>249566</v>
      </c>
      <c r="E785" s="270">
        <f>ROUND(BB62,0)</f>
        <v>52107</v>
      </c>
      <c r="F785" s="270">
        <f>ROUND(BB63,0)</f>
        <v>0</v>
      </c>
      <c r="G785" s="270">
        <f>ROUND(BB64,0)</f>
        <v>3225</v>
      </c>
      <c r="H785" s="270">
        <f>ROUND(BB65,0)</f>
        <v>0</v>
      </c>
      <c r="I785" s="270">
        <f>ROUND(BB66,0)</f>
        <v>0</v>
      </c>
      <c r="J785" s="270">
        <f>ROUND(BB67,0)</f>
        <v>45420</v>
      </c>
      <c r="K785" s="270">
        <f>ROUND(BB68,0)</f>
        <v>0</v>
      </c>
      <c r="L785" s="270">
        <f>ROUND(BB69,0)</f>
        <v>1066</v>
      </c>
      <c r="M785" s="270">
        <f>ROUND(BB70,0)</f>
        <v>0</v>
      </c>
      <c r="N785" s="270"/>
      <c r="O785" s="270"/>
      <c r="P785" s="270">
        <f>IF(BB76&gt;0,ROUND(BB76,0),0)</f>
        <v>1920</v>
      </c>
      <c r="Q785" s="270">
        <f>IF(BB77&gt;0,ROUND(BB77,0),0)</f>
        <v>0</v>
      </c>
      <c r="R785" s="270">
        <f>IF(BB78&gt;0,ROUND(BB78,0),0)</f>
        <v>657</v>
      </c>
      <c r="S785" s="270">
        <f>IF(BB79&gt;0,ROUND(BB79,0),0)</f>
        <v>0</v>
      </c>
      <c r="T785" s="272">
        <f>IF(BB80&gt;0,ROUND(BB80,2),0)</f>
        <v>0</v>
      </c>
      <c r="U785" s="270"/>
      <c r="V785" s="271"/>
      <c r="W785" s="270"/>
      <c r="X785" s="270"/>
      <c r="Y785" s="270"/>
      <c r="Z785" s="271"/>
      <c r="AA785" s="271"/>
      <c r="AB785" s="271"/>
      <c r="AC785" s="271"/>
      <c r="AD785" s="271"/>
      <c r="AE785" s="271"/>
      <c r="AF785" s="271"/>
      <c r="AG785" s="271"/>
      <c r="AH785" s="271"/>
      <c r="AI785" s="271"/>
      <c r="AJ785" s="271"/>
      <c r="AK785" s="271"/>
      <c r="AL785" s="271"/>
      <c r="AM785" s="271"/>
      <c r="AN785" s="271"/>
      <c r="AO785" s="271"/>
      <c r="AP785" s="271"/>
      <c r="AQ785" s="271"/>
      <c r="AR785" s="271"/>
      <c r="AS785" s="271"/>
      <c r="AT785" s="271"/>
      <c r="AU785" s="271"/>
      <c r="AV785" s="271"/>
      <c r="AW785" s="271"/>
      <c r="AX785" s="271"/>
      <c r="AY785" s="271"/>
      <c r="AZ785" s="271"/>
      <c r="BA785" s="271"/>
      <c r="BB785" s="271"/>
      <c r="BC785" s="271"/>
      <c r="BD785" s="271"/>
      <c r="BE785" s="271"/>
      <c r="BF785" s="271"/>
      <c r="BG785" s="271"/>
      <c r="BH785" s="271"/>
      <c r="BI785" s="271"/>
      <c r="BJ785" s="271"/>
      <c r="BK785" s="271"/>
      <c r="BL785" s="271"/>
      <c r="BM785" s="271"/>
      <c r="BN785" s="271"/>
      <c r="BO785" s="271"/>
      <c r="BP785" s="271"/>
      <c r="BQ785" s="271"/>
      <c r="BR785" s="271"/>
      <c r="BS785" s="271"/>
      <c r="BT785" s="271"/>
      <c r="BU785" s="271"/>
      <c r="BV785" s="271"/>
      <c r="BW785" s="271"/>
      <c r="BX785" s="271"/>
      <c r="BY785" s="271"/>
      <c r="BZ785" s="271"/>
      <c r="CA785" s="271"/>
      <c r="CB785" s="271"/>
      <c r="CC785" s="271"/>
      <c r="CD785" s="271"/>
      <c r="CE785" s="271"/>
    </row>
    <row r="786" spans="1:83" ht="12.65" customHeight="1" x14ac:dyDescent="0.3">
      <c r="A786" s="209" t="str">
        <f>RIGHT($C$83,3)&amp;"*"&amp;RIGHT($C$82,4)&amp;"*"&amp;BC$55&amp;"*"&amp;"A"</f>
        <v>045*2021*8370*A</v>
      </c>
      <c r="B786" s="270"/>
      <c r="C786" s="272">
        <f>ROUND(BC60,2)</f>
        <v>0</v>
      </c>
      <c r="D786" s="270">
        <f>ROUND(BC61,0)</f>
        <v>0</v>
      </c>
      <c r="E786" s="270">
        <f>ROUND(BC62,0)</f>
        <v>0</v>
      </c>
      <c r="F786" s="270">
        <f>ROUND(BC63,0)</f>
        <v>0</v>
      </c>
      <c r="G786" s="270">
        <f>ROUND(BC64,0)</f>
        <v>0</v>
      </c>
      <c r="H786" s="270">
        <f>ROUND(BC65,0)</f>
        <v>0</v>
      </c>
      <c r="I786" s="270">
        <f>ROUND(BC66,0)</f>
        <v>0</v>
      </c>
      <c r="J786" s="270">
        <f>ROUND(BC67,0)</f>
        <v>0</v>
      </c>
      <c r="K786" s="270">
        <f>ROUND(BC68,0)</f>
        <v>0</v>
      </c>
      <c r="L786" s="270">
        <f>ROUND(BC69,0)</f>
        <v>0</v>
      </c>
      <c r="M786" s="270">
        <f>ROUND(BC70,0)</f>
        <v>0</v>
      </c>
      <c r="N786" s="270"/>
      <c r="O786" s="270"/>
      <c r="P786" s="270">
        <f>IF(BC76&gt;0,ROUND(BC76,0),0)</f>
        <v>0</v>
      </c>
      <c r="Q786" s="270">
        <f>IF(BC77&gt;0,ROUND(BC77,0),0)</f>
        <v>0</v>
      </c>
      <c r="R786" s="270">
        <f>IF(BC78&gt;0,ROUND(BC78,0),0)</f>
        <v>0</v>
      </c>
      <c r="S786" s="270">
        <f>IF(BC79&gt;0,ROUND(BC79,0),0)</f>
        <v>0</v>
      </c>
      <c r="T786" s="272">
        <f>IF(BC80&gt;0,ROUND(BC80,2),0)</f>
        <v>0</v>
      </c>
      <c r="U786" s="270"/>
      <c r="V786" s="271"/>
      <c r="W786" s="270"/>
      <c r="X786" s="270"/>
      <c r="Y786" s="270"/>
      <c r="Z786" s="271"/>
      <c r="AA786" s="271"/>
      <c r="AB786" s="271"/>
      <c r="AC786" s="271"/>
      <c r="AD786" s="271"/>
      <c r="AE786" s="271"/>
      <c r="AF786" s="271"/>
      <c r="AG786" s="271"/>
      <c r="AH786" s="271"/>
      <c r="AI786" s="271"/>
      <c r="AJ786" s="271"/>
      <c r="AK786" s="271"/>
      <c r="AL786" s="271"/>
      <c r="AM786" s="271"/>
      <c r="AN786" s="271"/>
      <c r="AO786" s="271"/>
      <c r="AP786" s="271"/>
      <c r="AQ786" s="271"/>
      <c r="AR786" s="271"/>
      <c r="AS786" s="271"/>
      <c r="AT786" s="271"/>
      <c r="AU786" s="271"/>
      <c r="AV786" s="271"/>
      <c r="AW786" s="271"/>
      <c r="AX786" s="271"/>
      <c r="AY786" s="271"/>
      <c r="AZ786" s="271"/>
      <c r="BA786" s="271"/>
      <c r="BB786" s="271"/>
      <c r="BC786" s="271"/>
      <c r="BD786" s="271"/>
      <c r="BE786" s="271"/>
      <c r="BF786" s="271"/>
      <c r="BG786" s="271"/>
      <c r="BH786" s="271"/>
      <c r="BI786" s="271"/>
      <c r="BJ786" s="271"/>
      <c r="BK786" s="271"/>
      <c r="BL786" s="271"/>
      <c r="BM786" s="271"/>
      <c r="BN786" s="271"/>
      <c r="BO786" s="271"/>
      <c r="BP786" s="271"/>
      <c r="BQ786" s="271"/>
      <c r="BR786" s="271"/>
      <c r="BS786" s="271"/>
      <c r="BT786" s="271"/>
      <c r="BU786" s="271"/>
      <c r="BV786" s="271"/>
      <c r="BW786" s="271"/>
      <c r="BX786" s="271"/>
      <c r="BY786" s="271"/>
      <c r="BZ786" s="271"/>
      <c r="CA786" s="271"/>
      <c r="CB786" s="271"/>
      <c r="CC786" s="271"/>
      <c r="CD786" s="271"/>
      <c r="CE786" s="271"/>
    </row>
    <row r="787" spans="1:83" ht="12.65" customHeight="1" x14ac:dyDescent="0.3">
      <c r="A787" s="209" t="str">
        <f>RIGHT($C$83,3)&amp;"*"&amp;RIGHT($C$82,4)&amp;"*"&amp;BD$55&amp;"*"&amp;"A"</f>
        <v>045*2021*8420*A</v>
      </c>
      <c r="B787" s="270"/>
      <c r="C787" s="272">
        <f>ROUND(BD60,2)</f>
        <v>0.98</v>
      </c>
      <c r="D787" s="270">
        <f>ROUND(BD61,0)</f>
        <v>55844</v>
      </c>
      <c r="E787" s="270">
        <f>ROUND(BD62,0)</f>
        <v>11660</v>
      </c>
      <c r="F787" s="270">
        <f>ROUND(BD63,0)</f>
        <v>0</v>
      </c>
      <c r="G787" s="270">
        <f>ROUND(BD64,0)</f>
        <v>1151</v>
      </c>
      <c r="H787" s="270">
        <f>ROUND(BD65,0)</f>
        <v>0</v>
      </c>
      <c r="I787" s="270">
        <f>ROUND(BD66,0)</f>
        <v>0</v>
      </c>
      <c r="J787" s="270">
        <f>ROUND(BD67,0)</f>
        <v>0</v>
      </c>
      <c r="K787" s="270">
        <f>ROUND(BD68,0)</f>
        <v>0</v>
      </c>
      <c r="L787" s="270">
        <f>ROUND(BD69,0)</f>
        <v>0</v>
      </c>
      <c r="M787" s="270">
        <f>ROUND(BD70,0)</f>
        <v>0</v>
      </c>
      <c r="N787" s="270"/>
      <c r="O787" s="270"/>
      <c r="P787" s="270">
        <f>IF(BD76&gt;0,ROUND(BD76,0),0)</f>
        <v>0</v>
      </c>
      <c r="Q787" s="270">
        <f>IF(BD77&gt;0,ROUND(BD77,0),0)</f>
        <v>0</v>
      </c>
      <c r="R787" s="270">
        <f>IF(BD78&gt;0,ROUND(BD78,0),0)</f>
        <v>0</v>
      </c>
      <c r="S787" s="270">
        <f>IF(BD79&gt;0,ROUND(BD79,0),0)</f>
        <v>0</v>
      </c>
      <c r="T787" s="272">
        <f>IF(BD80&gt;0,ROUND(BD80,2),0)</f>
        <v>0</v>
      </c>
      <c r="U787" s="270"/>
      <c r="V787" s="271"/>
      <c r="W787" s="270"/>
      <c r="X787" s="270"/>
      <c r="Y787" s="270"/>
      <c r="Z787" s="271"/>
      <c r="AA787" s="271"/>
      <c r="AB787" s="271"/>
      <c r="AC787" s="271"/>
      <c r="AD787" s="271"/>
      <c r="AE787" s="271"/>
      <c r="AF787" s="271"/>
      <c r="AG787" s="271"/>
      <c r="AH787" s="271"/>
      <c r="AI787" s="271"/>
      <c r="AJ787" s="271"/>
      <c r="AK787" s="271"/>
      <c r="AL787" s="271"/>
      <c r="AM787" s="271"/>
      <c r="AN787" s="271"/>
      <c r="AO787" s="271"/>
      <c r="AP787" s="271"/>
      <c r="AQ787" s="271"/>
      <c r="AR787" s="271"/>
      <c r="AS787" s="271"/>
      <c r="AT787" s="271"/>
      <c r="AU787" s="271"/>
      <c r="AV787" s="271"/>
      <c r="AW787" s="271"/>
      <c r="AX787" s="271"/>
      <c r="AY787" s="271"/>
      <c r="AZ787" s="271"/>
      <c r="BA787" s="271"/>
      <c r="BB787" s="271"/>
      <c r="BC787" s="271"/>
      <c r="BD787" s="271"/>
      <c r="BE787" s="271"/>
      <c r="BF787" s="271"/>
      <c r="BG787" s="271"/>
      <c r="BH787" s="271"/>
      <c r="BI787" s="271"/>
      <c r="BJ787" s="271"/>
      <c r="BK787" s="271"/>
      <c r="BL787" s="271"/>
      <c r="BM787" s="271"/>
      <c r="BN787" s="271"/>
      <c r="BO787" s="271"/>
      <c r="BP787" s="271"/>
      <c r="BQ787" s="271"/>
      <c r="BR787" s="271"/>
      <c r="BS787" s="271"/>
      <c r="BT787" s="271"/>
      <c r="BU787" s="271"/>
      <c r="BV787" s="271"/>
      <c r="BW787" s="271"/>
      <c r="BX787" s="271"/>
      <c r="BY787" s="271"/>
      <c r="BZ787" s="271"/>
      <c r="CA787" s="271"/>
      <c r="CB787" s="271"/>
      <c r="CC787" s="271"/>
      <c r="CD787" s="271"/>
      <c r="CE787" s="271"/>
    </row>
    <row r="788" spans="1:83" ht="12.65" customHeight="1" x14ac:dyDescent="0.3">
      <c r="A788" s="209" t="str">
        <f>RIGHT($C$83,3)&amp;"*"&amp;RIGHT($C$82,4)&amp;"*"&amp;BE$55&amp;"*"&amp;"A"</f>
        <v>045*2021*8430*A</v>
      </c>
      <c r="B788" s="270">
        <f>ROUND(BE59,0)</f>
        <v>77714</v>
      </c>
      <c r="C788" s="272">
        <f>ROUND(BE60,2)</f>
        <v>3.76</v>
      </c>
      <c r="D788" s="270">
        <f>ROUND(BE61,0)</f>
        <v>216890</v>
      </c>
      <c r="E788" s="270">
        <f>ROUND(BE62,0)</f>
        <v>45285</v>
      </c>
      <c r="F788" s="270">
        <f>ROUND(BE63,0)</f>
        <v>0</v>
      </c>
      <c r="G788" s="270">
        <f>ROUND(BE64,0)</f>
        <v>28879</v>
      </c>
      <c r="H788" s="270">
        <f>ROUND(BE65,0)</f>
        <v>145388</v>
      </c>
      <c r="I788" s="270">
        <f>ROUND(BE66,0)</f>
        <v>42546</v>
      </c>
      <c r="J788" s="270">
        <f>ROUND(BE67,0)</f>
        <v>85257</v>
      </c>
      <c r="K788" s="270">
        <f>ROUND(BE68,0)</f>
        <v>1425</v>
      </c>
      <c r="L788" s="270">
        <f>ROUND(BE69,0)</f>
        <v>50</v>
      </c>
      <c r="M788" s="270">
        <f>ROUND(BE70,0)</f>
        <v>0</v>
      </c>
      <c r="N788" s="270"/>
      <c r="O788" s="270"/>
      <c r="P788" s="270">
        <f>IF(BE76&gt;0,ROUND(BE76,0),0)</f>
        <v>3604</v>
      </c>
      <c r="Q788" s="270">
        <f>IF(BE77&gt;0,ROUND(BE77,0),0)</f>
        <v>0</v>
      </c>
      <c r="R788" s="270">
        <f>IF(BE78&gt;0,ROUND(BE78,0),0)</f>
        <v>0</v>
      </c>
      <c r="S788" s="270">
        <f>IF(BE79&gt;0,ROUND(BE79,0),0)</f>
        <v>0</v>
      </c>
      <c r="T788" s="272">
        <f>IF(BE80&gt;0,ROUND(BE80,2),0)</f>
        <v>0</v>
      </c>
      <c r="U788" s="270"/>
      <c r="V788" s="271"/>
      <c r="W788" s="270"/>
      <c r="X788" s="270"/>
      <c r="Y788" s="270"/>
      <c r="Z788" s="271"/>
      <c r="AA788" s="271"/>
      <c r="AB788" s="271"/>
      <c r="AC788" s="271"/>
      <c r="AD788" s="271"/>
      <c r="AE788" s="271"/>
      <c r="AF788" s="271"/>
      <c r="AG788" s="271"/>
      <c r="AH788" s="271"/>
      <c r="AI788" s="271"/>
      <c r="AJ788" s="271"/>
      <c r="AK788" s="271"/>
      <c r="AL788" s="271"/>
      <c r="AM788" s="271"/>
      <c r="AN788" s="271"/>
      <c r="AO788" s="271"/>
      <c r="AP788" s="271"/>
      <c r="AQ788" s="271"/>
      <c r="AR788" s="271"/>
      <c r="AS788" s="271"/>
      <c r="AT788" s="271"/>
      <c r="AU788" s="271"/>
      <c r="AV788" s="271"/>
      <c r="AW788" s="271"/>
      <c r="AX788" s="271"/>
      <c r="AY788" s="271"/>
      <c r="AZ788" s="271"/>
      <c r="BA788" s="271"/>
      <c r="BB788" s="271"/>
      <c r="BC788" s="271"/>
      <c r="BD788" s="271"/>
      <c r="BE788" s="271"/>
      <c r="BF788" s="271"/>
      <c r="BG788" s="271"/>
      <c r="BH788" s="271"/>
      <c r="BI788" s="271"/>
      <c r="BJ788" s="271"/>
      <c r="BK788" s="271"/>
      <c r="BL788" s="271"/>
      <c r="BM788" s="271"/>
      <c r="BN788" s="271"/>
      <c r="BO788" s="271"/>
      <c r="BP788" s="271"/>
      <c r="BQ788" s="271"/>
      <c r="BR788" s="271"/>
      <c r="BS788" s="271"/>
      <c r="BT788" s="271"/>
      <c r="BU788" s="271"/>
      <c r="BV788" s="271"/>
      <c r="BW788" s="271"/>
      <c r="BX788" s="271"/>
      <c r="BY788" s="271"/>
      <c r="BZ788" s="271"/>
      <c r="CA788" s="271"/>
      <c r="CB788" s="271"/>
      <c r="CC788" s="271"/>
      <c r="CD788" s="271"/>
      <c r="CE788" s="271"/>
    </row>
    <row r="789" spans="1:83" ht="12.65" customHeight="1" x14ac:dyDescent="0.3">
      <c r="A789" s="209" t="str">
        <f>RIGHT($C$83,3)&amp;"*"&amp;RIGHT($C$82,4)&amp;"*"&amp;BF$55&amp;"*"&amp;"A"</f>
        <v>045*2021*8460*A</v>
      </c>
      <c r="B789" s="270"/>
      <c r="C789" s="272">
        <f>ROUND(BF60,2)</f>
        <v>10.38</v>
      </c>
      <c r="D789" s="270">
        <f>ROUND(BF61,0)</f>
        <v>399554</v>
      </c>
      <c r="E789" s="270">
        <f>ROUND(BF62,0)</f>
        <v>83423</v>
      </c>
      <c r="F789" s="270">
        <f>ROUND(BF63,0)</f>
        <v>0</v>
      </c>
      <c r="G789" s="270">
        <f>ROUND(BF64,0)</f>
        <v>34371</v>
      </c>
      <c r="H789" s="270">
        <f>ROUND(BF65,0)</f>
        <v>0</v>
      </c>
      <c r="I789" s="270">
        <f>ROUND(BF66,0)</f>
        <v>0</v>
      </c>
      <c r="J789" s="270">
        <f>ROUND(BF67,0)</f>
        <v>36194</v>
      </c>
      <c r="K789" s="270">
        <f>ROUND(BF68,0)</f>
        <v>0</v>
      </c>
      <c r="L789" s="270">
        <f>ROUND(BF69,0)</f>
        <v>0</v>
      </c>
      <c r="M789" s="270">
        <f>ROUND(BF70,0)</f>
        <v>0</v>
      </c>
      <c r="N789" s="270"/>
      <c r="O789" s="270"/>
      <c r="P789" s="270">
        <f>IF(BF76&gt;0,ROUND(BF76,0),0)</f>
        <v>1530</v>
      </c>
      <c r="Q789" s="270">
        <f>IF(BF77&gt;0,ROUND(BF77,0),0)</f>
        <v>0</v>
      </c>
      <c r="R789" s="270">
        <f>IF(BF78&gt;0,ROUND(BF78,0),0)</f>
        <v>0</v>
      </c>
      <c r="S789" s="270">
        <f>IF(BF79&gt;0,ROUND(BF79,0),0)</f>
        <v>0</v>
      </c>
      <c r="T789" s="272">
        <f>IF(BF80&gt;0,ROUND(BF80,2),0)</f>
        <v>0</v>
      </c>
      <c r="U789" s="270"/>
      <c r="V789" s="271"/>
      <c r="W789" s="270"/>
      <c r="X789" s="270"/>
      <c r="Y789" s="270"/>
      <c r="Z789" s="271"/>
      <c r="AA789" s="271"/>
      <c r="AB789" s="271"/>
      <c r="AC789" s="271"/>
      <c r="AD789" s="271"/>
      <c r="AE789" s="271"/>
      <c r="AF789" s="271"/>
      <c r="AG789" s="271"/>
      <c r="AH789" s="271"/>
      <c r="AI789" s="271"/>
      <c r="AJ789" s="271"/>
      <c r="AK789" s="271"/>
      <c r="AL789" s="271"/>
      <c r="AM789" s="271"/>
      <c r="AN789" s="271"/>
      <c r="AO789" s="271"/>
      <c r="AP789" s="271"/>
      <c r="AQ789" s="271"/>
      <c r="AR789" s="271"/>
      <c r="AS789" s="271"/>
      <c r="AT789" s="271"/>
      <c r="AU789" s="271"/>
      <c r="AV789" s="271"/>
      <c r="AW789" s="271"/>
      <c r="AX789" s="271"/>
      <c r="AY789" s="271"/>
      <c r="AZ789" s="271"/>
      <c r="BA789" s="271"/>
      <c r="BB789" s="271"/>
      <c r="BC789" s="271"/>
      <c r="BD789" s="271"/>
      <c r="BE789" s="271"/>
      <c r="BF789" s="271"/>
      <c r="BG789" s="271"/>
      <c r="BH789" s="271"/>
      <c r="BI789" s="271"/>
      <c r="BJ789" s="271"/>
      <c r="BK789" s="271"/>
      <c r="BL789" s="271"/>
      <c r="BM789" s="271"/>
      <c r="BN789" s="271"/>
      <c r="BO789" s="271"/>
      <c r="BP789" s="271"/>
      <c r="BQ789" s="271"/>
      <c r="BR789" s="271"/>
      <c r="BS789" s="271"/>
      <c r="BT789" s="271"/>
      <c r="BU789" s="271"/>
      <c r="BV789" s="271"/>
      <c r="BW789" s="271"/>
      <c r="BX789" s="271"/>
      <c r="BY789" s="271"/>
      <c r="BZ789" s="271"/>
      <c r="CA789" s="271"/>
      <c r="CB789" s="271"/>
      <c r="CC789" s="271"/>
      <c r="CD789" s="271"/>
      <c r="CE789" s="271"/>
    </row>
    <row r="790" spans="1:83" ht="12.65" customHeight="1" x14ac:dyDescent="0.3">
      <c r="A790" s="209" t="str">
        <f>RIGHT($C$83,3)&amp;"*"&amp;RIGHT($C$82,4)&amp;"*"&amp;BG$55&amp;"*"&amp;"A"</f>
        <v>045*2021*8470*A</v>
      </c>
      <c r="B790" s="270"/>
      <c r="C790" s="272">
        <f>ROUND(BG60,2)</f>
        <v>0</v>
      </c>
      <c r="D790" s="270">
        <f>ROUND(BG61,0)</f>
        <v>0</v>
      </c>
      <c r="E790" s="270">
        <f>ROUND(BG62,0)</f>
        <v>0</v>
      </c>
      <c r="F790" s="270">
        <f>ROUND(BG63,0)</f>
        <v>0</v>
      </c>
      <c r="G790" s="270">
        <f>ROUND(BG64,0)</f>
        <v>0</v>
      </c>
      <c r="H790" s="270">
        <f>ROUND(BG65,0)</f>
        <v>0</v>
      </c>
      <c r="I790" s="270">
        <f>ROUND(BG66,0)</f>
        <v>0</v>
      </c>
      <c r="J790" s="270">
        <f>ROUND(BG67,0)</f>
        <v>0</v>
      </c>
      <c r="K790" s="270">
        <f>ROUND(BG68,0)</f>
        <v>0</v>
      </c>
      <c r="L790" s="270">
        <f>ROUND(BG69,0)</f>
        <v>0</v>
      </c>
      <c r="M790" s="270">
        <f>ROUND(BG70,0)</f>
        <v>0</v>
      </c>
      <c r="N790" s="270"/>
      <c r="O790" s="270"/>
      <c r="P790" s="270">
        <f>IF(BG76&gt;0,ROUND(BG76,0),0)</f>
        <v>0</v>
      </c>
      <c r="Q790" s="270">
        <f>IF(BG77&gt;0,ROUND(BG77,0),0)</f>
        <v>0</v>
      </c>
      <c r="R790" s="270">
        <f>IF(BG78&gt;0,ROUND(BG78,0),0)</f>
        <v>0</v>
      </c>
      <c r="S790" s="270">
        <f>IF(BG79&gt;0,ROUND(BG79,0),0)</f>
        <v>0</v>
      </c>
      <c r="T790" s="272">
        <f>IF(BG80&gt;0,ROUND(BG80,2),0)</f>
        <v>0</v>
      </c>
      <c r="U790" s="270"/>
      <c r="V790" s="271"/>
      <c r="W790" s="270"/>
      <c r="X790" s="270"/>
      <c r="Y790" s="270"/>
      <c r="Z790" s="271"/>
      <c r="AA790" s="271"/>
      <c r="AB790" s="271"/>
      <c r="AC790" s="271"/>
      <c r="AD790" s="271"/>
      <c r="AE790" s="271"/>
      <c r="AF790" s="271"/>
      <c r="AG790" s="271"/>
      <c r="AH790" s="271"/>
      <c r="AI790" s="271"/>
      <c r="AJ790" s="271"/>
      <c r="AK790" s="271"/>
      <c r="AL790" s="271"/>
      <c r="AM790" s="271"/>
      <c r="AN790" s="271"/>
      <c r="AO790" s="271"/>
      <c r="AP790" s="271"/>
      <c r="AQ790" s="271"/>
      <c r="AR790" s="271"/>
      <c r="AS790" s="271"/>
      <c r="AT790" s="271"/>
      <c r="AU790" s="271"/>
      <c r="AV790" s="271"/>
      <c r="AW790" s="271"/>
      <c r="AX790" s="271"/>
      <c r="AY790" s="271"/>
      <c r="AZ790" s="271"/>
      <c r="BA790" s="271"/>
      <c r="BB790" s="271"/>
      <c r="BC790" s="271"/>
      <c r="BD790" s="271"/>
      <c r="BE790" s="271"/>
      <c r="BF790" s="271"/>
      <c r="BG790" s="271"/>
      <c r="BH790" s="271"/>
      <c r="BI790" s="271"/>
      <c r="BJ790" s="271"/>
      <c r="BK790" s="271"/>
      <c r="BL790" s="271"/>
      <c r="BM790" s="271"/>
      <c r="BN790" s="271"/>
      <c r="BO790" s="271"/>
      <c r="BP790" s="271"/>
      <c r="BQ790" s="271"/>
      <c r="BR790" s="271"/>
      <c r="BS790" s="271"/>
      <c r="BT790" s="271"/>
      <c r="BU790" s="271"/>
      <c r="BV790" s="271"/>
      <c r="BW790" s="271"/>
      <c r="BX790" s="271"/>
      <c r="BY790" s="271"/>
      <c r="BZ790" s="271"/>
      <c r="CA790" s="271"/>
      <c r="CB790" s="271"/>
      <c r="CC790" s="271"/>
      <c r="CD790" s="271"/>
      <c r="CE790" s="271"/>
    </row>
    <row r="791" spans="1:83" ht="12.65" customHeight="1" x14ac:dyDescent="0.3">
      <c r="A791" s="209" t="str">
        <f>RIGHT($C$83,3)&amp;"*"&amp;RIGHT($C$82,4)&amp;"*"&amp;BH$55&amp;"*"&amp;"A"</f>
        <v>045*2021*8480*A</v>
      </c>
      <c r="B791" s="270"/>
      <c r="C791" s="272">
        <f>ROUND(BH60,2)</f>
        <v>3.1</v>
      </c>
      <c r="D791" s="270">
        <f>ROUND(BH61,0)</f>
        <v>228109</v>
      </c>
      <c r="E791" s="270">
        <f>ROUND(BH62,0)</f>
        <v>47627</v>
      </c>
      <c r="F791" s="270">
        <f>ROUND(BH63,0)</f>
        <v>0</v>
      </c>
      <c r="G791" s="270">
        <f>ROUND(BH64,0)</f>
        <v>13765</v>
      </c>
      <c r="H791" s="270">
        <f>ROUND(BH65,0)</f>
        <v>43806</v>
      </c>
      <c r="I791" s="270">
        <f>ROUND(BH66,0)</f>
        <v>752857</v>
      </c>
      <c r="J791" s="270">
        <f>ROUND(BH67,0)</f>
        <v>17789</v>
      </c>
      <c r="K791" s="270">
        <f>ROUND(BH68,0)</f>
        <v>34158</v>
      </c>
      <c r="L791" s="270">
        <f>ROUND(BH69,0)</f>
        <v>22</v>
      </c>
      <c r="M791" s="270">
        <f>ROUND(BH70,0)</f>
        <v>0</v>
      </c>
      <c r="N791" s="270"/>
      <c r="O791" s="270"/>
      <c r="P791" s="270">
        <f>IF(BH76&gt;0,ROUND(BH76,0),0)</f>
        <v>752</v>
      </c>
      <c r="Q791" s="270">
        <f>IF(BH77&gt;0,ROUND(BH77,0),0)</f>
        <v>0</v>
      </c>
      <c r="R791" s="270">
        <f>IF(BH78&gt;0,ROUND(BH78,0),0)</f>
        <v>266</v>
      </c>
      <c r="S791" s="270">
        <f>IF(BH79&gt;0,ROUND(BH79,0),0)</f>
        <v>0</v>
      </c>
      <c r="T791" s="272">
        <f>IF(BH80&gt;0,ROUND(BH80,2),0)</f>
        <v>0</v>
      </c>
      <c r="U791" s="270"/>
      <c r="V791" s="271"/>
      <c r="W791" s="270"/>
      <c r="X791" s="270"/>
      <c r="Y791" s="270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</row>
    <row r="792" spans="1:83" ht="12.65" customHeight="1" x14ac:dyDescent="0.3">
      <c r="A792" s="209" t="str">
        <f>RIGHT($C$83,3)&amp;"*"&amp;RIGHT($C$82,4)&amp;"*"&amp;BI$55&amp;"*"&amp;"A"</f>
        <v>045*2021*8490*A</v>
      </c>
      <c r="B792" s="270"/>
      <c r="C792" s="272">
        <f>ROUND(BI60,2)</f>
        <v>0</v>
      </c>
      <c r="D792" s="270">
        <f>ROUND(BI61,0)</f>
        <v>0</v>
      </c>
      <c r="E792" s="270">
        <f>ROUND(BI62,0)</f>
        <v>0</v>
      </c>
      <c r="F792" s="270">
        <f>ROUND(BI63,0)</f>
        <v>0</v>
      </c>
      <c r="G792" s="270">
        <f>ROUND(BI64,0)</f>
        <v>0</v>
      </c>
      <c r="H792" s="270">
        <f>ROUND(BI65,0)</f>
        <v>0</v>
      </c>
      <c r="I792" s="270">
        <f>ROUND(BI66,0)</f>
        <v>0</v>
      </c>
      <c r="J792" s="270">
        <f>ROUND(BI67,0)</f>
        <v>0</v>
      </c>
      <c r="K792" s="270">
        <f>ROUND(BI68,0)</f>
        <v>0</v>
      </c>
      <c r="L792" s="270">
        <f>ROUND(BI69,0)</f>
        <v>0</v>
      </c>
      <c r="M792" s="270">
        <f>ROUND(BI70,0)</f>
        <v>0</v>
      </c>
      <c r="N792" s="270"/>
      <c r="O792" s="270"/>
      <c r="P792" s="270">
        <f>IF(BI76&gt;0,ROUND(BI76,0),0)</f>
        <v>0</v>
      </c>
      <c r="Q792" s="270">
        <f>IF(BI77&gt;0,ROUND(BI77,0),0)</f>
        <v>0</v>
      </c>
      <c r="R792" s="270">
        <f>IF(BI78&gt;0,ROUND(BI78,0),0)</f>
        <v>0</v>
      </c>
      <c r="S792" s="270">
        <f>IF(BI79&gt;0,ROUND(BI79,0),0)</f>
        <v>0</v>
      </c>
      <c r="T792" s="272">
        <f>IF(BI80&gt;0,ROUND(BI80,2),0)</f>
        <v>0</v>
      </c>
      <c r="U792" s="270"/>
      <c r="V792" s="271"/>
      <c r="W792" s="270"/>
      <c r="X792" s="270"/>
      <c r="Y792" s="270"/>
      <c r="Z792" s="271"/>
      <c r="AA792" s="271"/>
      <c r="AB792" s="271"/>
      <c r="AC792" s="271"/>
      <c r="AD792" s="271"/>
      <c r="AE792" s="271"/>
      <c r="AF792" s="271"/>
      <c r="AG792" s="271"/>
      <c r="AH792" s="271"/>
      <c r="AI792" s="271"/>
      <c r="AJ792" s="271"/>
      <c r="AK792" s="271"/>
      <c r="AL792" s="271"/>
      <c r="AM792" s="271"/>
      <c r="AN792" s="271"/>
      <c r="AO792" s="271"/>
      <c r="AP792" s="271"/>
      <c r="AQ792" s="271"/>
      <c r="AR792" s="271"/>
      <c r="AS792" s="271"/>
      <c r="AT792" s="271"/>
      <c r="AU792" s="271"/>
      <c r="AV792" s="271"/>
      <c r="AW792" s="271"/>
      <c r="AX792" s="271"/>
      <c r="AY792" s="271"/>
      <c r="AZ792" s="271"/>
      <c r="BA792" s="271"/>
      <c r="BB792" s="271"/>
      <c r="BC792" s="271"/>
      <c r="BD792" s="271"/>
      <c r="BE792" s="271"/>
      <c r="BF792" s="271"/>
      <c r="BG792" s="271"/>
      <c r="BH792" s="271"/>
      <c r="BI792" s="271"/>
      <c r="BJ792" s="271"/>
      <c r="BK792" s="271"/>
      <c r="BL792" s="271"/>
      <c r="BM792" s="271"/>
      <c r="BN792" s="271"/>
      <c r="BO792" s="271"/>
      <c r="BP792" s="271"/>
      <c r="BQ792" s="271"/>
      <c r="BR792" s="271"/>
      <c r="BS792" s="271"/>
      <c r="BT792" s="271"/>
      <c r="BU792" s="271"/>
      <c r="BV792" s="271"/>
      <c r="BW792" s="271"/>
      <c r="BX792" s="271"/>
      <c r="BY792" s="271"/>
      <c r="BZ792" s="271"/>
      <c r="CA792" s="271"/>
      <c r="CB792" s="271"/>
      <c r="CC792" s="271"/>
      <c r="CD792" s="271"/>
      <c r="CE792" s="271"/>
    </row>
    <row r="793" spans="1:83" ht="12.65" customHeight="1" x14ac:dyDescent="0.3">
      <c r="A793" s="209" t="str">
        <f>RIGHT($C$83,3)&amp;"*"&amp;RIGHT($C$82,4)&amp;"*"&amp;BJ$55&amp;"*"&amp;"A"</f>
        <v>045*2021*8510*A</v>
      </c>
      <c r="B793" s="270"/>
      <c r="C793" s="272">
        <f>ROUND(BJ60,2)</f>
        <v>2.37</v>
      </c>
      <c r="D793" s="270">
        <f>ROUND(BJ61,0)</f>
        <v>214678</v>
      </c>
      <c r="E793" s="270">
        <f>ROUND(BJ62,0)</f>
        <v>44823</v>
      </c>
      <c r="F793" s="270">
        <f>ROUND(BJ63,0)</f>
        <v>86452</v>
      </c>
      <c r="G793" s="270">
        <f>ROUND(BJ64,0)</f>
        <v>8995</v>
      </c>
      <c r="H793" s="270">
        <f>ROUND(BJ65,0)</f>
        <v>0</v>
      </c>
      <c r="I793" s="270">
        <f>ROUND(BJ66,0)</f>
        <v>45484</v>
      </c>
      <c r="J793" s="270">
        <f>ROUND(BJ67,0)</f>
        <v>0</v>
      </c>
      <c r="K793" s="270">
        <f>ROUND(BJ68,0)</f>
        <v>0</v>
      </c>
      <c r="L793" s="270">
        <f>ROUND(BJ69,0)</f>
        <v>0</v>
      </c>
      <c r="M793" s="270">
        <f>ROUND(BJ70,0)</f>
        <v>0</v>
      </c>
      <c r="N793" s="270"/>
      <c r="O793" s="270"/>
      <c r="P793" s="270">
        <f>IF(BJ76&gt;0,ROUND(BJ76,0),0)</f>
        <v>0</v>
      </c>
      <c r="Q793" s="270">
        <f>IF(BJ77&gt;0,ROUND(BJ77,0),0)</f>
        <v>0</v>
      </c>
      <c r="R793" s="270">
        <f>IF(BJ78&gt;0,ROUND(BJ78,0),0)</f>
        <v>0</v>
      </c>
      <c r="S793" s="270">
        <f>IF(BJ79&gt;0,ROUND(BJ79,0),0)</f>
        <v>0</v>
      </c>
      <c r="T793" s="272">
        <f>IF(BJ80&gt;0,ROUND(BJ80,2),0)</f>
        <v>0</v>
      </c>
      <c r="U793" s="270"/>
      <c r="V793" s="271"/>
      <c r="W793" s="270"/>
      <c r="X793" s="270"/>
      <c r="Y793" s="270"/>
      <c r="Z793" s="271"/>
      <c r="AA793" s="271"/>
      <c r="AB793" s="271"/>
      <c r="AC793" s="271"/>
      <c r="AD793" s="271"/>
      <c r="AE793" s="271"/>
      <c r="AF793" s="271"/>
      <c r="AG793" s="271"/>
      <c r="AH793" s="271"/>
      <c r="AI793" s="271"/>
      <c r="AJ793" s="271"/>
      <c r="AK793" s="271"/>
      <c r="AL793" s="271"/>
      <c r="AM793" s="271"/>
      <c r="AN793" s="271"/>
      <c r="AO793" s="271"/>
      <c r="AP793" s="271"/>
      <c r="AQ793" s="271"/>
      <c r="AR793" s="271"/>
      <c r="AS793" s="271"/>
      <c r="AT793" s="271"/>
      <c r="AU793" s="271"/>
      <c r="AV793" s="271"/>
      <c r="AW793" s="271"/>
      <c r="AX793" s="271"/>
      <c r="AY793" s="271"/>
      <c r="AZ793" s="271"/>
      <c r="BA793" s="271"/>
      <c r="BB793" s="271"/>
      <c r="BC793" s="271"/>
      <c r="BD793" s="271"/>
      <c r="BE793" s="271"/>
      <c r="BF793" s="271"/>
      <c r="BG793" s="271"/>
      <c r="BH793" s="271"/>
      <c r="BI793" s="271"/>
      <c r="BJ793" s="271"/>
      <c r="BK793" s="271"/>
      <c r="BL793" s="271"/>
      <c r="BM793" s="271"/>
      <c r="BN793" s="271"/>
      <c r="BO793" s="271"/>
      <c r="BP793" s="271"/>
      <c r="BQ793" s="271"/>
      <c r="BR793" s="271"/>
      <c r="BS793" s="271"/>
      <c r="BT793" s="271"/>
      <c r="BU793" s="271"/>
      <c r="BV793" s="271"/>
      <c r="BW793" s="271"/>
      <c r="BX793" s="271"/>
      <c r="BY793" s="271"/>
      <c r="BZ793" s="271"/>
      <c r="CA793" s="271"/>
      <c r="CB793" s="271"/>
      <c r="CC793" s="271"/>
      <c r="CD793" s="271"/>
      <c r="CE793" s="271"/>
    </row>
    <row r="794" spans="1:83" ht="12.65" customHeight="1" x14ac:dyDescent="0.3">
      <c r="A794" s="209" t="str">
        <f>RIGHT($C$83,3)&amp;"*"&amp;RIGHT($C$82,4)&amp;"*"&amp;BK$55&amp;"*"&amp;"A"</f>
        <v>045*2021*8530*A</v>
      </c>
      <c r="B794" s="270"/>
      <c r="C794" s="272">
        <f>ROUND(BK60,2)</f>
        <v>6.34</v>
      </c>
      <c r="D794" s="270">
        <f>ROUND(BK61,0)</f>
        <v>313102</v>
      </c>
      <c r="E794" s="270">
        <f>ROUND(BK62,0)</f>
        <v>65373</v>
      </c>
      <c r="F794" s="270">
        <f>ROUND(BK63,0)</f>
        <v>2573</v>
      </c>
      <c r="G794" s="270">
        <f>ROUND(BK64,0)</f>
        <v>2275</v>
      </c>
      <c r="H794" s="270">
        <f>ROUND(BK65,0)</f>
        <v>0</v>
      </c>
      <c r="I794" s="270">
        <f>ROUND(BK66,0)</f>
        <v>6839</v>
      </c>
      <c r="J794" s="270">
        <f>ROUND(BK67,0)</f>
        <v>49725</v>
      </c>
      <c r="K794" s="270">
        <f>ROUND(BK68,0)</f>
        <v>9694</v>
      </c>
      <c r="L794" s="270">
        <f>ROUND(BK69,0)</f>
        <v>32854</v>
      </c>
      <c r="M794" s="270">
        <f>ROUND(BK70,0)</f>
        <v>0</v>
      </c>
      <c r="N794" s="270"/>
      <c r="O794" s="270"/>
      <c r="P794" s="270">
        <f>IF(BK76&gt;0,ROUND(BK76,0),0)</f>
        <v>2102</v>
      </c>
      <c r="Q794" s="270">
        <f>IF(BK77&gt;0,ROUND(BK77,0),0)</f>
        <v>0</v>
      </c>
      <c r="R794" s="270">
        <f>IF(BK78&gt;0,ROUND(BK78,0),0)</f>
        <v>495</v>
      </c>
      <c r="S794" s="270">
        <f>IF(BK79&gt;0,ROUND(BK79,0),0)</f>
        <v>0</v>
      </c>
      <c r="T794" s="272">
        <f>IF(BK80&gt;0,ROUND(BK80,2),0)</f>
        <v>0</v>
      </c>
      <c r="U794" s="270"/>
      <c r="V794" s="271"/>
      <c r="W794" s="270"/>
      <c r="X794" s="270"/>
      <c r="Y794" s="270"/>
      <c r="Z794" s="271"/>
      <c r="AA794" s="271"/>
      <c r="AB794" s="271"/>
      <c r="AC794" s="271"/>
      <c r="AD794" s="271"/>
      <c r="AE794" s="271"/>
      <c r="AF794" s="271"/>
      <c r="AG794" s="271"/>
      <c r="AH794" s="271"/>
      <c r="AI794" s="271"/>
      <c r="AJ794" s="271"/>
      <c r="AK794" s="271"/>
      <c r="AL794" s="271"/>
      <c r="AM794" s="271"/>
      <c r="AN794" s="271"/>
      <c r="AO794" s="271"/>
      <c r="AP794" s="271"/>
      <c r="AQ794" s="271"/>
      <c r="AR794" s="271"/>
      <c r="AS794" s="271"/>
      <c r="AT794" s="271"/>
      <c r="AU794" s="271"/>
      <c r="AV794" s="271"/>
      <c r="AW794" s="271"/>
      <c r="AX794" s="271"/>
      <c r="AY794" s="271"/>
      <c r="AZ794" s="271"/>
      <c r="BA794" s="271"/>
      <c r="BB794" s="271"/>
      <c r="BC794" s="271"/>
      <c r="BD794" s="271"/>
      <c r="BE794" s="271"/>
      <c r="BF794" s="271"/>
      <c r="BG794" s="271"/>
      <c r="BH794" s="271"/>
      <c r="BI794" s="271"/>
      <c r="BJ794" s="271"/>
      <c r="BK794" s="271"/>
      <c r="BL794" s="271"/>
      <c r="BM794" s="271"/>
      <c r="BN794" s="271"/>
      <c r="BO794" s="271"/>
      <c r="BP794" s="271"/>
      <c r="BQ794" s="271"/>
      <c r="BR794" s="271"/>
      <c r="BS794" s="271"/>
      <c r="BT794" s="271"/>
      <c r="BU794" s="271"/>
      <c r="BV794" s="271"/>
      <c r="BW794" s="271"/>
      <c r="BX794" s="271"/>
      <c r="BY794" s="271"/>
      <c r="BZ794" s="271"/>
      <c r="CA794" s="271"/>
      <c r="CB794" s="271"/>
      <c r="CC794" s="271"/>
      <c r="CD794" s="271"/>
      <c r="CE794" s="271"/>
    </row>
    <row r="795" spans="1:83" ht="12.65" customHeight="1" x14ac:dyDescent="0.3">
      <c r="A795" s="209" t="str">
        <f>RIGHT($C$83,3)&amp;"*"&amp;RIGHT($C$82,4)&amp;"*"&amp;BL$55&amp;"*"&amp;"A"</f>
        <v>045*2021*8560*A</v>
      </c>
      <c r="B795" s="270"/>
      <c r="C795" s="272">
        <f>ROUND(BL60,2)</f>
        <v>5.08</v>
      </c>
      <c r="D795" s="270">
        <f>ROUND(BL61,0)</f>
        <v>182378</v>
      </c>
      <c r="E795" s="270">
        <f>ROUND(BL62,0)</f>
        <v>38079</v>
      </c>
      <c r="F795" s="270">
        <f>ROUND(BL63,0)</f>
        <v>0</v>
      </c>
      <c r="G795" s="270">
        <f>ROUND(BL64,0)</f>
        <v>3193</v>
      </c>
      <c r="H795" s="270">
        <f>ROUND(BL65,0)</f>
        <v>0</v>
      </c>
      <c r="I795" s="270">
        <f>ROUND(BL66,0)</f>
        <v>0</v>
      </c>
      <c r="J795" s="270">
        <f>ROUND(BL67,0)</f>
        <v>92874</v>
      </c>
      <c r="K795" s="270">
        <f>ROUND(BL68,0)</f>
        <v>0</v>
      </c>
      <c r="L795" s="270">
        <f>ROUND(BL69,0)</f>
        <v>213</v>
      </c>
      <c r="M795" s="270">
        <f>ROUND(BL70,0)</f>
        <v>0</v>
      </c>
      <c r="N795" s="270"/>
      <c r="O795" s="270"/>
      <c r="P795" s="270">
        <f>IF(BL76&gt;0,ROUND(BL76,0),0)</f>
        <v>3926</v>
      </c>
      <c r="Q795" s="270">
        <f>IF(BL77&gt;0,ROUND(BL77,0),0)</f>
        <v>0</v>
      </c>
      <c r="R795" s="270">
        <f>IF(BL78&gt;0,ROUND(BL78,0),0)</f>
        <v>1388</v>
      </c>
      <c r="S795" s="270">
        <f>IF(BL79&gt;0,ROUND(BL79,0),0)</f>
        <v>0</v>
      </c>
      <c r="T795" s="272">
        <f>IF(BL80&gt;0,ROUND(BL80,2),0)</f>
        <v>0</v>
      </c>
      <c r="U795" s="270"/>
      <c r="V795" s="271"/>
      <c r="W795" s="270"/>
      <c r="X795" s="270"/>
      <c r="Y795" s="270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  <c r="AJ795" s="271"/>
      <c r="AK795" s="271"/>
      <c r="AL795" s="271"/>
      <c r="AM795" s="271"/>
      <c r="AN795" s="271"/>
      <c r="AO795" s="271"/>
      <c r="AP795" s="271"/>
      <c r="AQ795" s="271"/>
      <c r="AR795" s="271"/>
      <c r="AS795" s="271"/>
      <c r="AT795" s="271"/>
      <c r="AU795" s="271"/>
      <c r="AV795" s="271"/>
      <c r="AW795" s="271"/>
      <c r="AX795" s="271"/>
      <c r="AY795" s="271"/>
      <c r="AZ795" s="271"/>
      <c r="BA795" s="271"/>
      <c r="BB795" s="271"/>
      <c r="BC795" s="271"/>
      <c r="BD795" s="271"/>
      <c r="BE795" s="271"/>
      <c r="BF795" s="271"/>
      <c r="BG795" s="271"/>
      <c r="BH795" s="271"/>
      <c r="BI795" s="271"/>
      <c r="BJ795" s="271"/>
      <c r="BK795" s="271"/>
      <c r="BL795" s="271"/>
      <c r="BM795" s="271"/>
      <c r="BN795" s="271"/>
      <c r="BO795" s="271"/>
      <c r="BP795" s="271"/>
      <c r="BQ795" s="271"/>
      <c r="BR795" s="271"/>
      <c r="BS795" s="271"/>
      <c r="BT795" s="271"/>
      <c r="BU795" s="271"/>
      <c r="BV795" s="271"/>
      <c r="BW795" s="271"/>
      <c r="BX795" s="271"/>
      <c r="BY795" s="271"/>
      <c r="BZ795" s="271"/>
      <c r="CA795" s="271"/>
      <c r="CB795" s="271"/>
      <c r="CC795" s="271"/>
      <c r="CD795" s="271"/>
      <c r="CE795" s="271"/>
    </row>
    <row r="796" spans="1:83" ht="12.65" customHeight="1" x14ac:dyDescent="0.3">
      <c r="A796" s="209" t="str">
        <f>RIGHT($C$83,3)&amp;"*"&amp;RIGHT($C$82,4)&amp;"*"&amp;BM$55&amp;"*"&amp;"A"</f>
        <v>045*2021*8590*A</v>
      </c>
      <c r="B796" s="270"/>
      <c r="C796" s="272">
        <f>ROUND(BM60,2)</f>
        <v>0</v>
      </c>
      <c r="D796" s="270">
        <f>ROUND(BM61,0)</f>
        <v>0</v>
      </c>
      <c r="E796" s="270">
        <f>ROUND(BM62,0)</f>
        <v>0</v>
      </c>
      <c r="F796" s="270">
        <f>ROUND(BM63,0)</f>
        <v>0</v>
      </c>
      <c r="G796" s="270">
        <f>ROUND(BM64,0)</f>
        <v>0</v>
      </c>
      <c r="H796" s="270">
        <f>ROUND(BM65,0)</f>
        <v>0</v>
      </c>
      <c r="I796" s="270">
        <f>ROUND(BM66,0)</f>
        <v>0</v>
      </c>
      <c r="J796" s="270">
        <f>ROUND(BM67,0)</f>
        <v>0</v>
      </c>
      <c r="K796" s="270">
        <f>ROUND(BM68,0)</f>
        <v>0</v>
      </c>
      <c r="L796" s="270">
        <f>ROUND(BM69,0)</f>
        <v>0</v>
      </c>
      <c r="M796" s="270">
        <f>ROUND(BM70,0)</f>
        <v>0</v>
      </c>
      <c r="N796" s="270"/>
      <c r="O796" s="270"/>
      <c r="P796" s="270">
        <f>IF(BM76&gt;0,ROUND(BM76,0),0)</f>
        <v>0</v>
      </c>
      <c r="Q796" s="270">
        <f>IF(BM77&gt;0,ROUND(BM77,0),0)</f>
        <v>0</v>
      </c>
      <c r="R796" s="270">
        <f>IF(BM78&gt;0,ROUND(BM78,0),0)</f>
        <v>0</v>
      </c>
      <c r="S796" s="270">
        <f>IF(BM79&gt;0,ROUND(BM79,0),0)</f>
        <v>0</v>
      </c>
      <c r="T796" s="272">
        <f>IF(BM80&gt;0,ROUND(BM80,2),0)</f>
        <v>0</v>
      </c>
      <c r="U796" s="270"/>
      <c r="V796" s="271"/>
      <c r="W796" s="270"/>
      <c r="X796" s="270"/>
      <c r="Y796" s="270"/>
      <c r="Z796" s="271"/>
      <c r="AA796" s="271"/>
      <c r="AB796" s="271"/>
      <c r="AC796" s="271"/>
      <c r="AD796" s="271"/>
      <c r="AE796" s="271"/>
      <c r="AF796" s="271"/>
      <c r="AG796" s="271"/>
      <c r="AH796" s="271"/>
      <c r="AI796" s="271"/>
      <c r="AJ796" s="271"/>
      <c r="AK796" s="271"/>
      <c r="AL796" s="271"/>
      <c r="AM796" s="271"/>
      <c r="AN796" s="271"/>
      <c r="AO796" s="271"/>
      <c r="AP796" s="271"/>
      <c r="AQ796" s="271"/>
      <c r="AR796" s="271"/>
      <c r="AS796" s="271"/>
      <c r="AT796" s="271"/>
      <c r="AU796" s="271"/>
      <c r="AV796" s="271"/>
      <c r="AW796" s="271"/>
      <c r="AX796" s="271"/>
      <c r="AY796" s="271"/>
      <c r="AZ796" s="271"/>
      <c r="BA796" s="271"/>
      <c r="BB796" s="271"/>
      <c r="BC796" s="271"/>
      <c r="BD796" s="271"/>
      <c r="BE796" s="271"/>
      <c r="BF796" s="271"/>
      <c r="BG796" s="271"/>
      <c r="BH796" s="271"/>
      <c r="BI796" s="271"/>
      <c r="BJ796" s="271"/>
      <c r="BK796" s="271"/>
      <c r="BL796" s="271"/>
      <c r="BM796" s="271"/>
      <c r="BN796" s="271"/>
      <c r="BO796" s="271"/>
      <c r="BP796" s="271"/>
      <c r="BQ796" s="271"/>
      <c r="BR796" s="271"/>
      <c r="BS796" s="271"/>
      <c r="BT796" s="271"/>
      <c r="BU796" s="271"/>
      <c r="BV796" s="271"/>
      <c r="BW796" s="271"/>
      <c r="BX796" s="271"/>
      <c r="BY796" s="271"/>
      <c r="BZ796" s="271"/>
      <c r="CA796" s="271"/>
      <c r="CB796" s="271"/>
      <c r="CC796" s="271"/>
      <c r="CD796" s="271"/>
      <c r="CE796" s="271"/>
    </row>
    <row r="797" spans="1:83" ht="12.65" customHeight="1" x14ac:dyDescent="0.3">
      <c r="A797" s="209" t="str">
        <f>RIGHT($C$83,3)&amp;"*"&amp;RIGHT($C$82,4)&amp;"*"&amp;BN$55&amp;"*"&amp;"A"</f>
        <v>045*2021*8610*A</v>
      </c>
      <c r="B797" s="270"/>
      <c r="C797" s="272">
        <f>ROUND(BN60,2)</f>
        <v>2</v>
      </c>
      <c r="D797" s="270">
        <f>ROUND(BN61,0)</f>
        <v>279837</v>
      </c>
      <c r="E797" s="270">
        <f>ROUND(BN62,0)</f>
        <v>58427</v>
      </c>
      <c r="F797" s="270">
        <f>ROUND(BN63,0)</f>
        <v>112587</v>
      </c>
      <c r="G797" s="270">
        <f>ROUND(BN64,0)</f>
        <v>771</v>
      </c>
      <c r="H797" s="270">
        <f>ROUND(BN65,0)</f>
        <v>0</v>
      </c>
      <c r="I797" s="270">
        <f>ROUND(BN66,0)</f>
        <v>3155</v>
      </c>
      <c r="J797" s="270">
        <f>ROUND(BN67,0)</f>
        <v>140115</v>
      </c>
      <c r="K797" s="270">
        <f>ROUND(BN68,0)</f>
        <v>0</v>
      </c>
      <c r="L797" s="270">
        <f>ROUND(BN69,0)</f>
        <v>205329</v>
      </c>
      <c r="M797" s="270">
        <f>ROUND(BN70,0)</f>
        <v>0</v>
      </c>
      <c r="N797" s="270"/>
      <c r="O797" s="270"/>
      <c r="P797" s="270">
        <f>IF(BN76&gt;0,ROUND(BN76,0),0)</f>
        <v>5923</v>
      </c>
      <c r="Q797" s="270">
        <f>IF(BN77&gt;0,ROUND(BN77,0),0)</f>
        <v>0</v>
      </c>
      <c r="R797" s="270">
        <f>IF(BN78&gt;0,ROUND(BN78,0),0)</f>
        <v>0</v>
      </c>
      <c r="S797" s="270">
        <f>IF(BN79&gt;0,ROUND(BN79,0),0)</f>
        <v>0</v>
      </c>
      <c r="T797" s="272">
        <f>IF(BN80&gt;0,ROUND(BN80,2),0)</f>
        <v>0</v>
      </c>
      <c r="U797" s="270"/>
      <c r="V797" s="271"/>
      <c r="W797" s="270"/>
      <c r="X797" s="270"/>
      <c r="Y797" s="270"/>
      <c r="Z797" s="271"/>
      <c r="AA797" s="271"/>
      <c r="AB797" s="271"/>
      <c r="AC797" s="271"/>
      <c r="AD797" s="271"/>
      <c r="AE797" s="271"/>
      <c r="AF797" s="271"/>
      <c r="AG797" s="271"/>
      <c r="AH797" s="271"/>
      <c r="AI797" s="271"/>
      <c r="AJ797" s="271"/>
      <c r="AK797" s="271"/>
      <c r="AL797" s="271"/>
      <c r="AM797" s="271"/>
      <c r="AN797" s="271"/>
      <c r="AO797" s="271"/>
      <c r="AP797" s="271"/>
      <c r="AQ797" s="271"/>
      <c r="AR797" s="271"/>
      <c r="AS797" s="271"/>
      <c r="AT797" s="271"/>
      <c r="AU797" s="271"/>
      <c r="AV797" s="271"/>
      <c r="AW797" s="271"/>
      <c r="AX797" s="271"/>
      <c r="AY797" s="271"/>
      <c r="AZ797" s="271"/>
      <c r="BA797" s="271"/>
      <c r="BB797" s="271"/>
      <c r="BC797" s="271"/>
      <c r="BD797" s="271"/>
      <c r="BE797" s="271"/>
      <c r="BF797" s="271"/>
      <c r="BG797" s="271"/>
      <c r="BH797" s="271"/>
      <c r="BI797" s="271"/>
      <c r="BJ797" s="271"/>
      <c r="BK797" s="271"/>
      <c r="BL797" s="271"/>
      <c r="BM797" s="271"/>
      <c r="BN797" s="271"/>
      <c r="BO797" s="271"/>
      <c r="BP797" s="271"/>
      <c r="BQ797" s="271"/>
      <c r="BR797" s="271"/>
      <c r="BS797" s="271"/>
      <c r="BT797" s="271"/>
      <c r="BU797" s="271"/>
      <c r="BV797" s="271"/>
      <c r="BW797" s="271"/>
      <c r="BX797" s="271"/>
      <c r="BY797" s="271"/>
      <c r="BZ797" s="271"/>
      <c r="CA797" s="271"/>
      <c r="CB797" s="271"/>
      <c r="CC797" s="271"/>
      <c r="CD797" s="271"/>
      <c r="CE797" s="271"/>
    </row>
    <row r="798" spans="1:83" ht="12.65" customHeight="1" x14ac:dyDescent="0.3">
      <c r="A798" s="209" t="str">
        <f>RIGHT($C$83,3)&amp;"*"&amp;RIGHT($C$82,4)&amp;"*"&amp;BO$55&amp;"*"&amp;"A"</f>
        <v>045*2021*8620*A</v>
      </c>
      <c r="B798" s="270"/>
      <c r="C798" s="272">
        <f>ROUND(BO60,2)</f>
        <v>0</v>
      </c>
      <c r="D798" s="270">
        <f>ROUND(BO61,0)</f>
        <v>0</v>
      </c>
      <c r="E798" s="270">
        <f>ROUND(BO62,0)</f>
        <v>0</v>
      </c>
      <c r="F798" s="270">
        <f>ROUND(BO63,0)</f>
        <v>0</v>
      </c>
      <c r="G798" s="270">
        <f>ROUND(BO64,0)</f>
        <v>0</v>
      </c>
      <c r="H798" s="270">
        <f>ROUND(BO65,0)</f>
        <v>0</v>
      </c>
      <c r="I798" s="270">
        <f>ROUND(BO66,0)</f>
        <v>0</v>
      </c>
      <c r="J798" s="270">
        <f>ROUND(BO67,0)</f>
        <v>0</v>
      </c>
      <c r="K798" s="270">
        <f>ROUND(BO68,0)</f>
        <v>0</v>
      </c>
      <c r="L798" s="270">
        <f>ROUND(BO69,0)</f>
        <v>0</v>
      </c>
      <c r="M798" s="270">
        <f>ROUND(BO70,0)</f>
        <v>0</v>
      </c>
      <c r="N798" s="270"/>
      <c r="O798" s="270"/>
      <c r="P798" s="270">
        <f>IF(BO76&gt;0,ROUND(BO76,0),0)</f>
        <v>0</v>
      </c>
      <c r="Q798" s="270">
        <f>IF(BO77&gt;0,ROUND(BO77,0),0)</f>
        <v>0</v>
      </c>
      <c r="R798" s="270">
        <f>IF(BO78&gt;0,ROUND(BO78,0),0)</f>
        <v>0</v>
      </c>
      <c r="S798" s="270">
        <f>IF(BO79&gt;0,ROUND(BO79,0),0)</f>
        <v>0</v>
      </c>
      <c r="T798" s="272">
        <f>IF(BO80&gt;0,ROUND(BO80,2),0)</f>
        <v>0</v>
      </c>
      <c r="U798" s="270"/>
      <c r="V798" s="271"/>
      <c r="W798" s="270"/>
      <c r="X798" s="270"/>
      <c r="Y798" s="270"/>
      <c r="Z798" s="271"/>
      <c r="AA798" s="271"/>
      <c r="AB798" s="271"/>
      <c r="AC798" s="271"/>
      <c r="AD798" s="271"/>
      <c r="AE798" s="271"/>
      <c r="AF798" s="271"/>
      <c r="AG798" s="271"/>
      <c r="AH798" s="271"/>
      <c r="AI798" s="271"/>
      <c r="AJ798" s="271"/>
      <c r="AK798" s="271"/>
      <c r="AL798" s="271"/>
      <c r="AM798" s="271"/>
      <c r="AN798" s="271"/>
      <c r="AO798" s="271"/>
      <c r="AP798" s="271"/>
      <c r="AQ798" s="271"/>
      <c r="AR798" s="271"/>
      <c r="AS798" s="271"/>
      <c r="AT798" s="271"/>
      <c r="AU798" s="271"/>
      <c r="AV798" s="271"/>
      <c r="AW798" s="271"/>
      <c r="AX798" s="271"/>
      <c r="AY798" s="271"/>
      <c r="AZ798" s="271"/>
      <c r="BA798" s="271"/>
      <c r="BB798" s="271"/>
      <c r="BC798" s="271"/>
      <c r="BD798" s="271"/>
      <c r="BE798" s="271"/>
      <c r="BF798" s="271"/>
      <c r="BG798" s="271"/>
      <c r="BH798" s="271"/>
      <c r="BI798" s="271"/>
      <c r="BJ798" s="271"/>
      <c r="BK798" s="271"/>
      <c r="BL798" s="271"/>
      <c r="BM798" s="271"/>
      <c r="BN798" s="271"/>
      <c r="BO798" s="271"/>
      <c r="BP798" s="271"/>
      <c r="BQ798" s="271"/>
      <c r="BR798" s="271"/>
      <c r="BS798" s="271"/>
      <c r="BT798" s="271"/>
      <c r="BU798" s="271"/>
      <c r="BV798" s="271"/>
      <c r="BW798" s="271"/>
      <c r="BX798" s="271"/>
      <c r="BY798" s="271"/>
      <c r="BZ798" s="271"/>
      <c r="CA798" s="271"/>
      <c r="CB798" s="271"/>
      <c r="CC798" s="271"/>
      <c r="CD798" s="271"/>
      <c r="CE798" s="271"/>
    </row>
    <row r="799" spans="1:83" ht="12.65" customHeight="1" x14ac:dyDescent="0.3">
      <c r="A799" s="209" t="str">
        <f>RIGHT($C$83,3)&amp;"*"&amp;RIGHT($C$82,4)&amp;"*"&amp;BP$55&amp;"*"&amp;"A"</f>
        <v>045*2021*8630*A</v>
      </c>
      <c r="B799" s="270"/>
      <c r="C799" s="272">
        <f>ROUND(BP60,2)</f>
        <v>1</v>
      </c>
      <c r="D799" s="270">
        <f>ROUND(BP61,0)</f>
        <v>86996</v>
      </c>
      <c r="E799" s="270">
        <f>ROUND(BP62,0)</f>
        <v>18164</v>
      </c>
      <c r="F799" s="270">
        <f>ROUND(BP63,0)</f>
        <v>26</v>
      </c>
      <c r="G799" s="270">
        <f>ROUND(BP64,0)</f>
        <v>6638</v>
      </c>
      <c r="H799" s="270">
        <f>ROUND(BP65,0)</f>
        <v>0</v>
      </c>
      <c r="I799" s="270">
        <f>ROUND(BP66,0)</f>
        <v>23622</v>
      </c>
      <c r="J799" s="270">
        <f>ROUND(BP67,0)</f>
        <v>0</v>
      </c>
      <c r="K799" s="270">
        <f>ROUND(BP68,0)</f>
        <v>0</v>
      </c>
      <c r="L799" s="270">
        <f>ROUND(BP69,0)</f>
        <v>0</v>
      </c>
      <c r="M799" s="270">
        <f>ROUND(BP70,0)</f>
        <v>0</v>
      </c>
      <c r="N799" s="270"/>
      <c r="O799" s="270"/>
      <c r="P799" s="270">
        <f>IF(BP76&gt;0,ROUND(BP76,0),0)</f>
        <v>0</v>
      </c>
      <c r="Q799" s="270">
        <f>IF(BP77&gt;0,ROUND(BP77,0),0)</f>
        <v>0</v>
      </c>
      <c r="R799" s="270">
        <f>IF(BP78&gt;0,ROUND(BP78,0),0)</f>
        <v>0</v>
      </c>
      <c r="S799" s="270">
        <f>IF(BP79&gt;0,ROUND(BP79,0),0)</f>
        <v>0</v>
      </c>
      <c r="T799" s="272">
        <f>IF(BP80&gt;0,ROUND(BP80,2),0)</f>
        <v>0</v>
      </c>
      <c r="U799" s="270"/>
      <c r="V799" s="271"/>
      <c r="W799" s="270"/>
      <c r="X799" s="270"/>
      <c r="Y799" s="270"/>
      <c r="Z799" s="271"/>
      <c r="AA799" s="271"/>
      <c r="AB799" s="271"/>
      <c r="AC799" s="271"/>
      <c r="AD799" s="271"/>
      <c r="AE799" s="271"/>
      <c r="AF799" s="271"/>
      <c r="AG799" s="271"/>
      <c r="AH799" s="271"/>
      <c r="AI799" s="271"/>
      <c r="AJ799" s="271"/>
      <c r="AK799" s="271"/>
      <c r="AL799" s="271"/>
      <c r="AM799" s="271"/>
      <c r="AN799" s="271"/>
      <c r="AO799" s="271"/>
      <c r="AP799" s="271"/>
      <c r="AQ799" s="271"/>
      <c r="AR799" s="271"/>
      <c r="AS799" s="271"/>
      <c r="AT799" s="271"/>
      <c r="AU799" s="271"/>
      <c r="AV799" s="271"/>
      <c r="AW799" s="271"/>
      <c r="AX799" s="271"/>
      <c r="AY799" s="271"/>
      <c r="AZ799" s="271"/>
      <c r="BA799" s="271"/>
      <c r="BB799" s="271"/>
      <c r="BC799" s="271"/>
      <c r="BD799" s="271"/>
      <c r="BE799" s="271"/>
      <c r="BF799" s="271"/>
      <c r="BG799" s="271"/>
      <c r="BH799" s="271"/>
      <c r="BI799" s="271"/>
      <c r="BJ799" s="271"/>
      <c r="BK799" s="271"/>
      <c r="BL799" s="271"/>
      <c r="BM799" s="271"/>
      <c r="BN799" s="271"/>
      <c r="BO799" s="271"/>
      <c r="BP799" s="271"/>
      <c r="BQ799" s="271"/>
      <c r="BR799" s="271"/>
      <c r="BS799" s="271"/>
      <c r="BT799" s="271"/>
      <c r="BU799" s="271"/>
      <c r="BV799" s="271"/>
      <c r="BW799" s="271"/>
      <c r="BX799" s="271"/>
      <c r="BY799" s="271"/>
      <c r="BZ799" s="271"/>
      <c r="CA799" s="271"/>
      <c r="CB799" s="271"/>
      <c r="CC799" s="271"/>
      <c r="CD799" s="271"/>
      <c r="CE799" s="271"/>
    </row>
    <row r="800" spans="1:83" ht="12.65" customHeight="1" x14ac:dyDescent="0.3">
      <c r="A800" s="209" t="str">
        <f>RIGHT($C$83,3)&amp;"*"&amp;RIGHT($C$82,4)&amp;"*"&amp;BQ$55&amp;"*"&amp;"A"</f>
        <v>045*2021*8640*A</v>
      </c>
      <c r="B800" s="270"/>
      <c r="C800" s="272">
        <f>ROUND(BQ60,2)</f>
        <v>0</v>
      </c>
      <c r="D800" s="270">
        <f>ROUND(BQ61,0)</f>
        <v>0</v>
      </c>
      <c r="E800" s="270">
        <f>ROUND(BQ62,0)</f>
        <v>0</v>
      </c>
      <c r="F800" s="270">
        <f>ROUND(BQ63,0)</f>
        <v>0</v>
      </c>
      <c r="G800" s="270">
        <f>ROUND(BQ64,0)</f>
        <v>0</v>
      </c>
      <c r="H800" s="270">
        <f>ROUND(BQ65,0)</f>
        <v>0</v>
      </c>
      <c r="I800" s="270">
        <f>ROUND(BQ66,0)</f>
        <v>0</v>
      </c>
      <c r="J800" s="270">
        <f>ROUND(BQ67,0)</f>
        <v>0</v>
      </c>
      <c r="K800" s="270">
        <f>ROUND(BQ68,0)</f>
        <v>0</v>
      </c>
      <c r="L800" s="270">
        <f>ROUND(BQ69,0)</f>
        <v>0</v>
      </c>
      <c r="M800" s="270">
        <f>ROUND(BQ70,0)</f>
        <v>0</v>
      </c>
      <c r="N800" s="270"/>
      <c r="O800" s="270"/>
      <c r="P800" s="270">
        <f>IF(BQ76&gt;0,ROUND(BQ76,0),0)</f>
        <v>0</v>
      </c>
      <c r="Q800" s="270">
        <f>IF(BQ77&gt;0,ROUND(BQ77,0),0)</f>
        <v>0</v>
      </c>
      <c r="R800" s="270">
        <f>IF(BQ78&gt;0,ROUND(BQ78,0),0)</f>
        <v>0</v>
      </c>
      <c r="S800" s="270">
        <f>IF(BQ79&gt;0,ROUND(BQ79,0),0)</f>
        <v>0</v>
      </c>
      <c r="T800" s="272">
        <f>IF(BQ80&gt;0,ROUND(BQ80,2),0)</f>
        <v>0</v>
      </c>
      <c r="U800" s="270"/>
      <c r="V800" s="271"/>
      <c r="W800" s="270"/>
      <c r="X800" s="270"/>
      <c r="Y800" s="270"/>
      <c r="Z800" s="271"/>
      <c r="AA800" s="271"/>
      <c r="AB800" s="271"/>
      <c r="AC800" s="271"/>
      <c r="AD800" s="271"/>
      <c r="AE800" s="271"/>
      <c r="AF800" s="271"/>
      <c r="AG800" s="271"/>
      <c r="AH800" s="271"/>
      <c r="AI800" s="271"/>
      <c r="AJ800" s="271"/>
      <c r="AK800" s="271"/>
      <c r="AL800" s="271"/>
      <c r="AM800" s="271"/>
      <c r="AN800" s="271"/>
      <c r="AO800" s="271"/>
      <c r="AP800" s="271"/>
      <c r="AQ800" s="271"/>
      <c r="AR800" s="271"/>
      <c r="AS800" s="271"/>
      <c r="AT800" s="271"/>
      <c r="AU800" s="271"/>
      <c r="AV800" s="271"/>
      <c r="AW800" s="271"/>
      <c r="AX800" s="271"/>
      <c r="AY800" s="271"/>
      <c r="AZ800" s="271"/>
      <c r="BA800" s="271"/>
      <c r="BB800" s="271"/>
      <c r="BC800" s="271"/>
      <c r="BD800" s="271"/>
      <c r="BE800" s="271"/>
      <c r="BF800" s="271"/>
      <c r="BG800" s="271"/>
      <c r="BH800" s="271"/>
      <c r="BI800" s="271"/>
      <c r="BJ800" s="271"/>
      <c r="BK800" s="271"/>
      <c r="BL800" s="271"/>
      <c r="BM800" s="271"/>
      <c r="BN800" s="271"/>
      <c r="BO800" s="271"/>
      <c r="BP800" s="271"/>
      <c r="BQ800" s="271"/>
      <c r="BR800" s="271"/>
      <c r="BS800" s="271"/>
      <c r="BT800" s="271"/>
      <c r="BU800" s="271"/>
      <c r="BV800" s="271"/>
      <c r="BW800" s="271"/>
      <c r="BX800" s="271"/>
      <c r="BY800" s="271"/>
      <c r="BZ800" s="271"/>
      <c r="CA800" s="271"/>
      <c r="CB800" s="271"/>
      <c r="CC800" s="271"/>
      <c r="CD800" s="271"/>
      <c r="CE800" s="271"/>
    </row>
    <row r="801" spans="1:83" ht="12.65" customHeight="1" x14ac:dyDescent="0.3">
      <c r="A801" s="209" t="str">
        <f>RIGHT($C$83,3)&amp;"*"&amp;RIGHT($C$82,4)&amp;"*"&amp;BR$55&amp;"*"&amp;"A"</f>
        <v>045*2021*8650*A</v>
      </c>
      <c r="B801" s="270"/>
      <c r="C801" s="272">
        <f>ROUND(BR60,2)</f>
        <v>1.57</v>
      </c>
      <c r="D801" s="270">
        <f>ROUND(BR61,0)</f>
        <v>131800</v>
      </c>
      <c r="E801" s="270">
        <f>ROUND(BR62,0)</f>
        <v>27519</v>
      </c>
      <c r="F801" s="270">
        <f>ROUND(BR63,0)</f>
        <v>6435</v>
      </c>
      <c r="G801" s="270">
        <f>ROUND(BR64,0)</f>
        <v>126952</v>
      </c>
      <c r="H801" s="270">
        <f>ROUND(BR65,0)</f>
        <v>0</v>
      </c>
      <c r="I801" s="270">
        <f>ROUND(BR66,0)</f>
        <v>19888</v>
      </c>
      <c r="J801" s="270">
        <f>ROUND(BR67,0)</f>
        <v>20179</v>
      </c>
      <c r="K801" s="270">
        <f>ROUND(BR68,0)</f>
        <v>0</v>
      </c>
      <c r="L801" s="270">
        <f>ROUND(BR69,0)</f>
        <v>1936</v>
      </c>
      <c r="M801" s="270">
        <f>ROUND(BR70,0)</f>
        <v>0</v>
      </c>
      <c r="N801" s="270"/>
      <c r="O801" s="270"/>
      <c r="P801" s="270">
        <f>IF(BR76&gt;0,ROUND(BR76,0),0)</f>
        <v>853</v>
      </c>
      <c r="Q801" s="270">
        <f>IF(BR77&gt;0,ROUND(BR77,0),0)</f>
        <v>0</v>
      </c>
      <c r="R801" s="270">
        <f>IF(BR78&gt;0,ROUND(BR78,0),0)</f>
        <v>0</v>
      </c>
      <c r="S801" s="270">
        <f>IF(BR79&gt;0,ROUND(BR79,0),0)</f>
        <v>0</v>
      </c>
      <c r="T801" s="272">
        <f>IF(BR80&gt;0,ROUND(BR80,2),0)</f>
        <v>0</v>
      </c>
      <c r="U801" s="270"/>
      <c r="V801" s="271"/>
      <c r="W801" s="270"/>
      <c r="X801" s="270"/>
      <c r="Y801" s="270"/>
      <c r="Z801" s="271"/>
      <c r="AA801" s="271"/>
      <c r="AB801" s="271"/>
      <c r="AC801" s="271"/>
      <c r="AD801" s="271"/>
      <c r="AE801" s="271"/>
      <c r="AF801" s="271"/>
      <c r="AG801" s="271"/>
      <c r="AH801" s="271"/>
      <c r="AI801" s="271"/>
      <c r="AJ801" s="271"/>
      <c r="AK801" s="271"/>
      <c r="AL801" s="271"/>
      <c r="AM801" s="271"/>
      <c r="AN801" s="271"/>
      <c r="AO801" s="271"/>
      <c r="AP801" s="271"/>
      <c r="AQ801" s="271"/>
      <c r="AR801" s="271"/>
      <c r="AS801" s="271"/>
      <c r="AT801" s="271"/>
      <c r="AU801" s="271"/>
      <c r="AV801" s="271"/>
      <c r="AW801" s="271"/>
      <c r="AX801" s="271"/>
      <c r="AY801" s="271"/>
      <c r="AZ801" s="271"/>
      <c r="BA801" s="271"/>
      <c r="BB801" s="271"/>
      <c r="BC801" s="271"/>
      <c r="BD801" s="271"/>
      <c r="BE801" s="271"/>
      <c r="BF801" s="271"/>
      <c r="BG801" s="271"/>
      <c r="BH801" s="271"/>
      <c r="BI801" s="271"/>
      <c r="BJ801" s="271"/>
      <c r="BK801" s="271"/>
      <c r="BL801" s="271"/>
      <c r="BM801" s="271"/>
      <c r="BN801" s="271"/>
      <c r="BO801" s="271"/>
      <c r="BP801" s="271"/>
      <c r="BQ801" s="271"/>
      <c r="BR801" s="271"/>
      <c r="BS801" s="271"/>
      <c r="BT801" s="271"/>
      <c r="BU801" s="271"/>
      <c r="BV801" s="271"/>
      <c r="BW801" s="271"/>
      <c r="BX801" s="271"/>
      <c r="BY801" s="271"/>
      <c r="BZ801" s="271"/>
      <c r="CA801" s="271"/>
      <c r="CB801" s="271"/>
      <c r="CC801" s="271"/>
      <c r="CD801" s="271"/>
      <c r="CE801" s="271"/>
    </row>
    <row r="802" spans="1:83" ht="12.65" customHeight="1" x14ac:dyDescent="0.3">
      <c r="A802" s="209" t="str">
        <f>RIGHT($C$83,3)&amp;"*"&amp;RIGHT($C$82,4)&amp;"*"&amp;BS$55&amp;"*"&amp;"A"</f>
        <v>045*2021*8660*A</v>
      </c>
      <c r="B802" s="270"/>
      <c r="C802" s="272">
        <f>ROUND(BS60,2)</f>
        <v>0</v>
      </c>
      <c r="D802" s="270">
        <f>ROUND(BS61,0)</f>
        <v>0</v>
      </c>
      <c r="E802" s="270">
        <f>ROUND(BS62,0)</f>
        <v>0</v>
      </c>
      <c r="F802" s="270">
        <f>ROUND(BS63,0)</f>
        <v>0</v>
      </c>
      <c r="G802" s="270">
        <f>ROUND(BS64,0)</f>
        <v>0</v>
      </c>
      <c r="H802" s="270">
        <f>ROUND(BS65,0)</f>
        <v>0</v>
      </c>
      <c r="I802" s="270">
        <f>ROUND(BS66,0)</f>
        <v>0</v>
      </c>
      <c r="J802" s="270">
        <f>ROUND(BS67,0)</f>
        <v>0</v>
      </c>
      <c r="K802" s="270">
        <f>ROUND(BS68,0)</f>
        <v>0</v>
      </c>
      <c r="L802" s="270">
        <f>ROUND(BS69,0)</f>
        <v>0</v>
      </c>
      <c r="M802" s="270">
        <f>ROUND(BS70,0)</f>
        <v>0</v>
      </c>
      <c r="N802" s="270"/>
      <c r="O802" s="270"/>
      <c r="P802" s="270">
        <f>IF(BS76&gt;0,ROUND(BS76,0),0)</f>
        <v>0</v>
      </c>
      <c r="Q802" s="270">
        <f>IF(BS77&gt;0,ROUND(BS77,0),0)</f>
        <v>0</v>
      </c>
      <c r="R802" s="270">
        <f>IF(BS78&gt;0,ROUND(BS78,0),0)</f>
        <v>0</v>
      </c>
      <c r="S802" s="270">
        <f>IF(BS79&gt;0,ROUND(BS79,0),0)</f>
        <v>0</v>
      </c>
      <c r="T802" s="272">
        <f>IF(BS80&gt;0,ROUND(BS80,2),0)</f>
        <v>0</v>
      </c>
      <c r="U802" s="270"/>
      <c r="V802" s="271"/>
      <c r="W802" s="270"/>
      <c r="X802" s="270"/>
      <c r="Y802" s="270"/>
      <c r="Z802" s="271"/>
      <c r="AA802" s="271"/>
      <c r="AB802" s="271"/>
      <c r="AC802" s="271"/>
      <c r="AD802" s="271"/>
      <c r="AE802" s="271"/>
      <c r="AF802" s="271"/>
      <c r="AG802" s="271"/>
      <c r="AH802" s="271"/>
      <c r="AI802" s="271"/>
      <c r="AJ802" s="271"/>
      <c r="AK802" s="271"/>
      <c r="AL802" s="271"/>
      <c r="AM802" s="271"/>
      <c r="AN802" s="271"/>
      <c r="AO802" s="271"/>
      <c r="AP802" s="271"/>
      <c r="AQ802" s="271"/>
      <c r="AR802" s="271"/>
      <c r="AS802" s="271"/>
      <c r="AT802" s="271"/>
      <c r="AU802" s="271"/>
      <c r="AV802" s="271"/>
      <c r="AW802" s="271"/>
      <c r="AX802" s="271"/>
      <c r="AY802" s="271"/>
      <c r="AZ802" s="271"/>
      <c r="BA802" s="271"/>
      <c r="BB802" s="271"/>
      <c r="BC802" s="271"/>
      <c r="BD802" s="271"/>
      <c r="BE802" s="271"/>
      <c r="BF802" s="271"/>
      <c r="BG802" s="271"/>
      <c r="BH802" s="271"/>
      <c r="BI802" s="271"/>
      <c r="BJ802" s="271"/>
      <c r="BK802" s="271"/>
      <c r="BL802" s="271"/>
      <c r="BM802" s="271"/>
      <c r="BN802" s="271"/>
      <c r="BO802" s="271"/>
      <c r="BP802" s="271"/>
      <c r="BQ802" s="271"/>
      <c r="BR802" s="271"/>
      <c r="BS802" s="271"/>
      <c r="BT802" s="271"/>
      <c r="BU802" s="271"/>
      <c r="BV802" s="271"/>
      <c r="BW802" s="271"/>
      <c r="BX802" s="271"/>
      <c r="BY802" s="271"/>
      <c r="BZ802" s="271"/>
      <c r="CA802" s="271"/>
      <c r="CB802" s="271"/>
      <c r="CC802" s="271"/>
      <c r="CD802" s="271"/>
      <c r="CE802" s="271"/>
    </row>
    <row r="803" spans="1:83" ht="12.65" customHeight="1" x14ac:dyDescent="0.3">
      <c r="A803" s="209" t="str">
        <f>RIGHT($C$83,3)&amp;"*"&amp;RIGHT($C$82,4)&amp;"*"&amp;BT$55&amp;"*"&amp;"A"</f>
        <v>045*2021*8670*A</v>
      </c>
      <c r="B803" s="270"/>
      <c r="C803" s="272">
        <f>ROUND(BT60,2)</f>
        <v>0</v>
      </c>
      <c r="D803" s="270">
        <f>ROUND(BT61,0)</f>
        <v>0</v>
      </c>
      <c r="E803" s="270">
        <f>ROUND(BT62,0)</f>
        <v>0</v>
      </c>
      <c r="F803" s="270">
        <f>ROUND(BT63,0)</f>
        <v>0</v>
      </c>
      <c r="G803" s="270">
        <f>ROUND(BT64,0)</f>
        <v>0</v>
      </c>
      <c r="H803" s="270">
        <f>ROUND(BT65,0)</f>
        <v>0</v>
      </c>
      <c r="I803" s="270">
        <f>ROUND(BT66,0)</f>
        <v>0</v>
      </c>
      <c r="J803" s="270">
        <f>ROUND(BT67,0)</f>
        <v>0</v>
      </c>
      <c r="K803" s="270">
        <f>ROUND(BT68,0)</f>
        <v>0</v>
      </c>
      <c r="L803" s="270">
        <f>ROUND(BT69,0)</f>
        <v>0</v>
      </c>
      <c r="M803" s="270">
        <f>ROUND(BT70,0)</f>
        <v>0</v>
      </c>
      <c r="N803" s="270"/>
      <c r="O803" s="270"/>
      <c r="P803" s="270">
        <f>IF(BT76&gt;0,ROUND(BT76,0),0)</f>
        <v>0</v>
      </c>
      <c r="Q803" s="270">
        <f>IF(BT77&gt;0,ROUND(BT77,0),0)</f>
        <v>0</v>
      </c>
      <c r="R803" s="270">
        <f>IF(BT78&gt;0,ROUND(BT78,0),0)</f>
        <v>0</v>
      </c>
      <c r="S803" s="270">
        <f>IF(BT79&gt;0,ROUND(BT79,0),0)</f>
        <v>0</v>
      </c>
      <c r="T803" s="272">
        <f>IF(BT80&gt;0,ROUND(BT80,2),0)</f>
        <v>0</v>
      </c>
      <c r="U803" s="270"/>
      <c r="V803" s="271"/>
      <c r="W803" s="270"/>
      <c r="X803" s="270"/>
      <c r="Y803" s="270"/>
      <c r="Z803" s="271"/>
      <c r="AA803" s="271"/>
      <c r="AB803" s="271"/>
      <c r="AC803" s="271"/>
      <c r="AD803" s="271"/>
      <c r="AE803" s="271"/>
      <c r="AF803" s="271"/>
      <c r="AG803" s="271"/>
      <c r="AH803" s="271"/>
      <c r="AI803" s="271"/>
      <c r="AJ803" s="271"/>
      <c r="AK803" s="271"/>
      <c r="AL803" s="271"/>
      <c r="AM803" s="271"/>
      <c r="AN803" s="271"/>
      <c r="AO803" s="271"/>
      <c r="AP803" s="271"/>
      <c r="AQ803" s="271"/>
      <c r="AR803" s="271"/>
      <c r="AS803" s="271"/>
      <c r="AT803" s="271"/>
      <c r="AU803" s="271"/>
      <c r="AV803" s="271"/>
      <c r="AW803" s="271"/>
      <c r="AX803" s="271"/>
      <c r="AY803" s="271"/>
      <c r="AZ803" s="271"/>
      <c r="BA803" s="271"/>
      <c r="BB803" s="271"/>
      <c r="BC803" s="271"/>
      <c r="BD803" s="271"/>
      <c r="BE803" s="271"/>
      <c r="BF803" s="271"/>
      <c r="BG803" s="271"/>
      <c r="BH803" s="271"/>
      <c r="BI803" s="271"/>
      <c r="BJ803" s="271"/>
      <c r="BK803" s="271"/>
      <c r="BL803" s="271"/>
      <c r="BM803" s="271"/>
      <c r="BN803" s="271"/>
      <c r="BO803" s="271"/>
      <c r="BP803" s="271"/>
      <c r="BQ803" s="271"/>
      <c r="BR803" s="271"/>
      <c r="BS803" s="271"/>
      <c r="BT803" s="271"/>
      <c r="BU803" s="271"/>
      <c r="BV803" s="271"/>
      <c r="BW803" s="271"/>
      <c r="BX803" s="271"/>
      <c r="BY803" s="271"/>
      <c r="BZ803" s="271"/>
      <c r="CA803" s="271"/>
      <c r="CB803" s="271"/>
      <c r="CC803" s="271"/>
      <c r="CD803" s="271"/>
      <c r="CE803" s="271"/>
    </row>
    <row r="804" spans="1:83" ht="12.65" customHeight="1" x14ac:dyDescent="0.3">
      <c r="A804" s="209" t="str">
        <f>RIGHT($C$83,3)&amp;"*"&amp;RIGHT($C$82,4)&amp;"*"&amp;BU$55&amp;"*"&amp;"A"</f>
        <v>045*2021*8680*A</v>
      </c>
      <c r="B804" s="270"/>
      <c r="C804" s="272">
        <f>ROUND(BU60,2)</f>
        <v>0</v>
      </c>
      <c r="D804" s="270">
        <f>ROUND(BU61,0)</f>
        <v>0</v>
      </c>
      <c r="E804" s="270">
        <f>ROUND(BU62,0)</f>
        <v>0</v>
      </c>
      <c r="F804" s="270">
        <f>ROUND(BU63,0)</f>
        <v>0</v>
      </c>
      <c r="G804" s="270">
        <f>ROUND(BU64,0)</f>
        <v>0</v>
      </c>
      <c r="H804" s="270">
        <f>ROUND(BU65,0)</f>
        <v>0</v>
      </c>
      <c r="I804" s="270">
        <f>ROUND(BU66,0)</f>
        <v>0</v>
      </c>
      <c r="J804" s="270">
        <f>ROUND(BU67,0)</f>
        <v>0</v>
      </c>
      <c r="K804" s="270">
        <f>ROUND(BU68,0)</f>
        <v>0</v>
      </c>
      <c r="L804" s="270">
        <f>ROUND(BU69,0)</f>
        <v>0</v>
      </c>
      <c r="M804" s="270">
        <f>ROUND(BU70,0)</f>
        <v>0</v>
      </c>
      <c r="N804" s="270"/>
      <c r="O804" s="270"/>
      <c r="P804" s="270">
        <f>IF(BU76&gt;0,ROUND(BU76,0),0)</f>
        <v>0</v>
      </c>
      <c r="Q804" s="270">
        <f>IF(BU77&gt;0,ROUND(BU77,0),0)</f>
        <v>0</v>
      </c>
      <c r="R804" s="270">
        <f>IF(BU78&gt;0,ROUND(BU78,0),0)</f>
        <v>0</v>
      </c>
      <c r="S804" s="270">
        <f>IF(BU79&gt;0,ROUND(BU79,0),0)</f>
        <v>0</v>
      </c>
      <c r="T804" s="272">
        <f>IF(BU80&gt;0,ROUND(BU80,2),0)</f>
        <v>0</v>
      </c>
      <c r="U804" s="270"/>
      <c r="V804" s="271"/>
      <c r="W804" s="270"/>
      <c r="X804" s="270"/>
      <c r="Y804" s="270"/>
      <c r="Z804" s="271"/>
      <c r="AA804" s="271"/>
      <c r="AB804" s="271"/>
      <c r="AC804" s="271"/>
      <c r="AD804" s="271"/>
      <c r="AE804" s="271"/>
      <c r="AF804" s="271"/>
      <c r="AG804" s="271"/>
      <c r="AH804" s="271"/>
      <c r="AI804" s="271"/>
      <c r="AJ804" s="271"/>
      <c r="AK804" s="271"/>
      <c r="AL804" s="271"/>
      <c r="AM804" s="271"/>
      <c r="AN804" s="271"/>
      <c r="AO804" s="271"/>
      <c r="AP804" s="271"/>
      <c r="AQ804" s="271"/>
      <c r="AR804" s="271"/>
      <c r="AS804" s="271"/>
      <c r="AT804" s="271"/>
      <c r="AU804" s="271"/>
      <c r="AV804" s="271"/>
      <c r="AW804" s="271"/>
      <c r="AX804" s="271"/>
      <c r="AY804" s="271"/>
      <c r="AZ804" s="271"/>
      <c r="BA804" s="271"/>
      <c r="BB804" s="271"/>
      <c r="BC804" s="271"/>
      <c r="BD804" s="271"/>
      <c r="BE804" s="271"/>
      <c r="BF804" s="271"/>
      <c r="BG804" s="271"/>
      <c r="BH804" s="271"/>
      <c r="BI804" s="271"/>
      <c r="BJ804" s="271"/>
      <c r="BK804" s="271"/>
      <c r="BL804" s="271"/>
      <c r="BM804" s="271"/>
      <c r="BN804" s="271"/>
      <c r="BO804" s="271"/>
      <c r="BP804" s="271"/>
      <c r="BQ804" s="271"/>
      <c r="BR804" s="271"/>
      <c r="BS804" s="271"/>
      <c r="BT804" s="271"/>
      <c r="BU804" s="271"/>
      <c r="BV804" s="271"/>
      <c r="BW804" s="271"/>
      <c r="BX804" s="271"/>
      <c r="BY804" s="271"/>
      <c r="BZ804" s="271"/>
      <c r="CA804" s="271"/>
      <c r="CB804" s="271"/>
      <c r="CC804" s="271"/>
      <c r="CD804" s="271"/>
      <c r="CE804" s="271"/>
    </row>
    <row r="805" spans="1:83" ht="12.65" customHeight="1" x14ac:dyDescent="0.3">
      <c r="A805" s="209" t="str">
        <f>RIGHT($C$83,3)&amp;"*"&amp;RIGHT($C$82,4)&amp;"*"&amp;BV$55&amp;"*"&amp;"A"</f>
        <v>045*2021*8690*A</v>
      </c>
      <c r="B805" s="270"/>
      <c r="C805" s="272">
        <f>ROUND(BV60,2)</f>
        <v>4.08</v>
      </c>
      <c r="D805" s="270">
        <f>ROUND(BV61,0)</f>
        <v>272364</v>
      </c>
      <c r="E805" s="270">
        <f>ROUND(BV62,0)</f>
        <v>56867</v>
      </c>
      <c r="F805" s="270">
        <f>ROUND(BV63,0)</f>
        <v>0</v>
      </c>
      <c r="G805" s="270">
        <f>ROUND(BV64,0)</f>
        <v>667</v>
      </c>
      <c r="H805" s="270">
        <f>ROUND(BV65,0)</f>
        <v>0</v>
      </c>
      <c r="I805" s="270">
        <f>ROUND(BV66,0)</f>
        <v>443629</v>
      </c>
      <c r="J805" s="270">
        <f>ROUND(BV67,0)</f>
        <v>33331</v>
      </c>
      <c r="K805" s="270">
        <f>ROUND(BV68,0)</f>
        <v>0</v>
      </c>
      <c r="L805" s="270">
        <f>ROUND(BV69,0)</f>
        <v>512</v>
      </c>
      <c r="M805" s="270">
        <f>ROUND(BV70,0)</f>
        <v>0</v>
      </c>
      <c r="N805" s="270"/>
      <c r="O805" s="270"/>
      <c r="P805" s="270">
        <f>IF(BV76&gt;0,ROUND(BV76,0),0)</f>
        <v>1409</v>
      </c>
      <c r="Q805" s="270">
        <f>IF(BV77&gt;0,ROUND(BV77,0),0)</f>
        <v>0</v>
      </c>
      <c r="R805" s="270">
        <f>IF(BV78&gt;0,ROUND(BV78,0),0)</f>
        <v>498</v>
      </c>
      <c r="S805" s="270">
        <f>IF(BV79&gt;0,ROUND(BV79,0),0)</f>
        <v>0</v>
      </c>
      <c r="T805" s="272">
        <f>IF(BV80&gt;0,ROUND(BV80,2),0)</f>
        <v>0</v>
      </c>
      <c r="U805" s="270"/>
      <c r="V805" s="271"/>
      <c r="W805" s="270"/>
      <c r="X805" s="270"/>
      <c r="Y805" s="270"/>
      <c r="Z805" s="271"/>
      <c r="AA805" s="271"/>
      <c r="AB805" s="271"/>
      <c r="AC805" s="271"/>
      <c r="AD805" s="271"/>
      <c r="AE805" s="271"/>
      <c r="AF805" s="271"/>
      <c r="AG805" s="271"/>
      <c r="AH805" s="271"/>
      <c r="AI805" s="271"/>
      <c r="AJ805" s="271"/>
      <c r="AK805" s="271"/>
      <c r="AL805" s="271"/>
      <c r="AM805" s="271"/>
      <c r="AN805" s="271"/>
      <c r="AO805" s="271"/>
      <c r="AP805" s="271"/>
      <c r="AQ805" s="271"/>
      <c r="AR805" s="271"/>
      <c r="AS805" s="271"/>
      <c r="AT805" s="271"/>
      <c r="AU805" s="271"/>
      <c r="AV805" s="271"/>
      <c r="AW805" s="271"/>
      <c r="AX805" s="271"/>
      <c r="AY805" s="271"/>
      <c r="AZ805" s="271"/>
      <c r="BA805" s="271"/>
      <c r="BB805" s="271"/>
      <c r="BC805" s="271"/>
      <c r="BD805" s="271"/>
      <c r="BE805" s="271"/>
      <c r="BF805" s="271"/>
      <c r="BG805" s="271"/>
      <c r="BH805" s="271"/>
      <c r="BI805" s="271"/>
      <c r="BJ805" s="271"/>
      <c r="BK805" s="271"/>
      <c r="BL805" s="271"/>
      <c r="BM805" s="271"/>
      <c r="BN805" s="271"/>
      <c r="BO805" s="271"/>
      <c r="BP805" s="271"/>
      <c r="BQ805" s="271"/>
      <c r="BR805" s="271"/>
      <c r="BS805" s="271"/>
      <c r="BT805" s="271"/>
      <c r="BU805" s="271"/>
      <c r="BV805" s="271"/>
      <c r="BW805" s="271"/>
      <c r="BX805" s="271"/>
      <c r="BY805" s="271"/>
      <c r="BZ805" s="271"/>
      <c r="CA805" s="271"/>
      <c r="CB805" s="271"/>
      <c r="CC805" s="271"/>
      <c r="CD805" s="271"/>
      <c r="CE805" s="271"/>
    </row>
    <row r="806" spans="1:83" ht="12.65" customHeight="1" x14ac:dyDescent="0.3">
      <c r="A806" s="209" t="str">
        <f>RIGHT($C$83,3)&amp;"*"&amp;RIGHT($C$82,4)&amp;"*"&amp;BW$55&amp;"*"&amp;"A"</f>
        <v>045*2021*8700*A</v>
      </c>
      <c r="B806" s="270"/>
      <c r="C806" s="272">
        <f>ROUND(BW60,2)</f>
        <v>0</v>
      </c>
      <c r="D806" s="270">
        <f>ROUND(BW61,0)</f>
        <v>0</v>
      </c>
      <c r="E806" s="270">
        <f>ROUND(BW62,0)</f>
        <v>0</v>
      </c>
      <c r="F806" s="270">
        <f>ROUND(BW63,0)</f>
        <v>1050</v>
      </c>
      <c r="G806" s="270">
        <f>ROUND(BW64,0)</f>
        <v>3</v>
      </c>
      <c r="H806" s="270">
        <f>ROUND(BW65,0)</f>
        <v>0</v>
      </c>
      <c r="I806" s="270">
        <f>ROUND(BW66,0)</f>
        <v>0</v>
      </c>
      <c r="J806" s="270">
        <f>ROUND(BW67,0)</f>
        <v>0</v>
      </c>
      <c r="K806" s="270">
        <f>ROUND(BW68,0)</f>
        <v>0</v>
      </c>
      <c r="L806" s="270">
        <f>ROUND(BW69,0)</f>
        <v>1673</v>
      </c>
      <c r="M806" s="270">
        <f>ROUND(BW70,0)</f>
        <v>0</v>
      </c>
      <c r="N806" s="270"/>
      <c r="O806" s="270"/>
      <c r="P806" s="270">
        <f>IF(BW76&gt;0,ROUND(BW76,0),0)</f>
        <v>0</v>
      </c>
      <c r="Q806" s="270">
        <f>IF(BW77&gt;0,ROUND(BW77,0),0)</f>
        <v>0</v>
      </c>
      <c r="R806" s="270">
        <f>IF(BW78&gt;0,ROUND(BW78,0),0)</f>
        <v>0</v>
      </c>
      <c r="S806" s="270">
        <f>IF(BW79&gt;0,ROUND(BW79,0),0)</f>
        <v>0</v>
      </c>
      <c r="T806" s="272">
        <f>IF(BW80&gt;0,ROUND(BW80,2),0)</f>
        <v>0</v>
      </c>
      <c r="U806" s="270"/>
      <c r="V806" s="271"/>
      <c r="W806" s="270"/>
      <c r="X806" s="270"/>
      <c r="Y806" s="270"/>
      <c r="Z806" s="271"/>
      <c r="AA806" s="271"/>
      <c r="AB806" s="271"/>
      <c r="AC806" s="271"/>
      <c r="AD806" s="271"/>
      <c r="AE806" s="271"/>
      <c r="AF806" s="271"/>
      <c r="AG806" s="271"/>
      <c r="AH806" s="271"/>
      <c r="AI806" s="271"/>
      <c r="AJ806" s="271"/>
      <c r="AK806" s="271"/>
      <c r="AL806" s="271"/>
      <c r="AM806" s="271"/>
      <c r="AN806" s="271"/>
      <c r="AO806" s="271"/>
      <c r="AP806" s="271"/>
      <c r="AQ806" s="271"/>
      <c r="AR806" s="271"/>
      <c r="AS806" s="271"/>
      <c r="AT806" s="271"/>
      <c r="AU806" s="271"/>
      <c r="AV806" s="271"/>
      <c r="AW806" s="271"/>
      <c r="AX806" s="271"/>
      <c r="AY806" s="271"/>
      <c r="AZ806" s="271"/>
      <c r="BA806" s="271"/>
      <c r="BB806" s="271"/>
      <c r="BC806" s="271"/>
      <c r="BD806" s="271"/>
      <c r="BE806" s="271"/>
      <c r="BF806" s="271"/>
      <c r="BG806" s="271"/>
      <c r="BH806" s="271"/>
      <c r="BI806" s="271"/>
      <c r="BJ806" s="271"/>
      <c r="BK806" s="271"/>
      <c r="BL806" s="271"/>
      <c r="BM806" s="271"/>
      <c r="BN806" s="271"/>
      <c r="BO806" s="271"/>
      <c r="BP806" s="271"/>
      <c r="BQ806" s="271"/>
      <c r="BR806" s="271"/>
      <c r="BS806" s="271"/>
      <c r="BT806" s="271"/>
      <c r="BU806" s="271"/>
      <c r="BV806" s="271"/>
      <c r="BW806" s="271"/>
      <c r="BX806" s="271"/>
      <c r="BY806" s="271"/>
      <c r="BZ806" s="271"/>
      <c r="CA806" s="271"/>
      <c r="CB806" s="271"/>
      <c r="CC806" s="271"/>
      <c r="CD806" s="271"/>
      <c r="CE806" s="271"/>
    </row>
    <row r="807" spans="1:83" ht="12.65" customHeight="1" x14ac:dyDescent="0.3">
      <c r="A807" s="209" t="str">
        <f>RIGHT($C$83,3)&amp;"*"&amp;RIGHT($C$82,4)&amp;"*"&amp;BX$55&amp;"*"&amp;"A"</f>
        <v>045*2021*8710*A</v>
      </c>
      <c r="B807" s="270"/>
      <c r="C807" s="272">
        <f>ROUND(BX60,2)</f>
        <v>0</v>
      </c>
      <c r="D807" s="270">
        <f>ROUND(BX61,0)</f>
        <v>0</v>
      </c>
      <c r="E807" s="270">
        <f>ROUND(BX62,0)</f>
        <v>0</v>
      </c>
      <c r="F807" s="270">
        <f>ROUND(BX63,0)</f>
        <v>0</v>
      </c>
      <c r="G807" s="270">
        <f>ROUND(BX64,0)</f>
        <v>0</v>
      </c>
      <c r="H807" s="270">
        <f>ROUND(BX65,0)</f>
        <v>0</v>
      </c>
      <c r="I807" s="270">
        <f>ROUND(BX66,0)</f>
        <v>0</v>
      </c>
      <c r="J807" s="270">
        <f>ROUND(BX67,0)</f>
        <v>0</v>
      </c>
      <c r="K807" s="270">
        <f>ROUND(BX68,0)</f>
        <v>0</v>
      </c>
      <c r="L807" s="270">
        <f>ROUND(BX69,0)</f>
        <v>0</v>
      </c>
      <c r="M807" s="270">
        <f>ROUND(BX70,0)</f>
        <v>0</v>
      </c>
      <c r="N807" s="270"/>
      <c r="O807" s="270"/>
      <c r="P807" s="270">
        <f>IF(BX76&gt;0,ROUND(BX76,0),0)</f>
        <v>0</v>
      </c>
      <c r="Q807" s="270">
        <f>IF(BX77&gt;0,ROUND(BX77,0),0)</f>
        <v>0</v>
      </c>
      <c r="R807" s="270">
        <f>IF(BX78&gt;0,ROUND(BX78,0),0)</f>
        <v>0</v>
      </c>
      <c r="S807" s="270">
        <f>IF(BX79&gt;0,ROUND(BX79,0),0)</f>
        <v>0</v>
      </c>
      <c r="T807" s="272">
        <f>IF(BX80&gt;0,ROUND(BX80,2),0)</f>
        <v>0</v>
      </c>
      <c r="U807" s="270"/>
      <c r="V807" s="271"/>
      <c r="W807" s="270"/>
      <c r="X807" s="270"/>
      <c r="Y807" s="270"/>
      <c r="Z807" s="271"/>
      <c r="AA807" s="271"/>
      <c r="AB807" s="271"/>
      <c r="AC807" s="271"/>
      <c r="AD807" s="271"/>
      <c r="AE807" s="271"/>
      <c r="AF807" s="271"/>
      <c r="AG807" s="271"/>
      <c r="AH807" s="271"/>
      <c r="AI807" s="271"/>
      <c r="AJ807" s="271"/>
      <c r="AK807" s="271"/>
      <c r="AL807" s="271"/>
      <c r="AM807" s="271"/>
      <c r="AN807" s="271"/>
      <c r="AO807" s="271"/>
      <c r="AP807" s="271"/>
      <c r="AQ807" s="271"/>
      <c r="AR807" s="271"/>
      <c r="AS807" s="271"/>
      <c r="AT807" s="271"/>
      <c r="AU807" s="271"/>
      <c r="AV807" s="271"/>
      <c r="AW807" s="271"/>
      <c r="AX807" s="271"/>
      <c r="AY807" s="271"/>
      <c r="AZ807" s="271"/>
      <c r="BA807" s="271"/>
      <c r="BB807" s="271"/>
      <c r="BC807" s="271"/>
      <c r="BD807" s="271"/>
      <c r="BE807" s="271"/>
      <c r="BF807" s="271"/>
      <c r="BG807" s="271"/>
      <c r="BH807" s="271"/>
      <c r="BI807" s="271"/>
      <c r="BJ807" s="271"/>
      <c r="BK807" s="271"/>
      <c r="BL807" s="271"/>
      <c r="BM807" s="271"/>
      <c r="BN807" s="271"/>
      <c r="BO807" s="271"/>
      <c r="BP807" s="271"/>
      <c r="BQ807" s="271"/>
      <c r="BR807" s="271"/>
      <c r="BS807" s="271"/>
      <c r="BT807" s="271"/>
      <c r="BU807" s="271"/>
      <c r="BV807" s="271"/>
      <c r="BW807" s="271"/>
      <c r="BX807" s="271"/>
      <c r="BY807" s="271"/>
      <c r="BZ807" s="271"/>
      <c r="CA807" s="271"/>
      <c r="CB807" s="271"/>
      <c r="CC807" s="271"/>
      <c r="CD807" s="271"/>
      <c r="CE807" s="271"/>
    </row>
    <row r="808" spans="1:83" ht="12.65" customHeight="1" x14ac:dyDescent="0.3">
      <c r="A808" s="209" t="str">
        <f>RIGHT($C$83,3)&amp;"*"&amp;RIGHT($C$82,4)&amp;"*"&amp;BY$55&amp;"*"&amp;"A"</f>
        <v>045*2021*8720*A</v>
      </c>
      <c r="B808" s="270"/>
      <c r="C808" s="272">
        <f>ROUND(BY60,2)</f>
        <v>3.26</v>
      </c>
      <c r="D808" s="270">
        <f>ROUND(BY61,0)</f>
        <v>298119</v>
      </c>
      <c r="E808" s="270">
        <f>ROUND(BY62,0)</f>
        <v>62244</v>
      </c>
      <c r="F808" s="270">
        <f>ROUND(BY63,0)</f>
        <v>0</v>
      </c>
      <c r="G808" s="270">
        <f>ROUND(BY64,0)</f>
        <v>225726</v>
      </c>
      <c r="H808" s="270">
        <f>ROUND(BY65,0)</f>
        <v>0</v>
      </c>
      <c r="I808" s="270">
        <f>ROUND(BY66,0)</f>
        <v>1255</v>
      </c>
      <c r="J808" s="270">
        <f>ROUND(BY67,0)</f>
        <v>8256</v>
      </c>
      <c r="K808" s="270">
        <f>ROUND(BY68,0)</f>
        <v>0</v>
      </c>
      <c r="L808" s="270">
        <f>ROUND(BY69,0)</f>
        <v>2474</v>
      </c>
      <c r="M808" s="270">
        <f>ROUND(BY70,0)</f>
        <v>0</v>
      </c>
      <c r="N808" s="270"/>
      <c r="O808" s="270"/>
      <c r="P808" s="270">
        <f>IF(BY76&gt;0,ROUND(BY76,0),0)</f>
        <v>349</v>
      </c>
      <c r="Q808" s="270">
        <f>IF(BY77&gt;0,ROUND(BY77,0),0)</f>
        <v>0</v>
      </c>
      <c r="R808" s="270">
        <f>IF(BY78&gt;0,ROUND(BY78,0),0)</f>
        <v>298</v>
      </c>
      <c r="S808" s="270">
        <f>IF(BY79&gt;0,ROUND(BY79,0),0)</f>
        <v>0</v>
      </c>
      <c r="T808" s="272">
        <f>IF(BY80&gt;0,ROUND(BY80,2),0)</f>
        <v>0</v>
      </c>
      <c r="U808" s="270"/>
      <c r="V808" s="271"/>
      <c r="W808" s="270"/>
      <c r="X808" s="270"/>
      <c r="Y808" s="270"/>
      <c r="Z808" s="271"/>
      <c r="AA808" s="271"/>
      <c r="AB808" s="271"/>
      <c r="AC808" s="271"/>
      <c r="AD808" s="271"/>
      <c r="AE808" s="271"/>
      <c r="AF808" s="271"/>
      <c r="AG808" s="271"/>
      <c r="AH808" s="271"/>
      <c r="AI808" s="271"/>
      <c r="AJ808" s="271"/>
      <c r="AK808" s="271"/>
      <c r="AL808" s="271"/>
      <c r="AM808" s="271"/>
      <c r="AN808" s="271"/>
      <c r="AO808" s="271"/>
      <c r="AP808" s="271"/>
      <c r="AQ808" s="271"/>
      <c r="AR808" s="271"/>
      <c r="AS808" s="271"/>
      <c r="AT808" s="271"/>
      <c r="AU808" s="271"/>
      <c r="AV808" s="271"/>
      <c r="AW808" s="271"/>
      <c r="AX808" s="271"/>
      <c r="AY808" s="271"/>
      <c r="AZ808" s="271"/>
      <c r="BA808" s="271"/>
      <c r="BB808" s="271"/>
      <c r="BC808" s="271"/>
      <c r="BD808" s="271"/>
      <c r="BE808" s="271"/>
      <c r="BF808" s="271"/>
      <c r="BG808" s="271"/>
      <c r="BH808" s="271"/>
      <c r="BI808" s="271"/>
      <c r="BJ808" s="271"/>
      <c r="BK808" s="271"/>
      <c r="BL808" s="271"/>
      <c r="BM808" s="271"/>
      <c r="BN808" s="271"/>
      <c r="BO808" s="271"/>
      <c r="BP808" s="271"/>
      <c r="BQ808" s="271"/>
      <c r="BR808" s="271"/>
      <c r="BS808" s="271"/>
      <c r="BT808" s="271"/>
      <c r="BU808" s="271"/>
      <c r="BV808" s="271"/>
      <c r="BW808" s="271"/>
      <c r="BX808" s="271"/>
      <c r="BY808" s="271"/>
      <c r="BZ808" s="271"/>
      <c r="CA808" s="271"/>
      <c r="CB808" s="271"/>
      <c r="CC808" s="271"/>
      <c r="CD808" s="271"/>
      <c r="CE808" s="271"/>
    </row>
    <row r="809" spans="1:83" ht="12.65" customHeight="1" x14ac:dyDescent="0.3">
      <c r="A809" s="209" t="str">
        <f>RIGHT($C$83,3)&amp;"*"&amp;RIGHT($C$82,4)&amp;"*"&amp;BZ$55&amp;"*"&amp;"A"</f>
        <v>045*2021*8730*A</v>
      </c>
      <c r="B809" s="270"/>
      <c r="C809" s="272">
        <f>ROUND(BZ60,2)</f>
        <v>0</v>
      </c>
      <c r="D809" s="270">
        <f>ROUND(BZ61,0)</f>
        <v>0</v>
      </c>
      <c r="E809" s="270">
        <f>ROUND(BZ62,0)</f>
        <v>0</v>
      </c>
      <c r="F809" s="270">
        <f>ROUND(BZ63,0)</f>
        <v>0</v>
      </c>
      <c r="G809" s="270">
        <f>ROUND(BZ64,0)</f>
        <v>0</v>
      </c>
      <c r="H809" s="270">
        <f>ROUND(BZ65,0)</f>
        <v>0</v>
      </c>
      <c r="I809" s="270">
        <f>ROUND(BZ66,0)</f>
        <v>0</v>
      </c>
      <c r="J809" s="270">
        <f>ROUND(BZ67,0)</f>
        <v>0</v>
      </c>
      <c r="K809" s="270">
        <f>ROUND(BZ68,0)</f>
        <v>0</v>
      </c>
      <c r="L809" s="270">
        <f>ROUND(BZ69,0)</f>
        <v>0</v>
      </c>
      <c r="M809" s="270">
        <f>ROUND(BZ70,0)</f>
        <v>0</v>
      </c>
      <c r="N809" s="270"/>
      <c r="O809" s="270"/>
      <c r="P809" s="270">
        <f>IF(BZ76&gt;0,ROUND(BZ76,0),0)</f>
        <v>0</v>
      </c>
      <c r="Q809" s="270">
        <f>IF(BZ77&gt;0,ROUND(BZ77,0),0)</f>
        <v>0</v>
      </c>
      <c r="R809" s="270">
        <f>IF(BZ78&gt;0,ROUND(BZ78,0),0)</f>
        <v>0</v>
      </c>
      <c r="S809" s="270">
        <f>IF(BZ79&gt;0,ROUND(BZ79,0),0)</f>
        <v>0</v>
      </c>
      <c r="T809" s="272">
        <f>IF(BZ80&gt;0,ROUND(BZ80,2),0)</f>
        <v>0</v>
      </c>
      <c r="U809" s="270"/>
      <c r="V809" s="271"/>
      <c r="W809" s="270"/>
      <c r="X809" s="270"/>
      <c r="Y809" s="270"/>
      <c r="Z809" s="271"/>
      <c r="AA809" s="271"/>
      <c r="AB809" s="271"/>
      <c r="AC809" s="271"/>
      <c r="AD809" s="271"/>
      <c r="AE809" s="271"/>
      <c r="AF809" s="271"/>
      <c r="AG809" s="271"/>
      <c r="AH809" s="271"/>
      <c r="AI809" s="271"/>
      <c r="AJ809" s="271"/>
      <c r="AK809" s="271"/>
      <c r="AL809" s="271"/>
      <c r="AM809" s="271"/>
      <c r="AN809" s="271"/>
      <c r="AO809" s="271"/>
      <c r="AP809" s="271"/>
      <c r="AQ809" s="271"/>
      <c r="AR809" s="271"/>
      <c r="AS809" s="271"/>
      <c r="AT809" s="271"/>
      <c r="AU809" s="271"/>
      <c r="AV809" s="271"/>
      <c r="AW809" s="271"/>
      <c r="AX809" s="271"/>
      <c r="AY809" s="271"/>
      <c r="AZ809" s="271"/>
      <c r="BA809" s="271"/>
      <c r="BB809" s="271"/>
      <c r="BC809" s="271"/>
      <c r="BD809" s="271"/>
      <c r="BE809" s="271"/>
      <c r="BF809" s="271"/>
      <c r="BG809" s="271"/>
      <c r="BH809" s="271"/>
      <c r="BI809" s="271"/>
      <c r="BJ809" s="271"/>
      <c r="BK809" s="271"/>
      <c r="BL809" s="271"/>
      <c r="BM809" s="271"/>
      <c r="BN809" s="271"/>
      <c r="BO809" s="271"/>
      <c r="BP809" s="271"/>
      <c r="BQ809" s="271"/>
      <c r="BR809" s="271"/>
      <c r="BS809" s="271"/>
      <c r="BT809" s="271"/>
      <c r="BU809" s="271"/>
      <c r="BV809" s="271"/>
      <c r="BW809" s="271"/>
      <c r="BX809" s="271"/>
      <c r="BY809" s="271"/>
      <c r="BZ809" s="271"/>
      <c r="CA809" s="271"/>
      <c r="CB809" s="271"/>
      <c r="CC809" s="271"/>
      <c r="CD809" s="271"/>
      <c r="CE809" s="271"/>
    </row>
    <row r="810" spans="1:83" ht="12.65" customHeight="1" x14ac:dyDescent="0.3">
      <c r="A810" s="209" t="str">
        <f>RIGHT($C$83,3)&amp;"*"&amp;RIGHT($C$82,4)&amp;"*"&amp;CA$55&amp;"*"&amp;"A"</f>
        <v>045*2021*8740*A</v>
      </c>
      <c r="B810" s="270"/>
      <c r="C810" s="272">
        <f>ROUND(CA60,2)</f>
        <v>0</v>
      </c>
      <c r="D810" s="270">
        <f>ROUND(CA61,0)</f>
        <v>0</v>
      </c>
      <c r="E810" s="270">
        <f>ROUND(CA62,0)</f>
        <v>0</v>
      </c>
      <c r="F810" s="270">
        <f>ROUND(CA63,0)</f>
        <v>0</v>
      </c>
      <c r="G810" s="270">
        <f>ROUND(CA64,0)</f>
        <v>0</v>
      </c>
      <c r="H810" s="270">
        <f>ROUND(CA65,0)</f>
        <v>0</v>
      </c>
      <c r="I810" s="270">
        <f>ROUND(CA66,0)</f>
        <v>0</v>
      </c>
      <c r="J810" s="270">
        <f>ROUND(CA67,0)</f>
        <v>0</v>
      </c>
      <c r="K810" s="270">
        <f>ROUND(CA68,0)</f>
        <v>0</v>
      </c>
      <c r="L810" s="270">
        <f>ROUND(CA69,0)</f>
        <v>0</v>
      </c>
      <c r="M810" s="270">
        <f>ROUND(CA70,0)</f>
        <v>0</v>
      </c>
      <c r="N810" s="270"/>
      <c r="O810" s="270"/>
      <c r="P810" s="270">
        <f>IF(CA76&gt;0,ROUND(CA76,0),0)</f>
        <v>0</v>
      </c>
      <c r="Q810" s="270">
        <f>IF(CA77&gt;0,ROUND(CA77,0),0)</f>
        <v>0</v>
      </c>
      <c r="R810" s="270">
        <f>IF(CA78&gt;0,ROUND(CA78,0),0)</f>
        <v>0</v>
      </c>
      <c r="S810" s="270">
        <f>IF(CA79&gt;0,ROUND(CA79,0),0)</f>
        <v>0</v>
      </c>
      <c r="T810" s="272">
        <f>IF(CA80&gt;0,ROUND(CA80,2),0)</f>
        <v>0</v>
      </c>
      <c r="U810" s="270"/>
      <c r="V810" s="271"/>
      <c r="W810" s="270"/>
      <c r="X810" s="270"/>
      <c r="Y810" s="270"/>
      <c r="Z810" s="271"/>
      <c r="AA810" s="271"/>
      <c r="AB810" s="271"/>
      <c r="AC810" s="271"/>
      <c r="AD810" s="271"/>
      <c r="AE810" s="271"/>
      <c r="AF810" s="271"/>
      <c r="AG810" s="271"/>
      <c r="AH810" s="271"/>
      <c r="AI810" s="271"/>
      <c r="AJ810" s="271"/>
      <c r="AK810" s="271"/>
      <c r="AL810" s="271"/>
      <c r="AM810" s="271"/>
      <c r="AN810" s="271"/>
      <c r="AO810" s="271"/>
      <c r="AP810" s="271"/>
      <c r="AQ810" s="271"/>
      <c r="AR810" s="271"/>
      <c r="AS810" s="271"/>
      <c r="AT810" s="271"/>
      <c r="AU810" s="271"/>
      <c r="AV810" s="271"/>
      <c r="AW810" s="271"/>
      <c r="AX810" s="271"/>
      <c r="AY810" s="271"/>
      <c r="AZ810" s="271"/>
      <c r="BA810" s="271"/>
      <c r="BB810" s="271"/>
      <c r="BC810" s="271"/>
      <c r="BD810" s="271"/>
      <c r="BE810" s="271"/>
      <c r="BF810" s="271"/>
      <c r="BG810" s="271"/>
      <c r="BH810" s="271"/>
      <c r="BI810" s="271"/>
      <c r="BJ810" s="271"/>
      <c r="BK810" s="271"/>
      <c r="BL810" s="271"/>
      <c r="BM810" s="271"/>
      <c r="BN810" s="271"/>
      <c r="BO810" s="271"/>
      <c r="BP810" s="271"/>
      <c r="BQ810" s="271"/>
      <c r="BR810" s="271"/>
      <c r="BS810" s="271"/>
      <c r="BT810" s="271"/>
      <c r="BU810" s="271"/>
      <c r="BV810" s="271"/>
      <c r="BW810" s="271"/>
      <c r="BX810" s="271"/>
      <c r="BY810" s="271"/>
      <c r="BZ810" s="271"/>
      <c r="CA810" s="271"/>
      <c r="CB810" s="271"/>
      <c r="CC810" s="271"/>
      <c r="CD810" s="271"/>
      <c r="CE810" s="271"/>
    </row>
    <row r="811" spans="1:83" ht="12.65" customHeight="1" x14ac:dyDescent="0.3">
      <c r="A811" s="209" t="str">
        <f>RIGHT($C$83,3)&amp;"*"&amp;RIGHT($C$82,4)&amp;"*"&amp;CB$55&amp;"*"&amp;"A"</f>
        <v>045*2021*8770*A</v>
      </c>
      <c r="B811" s="270"/>
      <c r="C811" s="272">
        <f>ROUND(CB60,2)</f>
        <v>0</v>
      </c>
      <c r="D811" s="270">
        <f>ROUND(CB61,0)</f>
        <v>0</v>
      </c>
      <c r="E811" s="270">
        <f>ROUND(CB62,0)</f>
        <v>0</v>
      </c>
      <c r="F811" s="270">
        <f>ROUND(CB63,0)</f>
        <v>0</v>
      </c>
      <c r="G811" s="270">
        <f>ROUND(CB64,0)</f>
        <v>0</v>
      </c>
      <c r="H811" s="270">
        <f>ROUND(CB65,0)</f>
        <v>0</v>
      </c>
      <c r="I811" s="270">
        <f>ROUND(CB66,0)</f>
        <v>0</v>
      </c>
      <c r="J811" s="270">
        <f>ROUND(CB67,0)</f>
        <v>0</v>
      </c>
      <c r="K811" s="270">
        <f>ROUND(CB68,0)</f>
        <v>0</v>
      </c>
      <c r="L811" s="270">
        <f>ROUND(CB69,0)</f>
        <v>0</v>
      </c>
      <c r="M811" s="270">
        <f>ROUND(CB70,0)</f>
        <v>0</v>
      </c>
      <c r="N811" s="270"/>
      <c r="O811" s="270"/>
      <c r="P811" s="270">
        <f>IF(CB76&gt;0,ROUND(CB76,0),0)</f>
        <v>0</v>
      </c>
      <c r="Q811" s="270">
        <f>IF(CB77&gt;0,ROUND(CB77,0),0)</f>
        <v>0</v>
      </c>
      <c r="R811" s="270">
        <f>IF(CB78&gt;0,ROUND(CB78,0),0)</f>
        <v>0</v>
      </c>
      <c r="S811" s="270">
        <f>IF(CB79&gt;0,ROUND(CB79,0),0)</f>
        <v>0</v>
      </c>
      <c r="T811" s="272">
        <f>IF(CB80&gt;0,ROUND(CB80,2),0)</f>
        <v>0</v>
      </c>
      <c r="U811" s="270"/>
      <c r="V811" s="271"/>
      <c r="W811" s="270"/>
      <c r="X811" s="270"/>
      <c r="Y811" s="270"/>
      <c r="Z811" s="271"/>
      <c r="AA811" s="271"/>
      <c r="AB811" s="271"/>
      <c r="AC811" s="271"/>
      <c r="AD811" s="271"/>
      <c r="AE811" s="271"/>
      <c r="AF811" s="271"/>
      <c r="AG811" s="271"/>
      <c r="AH811" s="271"/>
      <c r="AI811" s="271"/>
      <c r="AJ811" s="271"/>
      <c r="AK811" s="271"/>
      <c r="AL811" s="271"/>
      <c r="AM811" s="271"/>
      <c r="AN811" s="271"/>
      <c r="AO811" s="271"/>
      <c r="AP811" s="271"/>
      <c r="AQ811" s="271"/>
      <c r="AR811" s="271"/>
      <c r="AS811" s="271"/>
      <c r="AT811" s="271"/>
      <c r="AU811" s="271"/>
      <c r="AV811" s="271"/>
      <c r="AW811" s="271"/>
      <c r="AX811" s="271"/>
      <c r="AY811" s="271"/>
      <c r="AZ811" s="271"/>
      <c r="BA811" s="271"/>
      <c r="BB811" s="271"/>
      <c r="BC811" s="271"/>
      <c r="BD811" s="271"/>
      <c r="BE811" s="271"/>
      <c r="BF811" s="271"/>
      <c r="BG811" s="271"/>
      <c r="BH811" s="271"/>
      <c r="BI811" s="271"/>
      <c r="BJ811" s="271"/>
      <c r="BK811" s="271"/>
      <c r="BL811" s="271"/>
      <c r="BM811" s="271"/>
      <c r="BN811" s="271"/>
      <c r="BO811" s="271"/>
      <c r="BP811" s="271"/>
      <c r="BQ811" s="271"/>
      <c r="BR811" s="271"/>
      <c r="BS811" s="271"/>
      <c r="BT811" s="271"/>
      <c r="BU811" s="271"/>
      <c r="BV811" s="271"/>
      <c r="BW811" s="271"/>
      <c r="BX811" s="271"/>
      <c r="BY811" s="271"/>
      <c r="BZ811" s="271"/>
      <c r="CA811" s="271"/>
      <c r="CB811" s="271"/>
      <c r="CC811" s="271"/>
      <c r="CD811" s="271"/>
      <c r="CE811" s="271"/>
    </row>
    <row r="812" spans="1:83" ht="12.65" customHeight="1" x14ac:dyDescent="0.3">
      <c r="A812" s="209" t="str">
        <f>RIGHT($C$83,3)&amp;"*"&amp;RIGHT($C$82,4)&amp;"*"&amp;CC$55&amp;"*"&amp;"A"</f>
        <v>045*2021*8790*A</v>
      </c>
      <c r="B812" s="270"/>
      <c r="C812" s="272">
        <f>ROUND(CC60,2)</f>
        <v>0</v>
      </c>
      <c r="D812" s="270">
        <f>ROUND(CC61,0)</f>
        <v>0</v>
      </c>
      <c r="E812" s="270">
        <f>ROUND(CC62,0)</f>
        <v>0</v>
      </c>
      <c r="F812" s="270">
        <f>ROUND(CC63,0)</f>
        <v>0</v>
      </c>
      <c r="G812" s="270">
        <f>ROUND(CC64,0)</f>
        <v>0</v>
      </c>
      <c r="H812" s="270">
        <f>ROUND(CC65,0)</f>
        <v>0</v>
      </c>
      <c r="I812" s="270">
        <f>ROUND(CC66,0)</f>
        <v>0</v>
      </c>
      <c r="J812" s="270">
        <f>ROUND(CC67,0)</f>
        <v>0</v>
      </c>
      <c r="K812" s="270">
        <f>ROUND(CC68,0)</f>
        <v>0</v>
      </c>
      <c r="L812" s="270">
        <f>ROUND(CC69,0)</f>
        <v>0</v>
      </c>
      <c r="M812" s="270">
        <f>ROUND(CC70,0)</f>
        <v>0</v>
      </c>
      <c r="N812" s="270"/>
      <c r="O812" s="270"/>
      <c r="P812" s="270">
        <f>IF(CC76&gt;0,ROUND(CC76,0),0)</f>
        <v>0</v>
      </c>
      <c r="Q812" s="270">
        <f>IF(CC77&gt;0,ROUND(CC77,0),0)</f>
        <v>0</v>
      </c>
      <c r="R812" s="270">
        <f>IF(CC78&gt;0,ROUND(CC78,0),0)</f>
        <v>0</v>
      </c>
      <c r="S812" s="270">
        <f>IF(CC79&gt;0,ROUND(CC79,0),0)</f>
        <v>0</v>
      </c>
      <c r="T812" s="272">
        <f>IF(CC80&gt;0,ROUND(CC80,2),0)</f>
        <v>0</v>
      </c>
      <c r="U812" s="270"/>
      <c r="V812" s="271"/>
      <c r="W812" s="270"/>
      <c r="X812" s="270"/>
      <c r="Y812" s="270"/>
      <c r="Z812" s="271"/>
      <c r="AA812" s="271"/>
      <c r="AB812" s="271"/>
      <c r="AC812" s="271"/>
      <c r="AD812" s="271"/>
      <c r="AE812" s="271"/>
      <c r="AF812" s="271"/>
      <c r="AG812" s="271"/>
      <c r="AH812" s="271"/>
      <c r="AI812" s="271"/>
      <c r="AJ812" s="271"/>
      <c r="AK812" s="271"/>
      <c r="AL812" s="271"/>
      <c r="AM812" s="271"/>
      <c r="AN812" s="271"/>
      <c r="AO812" s="271"/>
      <c r="AP812" s="271"/>
      <c r="AQ812" s="271"/>
      <c r="AR812" s="271"/>
      <c r="AS812" s="271"/>
      <c r="AT812" s="271"/>
      <c r="AU812" s="271"/>
      <c r="AV812" s="271"/>
      <c r="AW812" s="271"/>
      <c r="AX812" s="271"/>
      <c r="AY812" s="271"/>
      <c r="AZ812" s="271"/>
      <c r="BA812" s="271"/>
      <c r="BB812" s="271"/>
      <c r="BC812" s="271"/>
      <c r="BD812" s="271"/>
      <c r="BE812" s="271"/>
      <c r="BF812" s="271"/>
      <c r="BG812" s="271"/>
      <c r="BH812" s="271"/>
      <c r="BI812" s="271"/>
      <c r="BJ812" s="271"/>
      <c r="BK812" s="271"/>
      <c r="BL812" s="271"/>
      <c r="BM812" s="271"/>
      <c r="BN812" s="271"/>
      <c r="BO812" s="271"/>
      <c r="BP812" s="271"/>
      <c r="BQ812" s="271"/>
      <c r="BR812" s="271"/>
      <c r="BS812" s="271"/>
      <c r="BT812" s="271"/>
      <c r="BU812" s="271"/>
      <c r="BV812" s="271"/>
      <c r="BW812" s="271"/>
      <c r="BX812" s="271"/>
      <c r="BY812" s="271"/>
      <c r="BZ812" s="271"/>
      <c r="CA812" s="271"/>
      <c r="CB812" s="271"/>
      <c r="CC812" s="271"/>
      <c r="CD812" s="271"/>
      <c r="CE812" s="271"/>
    </row>
    <row r="813" spans="1:83" ht="12.65" customHeight="1" x14ac:dyDescent="0.3">
      <c r="A813" s="209" t="str">
        <f>RIGHT($C$83,3)&amp;"*"&amp;RIGHT($C$82,4)&amp;"*"&amp;"9000"&amp;"*"&amp;"A"</f>
        <v>045*2021*9000*A</v>
      </c>
      <c r="B813" s="270"/>
      <c r="C813" s="273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3"/>
      <c r="U813" s="270">
        <f>ROUND(CD69,0)</f>
        <v>940158</v>
      </c>
      <c r="V813" s="271">
        <f>ROUND(CD70,0)</f>
        <v>4062305</v>
      </c>
      <c r="W813" s="270">
        <f>ROUND(CE72,0)</f>
        <v>1626415</v>
      </c>
      <c r="X813" s="270">
        <f>ROUND(C131,0)</f>
        <v>0</v>
      </c>
      <c r="Y813" s="270"/>
      <c r="Z813" s="271"/>
      <c r="AA813" s="271"/>
      <c r="AB813" s="271"/>
      <c r="AC813" s="271"/>
      <c r="AD813" s="271"/>
      <c r="AE813" s="271"/>
      <c r="AF813" s="271"/>
      <c r="AG813" s="271"/>
      <c r="AH813" s="271"/>
      <c r="AI813" s="271"/>
      <c r="AJ813" s="271"/>
      <c r="AK813" s="271"/>
      <c r="AL813" s="271"/>
      <c r="AM813" s="271"/>
      <c r="AN813" s="271"/>
      <c r="AO813" s="271"/>
      <c r="AP813" s="271"/>
      <c r="AQ813" s="271"/>
      <c r="AR813" s="271"/>
      <c r="AS813" s="271"/>
      <c r="AT813" s="271"/>
      <c r="AU813" s="271"/>
      <c r="AV813" s="271"/>
      <c r="AW813" s="271"/>
      <c r="AX813" s="271"/>
      <c r="AY813" s="271"/>
      <c r="AZ813" s="271"/>
      <c r="BA813" s="271"/>
      <c r="BB813" s="271"/>
      <c r="BC813" s="271"/>
      <c r="BD813" s="271"/>
      <c r="BE813" s="271"/>
      <c r="BF813" s="271"/>
      <c r="BG813" s="271"/>
      <c r="BH813" s="271"/>
      <c r="BI813" s="271"/>
      <c r="BJ813" s="271"/>
      <c r="BK813" s="271"/>
      <c r="BL813" s="271"/>
      <c r="BM813" s="271"/>
      <c r="BN813" s="271"/>
      <c r="BO813" s="271"/>
      <c r="BP813" s="271"/>
      <c r="BQ813" s="271"/>
      <c r="BR813" s="271"/>
      <c r="BS813" s="271"/>
      <c r="BT813" s="271"/>
      <c r="BU813" s="271"/>
      <c r="BV813" s="271"/>
      <c r="BW813" s="271"/>
      <c r="BX813" s="271"/>
      <c r="BY813" s="271"/>
      <c r="BZ813" s="271"/>
      <c r="CA813" s="271"/>
      <c r="CB813" s="271"/>
      <c r="CC813" s="271"/>
      <c r="CD813" s="271"/>
      <c r="CE813" s="271"/>
    </row>
    <row r="814" spans="1:83" ht="12.65" customHeight="1" x14ac:dyDescent="0.3"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  <c r="AA814" s="271"/>
      <c r="AB814" s="271"/>
      <c r="AC814" s="271"/>
      <c r="AD814" s="271"/>
      <c r="AE814" s="271"/>
      <c r="AF814" s="271"/>
      <c r="AG814" s="271"/>
      <c r="AH814" s="271"/>
      <c r="AI814" s="271"/>
      <c r="AJ814" s="271"/>
      <c r="AK814" s="271"/>
      <c r="AL814" s="271"/>
      <c r="AM814" s="271"/>
      <c r="AN814" s="271"/>
      <c r="AO814" s="271"/>
      <c r="AP814" s="271"/>
      <c r="AQ814" s="271"/>
      <c r="AR814" s="271"/>
      <c r="AS814" s="271"/>
      <c r="AT814" s="271"/>
      <c r="AU814" s="271"/>
      <c r="AV814" s="271"/>
      <c r="AW814" s="271"/>
      <c r="AX814" s="271"/>
      <c r="AY814" s="271"/>
      <c r="AZ814" s="271"/>
      <c r="BA814" s="271"/>
      <c r="BB814" s="271"/>
      <c r="BC814" s="271"/>
      <c r="BD814" s="271"/>
      <c r="BE814" s="271"/>
      <c r="BF814" s="271"/>
      <c r="BG814" s="271"/>
      <c r="BH814" s="271"/>
      <c r="BI814" s="271"/>
      <c r="BJ814" s="271"/>
      <c r="BK814" s="271"/>
      <c r="BL814" s="271"/>
      <c r="BM814" s="271"/>
      <c r="BN814" s="271"/>
      <c r="BO814" s="271"/>
      <c r="BP814" s="271"/>
      <c r="BQ814" s="271"/>
      <c r="BR814" s="271"/>
      <c r="BS814" s="271"/>
      <c r="BT814" s="271"/>
      <c r="BU814" s="271"/>
      <c r="BV814" s="271"/>
      <c r="BW814" s="271"/>
      <c r="BX814" s="271"/>
      <c r="BY814" s="271"/>
      <c r="BZ814" s="271"/>
      <c r="CA814" s="271"/>
      <c r="CB814" s="271"/>
      <c r="CC814" s="271"/>
      <c r="CD814" s="271"/>
      <c r="CE814" s="271"/>
    </row>
    <row r="815" spans="1:83" ht="12.65" customHeight="1" x14ac:dyDescent="0.3">
      <c r="B815" s="274" t="s">
        <v>1004</v>
      </c>
      <c r="C815" s="275">
        <f t="shared" ref="C815:K815" si="22">SUM(C734:C813)</f>
        <v>145.66</v>
      </c>
      <c r="D815" s="271">
        <f t="shared" si="22"/>
        <v>9651507</v>
      </c>
      <c r="E815" s="271">
        <f t="shared" si="22"/>
        <v>2015144</v>
      </c>
      <c r="F815" s="271">
        <f t="shared" si="22"/>
        <v>3186360</v>
      </c>
      <c r="G815" s="271">
        <f t="shared" si="22"/>
        <v>1860228</v>
      </c>
      <c r="H815" s="271">
        <f t="shared" si="22"/>
        <v>189194</v>
      </c>
      <c r="I815" s="271">
        <f t="shared" si="22"/>
        <v>1968828</v>
      </c>
      <c r="J815" s="271">
        <f t="shared" si="22"/>
        <v>1838409</v>
      </c>
      <c r="K815" s="271">
        <f t="shared" si="22"/>
        <v>47170</v>
      </c>
      <c r="L815" s="271">
        <f>SUM(L734:L813)+SUM(U734:U813)</f>
        <v>1242485</v>
      </c>
      <c r="M815" s="271">
        <f>SUM(M734:M813)+SUM(V734:V813)</f>
        <v>4062305</v>
      </c>
      <c r="N815" s="271">
        <f t="shared" ref="N815:Y815" si="23">SUM(N734:N813)</f>
        <v>25402121</v>
      </c>
      <c r="O815" s="271">
        <f t="shared" si="23"/>
        <v>6877400</v>
      </c>
      <c r="P815" s="271">
        <f t="shared" si="23"/>
        <v>77714</v>
      </c>
      <c r="Q815" s="271">
        <f t="shared" si="23"/>
        <v>63514</v>
      </c>
      <c r="R815" s="271">
        <f t="shared" si="23"/>
        <v>21599</v>
      </c>
      <c r="S815" s="271">
        <f t="shared" si="23"/>
        <v>69871</v>
      </c>
      <c r="T815" s="275">
        <f t="shared" si="23"/>
        <v>57.659999999999989</v>
      </c>
      <c r="U815" s="271">
        <f t="shared" si="23"/>
        <v>940158</v>
      </c>
      <c r="V815" s="271">
        <f t="shared" si="23"/>
        <v>4062305</v>
      </c>
      <c r="W815" s="271">
        <f t="shared" si="23"/>
        <v>1626415</v>
      </c>
      <c r="X815" s="271">
        <f t="shared" si="23"/>
        <v>0</v>
      </c>
      <c r="Y815" s="271">
        <f t="shared" si="23"/>
        <v>4464142</v>
      </c>
      <c r="Z815" s="271"/>
      <c r="AA815" s="271"/>
      <c r="AB815" s="271"/>
      <c r="AC815" s="271"/>
      <c r="AD815" s="271"/>
      <c r="AE815" s="271"/>
      <c r="AF815" s="271"/>
      <c r="AG815" s="271"/>
      <c r="AH815" s="271"/>
      <c r="AI815" s="271"/>
      <c r="AJ815" s="271"/>
      <c r="AK815" s="271"/>
      <c r="AL815" s="271"/>
      <c r="AM815" s="271"/>
      <c r="AN815" s="271"/>
      <c r="AO815" s="271"/>
      <c r="AP815" s="271"/>
      <c r="AQ815" s="271"/>
      <c r="AR815" s="271"/>
      <c r="AS815" s="271"/>
      <c r="AT815" s="271"/>
      <c r="AU815" s="271"/>
      <c r="AV815" s="271"/>
      <c r="AW815" s="271"/>
      <c r="AX815" s="271"/>
      <c r="AY815" s="271"/>
      <c r="AZ815" s="271"/>
      <c r="BA815" s="271"/>
      <c r="BB815" s="271"/>
      <c r="BC815" s="271"/>
      <c r="BD815" s="271"/>
      <c r="BE815" s="271"/>
      <c r="BF815" s="271"/>
      <c r="BG815" s="271"/>
      <c r="BH815" s="271"/>
      <c r="BI815" s="271"/>
      <c r="BJ815" s="271"/>
      <c r="BK815" s="271"/>
      <c r="BL815" s="271"/>
      <c r="BM815" s="271"/>
      <c r="BN815" s="271"/>
      <c r="BO815" s="271"/>
      <c r="BP815" s="271"/>
      <c r="BQ815" s="271"/>
      <c r="BR815" s="271"/>
      <c r="BS815" s="271"/>
      <c r="BT815" s="271"/>
      <c r="BU815" s="271"/>
      <c r="BV815" s="271"/>
      <c r="BW815" s="271"/>
      <c r="BX815" s="271"/>
      <c r="BY815" s="271"/>
      <c r="BZ815" s="271"/>
      <c r="CA815" s="271"/>
      <c r="CB815" s="271"/>
      <c r="CC815" s="271"/>
      <c r="CD815" s="271"/>
      <c r="CE815" s="271"/>
    </row>
    <row r="816" spans="1:83" ht="12.65" customHeight="1" x14ac:dyDescent="0.3">
      <c r="B816" s="271" t="s">
        <v>1005</v>
      </c>
      <c r="C816" s="275">
        <f>CE60</f>
        <v>145.66</v>
      </c>
      <c r="D816" s="271">
        <f>CE61</f>
        <v>9651507</v>
      </c>
      <c r="E816" s="271">
        <f>CE62</f>
        <v>2015144</v>
      </c>
      <c r="F816" s="271">
        <f>CE63</f>
        <v>3186360</v>
      </c>
      <c r="G816" s="271">
        <f>CE64</f>
        <v>1860228</v>
      </c>
      <c r="H816" s="274">
        <f>CE65</f>
        <v>189194</v>
      </c>
      <c r="I816" s="274">
        <f>CE66</f>
        <v>1968828</v>
      </c>
      <c r="J816" s="274">
        <f>CE67</f>
        <v>1838409</v>
      </c>
      <c r="K816" s="274">
        <f>CE68</f>
        <v>47170</v>
      </c>
      <c r="L816" s="274">
        <f>CE69</f>
        <v>1242485</v>
      </c>
      <c r="M816" s="274">
        <f>CE70</f>
        <v>4062305</v>
      </c>
      <c r="N816" s="271">
        <f>CE75</f>
        <v>25402121</v>
      </c>
      <c r="O816" s="271">
        <f>CE73</f>
        <v>6877400</v>
      </c>
      <c r="P816" s="271">
        <f>CE76</f>
        <v>77714</v>
      </c>
      <c r="Q816" s="271">
        <f>CE77</f>
        <v>63514</v>
      </c>
      <c r="R816" s="271">
        <f>CE78</f>
        <v>21599</v>
      </c>
      <c r="S816" s="271">
        <f>CE79</f>
        <v>69871</v>
      </c>
      <c r="T816" s="275">
        <f>CE80</f>
        <v>57.659999999999989</v>
      </c>
      <c r="U816" s="271" t="s">
        <v>1006</v>
      </c>
      <c r="V816" s="271" t="s">
        <v>1006</v>
      </c>
      <c r="W816" s="271" t="s">
        <v>1006</v>
      </c>
      <c r="X816" s="271" t="s">
        <v>1006</v>
      </c>
      <c r="Y816" s="271">
        <f>M716</f>
        <v>4464143</v>
      </c>
      <c r="Z816" s="271"/>
      <c r="AA816" s="271"/>
      <c r="AB816" s="271"/>
      <c r="AC816" s="271"/>
      <c r="AD816" s="271"/>
      <c r="AE816" s="271"/>
      <c r="AF816" s="271"/>
      <c r="AG816" s="271"/>
      <c r="AH816" s="271"/>
      <c r="AI816" s="271"/>
      <c r="AJ816" s="271"/>
      <c r="AK816" s="271"/>
      <c r="AL816" s="271"/>
      <c r="AM816" s="271"/>
      <c r="AN816" s="271"/>
      <c r="AO816" s="271"/>
      <c r="AP816" s="271"/>
      <c r="AQ816" s="271"/>
      <c r="AR816" s="271"/>
      <c r="AS816" s="271"/>
      <c r="AT816" s="271"/>
      <c r="AU816" s="271"/>
      <c r="AV816" s="271"/>
      <c r="AW816" s="271"/>
      <c r="AX816" s="271"/>
      <c r="AY816" s="271"/>
      <c r="AZ816" s="271"/>
      <c r="BA816" s="271"/>
      <c r="BB816" s="271"/>
      <c r="BC816" s="271"/>
      <c r="BD816" s="271"/>
      <c r="BE816" s="271"/>
      <c r="BF816" s="271"/>
      <c r="BG816" s="271"/>
      <c r="BH816" s="271"/>
      <c r="BI816" s="271"/>
      <c r="BJ816" s="271"/>
      <c r="BK816" s="271"/>
      <c r="BL816" s="271"/>
      <c r="BM816" s="271"/>
      <c r="BN816" s="271"/>
      <c r="BO816" s="271"/>
      <c r="BP816" s="271"/>
      <c r="BQ816" s="271"/>
      <c r="BR816" s="271"/>
      <c r="BS816" s="271"/>
      <c r="BT816" s="271"/>
      <c r="BU816" s="271"/>
      <c r="BV816" s="271"/>
      <c r="BW816" s="271"/>
      <c r="BX816" s="271"/>
      <c r="BY816" s="271"/>
      <c r="BZ816" s="271"/>
      <c r="CA816" s="271"/>
      <c r="CB816" s="271"/>
      <c r="CC816" s="271"/>
      <c r="CD816" s="271"/>
      <c r="CE816" s="271"/>
    </row>
    <row r="817" spans="2:15" ht="12.65" customHeight="1" x14ac:dyDescent="0.3">
      <c r="B817" s="180" t="s">
        <v>471</v>
      </c>
      <c r="C817" s="199" t="s">
        <v>1007</v>
      </c>
      <c r="D817" s="180">
        <f>C378</f>
        <v>9651507</v>
      </c>
      <c r="E817" s="180">
        <f>C379</f>
        <v>2015143</v>
      </c>
      <c r="F817" s="180">
        <f>C380</f>
        <v>3186360</v>
      </c>
      <c r="G817" s="236">
        <f>C381</f>
        <v>1860225</v>
      </c>
      <c r="H817" s="236">
        <f>C382</f>
        <v>189194</v>
      </c>
      <c r="I817" s="236">
        <f>C383</f>
        <v>1968828</v>
      </c>
      <c r="J817" s="236">
        <f>C384</f>
        <v>1838410</v>
      </c>
      <c r="K817" s="236">
        <f>C385</f>
        <v>47170</v>
      </c>
      <c r="L817" s="236">
        <f>C386+C387+C388+C389</f>
        <v>1242488</v>
      </c>
      <c r="M817" s="236">
        <f>C370</f>
        <v>4062305</v>
      </c>
      <c r="N817" s="180">
        <f>D361</f>
        <v>25402123</v>
      </c>
      <c r="O817" s="180">
        <f>C359</f>
        <v>6877402</v>
      </c>
    </row>
  </sheetData>
  <sheetProtection algorithmName="SHA-512" hashValue="RRsJ3oLZh8hQWzuNCwtSvSyR+7bv5xSF9V8knyJDZ8lx9O127LmERhxFRGVIGkIqUycIaLL8Qfd4CX2LeIyznw==" saltValue="DWo95G/zN/u2sL15bvCRew==" spinCount="100000" sheet="1" objects="1" scenarios="1"/>
  <mergeCells count="1">
    <mergeCell ref="B220:C220"/>
  </mergeCells>
  <phoneticPr fontId="0" type="noConversion"/>
  <hyperlinks>
    <hyperlink ref="F16" r:id="rId1" xr:uid="{00000000-0004-0000-0000-000000000000}"/>
    <hyperlink ref="C17" r:id="rId2" xr:uid="{00000000-0004-0000-00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31" transitionEvaluation="1" transitionEntry="1" codeName="Sheet10">
    <pageSetUpPr autoPageBreaks="0" fitToPage="1"/>
  </sheetPr>
  <dimension ref="A1:CF817"/>
  <sheetViews>
    <sheetView showGridLines="0" topLeftCell="A31" zoomScale="90" zoomScaleNormal="90" workbookViewId="0">
      <selection activeCell="L162" sqref="L162"/>
    </sheetView>
  </sheetViews>
  <sheetFormatPr defaultColWidth="11.75" defaultRowHeight="12.65" customHeight="1" x14ac:dyDescent="0.3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 x14ac:dyDescent="0.3">
      <c r="A1" s="229" t="s">
        <v>1232</v>
      </c>
      <c r="B1" s="230"/>
      <c r="C1" s="230"/>
      <c r="D1" s="230"/>
      <c r="E1" s="230"/>
      <c r="F1" s="230"/>
    </row>
    <row r="2" spans="1:6" ht="12.75" customHeight="1" x14ac:dyDescent="0.3">
      <c r="A2" s="230" t="s">
        <v>1233</v>
      </c>
      <c r="B2" s="230"/>
      <c r="C2" s="231"/>
      <c r="D2" s="230"/>
      <c r="E2" s="230"/>
      <c r="F2" s="230"/>
    </row>
    <row r="3" spans="1:6" ht="12.75" customHeight="1" x14ac:dyDescent="0.3">
      <c r="A3" s="199"/>
      <c r="C3" s="232"/>
    </row>
    <row r="4" spans="1:6" ht="12.75" customHeight="1" x14ac:dyDescent="0.3">
      <c r="C4" s="232"/>
    </row>
    <row r="5" spans="1:6" ht="12.75" customHeight="1" x14ac:dyDescent="0.3">
      <c r="A5" s="199" t="s">
        <v>1258</v>
      </c>
      <c r="C5" s="232"/>
    </row>
    <row r="6" spans="1:6" ht="12.75" customHeight="1" x14ac:dyDescent="0.3">
      <c r="A6" s="199" t="s">
        <v>0</v>
      </c>
      <c r="C6" s="232"/>
    </row>
    <row r="7" spans="1:6" ht="12.75" customHeight="1" x14ac:dyDescent="0.3">
      <c r="A7" s="199" t="s">
        <v>1</v>
      </c>
      <c r="C7" s="232"/>
    </row>
    <row r="8" spans="1:6" ht="12.75" customHeight="1" x14ac:dyDescent="0.3">
      <c r="C8" s="232"/>
    </row>
    <row r="9" spans="1:6" ht="12.75" customHeight="1" x14ac:dyDescent="0.3">
      <c r="C9" s="232"/>
    </row>
    <row r="10" spans="1:6" ht="12.75" customHeight="1" x14ac:dyDescent="0.3">
      <c r="A10" s="198" t="s">
        <v>1228</v>
      </c>
      <c r="C10" s="232"/>
    </row>
    <row r="11" spans="1:6" ht="12.75" customHeight="1" x14ac:dyDescent="0.3">
      <c r="A11" s="198" t="s">
        <v>1231</v>
      </c>
      <c r="C11" s="232"/>
    </row>
    <row r="12" spans="1:6" ht="12.75" customHeight="1" x14ac:dyDescent="0.3">
      <c r="C12" s="232"/>
    </row>
    <row r="13" spans="1:6" ht="12.75" customHeight="1" x14ac:dyDescent="0.3">
      <c r="C13" s="232"/>
    </row>
    <row r="14" spans="1:6" ht="12.75" customHeight="1" x14ac:dyDescent="0.3">
      <c r="A14" s="199" t="s">
        <v>2</v>
      </c>
      <c r="C14" s="232"/>
    </row>
    <row r="15" spans="1:6" ht="12.75" customHeight="1" x14ac:dyDescent="0.3">
      <c r="A15" s="199"/>
      <c r="C15" s="232"/>
    </row>
    <row r="16" spans="1:6" ht="12.75" customHeight="1" x14ac:dyDescent="0.3">
      <c r="A16" s="180" t="s">
        <v>1260</v>
      </c>
      <c r="C16" s="232"/>
      <c r="F16" s="276" t="s">
        <v>1259</v>
      </c>
    </row>
    <row r="17" spans="1:6" ht="12.75" customHeight="1" x14ac:dyDescent="0.3">
      <c r="A17" s="180" t="s">
        <v>1230</v>
      </c>
      <c r="C17" s="276" t="s">
        <v>1259</v>
      </c>
    </row>
    <row r="18" spans="1:6" ht="12.75" customHeight="1" x14ac:dyDescent="0.3">
      <c r="A18" s="226"/>
      <c r="C18" s="232"/>
    </row>
    <row r="19" spans="1:6" ht="12.75" customHeight="1" x14ac:dyDescent="0.3">
      <c r="C19" s="232"/>
    </row>
    <row r="20" spans="1:6" ht="12.75" customHeight="1" x14ac:dyDescent="0.3">
      <c r="A20" s="267" t="s">
        <v>1234</v>
      </c>
      <c r="B20" s="267"/>
      <c r="C20" s="277"/>
      <c r="D20" s="267"/>
      <c r="E20" s="267"/>
      <c r="F20" s="267"/>
    </row>
    <row r="21" spans="1:6" ht="22.5" customHeight="1" x14ac:dyDescent="0.3">
      <c r="A21" s="199"/>
      <c r="C21" s="232"/>
    </row>
    <row r="22" spans="1:6" ht="12.65" customHeight="1" x14ac:dyDescent="0.3">
      <c r="A22" s="233" t="s">
        <v>1254</v>
      </c>
      <c r="B22" s="234"/>
      <c r="C22" s="235"/>
      <c r="D22" s="233"/>
      <c r="E22" s="233"/>
    </row>
    <row r="23" spans="1:6" ht="12.65" customHeight="1" x14ac:dyDescent="0.3">
      <c r="B23" s="199"/>
      <c r="C23" s="232"/>
    </row>
    <row r="24" spans="1:6" ht="12.65" customHeight="1" x14ac:dyDescent="0.3">
      <c r="A24" s="236" t="s">
        <v>3</v>
      </c>
      <c r="C24" s="232"/>
    </row>
    <row r="25" spans="1:6" ht="12.65" customHeight="1" x14ac:dyDescent="0.3">
      <c r="A25" s="198" t="s">
        <v>1235</v>
      </c>
      <c r="C25" s="232"/>
    </row>
    <row r="26" spans="1:6" ht="12.65" customHeight="1" x14ac:dyDescent="0.3">
      <c r="A26" s="199" t="s">
        <v>4</v>
      </c>
      <c r="C26" s="232"/>
    </row>
    <row r="27" spans="1:6" ht="12.65" customHeight="1" x14ac:dyDescent="0.3">
      <c r="A27" s="198" t="s">
        <v>1236</v>
      </c>
      <c r="C27" s="232"/>
    </row>
    <row r="28" spans="1:6" ht="12.65" customHeight="1" x14ac:dyDescent="0.3">
      <c r="A28" s="199" t="s">
        <v>5</v>
      </c>
      <c r="C28" s="232"/>
    </row>
    <row r="29" spans="1:6" ht="12.65" customHeight="1" x14ac:dyDescent="0.3">
      <c r="A29" s="198"/>
      <c r="C29" s="232"/>
    </row>
    <row r="30" spans="1:6" ht="12.65" customHeight="1" x14ac:dyDescent="0.3">
      <c r="A30" s="180" t="s">
        <v>6</v>
      </c>
      <c r="C30" s="232"/>
    </row>
    <row r="31" spans="1:6" ht="12.65" customHeight="1" x14ac:dyDescent="0.3">
      <c r="A31" s="199" t="s">
        <v>7</v>
      </c>
      <c r="C31" s="232"/>
    </row>
    <row r="32" spans="1:6" ht="12.65" customHeight="1" x14ac:dyDescent="0.3">
      <c r="A32" s="199" t="s">
        <v>8</v>
      </c>
      <c r="C32" s="232"/>
    </row>
    <row r="33" spans="1:83" ht="12.65" customHeight="1" x14ac:dyDescent="0.3">
      <c r="A33" s="198" t="s">
        <v>1237</v>
      </c>
      <c r="C33" s="232"/>
    </row>
    <row r="34" spans="1:83" ht="12.65" customHeight="1" x14ac:dyDescent="0.3">
      <c r="A34" s="199" t="s">
        <v>9</v>
      </c>
      <c r="C34" s="232"/>
    </row>
    <row r="35" spans="1:83" ht="12.65" customHeight="1" x14ac:dyDescent="0.3">
      <c r="A35" s="199"/>
      <c r="C35" s="232"/>
    </row>
    <row r="36" spans="1:83" ht="12.65" customHeight="1" x14ac:dyDescent="0.3">
      <c r="A36" s="198" t="s">
        <v>1238</v>
      </c>
      <c r="C36" s="232"/>
    </row>
    <row r="37" spans="1:83" ht="12.65" customHeight="1" x14ac:dyDescent="0.3">
      <c r="A37" s="199" t="s">
        <v>1229</v>
      </c>
      <c r="C37" s="232"/>
    </row>
    <row r="38" spans="1:83" ht="12" customHeight="1" x14ac:dyDescent="0.3">
      <c r="A38" s="198"/>
      <c r="C38" s="232"/>
    </row>
    <row r="39" spans="1:83" ht="12.65" customHeight="1" x14ac:dyDescent="0.3">
      <c r="A39" s="199"/>
      <c r="C39" s="232"/>
    </row>
    <row r="40" spans="1:83" ht="12" customHeight="1" x14ac:dyDescent="0.3">
      <c r="A40" s="199"/>
      <c r="C40" s="232"/>
    </row>
    <row r="41" spans="1:83" ht="12" customHeight="1" x14ac:dyDescent="0.3">
      <c r="A41" s="199"/>
      <c r="C41" s="237"/>
      <c r="D41" s="238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</row>
    <row r="42" spans="1:83" ht="12" customHeight="1" x14ac:dyDescent="0.3">
      <c r="A42" s="199"/>
      <c r="C42" s="237"/>
      <c r="D42" s="238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9"/>
    </row>
    <row r="43" spans="1:83" ht="12" customHeight="1" x14ac:dyDescent="0.3">
      <c r="A43" s="199"/>
      <c r="C43" s="232"/>
      <c r="F43" s="181"/>
    </row>
    <row r="44" spans="1:83" ht="12" customHeight="1" x14ac:dyDescent="0.3">
      <c r="A44" s="304"/>
      <c r="B44" s="304"/>
      <c r="C44" s="305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 x14ac:dyDescent="0.3">
      <c r="A45" s="304"/>
      <c r="B45" s="240" t="s">
        <v>91</v>
      </c>
      <c r="C45" s="305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 x14ac:dyDescent="0.3">
      <c r="A46" s="304" t="s">
        <v>3</v>
      </c>
      <c r="B46" s="170" t="s">
        <v>162</v>
      </c>
      <c r="C46" s="305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 x14ac:dyDescent="0.3">
      <c r="A47" s="304" t="s">
        <v>204</v>
      </c>
      <c r="B47" s="279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/>
      <c r="AJ47" s="280"/>
      <c r="AK47" s="280"/>
      <c r="AL47" s="280"/>
      <c r="AM47" s="280"/>
      <c r="AN47" s="280"/>
      <c r="AO47" s="280"/>
      <c r="AP47" s="280"/>
      <c r="AQ47" s="280"/>
      <c r="AR47" s="280"/>
      <c r="AS47" s="280"/>
      <c r="AT47" s="280"/>
      <c r="AU47" s="280"/>
      <c r="AV47" s="280"/>
      <c r="AW47" s="280"/>
      <c r="AX47" s="280"/>
      <c r="AY47" s="280"/>
      <c r="AZ47" s="280"/>
      <c r="BA47" s="280"/>
      <c r="BB47" s="280"/>
      <c r="BC47" s="280"/>
      <c r="BD47" s="280"/>
      <c r="BE47" s="280"/>
      <c r="BF47" s="280"/>
      <c r="BG47" s="280"/>
      <c r="BH47" s="280"/>
      <c r="BI47" s="280"/>
      <c r="BJ47" s="280"/>
      <c r="BK47" s="280"/>
      <c r="BL47" s="280"/>
      <c r="BM47" s="280"/>
      <c r="BN47" s="280"/>
      <c r="BO47" s="280"/>
      <c r="BP47" s="280"/>
      <c r="BQ47" s="280"/>
      <c r="BR47" s="280"/>
      <c r="BS47" s="280"/>
      <c r="BT47" s="280"/>
      <c r="BU47" s="280"/>
      <c r="BV47" s="280"/>
      <c r="BW47" s="280"/>
      <c r="BX47" s="280"/>
      <c r="BY47" s="280"/>
      <c r="BZ47" s="280"/>
      <c r="CA47" s="280"/>
      <c r="CB47" s="280"/>
      <c r="CC47" s="280"/>
      <c r="CD47" s="285"/>
      <c r="CE47" s="285">
        <f>SUM(C47:CC47)</f>
        <v>0</v>
      </c>
    </row>
    <row r="48" spans="1:83" ht="12.65" customHeight="1" x14ac:dyDescent="0.3">
      <c r="A48" s="304" t="s">
        <v>205</v>
      </c>
      <c r="B48" s="279">
        <v>2151696</v>
      </c>
      <c r="C48" s="290">
        <f>ROUND(((B48/CE61)*C61),0)</f>
        <v>0</v>
      </c>
      <c r="D48" s="290">
        <f>ROUND(((B48/CE61)*D61),0)</f>
        <v>0</v>
      </c>
      <c r="E48" s="285">
        <f>ROUND(((B48/CE61)*E61),0)</f>
        <v>18251</v>
      </c>
      <c r="F48" s="285">
        <f>ROUND(((B48/CE61)*F61),0)</f>
        <v>0</v>
      </c>
      <c r="G48" s="285">
        <f>ROUND(((B48/CE61)*G61),0)</f>
        <v>0</v>
      </c>
      <c r="H48" s="285">
        <f>ROUND(((B48/CE61)*H61),0)</f>
        <v>0</v>
      </c>
      <c r="I48" s="285">
        <f>ROUND(((B48/CE61)*I61),0)</f>
        <v>0</v>
      </c>
      <c r="J48" s="285">
        <f>ROUND(((B48/CE61)*J61),0)</f>
        <v>0</v>
      </c>
      <c r="K48" s="285">
        <f>ROUND(((B48/CE61)*K61),0)</f>
        <v>187752</v>
      </c>
      <c r="L48" s="285">
        <f>ROUND(((B48/CE61)*L61),0)</f>
        <v>302414</v>
      </c>
      <c r="M48" s="285">
        <f>ROUND(((B48/CE61)*M61),0)</f>
        <v>0</v>
      </c>
      <c r="N48" s="285">
        <f>ROUND(((B48/CE61)*N61),0)</f>
        <v>122994</v>
      </c>
      <c r="O48" s="285">
        <f>ROUND(((B48/CE61)*O61),0)</f>
        <v>0</v>
      </c>
      <c r="P48" s="285">
        <f>ROUND(((B48/CE61)*P61),0)</f>
        <v>0</v>
      </c>
      <c r="Q48" s="285">
        <f>ROUND(((B48/CE61)*Q61),0)</f>
        <v>0</v>
      </c>
      <c r="R48" s="285">
        <f>ROUND(((B48/CE61)*R61),0)</f>
        <v>0</v>
      </c>
      <c r="S48" s="285">
        <f>ROUND(((B48/CE61)*S61),0)</f>
        <v>12243</v>
      </c>
      <c r="T48" s="285">
        <f>ROUND(((B48/CE61)*T61),0)</f>
        <v>0</v>
      </c>
      <c r="U48" s="285">
        <f>ROUND(((B48/CE61)*U61),0)</f>
        <v>83521</v>
      </c>
      <c r="V48" s="285">
        <f>ROUND(((B48/CE61)*V61),0)</f>
        <v>1320</v>
      </c>
      <c r="W48" s="285">
        <f>ROUND(((B48/CE61)*W61),0)</f>
        <v>7535</v>
      </c>
      <c r="X48" s="285">
        <f>ROUND(((B48/CE61)*X61),0)</f>
        <v>38244</v>
      </c>
      <c r="Y48" s="285">
        <f>ROUND(((B48/CE61)*Y61),0)</f>
        <v>37044</v>
      </c>
      <c r="Z48" s="285">
        <f>ROUND(((B48/CE61)*Z61),0)</f>
        <v>0</v>
      </c>
      <c r="AA48" s="285">
        <f>ROUND(((B48/CE61)*AA61),0)</f>
        <v>0</v>
      </c>
      <c r="AB48" s="285">
        <f>ROUND(((B48/CE61)*AB61),0)</f>
        <v>2444</v>
      </c>
      <c r="AC48" s="285">
        <f>ROUND(((B48/CE61)*AC61),0)</f>
        <v>0</v>
      </c>
      <c r="AD48" s="285">
        <f>ROUND(((B48/CE61)*AD61),0)</f>
        <v>0</v>
      </c>
      <c r="AE48" s="285">
        <f>ROUND(((B48/CE61)*AE61),0)</f>
        <v>0</v>
      </c>
      <c r="AF48" s="285">
        <f>ROUND(((B48/CE61)*AF61),0)</f>
        <v>0</v>
      </c>
      <c r="AG48" s="285">
        <f>ROUND(((B48/CE61)*AG61),0)</f>
        <v>181948</v>
      </c>
      <c r="AH48" s="285">
        <f>ROUND(((B48/CE61)*AH61),0)</f>
        <v>0</v>
      </c>
      <c r="AI48" s="285">
        <f>ROUND(((B48/CE61)*AI61),0)</f>
        <v>0</v>
      </c>
      <c r="AJ48" s="285">
        <f>ROUND(((B48/CE61)*AJ61),0)</f>
        <v>363676</v>
      </c>
      <c r="AK48" s="285">
        <f>ROUND(((B48/CE61)*AK61),0)</f>
        <v>0</v>
      </c>
      <c r="AL48" s="285">
        <f>ROUND(((B48/CE61)*AL61),0)</f>
        <v>0</v>
      </c>
      <c r="AM48" s="285">
        <f>ROUND(((B48/CE61)*AM61),0)</f>
        <v>0</v>
      </c>
      <c r="AN48" s="285">
        <f>ROUND(((B48/CE61)*AN61),0)</f>
        <v>0</v>
      </c>
      <c r="AO48" s="285">
        <f>ROUND(((B48/CE61)*AO61),0)</f>
        <v>4298</v>
      </c>
      <c r="AP48" s="285">
        <f>ROUND(((B48/CE61)*AP61),0)</f>
        <v>0</v>
      </c>
      <c r="AQ48" s="285">
        <f>ROUND(((B48/CE61)*AQ61),0)</f>
        <v>0</v>
      </c>
      <c r="AR48" s="285">
        <f>ROUND(((B48/CE61)*AR61),0)</f>
        <v>0</v>
      </c>
      <c r="AS48" s="285">
        <f>ROUND(((B48/CE61)*AS61),0)</f>
        <v>0</v>
      </c>
      <c r="AT48" s="285">
        <f>ROUND(((B48/CE61)*AT61),0)</f>
        <v>0</v>
      </c>
      <c r="AU48" s="285">
        <f>ROUND(((B48/CE61)*AU61),0)</f>
        <v>0</v>
      </c>
      <c r="AV48" s="285">
        <f>ROUND(((B48/CE61)*AV61),0)</f>
        <v>0</v>
      </c>
      <c r="AW48" s="285">
        <f>ROUND(((B48/CE61)*AW61),0)</f>
        <v>0</v>
      </c>
      <c r="AX48" s="285">
        <f>ROUND(((B48/CE61)*AX61),0)</f>
        <v>0</v>
      </c>
      <c r="AY48" s="285">
        <f>ROUND(((B48/CE61)*AY61),0)</f>
        <v>96929</v>
      </c>
      <c r="AZ48" s="285">
        <f>ROUND(((B48/CE61)*AZ61),0)</f>
        <v>0</v>
      </c>
      <c r="BA48" s="285">
        <f>ROUND(((B48/CE61)*BA61),0)</f>
        <v>18271</v>
      </c>
      <c r="BB48" s="285">
        <f>ROUND(((B48/CE61)*BB61),0)</f>
        <v>54063</v>
      </c>
      <c r="BC48" s="285">
        <f>ROUND(((B48/CE61)*BC61),0)</f>
        <v>0</v>
      </c>
      <c r="BD48" s="285">
        <f>ROUND(((B48/CE61)*BD61),0)</f>
        <v>11835</v>
      </c>
      <c r="BE48" s="285">
        <f>ROUND(((B48/CE61)*BE61),0)</f>
        <v>44001</v>
      </c>
      <c r="BF48" s="285">
        <f>ROUND(((B48/CE61)*BF61),0)</f>
        <v>91377</v>
      </c>
      <c r="BG48" s="285">
        <f>ROUND(((B48/CE61)*BG61),0)</f>
        <v>0</v>
      </c>
      <c r="BH48" s="285">
        <f>ROUND(((B48/CE61)*BH61),0)</f>
        <v>50099</v>
      </c>
      <c r="BI48" s="285">
        <f>ROUND(((B48/CE61)*BI61),0)</f>
        <v>0</v>
      </c>
      <c r="BJ48" s="285">
        <f>ROUND(((B48/CE61)*BJ61),0)</f>
        <v>48353</v>
      </c>
      <c r="BK48" s="285">
        <f>ROUND(((B48/CE61)*BK61),0)</f>
        <v>77622</v>
      </c>
      <c r="BL48" s="285">
        <f>ROUND(((B48/CE61)*BL61),0)</f>
        <v>40398</v>
      </c>
      <c r="BM48" s="285">
        <f>ROUND(((B48/CE61)*BM61),0)</f>
        <v>0</v>
      </c>
      <c r="BN48" s="285">
        <f>ROUND(((B48/CE61)*BN61),0)</f>
        <v>55097</v>
      </c>
      <c r="BO48" s="285">
        <f>ROUND(((B48/CE61)*BO61),0)</f>
        <v>0</v>
      </c>
      <c r="BP48" s="285">
        <f>ROUND(((B48/CE61)*BP61),0)</f>
        <v>16807</v>
      </c>
      <c r="BQ48" s="285">
        <f>ROUND(((B48/CE61)*BQ61),0)</f>
        <v>0</v>
      </c>
      <c r="BR48" s="285">
        <f>ROUND(((B48/CE61)*BR61),0)</f>
        <v>35401</v>
      </c>
      <c r="BS48" s="285">
        <f>ROUND(((B48/CE61)*BS61),0)</f>
        <v>0</v>
      </c>
      <c r="BT48" s="285">
        <f>ROUND(((B48/CE61)*BT61),0)</f>
        <v>0</v>
      </c>
      <c r="BU48" s="285">
        <f>ROUND(((B48/CE61)*BU61),0)</f>
        <v>0</v>
      </c>
      <c r="BV48" s="285">
        <f>ROUND(((B48/CE61)*BV61),0)</f>
        <v>75914</v>
      </c>
      <c r="BW48" s="285">
        <f>ROUND(((B48/CE61)*BW61),0)</f>
        <v>0</v>
      </c>
      <c r="BX48" s="285">
        <f>ROUND(((B48/CE61)*BX61),0)</f>
        <v>0</v>
      </c>
      <c r="BY48" s="285">
        <f>ROUND(((B48/CE61)*BY61),0)</f>
        <v>71844</v>
      </c>
      <c r="BZ48" s="285">
        <f>ROUND(((B48/CE61)*BZ61),0)</f>
        <v>0</v>
      </c>
      <c r="CA48" s="285">
        <f>ROUND(((B48/CE61)*CA61),0)</f>
        <v>0</v>
      </c>
      <c r="CB48" s="285">
        <f>ROUND(((B48/CE61)*CB61),0)</f>
        <v>0</v>
      </c>
      <c r="CC48" s="285">
        <f>ROUND(((B48/CE61)*CC61),0)</f>
        <v>0</v>
      </c>
      <c r="CD48" s="285"/>
      <c r="CE48" s="285">
        <f>SUM(C48:CD48)</f>
        <v>2151695</v>
      </c>
    </row>
    <row r="49" spans="1:84" ht="12.65" customHeight="1" x14ac:dyDescent="0.3">
      <c r="A49" s="304" t="s">
        <v>206</v>
      </c>
      <c r="B49" s="285">
        <f>B47+B48</f>
        <v>2151696</v>
      </c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</row>
    <row r="50" spans="1:84" ht="12.65" customHeight="1" x14ac:dyDescent="0.3">
      <c r="A50" s="304" t="s">
        <v>6</v>
      </c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</row>
    <row r="51" spans="1:84" ht="12.65" customHeight="1" x14ac:dyDescent="0.3">
      <c r="A51" s="171" t="s">
        <v>207</v>
      </c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/>
      <c r="AJ51" s="280"/>
      <c r="AK51" s="280"/>
      <c r="AL51" s="280"/>
      <c r="AM51" s="280"/>
      <c r="AN51" s="280"/>
      <c r="AO51" s="280"/>
      <c r="AP51" s="280"/>
      <c r="AQ51" s="280"/>
      <c r="AR51" s="280"/>
      <c r="AS51" s="280"/>
      <c r="AT51" s="280"/>
      <c r="AU51" s="280"/>
      <c r="AV51" s="280"/>
      <c r="AW51" s="280"/>
      <c r="AX51" s="280"/>
      <c r="AY51" s="280"/>
      <c r="AZ51" s="280"/>
      <c r="BA51" s="280"/>
      <c r="BB51" s="280"/>
      <c r="BC51" s="280"/>
      <c r="BD51" s="280"/>
      <c r="BE51" s="280"/>
      <c r="BF51" s="280"/>
      <c r="BG51" s="280"/>
      <c r="BH51" s="280"/>
      <c r="BI51" s="280"/>
      <c r="BJ51" s="280"/>
      <c r="BK51" s="280"/>
      <c r="BL51" s="280"/>
      <c r="BM51" s="280"/>
      <c r="BN51" s="280"/>
      <c r="BO51" s="280"/>
      <c r="BP51" s="280"/>
      <c r="BQ51" s="280"/>
      <c r="BR51" s="280"/>
      <c r="BS51" s="280"/>
      <c r="BT51" s="280"/>
      <c r="BU51" s="280"/>
      <c r="BV51" s="280"/>
      <c r="BW51" s="280"/>
      <c r="BX51" s="280"/>
      <c r="BY51" s="280"/>
      <c r="BZ51" s="280"/>
      <c r="CA51" s="280"/>
      <c r="CB51" s="280"/>
      <c r="CC51" s="280"/>
      <c r="CD51" s="285"/>
      <c r="CE51" s="285">
        <f>SUM(C51:CD51)</f>
        <v>0</v>
      </c>
    </row>
    <row r="52" spans="1:84" ht="12.65" customHeight="1" x14ac:dyDescent="0.3">
      <c r="A52" s="171" t="s">
        <v>208</v>
      </c>
      <c r="B52" s="280">
        <v>1852016</v>
      </c>
      <c r="C52" s="285">
        <f>ROUND((B52/(CE76+CF76)*C76),0)</f>
        <v>0</v>
      </c>
      <c r="D52" s="285">
        <f>ROUND((B52/(CE76+CF76)*D76),0)</f>
        <v>0</v>
      </c>
      <c r="E52" s="285">
        <f>ROUND((B52/(CE76+CF76)*E76),0)</f>
        <v>18564</v>
      </c>
      <c r="F52" s="285">
        <f>ROUND((B52/(CE76+CF76)*F76),0)</f>
        <v>0</v>
      </c>
      <c r="G52" s="285">
        <f>ROUND((B52/(CE76+CF76)*G76),0)</f>
        <v>0</v>
      </c>
      <c r="H52" s="285">
        <f>ROUND((B52/(CE76+CF76)*H76),0)</f>
        <v>0</v>
      </c>
      <c r="I52" s="285">
        <f>ROUND((B52/(CE76+CF76)*I76),0)</f>
        <v>0</v>
      </c>
      <c r="J52" s="285">
        <f>ROUND((B52/(CE76+CF76)*J76),0)</f>
        <v>0</v>
      </c>
      <c r="K52" s="285">
        <f>ROUND((B52/(CE76+CF76)*K76),0)</f>
        <v>113532</v>
      </c>
      <c r="L52" s="285">
        <f>ROUND((B52/(CE76+CF76)*L76),0)</f>
        <v>307303</v>
      </c>
      <c r="M52" s="285">
        <f>ROUND((B52/(CE76+CF76)*M76),0)</f>
        <v>0</v>
      </c>
      <c r="N52" s="285">
        <f>ROUND((B52/(CE76+CF76)*N76),0)</f>
        <v>292909</v>
      </c>
      <c r="O52" s="285">
        <f>ROUND((B52/(CE76+CF76)*O76),0)</f>
        <v>0</v>
      </c>
      <c r="P52" s="285">
        <f>ROUND((B52/(CE76+CF76)*P76),0)</f>
        <v>0</v>
      </c>
      <c r="Q52" s="285">
        <f>ROUND((B52/(CE76+CF76)*Q76),0)</f>
        <v>0</v>
      </c>
      <c r="R52" s="285">
        <f>ROUND((B52/(CE76+CF76)*R76),0)</f>
        <v>0</v>
      </c>
      <c r="S52" s="285">
        <f>ROUND((B52/(CE76+CF76)*S76),0)</f>
        <v>75998</v>
      </c>
      <c r="T52" s="285">
        <f>ROUND((B52/(CE76+CF76)*T76),0)</f>
        <v>0</v>
      </c>
      <c r="U52" s="285">
        <f>ROUND((B52/(CE76+CF76)*U76),0)</f>
        <v>28192</v>
      </c>
      <c r="V52" s="285">
        <f>ROUND((B52/(CE76+CF76)*V76),0)</f>
        <v>715</v>
      </c>
      <c r="W52" s="285">
        <f>ROUND((B52/(CE76+CF76)*W76),0)</f>
        <v>4051</v>
      </c>
      <c r="X52" s="285">
        <f>ROUND((B52/(CE76+CF76)*X76),0)</f>
        <v>20590</v>
      </c>
      <c r="Y52" s="285">
        <f>ROUND((B52/(CE76+CF76)*Y76),0)</f>
        <v>19923</v>
      </c>
      <c r="Z52" s="285">
        <f>ROUND((B52/(CE76+CF76)*Z76),0)</f>
        <v>0</v>
      </c>
      <c r="AA52" s="285">
        <f>ROUND((B52/(CE76+CF76)*AA76),0)</f>
        <v>0</v>
      </c>
      <c r="AB52" s="285">
        <f>ROUND((B52/(CE76+CF76)*AB76),0)</f>
        <v>8841</v>
      </c>
      <c r="AC52" s="285">
        <f>ROUND((B52/(CE76+CF76)*AC76),0)</f>
        <v>0</v>
      </c>
      <c r="AD52" s="285">
        <f>ROUND((B52/(CE76+CF76)*AD76),0)</f>
        <v>0</v>
      </c>
      <c r="AE52" s="285">
        <f>ROUND((B52/(CE76+CF76)*AE76),0)</f>
        <v>68610</v>
      </c>
      <c r="AF52" s="285">
        <f>ROUND((B52/(CE76+CF76)*AF76),0)</f>
        <v>0</v>
      </c>
      <c r="AG52" s="285">
        <f>ROUND((B52/(CE76+CF76)*AG76),0)</f>
        <v>69206</v>
      </c>
      <c r="AH52" s="285">
        <f>ROUND((B52/(CE76+CF76)*AH76),0)</f>
        <v>0</v>
      </c>
      <c r="AI52" s="285">
        <f>ROUND((B52/(CE76+CF76)*AI76),0)</f>
        <v>0</v>
      </c>
      <c r="AJ52" s="285">
        <f>ROUND((B52/(CE76+CF76)*AJ76),0)</f>
        <v>132096</v>
      </c>
      <c r="AK52" s="285">
        <f>ROUND((B52/(CE76+CF76)*AK76),0)</f>
        <v>15729</v>
      </c>
      <c r="AL52" s="285">
        <f>ROUND((B52/(CE76+CF76)*AL76),0)</f>
        <v>2145</v>
      </c>
      <c r="AM52" s="285">
        <f>ROUND((B52/(CE76+CF76)*AM76),0)</f>
        <v>0</v>
      </c>
      <c r="AN52" s="285">
        <f>ROUND((B52/(CE76+CF76)*AN76),0)</f>
        <v>0</v>
      </c>
      <c r="AO52" s="285">
        <f>ROUND((B52/(CE76+CF76)*AO76),0)</f>
        <v>4361</v>
      </c>
      <c r="AP52" s="285">
        <f>ROUND((B52/(CE76+CF76)*AP76),0)</f>
        <v>0</v>
      </c>
      <c r="AQ52" s="285">
        <f>ROUND((B52/(CE76+CF76)*AQ76),0)</f>
        <v>0</v>
      </c>
      <c r="AR52" s="285">
        <f>ROUND((B52/(CE76+CF76)*AR76),0)</f>
        <v>0</v>
      </c>
      <c r="AS52" s="285">
        <f>ROUND((B52/(CE76+CF76)*AS76),0)</f>
        <v>0</v>
      </c>
      <c r="AT52" s="285">
        <f>ROUND((B52/(CE76+CF76)*AT76),0)</f>
        <v>0</v>
      </c>
      <c r="AU52" s="285">
        <f>ROUND((B52/(CE76+CF76)*AU76),0)</f>
        <v>0</v>
      </c>
      <c r="AV52" s="285">
        <f>ROUND((B52/(CE76+CF76)*AV76),0)</f>
        <v>0</v>
      </c>
      <c r="AW52" s="285">
        <f>ROUND((B52/(CE76+CF76)*AW76),0)</f>
        <v>0</v>
      </c>
      <c r="AX52" s="285">
        <f>ROUND((B52/(CE76+CF76)*AX76),0)</f>
        <v>0</v>
      </c>
      <c r="AY52" s="285">
        <f>ROUND((B52/(CE76+CF76)*AY76),0)</f>
        <v>32172</v>
      </c>
      <c r="AZ52" s="285">
        <f>ROUND((B52/(CE76+CF76)*AZ76),0)</f>
        <v>70659</v>
      </c>
      <c r="BA52" s="285">
        <f>ROUND((B52/(CE76+CF76)*BA76),0)</f>
        <v>33364</v>
      </c>
      <c r="BB52" s="285">
        <f>ROUND((B52/(CE76+CF76)*BB76),0)</f>
        <v>45756</v>
      </c>
      <c r="BC52" s="285">
        <f>ROUND((B52/(CE76+CF76)*BC76),0)</f>
        <v>0</v>
      </c>
      <c r="BD52" s="285">
        <f>ROUND((B52/(CE76+CF76)*BD76),0)</f>
        <v>0</v>
      </c>
      <c r="BE52" s="285">
        <f>ROUND((B52/(CE76+CF76)*BE76),0)</f>
        <v>85888</v>
      </c>
      <c r="BF52" s="285">
        <f>ROUND((B52/(CE76+CF76)*BF76),0)</f>
        <v>36462</v>
      </c>
      <c r="BG52" s="285">
        <f>ROUND((B52/(CE76+CF76)*BG76),0)</f>
        <v>0</v>
      </c>
      <c r="BH52" s="285">
        <f>ROUND((B52/(CE76+CF76)*BH76),0)</f>
        <v>17921</v>
      </c>
      <c r="BI52" s="285">
        <f>ROUND((B52/(CE76+CF76)*BI76),0)</f>
        <v>0</v>
      </c>
      <c r="BJ52" s="285">
        <f>ROUND((B52/(CE76+CF76)*BJ76),0)</f>
        <v>0</v>
      </c>
      <c r="BK52" s="285">
        <f>ROUND((B52/(CE76+CF76)*BK76),0)</f>
        <v>50093</v>
      </c>
      <c r="BL52" s="285">
        <f>ROUND((B52/(CE76+CF76)*BL76),0)</f>
        <v>93561</v>
      </c>
      <c r="BM52" s="285">
        <f>ROUND((B52/(CE76+CF76)*BM76),0)</f>
        <v>0</v>
      </c>
      <c r="BN52" s="285">
        <f>ROUND((B52/(CE76+CF76)*BN76),0)</f>
        <v>141152</v>
      </c>
      <c r="BO52" s="285">
        <f>ROUND((B52/(CE76+CF76)*BO76),0)</f>
        <v>0</v>
      </c>
      <c r="BP52" s="285">
        <f>ROUND((B52/(CE76+CF76)*BP76),0)</f>
        <v>0</v>
      </c>
      <c r="BQ52" s="285">
        <f>ROUND((B52/(CE76+CF76)*BQ76),0)</f>
        <v>0</v>
      </c>
      <c r="BR52" s="285">
        <f>ROUND((B52/(CE76+CF76)*BR76),0)</f>
        <v>20328</v>
      </c>
      <c r="BS52" s="285">
        <f>ROUND((B52/(CE76+CF76)*BS76),0)</f>
        <v>0</v>
      </c>
      <c r="BT52" s="285">
        <f>ROUND((B52/(CE76+CF76)*BT76),0)</f>
        <v>0</v>
      </c>
      <c r="BU52" s="285">
        <f>ROUND((B52/(CE76+CF76)*BU76),0)</f>
        <v>0</v>
      </c>
      <c r="BV52" s="285">
        <f>ROUND((B52/(CE76+CF76)*BV76),0)</f>
        <v>33578</v>
      </c>
      <c r="BW52" s="285">
        <f>ROUND((B52/(CE76+CF76)*BW76),0)</f>
        <v>0</v>
      </c>
      <c r="BX52" s="285">
        <f>ROUND((B52/(CE76+CF76)*BX76),0)</f>
        <v>0</v>
      </c>
      <c r="BY52" s="285">
        <f>ROUND((B52/(CE76+CF76)*BY76),0)</f>
        <v>8317</v>
      </c>
      <c r="BZ52" s="285">
        <f>ROUND((B52/(CE76+CF76)*BZ76),0)</f>
        <v>0</v>
      </c>
      <c r="CA52" s="285">
        <f>ROUND((B52/(CE76+CF76)*CA76),0)</f>
        <v>0</v>
      </c>
      <c r="CB52" s="285">
        <f>ROUND((B52/(CE76+CF76)*CB76),0)</f>
        <v>0</v>
      </c>
      <c r="CC52" s="285">
        <f>ROUND((B52/(CE76+CF76)*CC76),0)</f>
        <v>0</v>
      </c>
      <c r="CD52" s="285"/>
      <c r="CE52" s="285">
        <f>SUM(C52:CD52)</f>
        <v>1852016</v>
      </c>
    </row>
    <row r="53" spans="1:84" ht="12.65" customHeight="1" x14ac:dyDescent="0.3">
      <c r="A53" s="304" t="s">
        <v>206</v>
      </c>
      <c r="B53" s="285">
        <f>B51+B52</f>
        <v>1852016</v>
      </c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</row>
    <row r="54" spans="1:84" ht="15.75" customHeight="1" x14ac:dyDescent="0.3">
      <c r="A54" s="304"/>
      <c r="B54" s="304"/>
      <c r="C54" s="312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  <c r="BE54" s="304"/>
      <c r="BF54" s="304"/>
      <c r="BG54" s="304"/>
      <c r="BH54" s="304"/>
      <c r="BI54" s="304"/>
      <c r="BJ54" s="304"/>
      <c r="BK54" s="304"/>
      <c r="BL54" s="304"/>
      <c r="BM54" s="304"/>
      <c r="BN54" s="304"/>
      <c r="BO54" s="304"/>
      <c r="BP54" s="304"/>
      <c r="BQ54" s="304"/>
      <c r="BR54" s="304"/>
      <c r="BS54" s="304"/>
      <c r="BT54" s="304"/>
      <c r="BU54" s="304"/>
      <c r="BV54" s="304"/>
      <c r="BW54" s="304"/>
      <c r="BX54" s="304"/>
      <c r="BY54" s="304"/>
      <c r="BZ54" s="304"/>
      <c r="CA54" s="304"/>
      <c r="CB54" s="304"/>
      <c r="CC54" s="304"/>
      <c r="CD54" s="304"/>
      <c r="CE54" s="304"/>
    </row>
    <row r="55" spans="1:84" ht="12.65" customHeight="1" x14ac:dyDescent="0.3">
      <c r="A55" s="171" t="s">
        <v>209</v>
      </c>
      <c r="B55" s="304"/>
      <c r="C55" s="305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2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 x14ac:dyDescent="0.3">
      <c r="A56" s="171" t="s">
        <v>210</v>
      </c>
      <c r="B56" s="304"/>
      <c r="C56" s="305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 x14ac:dyDescent="0.3">
      <c r="A57" s="171" t="s">
        <v>212</v>
      </c>
      <c r="B57" s="304"/>
      <c r="C57" s="305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 x14ac:dyDescent="0.3">
      <c r="A58" s="171" t="s">
        <v>214</v>
      </c>
      <c r="B58" s="304"/>
      <c r="C58" s="305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40" t="s">
        <v>220</v>
      </c>
      <c r="S58" s="243" t="s">
        <v>221</v>
      </c>
      <c r="T58" s="243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3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3" t="s">
        <v>221</v>
      </c>
      <c r="AW58" s="243" t="s">
        <v>221</v>
      </c>
      <c r="AX58" s="243" t="s">
        <v>221</v>
      </c>
      <c r="AY58" s="170" t="s">
        <v>231</v>
      </c>
      <c r="AZ58" s="170" t="s">
        <v>231</v>
      </c>
      <c r="BA58" s="243" t="s">
        <v>221</v>
      </c>
      <c r="BB58" s="243" t="s">
        <v>221</v>
      </c>
      <c r="BC58" s="243" t="s">
        <v>221</v>
      </c>
      <c r="BD58" s="243" t="s">
        <v>221</v>
      </c>
      <c r="BE58" s="170" t="s">
        <v>232</v>
      </c>
      <c r="BF58" s="243" t="s">
        <v>221</v>
      </c>
      <c r="BG58" s="243" t="s">
        <v>221</v>
      </c>
      <c r="BH58" s="243" t="s">
        <v>221</v>
      </c>
      <c r="BI58" s="243" t="s">
        <v>221</v>
      </c>
      <c r="BJ58" s="243" t="s">
        <v>221</v>
      </c>
      <c r="BK58" s="243" t="s">
        <v>221</v>
      </c>
      <c r="BL58" s="243" t="s">
        <v>221</v>
      </c>
      <c r="BM58" s="243" t="s">
        <v>221</v>
      </c>
      <c r="BN58" s="243" t="s">
        <v>221</v>
      </c>
      <c r="BO58" s="243" t="s">
        <v>221</v>
      </c>
      <c r="BP58" s="243" t="s">
        <v>221</v>
      </c>
      <c r="BQ58" s="243" t="s">
        <v>221</v>
      </c>
      <c r="BR58" s="243" t="s">
        <v>221</v>
      </c>
      <c r="BS58" s="243" t="s">
        <v>221</v>
      </c>
      <c r="BT58" s="243" t="s">
        <v>221</v>
      </c>
      <c r="BU58" s="243" t="s">
        <v>221</v>
      </c>
      <c r="BV58" s="243" t="s">
        <v>221</v>
      </c>
      <c r="BW58" s="243" t="s">
        <v>221</v>
      </c>
      <c r="BX58" s="243" t="s">
        <v>221</v>
      </c>
      <c r="BY58" s="243" t="s">
        <v>221</v>
      </c>
      <c r="BZ58" s="243" t="s">
        <v>221</v>
      </c>
      <c r="CA58" s="243" t="s">
        <v>221</v>
      </c>
      <c r="CB58" s="243" t="s">
        <v>221</v>
      </c>
      <c r="CC58" s="243" t="s">
        <v>221</v>
      </c>
      <c r="CD58" s="243" t="s">
        <v>221</v>
      </c>
      <c r="CE58" s="243" t="s">
        <v>221</v>
      </c>
    </row>
    <row r="59" spans="1:84" ht="12.65" customHeight="1" x14ac:dyDescent="0.3">
      <c r="A59" s="171" t="s">
        <v>233</v>
      </c>
      <c r="B59" s="304"/>
      <c r="C59" s="280"/>
      <c r="D59" s="280"/>
      <c r="E59" s="280">
        <v>293</v>
      </c>
      <c r="F59" s="280"/>
      <c r="G59" s="280"/>
      <c r="H59" s="280"/>
      <c r="I59" s="280"/>
      <c r="J59" s="280"/>
      <c r="K59" s="280">
        <v>4269</v>
      </c>
      <c r="L59" s="280">
        <v>4855</v>
      </c>
      <c r="M59" s="280"/>
      <c r="N59" s="280">
        <v>9254</v>
      </c>
      <c r="O59" s="280"/>
      <c r="P59" s="281"/>
      <c r="Q59" s="281"/>
      <c r="R59" s="281"/>
      <c r="S59" s="291"/>
      <c r="T59" s="291"/>
      <c r="U59" s="288">
        <v>111714</v>
      </c>
      <c r="V59" s="281">
        <v>0</v>
      </c>
      <c r="W59" s="281">
        <v>119</v>
      </c>
      <c r="X59" s="281">
        <v>1007</v>
      </c>
      <c r="Y59" s="281">
        <v>2893</v>
      </c>
      <c r="Z59" s="281"/>
      <c r="AA59" s="281"/>
      <c r="AB59" s="291"/>
      <c r="AC59" s="281"/>
      <c r="AD59" s="281"/>
      <c r="AE59" s="281">
        <v>18824</v>
      </c>
      <c r="AF59" s="281"/>
      <c r="AG59" s="281">
        <v>4265</v>
      </c>
      <c r="AH59" s="281"/>
      <c r="AI59" s="281"/>
      <c r="AJ59" s="281">
        <v>11447</v>
      </c>
      <c r="AK59" s="281">
        <v>6026</v>
      </c>
      <c r="AL59" s="281">
        <v>1684</v>
      </c>
      <c r="AM59" s="281"/>
      <c r="AN59" s="281"/>
      <c r="AO59" s="281">
        <f>69*24</f>
        <v>1656</v>
      </c>
      <c r="AP59" s="281"/>
      <c r="AQ59" s="281"/>
      <c r="AR59" s="281"/>
      <c r="AS59" s="281"/>
      <c r="AT59" s="281"/>
      <c r="AU59" s="281"/>
      <c r="AV59" s="291"/>
      <c r="AW59" s="291"/>
      <c r="AX59" s="291"/>
      <c r="AY59" s="281">
        <f>54576+4866</f>
        <v>59442</v>
      </c>
      <c r="AZ59" s="281"/>
      <c r="BA59" s="291"/>
      <c r="BB59" s="291"/>
      <c r="BC59" s="291"/>
      <c r="BD59" s="291"/>
      <c r="BE59" s="281">
        <f>74514+3200</f>
        <v>77714</v>
      </c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2"/>
      <c r="CE59" s="285"/>
    </row>
    <row r="60" spans="1:84" ht="12.65" customHeight="1" x14ac:dyDescent="0.3">
      <c r="A60" s="246" t="s">
        <v>234</v>
      </c>
      <c r="B60" s="304"/>
      <c r="C60" s="282"/>
      <c r="D60" s="283"/>
      <c r="E60" s="283">
        <v>1.18</v>
      </c>
      <c r="F60" s="287"/>
      <c r="G60" s="283"/>
      <c r="H60" s="283"/>
      <c r="I60" s="283"/>
      <c r="J60" s="287"/>
      <c r="K60" s="283">
        <v>13.03</v>
      </c>
      <c r="L60" s="283">
        <v>19.5</v>
      </c>
      <c r="M60" s="283"/>
      <c r="N60" s="283">
        <v>9.11</v>
      </c>
      <c r="O60" s="283"/>
      <c r="P60" s="286"/>
      <c r="Q60" s="286"/>
      <c r="R60" s="286"/>
      <c r="S60" s="286">
        <v>1.1000000000000001</v>
      </c>
      <c r="T60" s="286"/>
      <c r="U60" s="286">
        <v>5.84</v>
      </c>
      <c r="V60" s="286">
        <v>7.0000000000000007E-2</v>
      </c>
      <c r="W60" s="286">
        <v>0.42</v>
      </c>
      <c r="X60" s="286">
        <v>2.11</v>
      </c>
      <c r="Y60" s="286">
        <v>2.0499999999999998</v>
      </c>
      <c r="Z60" s="286"/>
      <c r="AA60" s="286"/>
      <c r="AB60" s="286">
        <v>0.17</v>
      </c>
      <c r="AC60" s="286"/>
      <c r="AD60" s="286"/>
      <c r="AE60" s="286">
        <v>0</v>
      </c>
      <c r="AF60" s="286"/>
      <c r="AG60" s="286">
        <v>10.9</v>
      </c>
      <c r="AH60" s="286"/>
      <c r="AI60" s="286"/>
      <c r="AJ60" s="286">
        <v>15.43</v>
      </c>
      <c r="AK60" s="286"/>
      <c r="AL60" s="286"/>
      <c r="AM60" s="286"/>
      <c r="AN60" s="286"/>
      <c r="AO60" s="286">
        <v>0.28000000000000003</v>
      </c>
      <c r="AP60" s="286"/>
      <c r="AQ60" s="286"/>
      <c r="AR60" s="286"/>
      <c r="AS60" s="286"/>
      <c r="AT60" s="286"/>
      <c r="AU60" s="286"/>
      <c r="AV60" s="286"/>
      <c r="AW60" s="286"/>
      <c r="AX60" s="286"/>
      <c r="AY60" s="286">
        <v>10.64</v>
      </c>
      <c r="AZ60" s="286"/>
      <c r="BA60" s="286">
        <v>2.08</v>
      </c>
      <c r="BB60" s="286">
        <v>4.78</v>
      </c>
      <c r="BC60" s="286"/>
      <c r="BD60" s="286">
        <v>0.88</v>
      </c>
      <c r="BE60" s="286">
        <v>3.59</v>
      </c>
      <c r="BF60" s="286">
        <v>10.24</v>
      </c>
      <c r="BG60" s="286"/>
      <c r="BH60" s="286">
        <v>2.74</v>
      </c>
      <c r="BI60" s="286"/>
      <c r="BJ60" s="286">
        <v>2.2000000000000002</v>
      </c>
      <c r="BK60" s="286">
        <v>6.27</v>
      </c>
      <c r="BL60" s="286">
        <v>4.24</v>
      </c>
      <c r="BM60" s="286"/>
      <c r="BN60" s="286">
        <v>1.99</v>
      </c>
      <c r="BO60" s="286"/>
      <c r="BP60" s="286">
        <v>0.99</v>
      </c>
      <c r="BQ60" s="286"/>
      <c r="BR60" s="286">
        <v>1.18</v>
      </c>
      <c r="BS60" s="286"/>
      <c r="BT60" s="286"/>
      <c r="BU60" s="286"/>
      <c r="BV60" s="286">
        <v>4.96</v>
      </c>
      <c r="BW60" s="286"/>
      <c r="BX60" s="286"/>
      <c r="BY60" s="286">
        <v>4.46</v>
      </c>
      <c r="BZ60" s="286"/>
      <c r="CA60" s="286"/>
      <c r="CB60" s="286"/>
      <c r="CC60" s="286"/>
      <c r="CD60" s="292" t="s">
        <v>221</v>
      </c>
      <c r="CE60" s="293">
        <f t="shared" ref="CE60:CE70" si="0">SUM(C60:CD60)</f>
        <v>142.43000000000004</v>
      </c>
    </row>
    <row r="61" spans="1:84" ht="12.65" customHeight="1" x14ac:dyDescent="0.3">
      <c r="A61" s="171" t="s">
        <v>235</v>
      </c>
      <c r="B61" s="304"/>
      <c r="C61" s="280"/>
      <c r="D61" s="280"/>
      <c r="E61" s="280">
        <v>76183</v>
      </c>
      <c r="F61" s="281"/>
      <c r="G61" s="280"/>
      <c r="H61" s="280"/>
      <c r="I61" s="281"/>
      <c r="J61" s="281"/>
      <c r="K61" s="281">
        <v>783728</v>
      </c>
      <c r="L61" s="281">
        <v>1262357</v>
      </c>
      <c r="M61" s="280"/>
      <c r="N61" s="280">
        <v>513408</v>
      </c>
      <c r="O61" s="280"/>
      <c r="P61" s="281"/>
      <c r="Q61" s="281"/>
      <c r="R61" s="281"/>
      <c r="S61" s="281">
        <v>51104</v>
      </c>
      <c r="T61" s="281"/>
      <c r="U61" s="281">
        <v>348637</v>
      </c>
      <c r="V61" s="281">
        <v>5512</v>
      </c>
      <c r="W61" s="281">
        <v>31455</v>
      </c>
      <c r="X61" s="281">
        <v>159641</v>
      </c>
      <c r="Y61" s="281">
        <v>154631</v>
      </c>
      <c r="Z61" s="281"/>
      <c r="AA61" s="281"/>
      <c r="AB61" s="281">
        <v>10202</v>
      </c>
      <c r="AC61" s="281"/>
      <c r="AD61" s="281"/>
      <c r="AE61" s="281">
        <v>0</v>
      </c>
      <c r="AF61" s="281"/>
      <c r="AG61" s="281">
        <v>759501</v>
      </c>
      <c r="AH61" s="281"/>
      <c r="AI61" s="281"/>
      <c r="AJ61" s="281">
        <v>1518081</v>
      </c>
      <c r="AK61" s="281"/>
      <c r="AL61" s="281"/>
      <c r="AM61" s="281"/>
      <c r="AN61" s="281"/>
      <c r="AO61" s="281">
        <v>17941</v>
      </c>
      <c r="AP61" s="281"/>
      <c r="AQ61" s="281"/>
      <c r="AR61" s="281"/>
      <c r="AS61" s="281"/>
      <c r="AT61" s="281"/>
      <c r="AU61" s="281"/>
      <c r="AV61" s="281"/>
      <c r="AW61" s="281"/>
      <c r="AX61" s="281"/>
      <c r="AY61" s="281">
        <v>404607</v>
      </c>
      <c r="AZ61" s="281"/>
      <c r="BA61" s="281">
        <v>76268</v>
      </c>
      <c r="BB61" s="281">
        <v>225674</v>
      </c>
      <c r="BC61" s="281"/>
      <c r="BD61" s="281">
        <v>49402</v>
      </c>
      <c r="BE61" s="281">
        <v>183672</v>
      </c>
      <c r="BF61" s="281">
        <v>381433</v>
      </c>
      <c r="BG61" s="281"/>
      <c r="BH61" s="281">
        <v>209126</v>
      </c>
      <c r="BI61" s="281"/>
      <c r="BJ61" s="281">
        <v>201839</v>
      </c>
      <c r="BK61" s="281">
        <v>324013</v>
      </c>
      <c r="BL61" s="281">
        <v>168632</v>
      </c>
      <c r="BM61" s="281"/>
      <c r="BN61" s="281">
        <v>229991</v>
      </c>
      <c r="BO61" s="281"/>
      <c r="BP61" s="281">
        <v>70156</v>
      </c>
      <c r="BQ61" s="281"/>
      <c r="BR61" s="281">
        <v>147774</v>
      </c>
      <c r="BS61" s="281"/>
      <c r="BT61" s="281"/>
      <c r="BU61" s="281"/>
      <c r="BV61" s="281">
        <v>316887</v>
      </c>
      <c r="BW61" s="281"/>
      <c r="BX61" s="281"/>
      <c r="BY61" s="281">
        <v>299897</v>
      </c>
      <c r="BZ61" s="281"/>
      <c r="CA61" s="281"/>
      <c r="CB61" s="281"/>
      <c r="CC61" s="281"/>
      <c r="CD61" s="292" t="s">
        <v>221</v>
      </c>
      <c r="CE61" s="285">
        <f t="shared" si="0"/>
        <v>8981752</v>
      </c>
      <c r="CF61" s="248"/>
    </row>
    <row r="62" spans="1:84" ht="12.65" customHeight="1" x14ac:dyDescent="0.3">
      <c r="A62" s="171" t="s">
        <v>3</v>
      </c>
      <c r="B62" s="304"/>
      <c r="C62" s="285">
        <f t="shared" ref="C62:BN62" si="1">ROUND(C47+C48,0)</f>
        <v>0</v>
      </c>
      <c r="D62" s="285">
        <f t="shared" si="1"/>
        <v>0</v>
      </c>
      <c r="E62" s="285">
        <f t="shared" si="1"/>
        <v>18251</v>
      </c>
      <c r="F62" s="285">
        <f t="shared" si="1"/>
        <v>0</v>
      </c>
      <c r="G62" s="285">
        <f t="shared" si="1"/>
        <v>0</v>
      </c>
      <c r="H62" s="285">
        <f t="shared" si="1"/>
        <v>0</v>
      </c>
      <c r="I62" s="285">
        <f t="shared" si="1"/>
        <v>0</v>
      </c>
      <c r="J62" s="285">
        <f>ROUND(J47+J48,0)</f>
        <v>0</v>
      </c>
      <c r="K62" s="285">
        <f t="shared" si="1"/>
        <v>187752</v>
      </c>
      <c r="L62" s="285">
        <f t="shared" si="1"/>
        <v>302414</v>
      </c>
      <c r="M62" s="285">
        <f t="shared" si="1"/>
        <v>0</v>
      </c>
      <c r="N62" s="285">
        <f t="shared" si="1"/>
        <v>122994</v>
      </c>
      <c r="O62" s="285">
        <f t="shared" si="1"/>
        <v>0</v>
      </c>
      <c r="P62" s="285">
        <f t="shared" si="1"/>
        <v>0</v>
      </c>
      <c r="Q62" s="285">
        <f t="shared" si="1"/>
        <v>0</v>
      </c>
      <c r="R62" s="285">
        <f t="shared" si="1"/>
        <v>0</v>
      </c>
      <c r="S62" s="285">
        <f t="shared" si="1"/>
        <v>12243</v>
      </c>
      <c r="T62" s="285">
        <f t="shared" si="1"/>
        <v>0</v>
      </c>
      <c r="U62" s="285">
        <f t="shared" si="1"/>
        <v>83521</v>
      </c>
      <c r="V62" s="285">
        <f t="shared" si="1"/>
        <v>1320</v>
      </c>
      <c r="W62" s="285">
        <f t="shared" si="1"/>
        <v>7535</v>
      </c>
      <c r="X62" s="285">
        <f t="shared" si="1"/>
        <v>38244</v>
      </c>
      <c r="Y62" s="285">
        <f t="shared" si="1"/>
        <v>37044</v>
      </c>
      <c r="Z62" s="285">
        <f t="shared" si="1"/>
        <v>0</v>
      </c>
      <c r="AA62" s="285">
        <f t="shared" si="1"/>
        <v>0</v>
      </c>
      <c r="AB62" s="285">
        <f t="shared" si="1"/>
        <v>2444</v>
      </c>
      <c r="AC62" s="285">
        <f t="shared" si="1"/>
        <v>0</v>
      </c>
      <c r="AD62" s="285">
        <f t="shared" si="1"/>
        <v>0</v>
      </c>
      <c r="AE62" s="285">
        <f t="shared" si="1"/>
        <v>0</v>
      </c>
      <c r="AF62" s="285">
        <f t="shared" si="1"/>
        <v>0</v>
      </c>
      <c r="AG62" s="285">
        <f t="shared" si="1"/>
        <v>181948</v>
      </c>
      <c r="AH62" s="285">
        <f t="shared" si="1"/>
        <v>0</v>
      </c>
      <c r="AI62" s="285">
        <f t="shared" si="1"/>
        <v>0</v>
      </c>
      <c r="AJ62" s="285">
        <f t="shared" si="1"/>
        <v>363676</v>
      </c>
      <c r="AK62" s="285">
        <f t="shared" si="1"/>
        <v>0</v>
      </c>
      <c r="AL62" s="285">
        <f t="shared" si="1"/>
        <v>0</v>
      </c>
      <c r="AM62" s="285">
        <f t="shared" si="1"/>
        <v>0</v>
      </c>
      <c r="AN62" s="285">
        <f t="shared" si="1"/>
        <v>0</v>
      </c>
      <c r="AO62" s="285">
        <f t="shared" si="1"/>
        <v>4298</v>
      </c>
      <c r="AP62" s="285">
        <f t="shared" si="1"/>
        <v>0</v>
      </c>
      <c r="AQ62" s="285">
        <f t="shared" si="1"/>
        <v>0</v>
      </c>
      <c r="AR62" s="285">
        <f t="shared" si="1"/>
        <v>0</v>
      </c>
      <c r="AS62" s="285">
        <f t="shared" si="1"/>
        <v>0</v>
      </c>
      <c r="AT62" s="285">
        <f t="shared" si="1"/>
        <v>0</v>
      </c>
      <c r="AU62" s="285">
        <f t="shared" si="1"/>
        <v>0</v>
      </c>
      <c r="AV62" s="285">
        <f t="shared" si="1"/>
        <v>0</v>
      </c>
      <c r="AW62" s="285">
        <f t="shared" si="1"/>
        <v>0</v>
      </c>
      <c r="AX62" s="285">
        <f t="shared" si="1"/>
        <v>0</v>
      </c>
      <c r="AY62" s="285">
        <f>ROUND(AY47+AY48,0)</f>
        <v>96929</v>
      </c>
      <c r="AZ62" s="285">
        <f>ROUND(AZ47+AZ48,0)</f>
        <v>0</v>
      </c>
      <c r="BA62" s="285">
        <f>ROUND(BA47+BA48,0)</f>
        <v>18271</v>
      </c>
      <c r="BB62" s="285">
        <f t="shared" si="1"/>
        <v>54063</v>
      </c>
      <c r="BC62" s="285">
        <f t="shared" si="1"/>
        <v>0</v>
      </c>
      <c r="BD62" s="285">
        <f t="shared" si="1"/>
        <v>11835</v>
      </c>
      <c r="BE62" s="285">
        <f t="shared" si="1"/>
        <v>44001</v>
      </c>
      <c r="BF62" s="285">
        <f t="shared" si="1"/>
        <v>91377</v>
      </c>
      <c r="BG62" s="285">
        <f t="shared" si="1"/>
        <v>0</v>
      </c>
      <c r="BH62" s="285">
        <f t="shared" si="1"/>
        <v>50099</v>
      </c>
      <c r="BI62" s="285">
        <f t="shared" si="1"/>
        <v>0</v>
      </c>
      <c r="BJ62" s="285">
        <f t="shared" si="1"/>
        <v>48353</v>
      </c>
      <c r="BK62" s="285">
        <f t="shared" si="1"/>
        <v>77622</v>
      </c>
      <c r="BL62" s="285">
        <f t="shared" si="1"/>
        <v>40398</v>
      </c>
      <c r="BM62" s="285">
        <f t="shared" si="1"/>
        <v>0</v>
      </c>
      <c r="BN62" s="285">
        <f t="shared" si="1"/>
        <v>55097</v>
      </c>
      <c r="BO62" s="285">
        <f t="shared" ref="BO62:CC62" si="2">ROUND(BO47+BO48,0)</f>
        <v>0</v>
      </c>
      <c r="BP62" s="285">
        <f t="shared" si="2"/>
        <v>16807</v>
      </c>
      <c r="BQ62" s="285">
        <f t="shared" si="2"/>
        <v>0</v>
      </c>
      <c r="BR62" s="285">
        <f t="shared" si="2"/>
        <v>35401</v>
      </c>
      <c r="BS62" s="285">
        <f t="shared" si="2"/>
        <v>0</v>
      </c>
      <c r="BT62" s="285">
        <f t="shared" si="2"/>
        <v>0</v>
      </c>
      <c r="BU62" s="285">
        <f t="shared" si="2"/>
        <v>0</v>
      </c>
      <c r="BV62" s="285">
        <f t="shared" si="2"/>
        <v>75914</v>
      </c>
      <c r="BW62" s="285">
        <f t="shared" si="2"/>
        <v>0</v>
      </c>
      <c r="BX62" s="285">
        <f t="shared" si="2"/>
        <v>0</v>
      </c>
      <c r="BY62" s="285">
        <f t="shared" si="2"/>
        <v>71844</v>
      </c>
      <c r="BZ62" s="285">
        <f t="shared" si="2"/>
        <v>0</v>
      </c>
      <c r="CA62" s="285">
        <f t="shared" si="2"/>
        <v>0</v>
      </c>
      <c r="CB62" s="285">
        <f t="shared" si="2"/>
        <v>0</v>
      </c>
      <c r="CC62" s="285">
        <f t="shared" si="2"/>
        <v>0</v>
      </c>
      <c r="CD62" s="292" t="s">
        <v>221</v>
      </c>
      <c r="CE62" s="285">
        <f t="shared" si="0"/>
        <v>2151695</v>
      </c>
      <c r="CF62" s="248"/>
    </row>
    <row r="63" spans="1:84" ht="12.65" customHeight="1" x14ac:dyDescent="0.3">
      <c r="A63" s="171" t="s">
        <v>236</v>
      </c>
      <c r="B63" s="304"/>
      <c r="C63" s="280"/>
      <c r="D63" s="280"/>
      <c r="E63" s="280">
        <v>5035</v>
      </c>
      <c r="F63" s="281"/>
      <c r="G63" s="280"/>
      <c r="H63" s="280"/>
      <c r="I63" s="281"/>
      <c r="J63" s="281"/>
      <c r="K63" s="281">
        <v>69347</v>
      </c>
      <c r="L63" s="281">
        <v>83428</v>
      </c>
      <c r="M63" s="280"/>
      <c r="N63" s="280">
        <v>28968</v>
      </c>
      <c r="O63" s="280"/>
      <c r="P63" s="281"/>
      <c r="Q63" s="281"/>
      <c r="R63" s="281"/>
      <c r="S63" s="281">
        <v>0</v>
      </c>
      <c r="T63" s="281"/>
      <c r="U63" s="281">
        <v>147058</v>
      </c>
      <c r="V63" s="281">
        <v>4003</v>
      </c>
      <c r="W63" s="281">
        <v>22841</v>
      </c>
      <c r="X63" s="281">
        <v>115922</v>
      </c>
      <c r="Y63" s="281">
        <v>112285</v>
      </c>
      <c r="Z63" s="281"/>
      <c r="AA63" s="281"/>
      <c r="AB63" s="281">
        <v>172178</v>
      </c>
      <c r="AC63" s="281"/>
      <c r="AD63" s="281"/>
      <c r="AE63" s="281">
        <v>579270</v>
      </c>
      <c r="AF63" s="281"/>
      <c r="AG63" s="281">
        <v>1367530</v>
      </c>
      <c r="AH63" s="281"/>
      <c r="AI63" s="281"/>
      <c r="AJ63" s="281">
        <v>0</v>
      </c>
      <c r="AK63" s="281">
        <v>187709</v>
      </c>
      <c r="AL63" s="281">
        <v>127736</v>
      </c>
      <c r="AM63" s="281"/>
      <c r="AN63" s="281"/>
      <c r="AO63" s="281">
        <v>1186</v>
      </c>
      <c r="AP63" s="281"/>
      <c r="AQ63" s="281"/>
      <c r="AR63" s="281"/>
      <c r="AS63" s="281"/>
      <c r="AT63" s="281"/>
      <c r="AU63" s="281"/>
      <c r="AV63" s="281"/>
      <c r="AW63" s="281"/>
      <c r="AX63" s="281"/>
      <c r="AY63" s="281">
        <v>8098</v>
      </c>
      <c r="AZ63" s="281"/>
      <c r="BA63" s="281"/>
      <c r="BB63" s="281">
        <v>0</v>
      </c>
      <c r="BC63" s="281"/>
      <c r="BD63" s="281"/>
      <c r="BE63" s="281">
        <v>0</v>
      </c>
      <c r="BF63" s="281">
        <v>0</v>
      </c>
      <c r="BG63" s="281"/>
      <c r="BH63" s="281">
        <v>0</v>
      </c>
      <c r="BI63" s="281"/>
      <c r="BJ63" s="281">
        <v>79170</v>
      </c>
      <c r="BK63" s="281">
        <v>61294</v>
      </c>
      <c r="BL63" s="281"/>
      <c r="BM63" s="281"/>
      <c r="BN63" s="281">
        <v>216617</v>
      </c>
      <c r="BO63" s="281"/>
      <c r="BP63" s="281">
        <v>606</v>
      </c>
      <c r="BQ63" s="281"/>
      <c r="BR63" s="281">
        <v>5425</v>
      </c>
      <c r="BS63" s="281"/>
      <c r="BT63" s="281"/>
      <c r="BU63" s="281"/>
      <c r="BV63" s="281">
        <v>0</v>
      </c>
      <c r="BW63" s="281"/>
      <c r="BX63" s="281"/>
      <c r="BY63" s="281">
        <v>12723</v>
      </c>
      <c r="BZ63" s="281"/>
      <c r="CA63" s="281"/>
      <c r="CB63" s="281"/>
      <c r="CC63" s="281"/>
      <c r="CD63" s="292" t="s">
        <v>221</v>
      </c>
      <c r="CE63" s="285">
        <f t="shared" si="0"/>
        <v>3408429</v>
      </c>
      <c r="CF63" s="248"/>
    </row>
    <row r="64" spans="1:84" ht="12.65" customHeight="1" x14ac:dyDescent="0.3">
      <c r="A64" s="171" t="s">
        <v>237</v>
      </c>
      <c r="B64" s="304"/>
      <c r="C64" s="280"/>
      <c r="D64" s="280"/>
      <c r="E64" s="281">
        <v>3086</v>
      </c>
      <c r="F64" s="281"/>
      <c r="G64" s="280"/>
      <c r="H64" s="280"/>
      <c r="I64" s="281"/>
      <c r="J64" s="281"/>
      <c r="K64" s="281">
        <v>20987</v>
      </c>
      <c r="L64" s="281">
        <v>51128</v>
      </c>
      <c r="M64" s="280"/>
      <c r="N64" s="280">
        <v>6105</v>
      </c>
      <c r="O64" s="280"/>
      <c r="P64" s="281"/>
      <c r="Q64" s="281"/>
      <c r="R64" s="281"/>
      <c r="S64" s="281">
        <v>21328</v>
      </c>
      <c r="T64" s="281"/>
      <c r="U64" s="281">
        <v>400617</v>
      </c>
      <c r="V64" s="281">
        <v>327</v>
      </c>
      <c r="W64" s="281">
        <v>1863</v>
      </c>
      <c r="X64" s="281">
        <v>9456</v>
      </c>
      <c r="Y64" s="281">
        <v>9160</v>
      </c>
      <c r="Z64" s="281"/>
      <c r="AA64" s="281"/>
      <c r="AB64" s="281">
        <v>338710</v>
      </c>
      <c r="AC64" s="281"/>
      <c r="AD64" s="281"/>
      <c r="AE64" s="281">
        <v>8185</v>
      </c>
      <c r="AF64" s="281"/>
      <c r="AG64" s="281">
        <v>41209</v>
      </c>
      <c r="AH64" s="281"/>
      <c r="AI64" s="281"/>
      <c r="AJ64" s="281">
        <v>66756</v>
      </c>
      <c r="AK64" s="281">
        <v>1384</v>
      </c>
      <c r="AL64" s="281">
        <v>2122</v>
      </c>
      <c r="AM64" s="281"/>
      <c r="AN64" s="281"/>
      <c r="AO64" s="281">
        <v>726</v>
      </c>
      <c r="AP64" s="281"/>
      <c r="AQ64" s="281"/>
      <c r="AR64" s="281"/>
      <c r="AS64" s="281"/>
      <c r="AT64" s="281"/>
      <c r="AU64" s="281"/>
      <c r="AV64" s="281"/>
      <c r="AW64" s="281"/>
      <c r="AX64" s="281"/>
      <c r="AY64" s="281">
        <v>243180</v>
      </c>
      <c r="AZ64" s="281"/>
      <c r="BA64" s="281">
        <v>13311</v>
      </c>
      <c r="BB64" s="281">
        <v>2871</v>
      </c>
      <c r="BC64" s="281"/>
      <c r="BD64" s="281">
        <v>2199</v>
      </c>
      <c r="BE64" s="281">
        <v>26007</v>
      </c>
      <c r="BF64" s="281">
        <v>27257</v>
      </c>
      <c r="BG64" s="281"/>
      <c r="BH64" s="281">
        <v>31160</v>
      </c>
      <c r="BI64" s="281"/>
      <c r="BJ64" s="281">
        <v>2167</v>
      </c>
      <c r="BK64" s="281">
        <v>2036</v>
      </c>
      <c r="BL64" s="281">
        <v>1304</v>
      </c>
      <c r="BM64" s="281"/>
      <c r="BN64" s="281">
        <v>6348</v>
      </c>
      <c r="BO64" s="281"/>
      <c r="BP64" s="281">
        <v>7362</v>
      </c>
      <c r="BQ64" s="281"/>
      <c r="BR64" s="281">
        <v>3354</v>
      </c>
      <c r="BS64" s="281"/>
      <c r="BT64" s="281"/>
      <c r="BU64" s="281"/>
      <c r="BV64" s="281">
        <v>146</v>
      </c>
      <c r="BW64" s="281">
        <v>4</v>
      </c>
      <c r="BX64" s="281"/>
      <c r="BY64" s="281">
        <v>158994</v>
      </c>
      <c r="BZ64" s="281"/>
      <c r="CA64" s="281"/>
      <c r="CB64" s="281"/>
      <c r="CC64" s="281"/>
      <c r="CD64" s="292" t="s">
        <v>221</v>
      </c>
      <c r="CE64" s="285">
        <f t="shared" si="0"/>
        <v>1510849</v>
      </c>
      <c r="CF64" s="248"/>
    </row>
    <row r="65" spans="1:84" ht="12.65" customHeight="1" x14ac:dyDescent="0.3">
      <c r="A65" s="171" t="s">
        <v>238</v>
      </c>
      <c r="B65" s="304"/>
      <c r="C65" s="280"/>
      <c r="D65" s="280"/>
      <c r="E65" s="280">
        <v>0</v>
      </c>
      <c r="F65" s="280"/>
      <c r="G65" s="280"/>
      <c r="H65" s="280"/>
      <c r="I65" s="281"/>
      <c r="J65" s="280"/>
      <c r="K65" s="281"/>
      <c r="L65" s="281">
        <v>0</v>
      </c>
      <c r="M65" s="280"/>
      <c r="N65" s="280"/>
      <c r="O65" s="280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>
        <v>0</v>
      </c>
      <c r="AH65" s="281"/>
      <c r="AI65" s="281"/>
      <c r="AJ65" s="281"/>
      <c r="AK65" s="281"/>
      <c r="AL65" s="281"/>
      <c r="AM65" s="281"/>
      <c r="AN65" s="281"/>
      <c r="AO65" s="281">
        <v>0</v>
      </c>
      <c r="AP65" s="281"/>
      <c r="AQ65" s="281"/>
      <c r="AR65" s="281"/>
      <c r="AS65" s="281"/>
      <c r="AT65" s="281"/>
      <c r="AU65" s="281"/>
      <c r="AV65" s="281"/>
      <c r="AW65" s="281"/>
      <c r="AX65" s="281"/>
      <c r="AY65" s="281"/>
      <c r="AZ65" s="281"/>
      <c r="BA65" s="281"/>
      <c r="BB65" s="281"/>
      <c r="BC65" s="281"/>
      <c r="BD65" s="281"/>
      <c r="BE65" s="281">
        <v>143965</v>
      </c>
      <c r="BF65" s="281"/>
      <c r="BG65" s="281"/>
      <c r="BH65" s="281">
        <v>42282</v>
      </c>
      <c r="BI65" s="281"/>
      <c r="BJ65" s="281"/>
      <c r="BK65" s="281"/>
      <c r="BL65" s="281"/>
      <c r="BM65" s="281"/>
      <c r="BN65" s="281">
        <v>0</v>
      </c>
      <c r="BO65" s="281"/>
      <c r="BP65" s="281"/>
      <c r="BQ65" s="281"/>
      <c r="BR65" s="281"/>
      <c r="BS65" s="281"/>
      <c r="BT65" s="281"/>
      <c r="BU65" s="281"/>
      <c r="BV65" s="281"/>
      <c r="BW65" s="281"/>
      <c r="BX65" s="281"/>
      <c r="BY65" s="281">
        <v>0</v>
      </c>
      <c r="BZ65" s="281"/>
      <c r="CA65" s="281"/>
      <c r="CB65" s="281"/>
      <c r="CC65" s="281"/>
      <c r="CD65" s="292" t="s">
        <v>221</v>
      </c>
      <c r="CE65" s="285">
        <f t="shared" si="0"/>
        <v>186247</v>
      </c>
      <c r="CF65" s="248"/>
    </row>
    <row r="66" spans="1:84" ht="12.65" customHeight="1" x14ac:dyDescent="0.3">
      <c r="A66" s="171" t="s">
        <v>239</v>
      </c>
      <c r="B66" s="304"/>
      <c r="C66" s="280"/>
      <c r="D66" s="280"/>
      <c r="E66" s="280">
        <v>854</v>
      </c>
      <c r="F66" s="280"/>
      <c r="G66" s="280"/>
      <c r="H66" s="280"/>
      <c r="I66" s="280"/>
      <c r="J66" s="280"/>
      <c r="K66" s="281">
        <v>9002</v>
      </c>
      <c r="L66" s="281">
        <v>14147</v>
      </c>
      <c r="M66" s="280"/>
      <c r="N66" s="280">
        <v>1762</v>
      </c>
      <c r="O66" s="281"/>
      <c r="P66" s="281"/>
      <c r="Q66" s="281"/>
      <c r="R66" s="281"/>
      <c r="S66" s="280">
        <v>0</v>
      </c>
      <c r="T66" s="280"/>
      <c r="U66" s="281">
        <v>45057</v>
      </c>
      <c r="V66" s="281">
        <v>0</v>
      </c>
      <c r="W66" s="281">
        <v>87176</v>
      </c>
      <c r="X66" s="281">
        <v>80758</v>
      </c>
      <c r="Y66" s="281">
        <v>101145</v>
      </c>
      <c r="Z66" s="281"/>
      <c r="AA66" s="281"/>
      <c r="AB66" s="281">
        <v>155909</v>
      </c>
      <c r="AC66" s="281"/>
      <c r="AD66" s="281"/>
      <c r="AE66" s="281"/>
      <c r="AF66" s="281"/>
      <c r="AG66" s="281">
        <v>6598</v>
      </c>
      <c r="AH66" s="281"/>
      <c r="AI66" s="281"/>
      <c r="AJ66" s="281">
        <v>88941</v>
      </c>
      <c r="AK66" s="281"/>
      <c r="AL66" s="281"/>
      <c r="AM66" s="281"/>
      <c r="AN66" s="281"/>
      <c r="AO66" s="281">
        <v>201</v>
      </c>
      <c r="AP66" s="281"/>
      <c r="AQ66" s="281"/>
      <c r="AR66" s="281"/>
      <c r="AS66" s="281"/>
      <c r="AT66" s="281"/>
      <c r="AU66" s="281"/>
      <c r="AV66" s="281"/>
      <c r="AW66" s="281"/>
      <c r="AX66" s="281"/>
      <c r="AY66" s="281">
        <v>3826</v>
      </c>
      <c r="AZ66" s="281"/>
      <c r="BA66" s="281"/>
      <c r="BB66" s="281"/>
      <c r="BC66" s="281"/>
      <c r="BD66" s="281">
        <v>93</v>
      </c>
      <c r="BE66" s="281">
        <v>53946</v>
      </c>
      <c r="BF66" s="281"/>
      <c r="BG66" s="281"/>
      <c r="BH66" s="281">
        <v>801078</v>
      </c>
      <c r="BI66" s="281"/>
      <c r="BJ66" s="281">
        <v>14230</v>
      </c>
      <c r="BK66" s="281">
        <v>34297</v>
      </c>
      <c r="BL66" s="281"/>
      <c r="BM66" s="281"/>
      <c r="BN66" s="281">
        <v>0</v>
      </c>
      <c r="BO66" s="281"/>
      <c r="BP66" s="281">
        <v>35833</v>
      </c>
      <c r="BQ66" s="281"/>
      <c r="BR66" s="281">
        <v>10501</v>
      </c>
      <c r="BS66" s="281"/>
      <c r="BT66" s="281"/>
      <c r="BU66" s="281"/>
      <c r="BV66" s="281">
        <v>434432</v>
      </c>
      <c r="BW66" s="281"/>
      <c r="BX66" s="281"/>
      <c r="BY66" s="281">
        <v>6170</v>
      </c>
      <c r="BZ66" s="281"/>
      <c r="CA66" s="281"/>
      <c r="CB66" s="281"/>
      <c r="CC66" s="281"/>
      <c r="CD66" s="292" t="s">
        <v>221</v>
      </c>
      <c r="CE66" s="285">
        <f t="shared" si="0"/>
        <v>1985956</v>
      </c>
      <c r="CF66" s="248"/>
    </row>
    <row r="67" spans="1:84" ht="12.65" customHeight="1" x14ac:dyDescent="0.3">
      <c r="A67" s="171" t="s">
        <v>6</v>
      </c>
      <c r="B67" s="304"/>
      <c r="C67" s="285">
        <f>ROUND(C51+C52,0)</f>
        <v>0</v>
      </c>
      <c r="D67" s="285">
        <f>ROUND(D51+D52,0)</f>
        <v>0</v>
      </c>
      <c r="E67" s="285">
        <f t="shared" ref="E67:BP67" si="3">ROUND(E51+E52,0)</f>
        <v>18564</v>
      </c>
      <c r="F67" s="285">
        <f t="shared" si="3"/>
        <v>0</v>
      </c>
      <c r="G67" s="285">
        <f t="shared" si="3"/>
        <v>0</v>
      </c>
      <c r="H67" s="285">
        <f t="shared" si="3"/>
        <v>0</v>
      </c>
      <c r="I67" s="285">
        <f t="shared" si="3"/>
        <v>0</v>
      </c>
      <c r="J67" s="285">
        <f>ROUND(J51+J52,0)</f>
        <v>0</v>
      </c>
      <c r="K67" s="285">
        <f t="shared" si="3"/>
        <v>113532</v>
      </c>
      <c r="L67" s="285">
        <f t="shared" si="3"/>
        <v>307303</v>
      </c>
      <c r="M67" s="285">
        <f t="shared" si="3"/>
        <v>0</v>
      </c>
      <c r="N67" s="285">
        <f t="shared" si="3"/>
        <v>292909</v>
      </c>
      <c r="O67" s="285">
        <f t="shared" si="3"/>
        <v>0</v>
      </c>
      <c r="P67" s="285">
        <f t="shared" si="3"/>
        <v>0</v>
      </c>
      <c r="Q67" s="285">
        <f t="shared" si="3"/>
        <v>0</v>
      </c>
      <c r="R67" s="285">
        <f t="shared" si="3"/>
        <v>0</v>
      </c>
      <c r="S67" s="285">
        <f t="shared" si="3"/>
        <v>75998</v>
      </c>
      <c r="T67" s="285">
        <f t="shared" si="3"/>
        <v>0</v>
      </c>
      <c r="U67" s="285">
        <f t="shared" si="3"/>
        <v>28192</v>
      </c>
      <c r="V67" s="285">
        <f t="shared" si="3"/>
        <v>715</v>
      </c>
      <c r="W67" s="285">
        <f t="shared" si="3"/>
        <v>4051</v>
      </c>
      <c r="X67" s="285">
        <f t="shared" si="3"/>
        <v>20590</v>
      </c>
      <c r="Y67" s="285">
        <f t="shared" si="3"/>
        <v>19923</v>
      </c>
      <c r="Z67" s="285">
        <f t="shared" si="3"/>
        <v>0</v>
      </c>
      <c r="AA67" s="285">
        <f t="shared" si="3"/>
        <v>0</v>
      </c>
      <c r="AB67" s="285">
        <f t="shared" si="3"/>
        <v>8841</v>
      </c>
      <c r="AC67" s="285">
        <f t="shared" si="3"/>
        <v>0</v>
      </c>
      <c r="AD67" s="285">
        <f t="shared" si="3"/>
        <v>0</v>
      </c>
      <c r="AE67" s="285">
        <f t="shared" si="3"/>
        <v>68610</v>
      </c>
      <c r="AF67" s="285">
        <f t="shared" si="3"/>
        <v>0</v>
      </c>
      <c r="AG67" s="285">
        <f t="shared" si="3"/>
        <v>69206</v>
      </c>
      <c r="AH67" s="285">
        <f t="shared" si="3"/>
        <v>0</v>
      </c>
      <c r="AI67" s="285">
        <f t="shared" si="3"/>
        <v>0</v>
      </c>
      <c r="AJ67" s="285">
        <f t="shared" si="3"/>
        <v>132096</v>
      </c>
      <c r="AK67" s="285">
        <f t="shared" si="3"/>
        <v>15729</v>
      </c>
      <c r="AL67" s="285">
        <f t="shared" si="3"/>
        <v>2145</v>
      </c>
      <c r="AM67" s="285">
        <f t="shared" si="3"/>
        <v>0</v>
      </c>
      <c r="AN67" s="285">
        <f t="shared" si="3"/>
        <v>0</v>
      </c>
      <c r="AO67" s="285">
        <f t="shared" si="3"/>
        <v>4361</v>
      </c>
      <c r="AP67" s="285">
        <f t="shared" si="3"/>
        <v>0</v>
      </c>
      <c r="AQ67" s="285">
        <f t="shared" si="3"/>
        <v>0</v>
      </c>
      <c r="AR67" s="285">
        <f t="shared" si="3"/>
        <v>0</v>
      </c>
      <c r="AS67" s="285">
        <f t="shared" si="3"/>
        <v>0</v>
      </c>
      <c r="AT67" s="285">
        <f t="shared" si="3"/>
        <v>0</v>
      </c>
      <c r="AU67" s="285">
        <f t="shared" si="3"/>
        <v>0</v>
      </c>
      <c r="AV67" s="285">
        <f t="shared" si="3"/>
        <v>0</v>
      </c>
      <c r="AW67" s="285">
        <f t="shared" si="3"/>
        <v>0</v>
      </c>
      <c r="AX67" s="285">
        <f t="shared" si="3"/>
        <v>0</v>
      </c>
      <c r="AY67" s="285">
        <f t="shared" si="3"/>
        <v>32172</v>
      </c>
      <c r="AZ67" s="285">
        <f>ROUND(AZ51+AZ52,0)</f>
        <v>70659</v>
      </c>
      <c r="BA67" s="285">
        <f>ROUND(BA51+BA52,0)</f>
        <v>33364</v>
      </c>
      <c r="BB67" s="285">
        <f t="shared" si="3"/>
        <v>45756</v>
      </c>
      <c r="BC67" s="285">
        <f t="shared" si="3"/>
        <v>0</v>
      </c>
      <c r="BD67" s="285">
        <f t="shared" si="3"/>
        <v>0</v>
      </c>
      <c r="BE67" s="285">
        <f t="shared" si="3"/>
        <v>85888</v>
      </c>
      <c r="BF67" s="285">
        <f t="shared" si="3"/>
        <v>36462</v>
      </c>
      <c r="BG67" s="285">
        <f t="shared" si="3"/>
        <v>0</v>
      </c>
      <c r="BH67" s="285">
        <f t="shared" si="3"/>
        <v>17921</v>
      </c>
      <c r="BI67" s="285">
        <f t="shared" si="3"/>
        <v>0</v>
      </c>
      <c r="BJ67" s="285">
        <f t="shared" si="3"/>
        <v>0</v>
      </c>
      <c r="BK67" s="285">
        <f t="shared" si="3"/>
        <v>50093</v>
      </c>
      <c r="BL67" s="285">
        <f t="shared" si="3"/>
        <v>93561</v>
      </c>
      <c r="BM67" s="285">
        <f t="shared" si="3"/>
        <v>0</v>
      </c>
      <c r="BN67" s="285">
        <f t="shared" si="3"/>
        <v>141152</v>
      </c>
      <c r="BO67" s="285">
        <f t="shared" si="3"/>
        <v>0</v>
      </c>
      <c r="BP67" s="285">
        <f t="shared" si="3"/>
        <v>0</v>
      </c>
      <c r="BQ67" s="285">
        <f t="shared" ref="BQ67:CC67" si="4">ROUND(BQ51+BQ52,0)</f>
        <v>0</v>
      </c>
      <c r="BR67" s="285">
        <f t="shared" si="4"/>
        <v>20328</v>
      </c>
      <c r="BS67" s="285">
        <f t="shared" si="4"/>
        <v>0</v>
      </c>
      <c r="BT67" s="285">
        <f t="shared" si="4"/>
        <v>0</v>
      </c>
      <c r="BU67" s="285">
        <f t="shared" si="4"/>
        <v>0</v>
      </c>
      <c r="BV67" s="285">
        <f t="shared" si="4"/>
        <v>33578</v>
      </c>
      <c r="BW67" s="285">
        <f t="shared" si="4"/>
        <v>0</v>
      </c>
      <c r="BX67" s="285">
        <f t="shared" si="4"/>
        <v>0</v>
      </c>
      <c r="BY67" s="285">
        <f t="shared" si="4"/>
        <v>8317</v>
      </c>
      <c r="BZ67" s="285">
        <f t="shared" si="4"/>
        <v>0</v>
      </c>
      <c r="CA67" s="285">
        <f t="shared" si="4"/>
        <v>0</v>
      </c>
      <c r="CB67" s="285">
        <f t="shared" si="4"/>
        <v>0</v>
      </c>
      <c r="CC67" s="285">
        <f t="shared" si="4"/>
        <v>0</v>
      </c>
      <c r="CD67" s="292" t="s">
        <v>221</v>
      </c>
      <c r="CE67" s="285">
        <f t="shared" si="0"/>
        <v>1852016</v>
      </c>
      <c r="CF67" s="248"/>
    </row>
    <row r="68" spans="1:84" ht="12.65" customHeight="1" x14ac:dyDescent="0.3">
      <c r="A68" s="171" t="s">
        <v>240</v>
      </c>
      <c r="B68" s="304"/>
      <c r="C68" s="280"/>
      <c r="D68" s="280"/>
      <c r="E68" s="280">
        <v>0</v>
      </c>
      <c r="F68" s="280"/>
      <c r="G68" s="280"/>
      <c r="H68" s="280"/>
      <c r="I68" s="280"/>
      <c r="J68" s="280"/>
      <c r="K68" s="281"/>
      <c r="L68" s="281">
        <v>0</v>
      </c>
      <c r="M68" s="280"/>
      <c r="N68" s="280"/>
      <c r="O68" s="280"/>
      <c r="P68" s="281"/>
      <c r="Q68" s="281"/>
      <c r="R68" s="281"/>
      <c r="S68" s="281"/>
      <c r="T68" s="281"/>
      <c r="U68" s="281">
        <v>-560</v>
      </c>
      <c r="V68" s="281">
        <v>0</v>
      </c>
      <c r="W68" s="281"/>
      <c r="X68" s="281"/>
      <c r="Y68" s="281">
        <v>0</v>
      </c>
      <c r="Z68" s="281"/>
      <c r="AA68" s="281"/>
      <c r="AB68" s="281">
        <v>12586</v>
      </c>
      <c r="AC68" s="281"/>
      <c r="AD68" s="281"/>
      <c r="AE68" s="281"/>
      <c r="AF68" s="281"/>
      <c r="AG68" s="281">
        <v>0</v>
      </c>
      <c r="AH68" s="281"/>
      <c r="AI68" s="281"/>
      <c r="AJ68" s="281">
        <v>0</v>
      </c>
      <c r="AK68" s="281"/>
      <c r="AL68" s="281"/>
      <c r="AM68" s="281"/>
      <c r="AN68" s="281"/>
      <c r="AO68" s="281">
        <v>0</v>
      </c>
      <c r="AP68" s="281"/>
      <c r="AQ68" s="281"/>
      <c r="AR68" s="281"/>
      <c r="AS68" s="281"/>
      <c r="AT68" s="281"/>
      <c r="AU68" s="281"/>
      <c r="AV68" s="281"/>
      <c r="AW68" s="281"/>
      <c r="AX68" s="281"/>
      <c r="AY68" s="281"/>
      <c r="AZ68" s="281"/>
      <c r="BA68" s="281"/>
      <c r="BB68" s="281"/>
      <c r="BC68" s="281"/>
      <c r="BD68" s="281"/>
      <c r="BE68" s="281">
        <v>1577</v>
      </c>
      <c r="BF68" s="281"/>
      <c r="BG68" s="281"/>
      <c r="BH68" s="281">
        <v>28520</v>
      </c>
      <c r="BI68" s="281"/>
      <c r="BJ68" s="281">
        <v>0</v>
      </c>
      <c r="BK68" s="281">
        <v>5746</v>
      </c>
      <c r="BL68" s="281"/>
      <c r="BM68" s="281"/>
      <c r="BN68" s="281">
        <v>0</v>
      </c>
      <c r="BO68" s="281"/>
      <c r="BP68" s="281"/>
      <c r="BQ68" s="281"/>
      <c r="BR68" s="281"/>
      <c r="BS68" s="281"/>
      <c r="BT68" s="281"/>
      <c r="BU68" s="281"/>
      <c r="BV68" s="281">
        <v>0</v>
      </c>
      <c r="BW68" s="281"/>
      <c r="BX68" s="281"/>
      <c r="BY68" s="281"/>
      <c r="BZ68" s="281"/>
      <c r="CA68" s="281"/>
      <c r="CB68" s="281"/>
      <c r="CC68" s="281"/>
      <c r="CD68" s="292" t="s">
        <v>221</v>
      </c>
      <c r="CE68" s="285">
        <f t="shared" si="0"/>
        <v>47869</v>
      </c>
      <c r="CF68" s="248"/>
    </row>
    <row r="69" spans="1:84" ht="12.65" customHeight="1" x14ac:dyDescent="0.3">
      <c r="A69" s="171" t="s">
        <v>241</v>
      </c>
      <c r="B69" s="304"/>
      <c r="C69" s="280"/>
      <c r="D69" s="280"/>
      <c r="E69" s="281">
        <v>98</v>
      </c>
      <c r="F69" s="281"/>
      <c r="G69" s="280"/>
      <c r="H69" s="280"/>
      <c r="I69" s="281"/>
      <c r="J69" s="281"/>
      <c r="K69" s="281">
        <v>0</v>
      </c>
      <c r="L69" s="281">
        <v>1616</v>
      </c>
      <c r="M69" s="280"/>
      <c r="N69" s="280">
        <v>0</v>
      </c>
      <c r="O69" s="280"/>
      <c r="P69" s="281"/>
      <c r="Q69" s="281"/>
      <c r="R69" s="288"/>
      <c r="S69" s="281">
        <v>100</v>
      </c>
      <c r="T69" s="280"/>
      <c r="U69" s="281">
        <v>9825</v>
      </c>
      <c r="V69" s="281">
        <v>60</v>
      </c>
      <c r="W69" s="280">
        <v>345</v>
      </c>
      <c r="X69" s="281">
        <v>1752</v>
      </c>
      <c r="Y69" s="281">
        <v>1697</v>
      </c>
      <c r="Z69" s="281"/>
      <c r="AA69" s="281"/>
      <c r="AB69" s="281">
        <v>600</v>
      </c>
      <c r="AC69" s="281"/>
      <c r="AD69" s="281"/>
      <c r="AE69" s="281">
        <v>0</v>
      </c>
      <c r="AF69" s="281"/>
      <c r="AG69" s="281">
        <v>3724</v>
      </c>
      <c r="AH69" s="281"/>
      <c r="AI69" s="281"/>
      <c r="AJ69" s="281">
        <v>23208</v>
      </c>
      <c r="AK69" s="281"/>
      <c r="AL69" s="281">
        <v>195</v>
      </c>
      <c r="AM69" s="281"/>
      <c r="AN69" s="281"/>
      <c r="AO69" s="280">
        <v>23</v>
      </c>
      <c r="AP69" s="281"/>
      <c r="AQ69" s="280"/>
      <c r="AR69" s="280"/>
      <c r="AS69" s="280"/>
      <c r="AT69" s="280"/>
      <c r="AU69" s="281"/>
      <c r="AV69" s="281"/>
      <c r="AW69" s="281"/>
      <c r="AX69" s="281"/>
      <c r="AY69" s="281">
        <v>233</v>
      </c>
      <c r="AZ69" s="281"/>
      <c r="BA69" s="281">
        <v>0</v>
      </c>
      <c r="BB69" s="281">
        <v>723</v>
      </c>
      <c r="BC69" s="281"/>
      <c r="BD69" s="281">
        <v>22</v>
      </c>
      <c r="BE69" s="281">
        <v>216</v>
      </c>
      <c r="BF69" s="281">
        <v>0</v>
      </c>
      <c r="BG69" s="281"/>
      <c r="BH69" s="288">
        <v>43</v>
      </c>
      <c r="BI69" s="281"/>
      <c r="BJ69" s="281">
        <v>250</v>
      </c>
      <c r="BK69" s="281">
        <v>27017</v>
      </c>
      <c r="BL69" s="281">
        <v>266</v>
      </c>
      <c r="BM69" s="281"/>
      <c r="BN69" s="281">
        <v>196707</v>
      </c>
      <c r="BO69" s="281"/>
      <c r="BP69" s="281"/>
      <c r="BQ69" s="281"/>
      <c r="BR69" s="281">
        <v>4689</v>
      </c>
      <c r="BS69" s="281"/>
      <c r="BT69" s="281"/>
      <c r="BU69" s="281"/>
      <c r="BV69" s="281">
        <v>879</v>
      </c>
      <c r="BW69" s="281">
        <v>839</v>
      </c>
      <c r="BX69" s="281"/>
      <c r="BY69" s="281">
        <v>752</v>
      </c>
      <c r="BZ69" s="281"/>
      <c r="CA69" s="281"/>
      <c r="CB69" s="281"/>
      <c r="CC69" s="281"/>
      <c r="CD69" s="284">
        <v>965454</v>
      </c>
      <c r="CE69" s="285">
        <f t="shared" si="0"/>
        <v>1241333</v>
      </c>
      <c r="CF69" s="248"/>
    </row>
    <row r="70" spans="1:84" ht="12.65" customHeight="1" x14ac:dyDescent="0.3">
      <c r="A70" s="171" t="s">
        <v>242</v>
      </c>
      <c r="B70" s="304"/>
      <c r="C70" s="280"/>
      <c r="D70" s="280"/>
      <c r="E70" s="280"/>
      <c r="F70" s="281"/>
      <c r="G70" s="280"/>
      <c r="H70" s="280"/>
      <c r="I70" s="280"/>
      <c r="J70" s="281"/>
      <c r="K70" s="281"/>
      <c r="L70" s="281"/>
      <c r="M70" s="280"/>
      <c r="N70" s="280"/>
      <c r="O70" s="280"/>
      <c r="P70" s="280"/>
      <c r="Q70" s="280"/>
      <c r="R70" s="280"/>
      <c r="S70" s="280"/>
      <c r="T70" s="280"/>
      <c r="U70" s="281"/>
      <c r="V70" s="280"/>
      <c r="W70" s="280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1"/>
      <c r="AU70" s="281"/>
      <c r="AV70" s="281"/>
      <c r="AW70" s="281"/>
      <c r="AX70" s="281"/>
      <c r="AY70" s="281"/>
      <c r="AZ70" s="281"/>
      <c r="BA70" s="281"/>
      <c r="BB70" s="281"/>
      <c r="BC70" s="281"/>
      <c r="BD70" s="281"/>
      <c r="BE70" s="281"/>
      <c r="BF70" s="281"/>
      <c r="BG70" s="281"/>
      <c r="BH70" s="281"/>
      <c r="BI70" s="281"/>
      <c r="BJ70" s="281"/>
      <c r="BK70" s="281"/>
      <c r="BL70" s="281"/>
      <c r="BM70" s="281"/>
      <c r="BN70" s="281"/>
      <c r="BO70" s="281"/>
      <c r="BP70" s="281"/>
      <c r="BQ70" s="281"/>
      <c r="BR70" s="281"/>
      <c r="BS70" s="281"/>
      <c r="BT70" s="281"/>
      <c r="BU70" s="281"/>
      <c r="BV70" s="281"/>
      <c r="BW70" s="281"/>
      <c r="BX70" s="281"/>
      <c r="BY70" s="281"/>
      <c r="BZ70" s="281"/>
      <c r="CA70" s="281"/>
      <c r="CB70" s="281"/>
      <c r="CC70" s="281"/>
      <c r="CD70" s="284">
        <v>5435282</v>
      </c>
      <c r="CE70" s="285">
        <f t="shared" si="0"/>
        <v>5435282</v>
      </c>
      <c r="CF70" s="248"/>
    </row>
    <row r="71" spans="1:84" ht="12.65" customHeight="1" x14ac:dyDescent="0.3">
      <c r="A71" s="171" t="s">
        <v>243</v>
      </c>
      <c r="B71" s="304"/>
      <c r="C71" s="285">
        <f>SUM(C61:C68)+C69-C70</f>
        <v>0</v>
      </c>
      <c r="D71" s="285">
        <f t="shared" ref="D71:AI71" si="5">SUM(D61:D69)-D70</f>
        <v>0</v>
      </c>
      <c r="E71" s="285">
        <f t="shared" si="5"/>
        <v>122071</v>
      </c>
      <c r="F71" s="285">
        <f t="shared" si="5"/>
        <v>0</v>
      </c>
      <c r="G71" s="285">
        <f t="shared" si="5"/>
        <v>0</v>
      </c>
      <c r="H71" s="285">
        <f t="shared" si="5"/>
        <v>0</v>
      </c>
      <c r="I71" s="285">
        <f t="shared" si="5"/>
        <v>0</v>
      </c>
      <c r="J71" s="285">
        <f t="shared" si="5"/>
        <v>0</v>
      </c>
      <c r="K71" s="285">
        <f t="shared" si="5"/>
        <v>1184348</v>
      </c>
      <c r="L71" s="285">
        <f t="shared" si="5"/>
        <v>2022393</v>
      </c>
      <c r="M71" s="285">
        <f t="shared" si="5"/>
        <v>0</v>
      </c>
      <c r="N71" s="285">
        <f t="shared" si="5"/>
        <v>966146</v>
      </c>
      <c r="O71" s="285">
        <f t="shared" si="5"/>
        <v>0</v>
      </c>
      <c r="P71" s="285">
        <f t="shared" si="5"/>
        <v>0</v>
      </c>
      <c r="Q71" s="285">
        <f t="shared" si="5"/>
        <v>0</v>
      </c>
      <c r="R71" s="285">
        <f t="shared" si="5"/>
        <v>0</v>
      </c>
      <c r="S71" s="285">
        <f t="shared" si="5"/>
        <v>160773</v>
      </c>
      <c r="T71" s="285">
        <f t="shared" si="5"/>
        <v>0</v>
      </c>
      <c r="U71" s="285">
        <f t="shared" si="5"/>
        <v>1062347</v>
      </c>
      <c r="V71" s="285">
        <f t="shared" si="5"/>
        <v>11937</v>
      </c>
      <c r="W71" s="285">
        <f t="shared" si="5"/>
        <v>155266</v>
      </c>
      <c r="X71" s="285">
        <f t="shared" si="5"/>
        <v>426363</v>
      </c>
      <c r="Y71" s="285">
        <f t="shared" si="5"/>
        <v>435885</v>
      </c>
      <c r="Z71" s="285">
        <f t="shared" si="5"/>
        <v>0</v>
      </c>
      <c r="AA71" s="285">
        <f t="shared" si="5"/>
        <v>0</v>
      </c>
      <c r="AB71" s="285">
        <f t="shared" si="5"/>
        <v>701470</v>
      </c>
      <c r="AC71" s="285">
        <f t="shared" si="5"/>
        <v>0</v>
      </c>
      <c r="AD71" s="285">
        <f t="shared" si="5"/>
        <v>0</v>
      </c>
      <c r="AE71" s="285">
        <f t="shared" si="5"/>
        <v>656065</v>
      </c>
      <c r="AF71" s="285">
        <f t="shared" si="5"/>
        <v>0</v>
      </c>
      <c r="AG71" s="285">
        <f t="shared" si="5"/>
        <v>2429716</v>
      </c>
      <c r="AH71" s="285">
        <f t="shared" si="5"/>
        <v>0</v>
      </c>
      <c r="AI71" s="285">
        <f t="shared" si="5"/>
        <v>0</v>
      </c>
      <c r="AJ71" s="285">
        <f t="shared" ref="AJ71:BO71" si="6">SUM(AJ61:AJ69)-AJ70</f>
        <v>2192758</v>
      </c>
      <c r="AK71" s="285">
        <f t="shared" si="6"/>
        <v>204822</v>
      </c>
      <c r="AL71" s="285">
        <f t="shared" si="6"/>
        <v>132198</v>
      </c>
      <c r="AM71" s="285">
        <f t="shared" si="6"/>
        <v>0</v>
      </c>
      <c r="AN71" s="285">
        <f t="shared" si="6"/>
        <v>0</v>
      </c>
      <c r="AO71" s="285">
        <f t="shared" si="6"/>
        <v>28736</v>
      </c>
      <c r="AP71" s="285">
        <f t="shared" si="6"/>
        <v>0</v>
      </c>
      <c r="AQ71" s="285">
        <f t="shared" si="6"/>
        <v>0</v>
      </c>
      <c r="AR71" s="285">
        <f t="shared" si="6"/>
        <v>0</v>
      </c>
      <c r="AS71" s="285">
        <f t="shared" si="6"/>
        <v>0</v>
      </c>
      <c r="AT71" s="285">
        <f t="shared" si="6"/>
        <v>0</v>
      </c>
      <c r="AU71" s="285">
        <f t="shared" si="6"/>
        <v>0</v>
      </c>
      <c r="AV71" s="285">
        <f t="shared" si="6"/>
        <v>0</v>
      </c>
      <c r="AW71" s="285">
        <f t="shared" si="6"/>
        <v>0</v>
      </c>
      <c r="AX71" s="285">
        <f t="shared" si="6"/>
        <v>0</v>
      </c>
      <c r="AY71" s="285">
        <f t="shared" si="6"/>
        <v>789045</v>
      </c>
      <c r="AZ71" s="285">
        <f t="shared" si="6"/>
        <v>70659</v>
      </c>
      <c r="BA71" s="285">
        <f t="shared" si="6"/>
        <v>141214</v>
      </c>
      <c r="BB71" s="285">
        <f t="shared" si="6"/>
        <v>329087</v>
      </c>
      <c r="BC71" s="285">
        <f t="shared" si="6"/>
        <v>0</v>
      </c>
      <c r="BD71" s="285">
        <f t="shared" si="6"/>
        <v>63551</v>
      </c>
      <c r="BE71" s="285">
        <f t="shared" si="6"/>
        <v>539272</v>
      </c>
      <c r="BF71" s="285">
        <f t="shared" si="6"/>
        <v>536529</v>
      </c>
      <c r="BG71" s="285">
        <f t="shared" si="6"/>
        <v>0</v>
      </c>
      <c r="BH71" s="285">
        <f t="shared" si="6"/>
        <v>1180229</v>
      </c>
      <c r="BI71" s="285">
        <f t="shared" si="6"/>
        <v>0</v>
      </c>
      <c r="BJ71" s="285">
        <f t="shared" si="6"/>
        <v>346009</v>
      </c>
      <c r="BK71" s="285">
        <f t="shared" si="6"/>
        <v>582118</v>
      </c>
      <c r="BL71" s="285">
        <f t="shared" si="6"/>
        <v>304161</v>
      </c>
      <c r="BM71" s="285">
        <f t="shared" si="6"/>
        <v>0</v>
      </c>
      <c r="BN71" s="285">
        <f t="shared" si="6"/>
        <v>845912</v>
      </c>
      <c r="BO71" s="285">
        <f t="shared" si="6"/>
        <v>0</v>
      </c>
      <c r="BP71" s="285">
        <f t="shared" ref="BP71:CC71" si="7">SUM(BP61:BP69)-BP70</f>
        <v>130764</v>
      </c>
      <c r="BQ71" s="285">
        <f t="shared" si="7"/>
        <v>0</v>
      </c>
      <c r="BR71" s="285">
        <f t="shared" si="7"/>
        <v>227472</v>
      </c>
      <c r="BS71" s="285">
        <f t="shared" si="7"/>
        <v>0</v>
      </c>
      <c r="BT71" s="285">
        <f t="shared" si="7"/>
        <v>0</v>
      </c>
      <c r="BU71" s="285">
        <f t="shared" si="7"/>
        <v>0</v>
      </c>
      <c r="BV71" s="285">
        <f t="shared" si="7"/>
        <v>861836</v>
      </c>
      <c r="BW71" s="285">
        <f t="shared" si="7"/>
        <v>843</v>
      </c>
      <c r="BX71" s="285">
        <f t="shared" si="7"/>
        <v>0</v>
      </c>
      <c r="BY71" s="285">
        <f t="shared" si="7"/>
        <v>558697</v>
      </c>
      <c r="BZ71" s="285">
        <f t="shared" si="7"/>
        <v>0</v>
      </c>
      <c r="CA71" s="285">
        <f t="shared" si="7"/>
        <v>0</v>
      </c>
      <c r="CB71" s="285">
        <f t="shared" si="7"/>
        <v>0</v>
      </c>
      <c r="CC71" s="285">
        <f t="shared" si="7"/>
        <v>0</v>
      </c>
      <c r="CD71" s="290">
        <f>CD69-CD70</f>
        <v>-4469828</v>
      </c>
      <c r="CE71" s="285">
        <f>SUM(CE61:CE69)-CE70</f>
        <v>15930864</v>
      </c>
      <c r="CF71" s="248"/>
    </row>
    <row r="72" spans="1:84" ht="12.65" customHeight="1" x14ac:dyDescent="0.3">
      <c r="A72" s="171" t="s">
        <v>244</v>
      </c>
      <c r="B72" s="304"/>
      <c r="C72" s="292" t="s">
        <v>221</v>
      </c>
      <c r="D72" s="292" t="s">
        <v>221</v>
      </c>
      <c r="E72" s="292" t="s">
        <v>221</v>
      </c>
      <c r="F72" s="292" t="s">
        <v>221</v>
      </c>
      <c r="G72" s="292" t="s">
        <v>221</v>
      </c>
      <c r="H72" s="292" t="s">
        <v>221</v>
      </c>
      <c r="I72" s="292" t="s">
        <v>221</v>
      </c>
      <c r="J72" s="292" t="s">
        <v>221</v>
      </c>
      <c r="K72" s="294" t="s">
        <v>221</v>
      </c>
      <c r="L72" s="292" t="s">
        <v>221</v>
      </c>
      <c r="M72" s="292" t="s">
        <v>221</v>
      </c>
      <c r="N72" s="292" t="s">
        <v>221</v>
      </c>
      <c r="O72" s="292" t="s">
        <v>221</v>
      </c>
      <c r="P72" s="292" t="s">
        <v>221</v>
      </c>
      <c r="Q72" s="292" t="s">
        <v>221</v>
      </c>
      <c r="R72" s="292" t="s">
        <v>221</v>
      </c>
      <c r="S72" s="292" t="s">
        <v>221</v>
      </c>
      <c r="T72" s="292" t="s">
        <v>221</v>
      </c>
      <c r="U72" s="292" t="s">
        <v>221</v>
      </c>
      <c r="V72" s="292" t="s">
        <v>221</v>
      </c>
      <c r="W72" s="292" t="s">
        <v>221</v>
      </c>
      <c r="X72" s="292" t="s">
        <v>221</v>
      </c>
      <c r="Y72" s="292" t="s">
        <v>221</v>
      </c>
      <c r="Z72" s="292" t="s">
        <v>221</v>
      </c>
      <c r="AA72" s="292" t="s">
        <v>221</v>
      </c>
      <c r="AB72" s="292" t="s">
        <v>221</v>
      </c>
      <c r="AC72" s="292" t="s">
        <v>221</v>
      </c>
      <c r="AD72" s="292" t="s">
        <v>221</v>
      </c>
      <c r="AE72" s="292" t="s">
        <v>221</v>
      </c>
      <c r="AF72" s="292" t="s">
        <v>221</v>
      </c>
      <c r="AG72" s="292" t="s">
        <v>221</v>
      </c>
      <c r="AH72" s="292" t="s">
        <v>221</v>
      </c>
      <c r="AI72" s="292" t="s">
        <v>221</v>
      </c>
      <c r="AJ72" s="292" t="s">
        <v>221</v>
      </c>
      <c r="AK72" s="292" t="s">
        <v>221</v>
      </c>
      <c r="AL72" s="292" t="s">
        <v>221</v>
      </c>
      <c r="AM72" s="292" t="s">
        <v>221</v>
      </c>
      <c r="AN72" s="292" t="s">
        <v>221</v>
      </c>
      <c r="AO72" s="292" t="s">
        <v>221</v>
      </c>
      <c r="AP72" s="292" t="s">
        <v>221</v>
      </c>
      <c r="AQ72" s="292" t="s">
        <v>221</v>
      </c>
      <c r="AR72" s="292" t="s">
        <v>221</v>
      </c>
      <c r="AS72" s="292" t="s">
        <v>221</v>
      </c>
      <c r="AT72" s="292" t="s">
        <v>221</v>
      </c>
      <c r="AU72" s="292" t="s">
        <v>221</v>
      </c>
      <c r="AV72" s="292" t="s">
        <v>221</v>
      </c>
      <c r="AW72" s="292" t="s">
        <v>221</v>
      </c>
      <c r="AX72" s="292" t="s">
        <v>221</v>
      </c>
      <c r="AY72" s="292" t="s">
        <v>221</v>
      </c>
      <c r="AZ72" s="292" t="s">
        <v>221</v>
      </c>
      <c r="BA72" s="292" t="s">
        <v>221</v>
      </c>
      <c r="BB72" s="292" t="s">
        <v>221</v>
      </c>
      <c r="BC72" s="292" t="s">
        <v>221</v>
      </c>
      <c r="BD72" s="292" t="s">
        <v>221</v>
      </c>
      <c r="BE72" s="292" t="s">
        <v>221</v>
      </c>
      <c r="BF72" s="292" t="s">
        <v>221</v>
      </c>
      <c r="BG72" s="292" t="s">
        <v>221</v>
      </c>
      <c r="BH72" s="292" t="s">
        <v>221</v>
      </c>
      <c r="BI72" s="292" t="s">
        <v>221</v>
      </c>
      <c r="BJ72" s="292" t="s">
        <v>221</v>
      </c>
      <c r="BK72" s="292" t="s">
        <v>221</v>
      </c>
      <c r="BL72" s="292" t="s">
        <v>221</v>
      </c>
      <c r="BM72" s="292" t="s">
        <v>221</v>
      </c>
      <c r="BN72" s="292" t="s">
        <v>221</v>
      </c>
      <c r="BO72" s="292" t="s">
        <v>221</v>
      </c>
      <c r="BP72" s="292" t="s">
        <v>221</v>
      </c>
      <c r="BQ72" s="292" t="s">
        <v>221</v>
      </c>
      <c r="BR72" s="292" t="s">
        <v>221</v>
      </c>
      <c r="BS72" s="292" t="s">
        <v>221</v>
      </c>
      <c r="BT72" s="292" t="s">
        <v>221</v>
      </c>
      <c r="BU72" s="292" t="s">
        <v>221</v>
      </c>
      <c r="BV72" s="292" t="s">
        <v>221</v>
      </c>
      <c r="BW72" s="292" t="s">
        <v>221</v>
      </c>
      <c r="BX72" s="292" t="s">
        <v>221</v>
      </c>
      <c r="BY72" s="292" t="s">
        <v>221</v>
      </c>
      <c r="BZ72" s="292" t="s">
        <v>221</v>
      </c>
      <c r="CA72" s="292" t="s">
        <v>221</v>
      </c>
      <c r="CB72" s="292" t="s">
        <v>221</v>
      </c>
      <c r="CC72" s="292" t="s">
        <v>221</v>
      </c>
      <c r="CD72" s="292" t="s">
        <v>221</v>
      </c>
      <c r="CE72" s="284">
        <v>1587467</v>
      </c>
      <c r="CF72" s="248"/>
    </row>
    <row r="73" spans="1:84" ht="12.65" customHeight="1" x14ac:dyDescent="0.3">
      <c r="A73" s="171" t="s">
        <v>245</v>
      </c>
      <c r="B73" s="304"/>
      <c r="C73" s="280"/>
      <c r="D73" s="280"/>
      <c r="E73" s="281">
        <v>491573</v>
      </c>
      <c r="F73" s="281"/>
      <c r="G73" s="280"/>
      <c r="H73" s="280"/>
      <c r="I73" s="281"/>
      <c r="J73" s="281"/>
      <c r="K73" s="281">
        <v>1010805</v>
      </c>
      <c r="L73" s="281">
        <v>1227984</v>
      </c>
      <c r="M73" s="280"/>
      <c r="N73" s="280">
        <v>76703</v>
      </c>
      <c r="O73" s="280"/>
      <c r="P73" s="281"/>
      <c r="Q73" s="281"/>
      <c r="R73" s="281"/>
      <c r="S73" s="281">
        <v>31830</v>
      </c>
      <c r="T73" s="281"/>
      <c r="U73" s="281">
        <v>373436</v>
      </c>
      <c r="V73" s="281">
        <v>1248</v>
      </c>
      <c r="W73" s="281">
        <v>2760</v>
      </c>
      <c r="X73" s="281">
        <v>72649</v>
      </c>
      <c r="Y73" s="281">
        <v>46819</v>
      </c>
      <c r="Z73" s="281"/>
      <c r="AA73" s="281"/>
      <c r="AB73" s="281">
        <v>418472</v>
      </c>
      <c r="AC73" s="281"/>
      <c r="AD73" s="281"/>
      <c r="AE73" s="281">
        <v>293146</v>
      </c>
      <c r="AF73" s="281"/>
      <c r="AG73" s="281">
        <v>27599</v>
      </c>
      <c r="AH73" s="281"/>
      <c r="AI73" s="281"/>
      <c r="AJ73" s="281">
        <v>204</v>
      </c>
      <c r="AK73" s="281">
        <v>297465</v>
      </c>
      <c r="AL73" s="281">
        <v>109811</v>
      </c>
      <c r="AM73" s="281"/>
      <c r="AN73" s="281"/>
      <c r="AO73" s="281">
        <v>2432</v>
      </c>
      <c r="AP73" s="281"/>
      <c r="AQ73" s="281"/>
      <c r="AR73" s="281"/>
      <c r="AS73" s="281"/>
      <c r="AT73" s="281"/>
      <c r="AU73" s="281"/>
      <c r="AV73" s="281"/>
      <c r="AW73" s="292" t="s">
        <v>221</v>
      </c>
      <c r="AX73" s="292" t="s">
        <v>221</v>
      </c>
      <c r="AY73" s="292" t="s">
        <v>221</v>
      </c>
      <c r="AZ73" s="292" t="s">
        <v>221</v>
      </c>
      <c r="BA73" s="292" t="s">
        <v>221</v>
      </c>
      <c r="BB73" s="292" t="s">
        <v>221</v>
      </c>
      <c r="BC73" s="292" t="s">
        <v>221</v>
      </c>
      <c r="BD73" s="292" t="s">
        <v>221</v>
      </c>
      <c r="BE73" s="292" t="s">
        <v>221</v>
      </c>
      <c r="BF73" s="292" t="s">
        <v>221</v>
      </c>
      <c r="BG73" s="292" t="s">
        <v>221</v>
      </c>
      <c r="BH73" s="292" t="s">
        <v>221</v>
      </c>
      <c r="BI73" s="292" t="s">
        <v>221</v>
      </c>
      <c r="BJ73" s="292" t="s">
        <v>221</v>
      </c>
      <c r="BK73" s="292" t="s">
        <v>221</v>
      </c>
      <c r="BL73" s="292" t="s">
        <v>221</v>
      </c>
      <c r="BM73" s="292" t="s">
        <v>221</v>
      </c>
      <c r="BN73" s="292" t="s">
        <v>221</v>
      </c>
      <c r="BO73" s="292" t="s">
        <v>221</v>
      </c>
      <c r="BP73" s="292" t="s">
        <v>221</v>
      </c>
      <c r="BQ73" s="292" t="s">
        <v>221</v>
      </c>
      <c r="BR73" s="292" t="s">
        <v>221</v>
      </c>
      <c r="BS73" s="292" t="s">
        <v>221</v>
      </c>
      <c r="BT73" s="292" t="s">
        <v>221</v>
      </c>
      <c r="BU73" s="292" t="s">
        <v>221</v>
      </c>
      <c r="BV73" s="292" t="s">
        <v>221</v>
      </c>
      <c r="BW73" s="292" t="s">
        <v>221</v>
      </c>
      <c r="BX73" s="292" t="s">
        <v>221</v>
      </c>
      <c r="BY73" s="292" t="s">
        <v>221</v>
      </c>
      <c r="BZ73" s="292" t="s">
        <v>221</v>
      </c>
      <c r="CA73" s="292" t="s">
        <v>221</v>
      </c>
      <c r="CB73" s="292" t="s">
        <v>221</v>
      </c>
      <c r="CC73" s="292" t="s">
        <v>221</v>
      </c>
      <c r="CD73" s="292" t="s">
        <v>221</v>
      </c>
      <c r="CE73" s="285">
        <f t="shared" ref="CE73:CE80" si="8">SUM(C73:CD73)</f>
        <v>4484936</v>
      </c>
      <c r="CF73" s="248"/>
    </row>
    <row r="74" spans="1:84" ht="12.65" customHeight="1" x14ac:dyDescent="0.3">
      <c r="A74" s="171" t="s">
        <v>246</v>
      </c>
      <c r="B74" s="304"/>
      <c r="C74" s="280"/>
      <c r="D74" s="280"/>
      <c r="E74" s="281">
        <v>0</v>
      </c>
      <c r="F74" s="281"/>
      <c r="G74" s="280"/>
      <c r="H74" s="280"/>
      <c r="I74" s="280"/>
      <c r="J74" s="281"/>
      <c r="K74" s="281">
        <v>0</v>
      </c>
      <c r="L74" s="281">
        <v>0</v>
      </c>
      <c r="M74" s="280"/>
      <c r="N74" s="280">
        <v>968884</v>
      </c>
      <c r="O74" s="280"/>
      <c r="P74" s="281"/>
      <c r="Q74" s="281"/>
      <c r="R74" s="281"/>
      <c r="S74" s="281">
        <v>98071</v>
      </c>
      <c r="T74" s="281"/>
      <c r="U74" s="281">
        <v>2977024</v>
      </c>
      <c r="V74" s="281">
        <v>57712</v>
      </c>
      <c r="W74" s="281">
        <v>333682</v>
      </c>
      <c r="X74" s="281">
        <v>1634855</v>
      </c>
      <c r="Y74" s="281">
        <v>1607103</v>
      </c>
      <c r="Z74" s="281"/>
      <c r="AA74" s="281"/>
      <c r="AB74" s="281">
        <v>602854</v>
      </c>
      <c r="AC74" s="281"/>
      <c r="AD74" s="281"/>
      <c r="AE74" s="281">
        <v>1178889</v>
      </c>
      <c r="AF74" s="281"/>
      <c r="AG74" s="281">
        <v>4369263</v>
      </c>
      <c r="AH74" s="281"/>
      <c r="AI74" s="281"/>
      <c r="AJ74" s="281">
        <v>3179334</v>
      </c>
      <c r="AK74" s="281">
        <v>174343</v>
      </c>
      <c r="AL74" s="281">
        <v>234083</v>
      </c>
      <c r="AM74" s="281"/>
      <c r="AN74" s="281"/>
      <c r="AO74" s="281">
        <v>178946</v>
      </c>
      <c r="AP74" s="281"/>
      <c r="AQ74" s="281"/>
      <c r="AR74" s="281"/>
      <c r="AS74" s="281"/>
      <c r="AT74" s="281"/>
      <c r="AU74" s="281"/>
      <c r="AV74" s="281"/>
      <c r="AW74" s="292" t="s">
        <v>221</v>
      </c>
      <c r="AX74" s="292" t="s">
        <v>221</v>
      </c>
      <c r="AY74" s="292" t="s">
        <v>221</v>
      </c>
      <c r="AZ74" s="292" t="s">
        <v>221</v>
      </c>
      <c r="BA74" s="292" t="s">
        <v>221</v>
      </c>
      <c r="BB74" s="292" t="s">
        <v>221</v>
      </c>
      <c r="BC74" s="292" t="s">
        <v>221</v>
      </c>
      <c r="BD74" s="292" t="s">
        <v>221</v>
      </c>
      <c r="BE74" s="292" t="s">
        <v>221</v>
      </c>
      <c r="BF74" s="292" t="s">
        <v>221</v>
      </c>
      <c r="BG74" s="292" t="s">
        <v>221</v>
      </c>
      <c r="BH74" s="292" t="s">
        <v>221</v>
      </c>
      <c r="BI74" s="292" t="s">
        <v>221</v>
      </c>
      <c r="BJ74" s="292" t="s">
        <v>221</v>
      </c>
      <c r="BK74" s="292" t="s">
        <v>221</v>
      </c>
      <c r="BL74" s="292" t="s">
        <v>221</v>
      </c>
      <c r="BM74" s="292" t="s">
        <v>221</v>
      </c>
      <c r="BN74" s="292" t="s">
        <v>221</v>
      </c>
      <c r="BO74" s="292" t="s">
        <v>221</v>
      </c>
      <c r="BP74" s="292" t="s">
        <v>221</v>
      </c>
      <c r="BQ74" s="292" t="s">
        <v>221</v>
      </c>
      <c r="BR74" s="292" t="s">
        <v>221</v>
      </c>
      <c r="BS74" s="292" t="s">
        <v>221</v>
      </c>
      <c r="BT74" s="292" t="s">
        <v>221</v>
      </c>
      <c r="BU74" s="292" t="s">
        <v>221</v>
      </c>
      <c r="BV74" s="292" t="s">
        <v>221</v>
      </c>
      <c r="BW74" s="292" t="s">
        <v>221</v>
      </c>
      <c r="BX74" s="292" t="s">
        <v>221</v>
      </c>
      <c r="BY74" s="292" t="s">
        <v>221</v>
      </c>
      <c r="BZ74" s="292" t="s">
        <v>221</v>
      </c>
      <c r="CA74" s="292" t="s">
        <v>221</v>
      </c>
      <c r="CB74" s="292" t="s">
        <v>221</v>
      </c>
      <c r="CC74" s="292" t="s">
        <v>221</v>
      </c>
      <c r="CD74" s="292" t="s">
        <v>221</v>
      </c>
      <c r="CE74" s="285">
        <f t="shared" si="8"/>
        <v>17595043</v>
      </c>
      <c r="CF74" s="248"/>
    </row>
    <row r="75" spans="1:84" ht="12.65" customHeight="1" x14ac:dyDescent="0.3">
      <c r="A75" s="171" t="s">
        <v>247</v>
      </c>
      <c r="B75" s="304"/>
      <c r="C75" s="285">
        <f t="shared" ref="C75:AV75" si="9">SUM(C73:C74)</f>
        <v>0</v>
      </c>
      <c r="D75" s="285">
        <f t="shared" si="9"/>
        <v>0</v>
      </c>
      <c r="E75" s="285">
        <f t="shared" si="9"/>
        <v>491573</v>
      </c>
      <c r="F75" s="285">
        <f t="shared" si="9"/>
        <v>0</v>
      </c>
      <c r="G75" s="285">
        <f t="shared" si="9"/>
        <v>0</v>
      </c>
      <c r="H75" s="285">
        <f t="shared" si="9"/>
        <v>0</v>
      </c>
      <c r="I75" s="285">
        <f t="shared" si="9"/>
        <v>0</v>
      </c>
      <c r="J75" s="285">
        <f t="shared" si="9"/>
        <v>0</v>
      </c>
      <c r="K75" s="285">
        <f t="shared" si="9"/>
        <v>1010805</v>
      </c>
      <c r="L75" s="285">
        <f t="shared" si="9"/>
        <v>1227984</v>
      </c>
      <c r="M75" s="285">
        <f t="shared" si="9"/>
        <v>0</v>
      </c>
      <c r="N75" s="285">
        <f t="shared" si="9"/>
        <v>1045587</v>
      </c>
      <c r="O75" s="285">
        <f t="shared" si="9"/>
        <v>0</v>
      </c>
      <c r="P75" s="285">
        <f t="shared" si="9"/>
        <v>0</v>
      </c>
      <c r="Q75" s="285">
        <f t="shared" si="9"/>
        <v>0</v>
      </c>
      <c r="R75" s="285">
        <f t="shared" si="9"/>
        <v>0</v>
      </c>
      <c r="S75" s="285">
        <f t="shared" si="9"/>
        <v>129901</v>
      </c>
      <c r="T75" s="285">
        <f t="shared" si="9"/>
        <v>0</v>
      </c>
      <c r="U75" s="285">
        <f t="shared" si="9"/>
        <v>3350460</v>
      </c>
      <c r="V75" s="285">
        <f t="shared" si="9"/>
        <v>58960</v>
      </c>
      <c r="W75" s="285">
        <f t="shared" si="9"/>
        <v>336442</v>
      </c>
      <c r="X75" s="285">
        <f t="shared" si="9"/>
        <v>1707504</v>
      </c>
      <c r="Y75" s="285">
        <f t="shared" si="9"/>
        <v>1653922</v>
      </c>
      <c r="Z75" s="285">
        <f t="shared" si="9"/>
        <v>0</v>
      </c>
      <c r="AA75" s="285">
        <f t="shared" si="9"/>
        <v>0</v>
      </c>
      <c r="AB75" s="285">
        <f t="shared" si="9"/>
        <v>1021326</v>
      </c>
      <c r="AC75" s="285">
        <f t="shared" si="9"/>
        <v>0</v>
      </c>
      <c r="AD75" s="285">
        <f t="shared" si="9"/>
        <v>0</v>
      </c>
      <c r="AE75" s="285">
        <f t="shared" si="9"/>
        <v>1472035</v>
      </c>
      <c r="AF75" s="285">
        <f t="shared" si="9"/>
        <v>0</v>
      </c>
      <c r="AG75" s="285">
        <f t="shared" si="9"/>
        <v>4396862</v>
      </c>
      <c r="AH75" s="285">
        <f t="shared" si="9"/>
        <v>0</v>
      </c>
      <c r="AI75" s="285">
        <f t="shared" si="9"/>
        <v>0</v>
      </c>
      <c r="AJ75" s="285">
        <f t="shared" si="9"/>
        <v>3179538</v>
      </c>
      <c r="AK75" s="285">
        <f t="shared" si="9"/>
        <v>471808</v>
      </c>
      <c r="AL75" s="285">
        <f t="shared" si="9"/>
        <v>343894</v>
      </c>
      <c r="AM75" s="285">
        <f t="shared" si="9"/>
        <v>0</v>
      </c>
      <c r="AN75" s="285">
        <f t="shared" si="9"/>
        <v>0</v>
      </c>
      <c r="AO75" s="285">
        <f t="shared" si="9"/>
        <v>181378</v>
      </c>
      <c r="AP75" s="285">
        <f t="shared" si="9"/>
        <v>0</v>
      </c>
      <c r="AQ75" s="285">
        <f t="shared" si="9"/>
        <v>0</v>
      </c>
      <c r="AR75" s="285">
        <f t="shared" si="9"/>
        <v>0</v>
      </c>
      <c r="AS75" s="285">
        <f t="shared" si="9"/>
        <v>0</v>
      </c>
      <c r="AT75" s="285">
        <f t="shared" si="9"/>
        <v>0</v>
      </c>
      <c r="AU75" s="285">
        <f t="shared" si="9"/>
        <v>0</v>
      </c>
      <c r="AV75" s="285">
        <f t="shared" si="9"/>
        <v>0</v>
      </c>
      <c r="AW75" s="292" t="s">
        <v>221</v>
      </c>
      <c r="AX75" s="292" t="s">
        <v>221</v>
      </c>
      <c r="AY75" s="292" t="s">
        <v>221</v>
      </c>
      <c r="AZ75" s="292" t="s">
        <v>221</v>
      </c>
      <c r="BA75" s="292" t="s">
        <v>221</v>
      </c>
      <c r="BB75" s="292" t="s">
        <v>221</v>
      </c>
      <c r="BC75" s="292" t="s">
        <v>221</v>
      </c>
      <c r="BD75" s="292" t="s">
        <v>221</v>
      </c>
      <c r="BE75" s="292" t="s">
        <v>221</v>
      </c>
      <c r="BF75" s="292" t="s">
        <v>221</v>
      </c>
      <c r="BG75" s="292" t="s">
        <v>221</v>
      </c>
      <c r="BH75" s="292" t="s">
        <v>221</v>
      </c>
      <c r="BI75" s="292" t="s">
        <v>221</v>
      </c>
      <c r="BJ75" s="292" t="s">
        <v>221</v>
      </c>
      <c r="BK75" s="292" t="s">
        <v>221</v>
      </c>
      <c r="BL75" s="292" t="s">
        <v>221</v>
      </c>
      <c r="BM75" s="292" t="s">
        <v>221</v>
      </c>
      <c r="BN75" s="292" t="s">
        <v>221</v>
      </c>
      <c r="BO75" s="292" t="s">
        <v>221</v>
      </c>
      <c r="BP75" s="292" t="s">
        <v>221</v>
      </c>
      <c r="BQ75" s="292" t="s">
        <v>221</v>
      </c>
      <c r="BR75" s="292" t="s">
        <v>221</v>
      </c>
      <c r="BS75" s="292" t="s">
        <v>221</v>
      </c>
      <c r="BT75" s="292" t="s">
        <v>221</v>
      </c>
      <c r="BU75" s="292" t="s">
        <v>221</v>
      </c>
      <c r="BV75" s="292" t="s">
        <v>221</v>
      </c>
      <c r="BW75" s="292" t="s">
        <v>221</v>
      </c>
      <c r="BX75" s="292" t="s">
        <v>221</v>
      </c>
      <c r="BY75" s="292" t="s">
        <v>221</v>
      </c>
      <c r="BZ75" s="292" t="s">
        <v>221</v>
      </c>
      <c r="CA75" s="292" t="s">
        <v>221</v>
      </c>
      <c r="CB75" s="292" t="s">
        <v>221</v>
      </c>
      <c r="CC75" s="292" t="s">
        <v>221</v>
      </c>
      <c r="CD75" s="292" t="s">
        <v>221</v>
      </c>
      <c r="CE75" s="285">
        <f t="shared" si="8"/>
        <v>22079979</v>
      </c>
      <c r="CF75" s="248"/>
    </row>
    <row r="76" spans="1:84" ht="12.65" customHeight="1" x14ac:dyDescent="0.3">
      <c r="A76" s="171" t="s">
        <v>248</v>
      </c>
      <c r="B76" s="304"/>
      <c r="C76" s="280"/>
      <c r="D76" s="280"/>
      <c r="E76" s="281">
        <v>779</v>
      </c>
      <c r="F76" s="281"/>
      <c r="G76" s="280"/>
      <c r="H76" s="280"/>
      <c r="I76" s="281"/>
      <c r="J76" s="281"/>
      <c r="K76" s="281">
        <v>4764</v>
      </c>
      <c r="L76" s="281">
        <v>12895</v>
      </c>
      <c r="M76" s="281"/>
      <c r="N76" s="281">
        <v>12291</v>
      </c>
      <c r="O76" s="281"/>
      <c r="P76" s="281"/>
      <c r="Q76" s="281"/>
      <c r="R76" s="281"/>
      <c r="S76" s="281">
        <v>3189</v>
      </c>
      <c r="T76" s="281"/>
      <c r="U76" s="281">
        <v>1183</v>
      </c>
      <c r="V76" s="281">
        <v>30</v>
      </c>
      <c r="W76" s="281">
        <v>170</v>
      </c>
      <c r="X76" s="281">
        <v>864</v>
      </c>
      <c r="Y76" s="281">
        <v>836</v>
      </c>
      <c r="Z76" s="281"/>
      <c r="AA76" s="281"/>
      <c r="AB76" s="281">
        <v>371</v>
      </c>
      <c r="AC76" s="281"/>
      <c r="AD76" s="281"/>
      <c r="AE76" s="281">
        <v>2879</v>
      </c>
      <c r="AF76" s="281"/>
      <c r="AG76" s="281">
        <v>2904</v>
      </c>
      <c r="AH76" s="281"/>
      <c r="AI76" s="281"/>
      <c r="AJ76" s="281">
        <v>5543</v>
      </c>
      <c r="AK76" s="281">
        <v>660</v>
      </c>
      <c r="AL76" s="281">
        <v>90</v>
      </c>
      <c r="AM76" s="281"/>
      <c r="AN76" s="281"/>
      <c r="AO76" s="281">
        <v>183</v>
      </c>
      <c r="AP76" s="281"/>
      <c r="AQ76" s="281"/>
      <c r="AR76" s="281"/>
      <c r="AS76" s="281"/>
      <c r="AT76" s="281"/>
      <c r="AU76" s="281"/>
      <c r="AV76" s="281"/>
      <c r="AW76" s="281"/>
      <c r="AX76" s="281"/>
      <c r="AY76" s="281">
        <v>1350</v>
      </c>
      <c r="AZ76" s="281">
        <v>2965</v>
      </c>
      <c r="BA76" s="281">
        <v>1400</v>
      </c>
      <c r="BB76" s="281">
        <v>1920</v>
      </c>
      <c r="BC76" s="281"/>
      <c r="BD76" s="281"/>
      <c r="BE76" s="281">
        <v>3604</v>
      </c>
      <c r="BF76" s="281">
        <v>1530</v>
      </c>
      <c r="BG76" s="281"/>
      <c r="BH76" s="281">
        <v>752</v>
      </c>
      <c r="BI76" s="281"/>
      <c r="BJ76" s="281">
        <v>0</v>
      </c>
      <c r="BK76" s="281">
        <v>2102</v>
      </c>
      <c r="BL76" s="281">
        <v>3926</v>
      </c>
      <c r="BM76" s="281"/>
      <c r="BN76" s="281">
        <v>5923</v>
      </c>
      <c r="BO76" s="281"/>
      <c r="BP76" s="281">
        <v>0</v>
      </c>
      <c r="BQ76" s="281"/>
      <c r="BR76" s="281">
        <v>853</v>
      </c>
      <c r="BS76" s="281"/>
      <c r="BT76" s="281"/>
      <c r="BU76" s="281"/>
      <c r="BV76" s="281">
        <v>1409</v>
      </c>
      <c r="BW76" s="281"/>
      <c r="BX76" s="281"/>
      <c r="BY76" s="281">
        <v>349</v>
      </c>
      <c r="BZ76" s="281"/>
      <c r="CA76" s="281"/>
      <c r="CB76" s="281"/>
      <c r="CC76" s="281"/>
      <c r="CD76" s="292" t="s">
        <v>221</v>
      </c>
      <c r="CE76" s="285">
        <f t="shared" si="8"/>
        <v>77714</v>
      </c>
      <c r="CF76" s="285">
        <f>BE59-CE76</f>
        <v>0</v>
      </c>
    </row>
    <row r="77" spans="1:84" ht="12.65" customHeight="1" x14ac:dyDescent="0.3">
      <c r="A77" s="171" t="s">
        <v>249</v>
      </c>
      <c r="B77" s="304"/>
      <c r="C77" s="280"/>
      <c r="D77" s="280"/>
      <c r="E77" s="280">
        <v>882</v>
      </c>
      <c r="F77" s="280"/>
      <c r="G77" s="280"/>
      <c r="H77" s="280"/>
      <c r="I77" s="280"/>
      <c r="J77" s="280"/>
      <c r="K77" s="280">
        <v>12724</v>
      </c>
      <c r="L77" s="280">
        <v>14617</v>
      </c>
      <c r="M77" s="280"/>
      <c r="N77" s="280">
        <v>26081</v>
      </c>
      <c r="O77" s="280"/>
      <c r="P77" s="280"/>
      <c r="Q77" s="280"/>
      <c r="R77" s="280"/>
      <c r="S77" s="280"/>
      <c r="T77" s="280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>
        <v>64</v>
      </c>
      <c r="AH77" s="280"/>
      <c r="AI77" s="280"/>
      <c r="AJ77" s="280"/>
      <c r="AK77" s="280"/>
      <c r="AL77" s="280"/>
      <c r="AM77" s="280"/>
      <c r="AN77" s="280"/>
      <c r="AO77" s="280">
        <v>208</v>
      </c>
      <c r="AP77" s="280"/>
      <c r="AQ77" s="280"/>
      <c r="AR77" s="280"/>
      <c r="AS77" s="280"/>
      <c r="AT77" s="280"/>
      <c r="AU77" s="280"/>
      <c r="AV77" s="280"/>
      <c r="AW77" s="280"/>
      <c r="AX77" s="292" t="s">
        <v>221</v>
      </c>
      <c r="AY77" s="292" t="s">
        <v>221</v>
      </c>
      <c r="AZ77" s="280">
        <v>4866</v>
      </c>
      <c r="BA77" s="280"/>
      <c r="BB77" s="280"/>
      <c r="BC77" s="280"/>
      <c r="BD77" s="292" t="s">
        <v>221</v>
      </c>
      <c r="BE77" s="292" t="s">
        <v>221</v>
      </c>
      <c r="BF77" s="280"/>
      <c r="BG77" s="292" t="s">
        <v>221</v>
      </c>
      <c r="BH77" s="280"/>
      <c r="BI77" s="280"/>
      <c r="BJ77" s="292" t="s">
        <v>221</v>
      </c>
      <c r="BK77" s="280"/>
      <c r="BL77" s="280"/>
      <c r="BM77" s="280"/>
      <c r="BN77" s="292" t="s">
        <v>221</v>
      </c>
      <c r="BO77" s="292" t="s">
        <v>221</v>
      </c>
      <c r="BP77" s="292" t="s">
        <v>221</v>
      </c>
      <c r="BQ77" s="292" t="s">
        <v>221</v>
      </c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92" t="s">
        <v>221</v>
      </c>
      <c r="CD77" s="292" t="s">
        <v>221</v>
      </c>
      <c r="CE77" s="285">
        <f>SUM(C77:CD77)</f>
        <v>59442</v>
      </c>
      <c r="CF77" s="285">
        <f>AY59-CE77</f>
        <v>0</v>
      </c>
    </row>
    <row r="78" spans="1:84" ht="12.65" customHeight="1" x14ac:dyDescent="0.3">
      <c r="A78" s="171" t="s">
        <v>250</v>
      </c>
      <c r="B78" s="304"/>
      <c r="C78" s="280"/>
      <c r="D78" s="280"/>
      <c r="E78" s="280">
        <v>270</v>
      </c>
      <c r="F78" s="280"/>
      <c r="G78" s="280"/>
      <c r="H78" s="280"/>
      <c r="I78" s="280"/>
      <c r="J78" s="280"/>
      <c r="K78" s="280">
        <v>1613</v>
      </c>
      <c r="L78" s="280">
        <v>4467</v>
      </c>
      <c r="M78" s="280"/>
      <c r="N78" s="280">
        <v>4257</v>
      </c>
      <c r="O78" s="280"/>
      <c r="P78" s="280"/>
      <c r="Q78" s="280"/>
      <c r="R78" s="280"/>
      <c r="S78" s="280">
        <v>1105</v>
      </c>
      <c r="T78" s="280"/>
      <c r="U78" s="280">
        <v>410</v>
      </c>
      <c r="V78" s="280">
        <v>10</v>
      </c>
      <c r="W78" s="280">
        <v>59</v>
      </c>
      <c r="X78" s="280">
        <v>299</v>
      </c>
      <c r="Y78" s="280">
        <v>290</v>
      </c>
      <c r="Z78" s="280"/>
      <c r="AA78" s="280"/>
      <c r="AB78" s="280">
        <v>129</v>
      </c>
      <c r="AC78" s="280"/>
      <c r="AD78" s="280"/>
      <c r="AE78" s="280">
        <v>997</v>
      </c>
      <c r="AF78" s="280"/>
      <c r="AG78" s="280">
        <v>1006</v>
      </c>
      <c r="AH78" s="280"/>
      <c r="AI78" s="280"/>
      <c r="AJ78" s="280">
        <v>1920</v>
      </c>
      <c r="AK78" s="280">
        <v>229</v>
      </c>
      <c r="AL78" s="280">
        <v>31</v>
      </c>
      <c r="AM78" s="280"/>
      <c r="AN78" s="280"/>
      <c r="AO78" s="280">
        <v>63</v>
      </c>
      <c r="AP78" s="280"/>
      <c r="AQ78" s="280"/>
      <c r="AR78" s="280"/>
      <c r="AS78" s="280"/>
      <c r="AT78" s="280"/>
      <c r="AU78" s="280"/>
      <c r="AV78" s="280"/>
      <c r="AW78" s="280"/>
      <c r="AX78" s="292" t="s">
        <v>221</v>
      </c>
      <c r="AY78" s="292" t="s">
        <v>221</v>
      </c>
      <c r="AZ78" s="292" t="s">
        <v>221</v>
      </c>
      <c r="BA78" s="280">
        <v>485</v>
      </c>
      <c r="BB78" s="280">
        <v>665</v>
      </c>
      <c r="BC78" s="280"/>
      <c r="BD78" s="292" t="s">
        <v>221</v>
      </c>
      <c r="BE78" s="292" t="s">
        <v>221</v>
      </c>
      <c r="BF78" s="292" t="s">
        <v>221</v>
      </c>
      <c r="BG78" s="292" t="s">
        <v>221</v>
      </c>
      <c r="BH78" s="280">
        <v>260</v>
      </c>
      <c r="BI78" s="280"/>
      <c r="BJ78" s="292" t="s">
        <v>221</v>
      </c>
      <c r="BK78" s="280">
        <v>728</v>
      </c>
      <c r="BL78" s="280">
        <v>1360</v>
      </c>
      <c r="BM78" s="280"/>
      <c r="BN78" s="292" t="s">
        <v>221</v>
      </c>
      <c r="BO78" s="292" t="s">
        <v>221</v>
      </c>
      <c r="BP78" s="292" t="s">
        <v>221</v>
      </c>
      <c r="BQ78" s="292" t="s">
        <v>221</v>
      </c>
      <c r="BR78" s="292" t="s">
        <v>221</v>
      </c>
      <c r="BS78" s="280"/>
      <c r="BT78" s="280"/>
      <c r="BU78" s="280"/>
      <c r="BV78" s="280">
        <v>488</v>
      </c>
      <c r="BW78" s="280"/>
      <c r="BX78" s="280"/>
      <c r="BY78" s="280">
        <v>158</v>
      </c>
      <c r="BZ78" s="280"/>
      <c r="CA78" s="280"/>
      <c r="CB78" s="280"/>
      <c r="CC78" s="292" t="s">
        <v>221</v>
      </c>
      <c r="CD78" s="292" t="s">
        <v>221</v>
      </c>
      <c r="CE78" s="285">
        <f t="shared" si="8"/>
        <v>21299</v>
      </c>
      <c r="CF78" s="285"/>
    </row>
    <row r="79" spans="1:84" ht="12.65" customHeight="1" x14ac:dyDescent="0.3">
      <c r="A79" s="171" t="s">
        <v>251</v>
      </c>
      <c r="B79" s="304"/>
      <c r="C79" s="289"/>
      <c r="D79" s="289"/>
      <c r="E79" s="280">
        <v>1327</v>
      </c>
      <c r="F79" s="280"/>
      <c r="G79" s="280"/>
      <c r="H79" s="280"/>
      <c r="I79" s="280"/>
      <c r="J79" s="280"/>
      <c r="K79" s="280">
        <v>15618</v>
      </c>
      <c r="L79" s="280">
        <v>21991</v>
      </c>
      <c r="M79" s="280"/>
      <c r="N79" s="280">
        <v>9524</v>
      </c>
      <c r="O79" s="280"/>
      <c r="P79" s="280"/>
      <c r="Q79" s="280"/>
      <c r="R79" s="280"/>
      <c r="S79" s="280">
        <v>0</v>
      </c>
      <c r="T79" s="280"/>
      <c r="U79" s="280">
        <v>0</v>
      </c>
      <c r="V79" s="280">
        <v>0</v>
      </c>
      <c r="W79" s="280">
        <v>28</v>
      </c>
      <c r="X79" s="280">
        <v>172</v>
      </c>
      <c r="Y79" s="280">
        <v>3222</v>
      </c>
      <c r="Z79" s="280"/>
      <c r="AA79" s="280"/>
      <c r="AB79" s="280"/>
      <c r="AC79" s="280"/>
      <c r="AD79" s="280"/>
      <c r="AE79" s="280">
        <v>2515</v>
      </c>
      <c r="AF79" s="280"/>
      <c r="AG79" s="280">
        <v>14548</v>
      </c>
      <c r="AH79" s="280"/>
      <c r="AI79" s="280"/>
      <c r="AJ79" s="280">
        <v>271</v>
      </c>
      <c r="AK79" s="280">
        <v>709</v>
      </c>
      <c r="AL79" s="280"/>
      <c r="AM79" s="280"/>
      <c r="AN79" s="280"/>
      <c r="AO79" s="280">
        <v>313</v>
      </c>
      <c r="AP79" s="280"/>
      <c r="AQ79" s="280"/>
      <c r="AR79" s="280"/>
      <c r="AS79" s="280"/>
      <c r="AT79" s="280"/>
      <c r="AU79" s="280"/>
      <c r="AV79" s="280"/>
      <c r="AW79" s="280"/>
      <c r="AX79" s="292" t="s">
        <v>221</v>
      </c>
      <c r="AY79" s="292" t="s">
        <v>221</v>
      </c>
      <c r="AZ79" s="292" t="s">
        <v>221</v>
      </c>
      <c r="BA79" s="292" t="s">
        <v>221</v>
      </c>
      <c r="BB79" s="280"/>
      <c r="BC79" s="280"/>
      <c r="BD79" s="292" t="s">
        <v>221</v>
      </c>
      <c r="BE79" s="292" t="s">
        <v>221</v>
      </c>
      <c r="BF79" s="292" t="s">
        <v>221</v>
      </c>
      <c r="BG79" s="292" t="s">
        <v>221</v>
      </c>
      <c r="BH79" s="280"/>
      <c r="BI79" s="280"/>
      <c r="BJ79" s="292" t="s">
        <v>221</v>
      </c>
      <c r="BK79" s="280"/>
      <c r="BL79" s="280"/>
      <c r="BM79" s="280"/>
      <c r="BN79" s="292" t="s">
        <v>221</v>
      </c>
      <c r="BO79" s="292" t="s">
        <v>221</v>
      </c>
      <c r="BP79" s="292" t="s">
        <v>221</v>
      </c>
      <c r="BQ79" s="292" t="s">
        <v>221</v>
      </c>
      <c r="BR79" s="292" t="s">
        <v>221</v>
      </c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92" t="s">
        <v>221</v>
      </c>
      <c r="CD79" s="292" t="s">
        <v>221</v>
      </c>
      <c r="CE79" s="285">
        <f t="shared" si="8"/>
        <v>70238</v>
      </c>
      <c r="CF79" s="285">
        <f>BA59</f>
        <v>0</v>
      </c>
    </row>
    <row r="80" spans="1:84" ht="21" customHeight="1" x14ac:dyDescent="0.3">
      <c r="A80" s="171" t="s">
        <v>252</v>
      </c>
      <c r="B80" s="304"/>
      <c r="C80" s="283"/>
      <c r="D80" s="283"/>
      <c r="E80" s="283">
        <v>1.1399999999999999</v>
      </c>
      <c r="F80" s="283"/>
      <c r="G80" s="283"/>
      <c r="H80" s="283"/>
      <c r="I80" s="283"/>
      <c r="J80" s="283"/>
      <c r="K80" s="283">
        <f>28346/2080</f>
        <v>13.627884615384616</v>
      </c>
      <c r="L80" s="283">
        <v>18.87</v>
      </c>
      <c r="M80" s="283"/>
      <c r="N80" s="283">
        <f>19875/2080</f>
        <v>9.5552884615384617</v>
      </c>
      <c r="O80" s="283"/>
      <c r="P80" s="283"/>
      <c r="Q80" s="283"/>
      <c r="R80" s="283"/>
      <c r="S80" s="283">
        <v>0</v>
      </c>
      <c r="T80" s="283"/>
      <c r="U80" s="283">
        <v>0</v>
      </c>
      <c r="V80" s="283"/>
      <c r="W80" s="283"/>
      <c r="X80" s="283"/>
      <c r="Y80" s="283"/>
      <c r="Z80" s="283"/>
      <c r="AA80" s="283"/>
      <c r="AB80" s="283">
        <f>357/2080</f>
        <v>0.17163461538461539</v>
      </c>
      <c r="AC80" s="283"/>
      <c r="AD80" s="283"/>
      <c r="AE80" s="283"/>
      <c r="AF80" s="283"/>
      <c r="AG80" s="283">
        <f>22504/2080</f>
        <v>10.819230769230769</v>
      </c>
      <c r="AH80" s="283"/>
      <c r="AI80" s="283"/>
      <c r="AJ80" s="283"/>
      <c r="AK80" s="283"/>
      <c r="AL80" s="283"/>
      <c r="AM80" s="283"/>
      <c r="AN80" s="283"/>
      <c r="AO80" s="283">
        <f>0.27</f>
        <v>0.27</v>
      </c>
      <c r="AP80" s="283"/>
      <c r="AQ80" s="283"/>
      <c r="AR80" s="283"/>
      <c r="AS80" s="283"/>
      <c r="AT80" s="283"/>
      <c r="AU80" s="283"/>
      <c r="AV80" s="283"/>
      <c r="AW80" s="292" t="s">
        <v>221</v>
      </c>
      <c r="AX80" s="292" t="s">
        <v>221</v>
      </c>
      <c r="AY80" s="292" t="s">
        <v>221</v>
      </c>
      <c r="AZ80" s="292" t="s">
        <v>221</v>
      </c>
      <c r="BA80" s="292" t="s">
        <v>221</v>
      </c>
      <c r="BB80" s="292" t="s">
        <v>221</v>
      </c>
      <c r="BC80" s="292" t="s">
        <v>221</v>
      </c>
      <c r="BD80" s="292" t="s">
        <v>221</v>
      </c>
      <c r="BE80" s="292" t="s">
        <v>221</v>
      </c>
      <c r="BF80" s="292" t="s">
        <v>221</v>
      </c>
      <c r="BG80" s="292" t="s">
        <v>221</v>
      </c>
      <c r="BH80" s="292" t="s">
        <v>221</v>
      </c>
      <c r="BI80" s="292" t="s">
        <v>221</v>
      </c>
      <c r="BJ80" s="292" t="s">
        <v>221</v>
      </c>
      <c r="BK80" s="292" t="s">
        <v>221</v>
      </c>
      <c r="BL80" s="292" t="s">
        <v>221</v>
      </c>
      <c r="BM80" s="292" t="s">
        <v>221</v>
      </c>
      <c r="BN80" s="292" t="s">
        <v>221</v>
      </c>
      <c r="BO80" s="292" t="s">
        <v>221</v>
      </c>
      <c r="BP80" s="292" t="s">
        <v>221</v>
      </c>
      <c r="BQ80" s="292" t="s">
        <v>221</v>
      </c>
      <c r="BR80" s="292" t="s">
        <v>221</v>
      </c>
      <c r="BS80" s="292" t="s">
        <v>221</v>
      </c>
      <c r="BT80" s="292" t="s">
        <v>221</v>
      </c>
      <c r="BU80" s="295"/>
      <c r="BV80" s="295"/>
      <c r="BW80" s="295"/>
      <c r="BX80" s="295"/>
      <c r="BY80" s="295"/>
      <c r="BZ80" s="295"/>
      <c r="CA80" s="295"/>
      <c r="CB80" s="295"/>
      <c r="CC80" s="292" t="s">
        <v>221</v>
      </c>
      <c r="CD80" s="292" t="s">
        <v>221</v>
      </c>
      <c r="CE80" s="296">
        <f t="shared" si="8"/>
        <v>54.454038461538474</v>
      </c>
      <c r="CF80" s="296"/>
    </row>
    <row r="81" spans="1:5" ht="12.65" customHeight="1" x14ac:dyDescent="0.3">
      <c r="A81" s="208" t="s">
        <v>253</v>
      </c>
      <c r="B81" s="208"/>
      <c r="C81" s="208"/>
      <c r="D81" s="208"/>
      <c r="E81" s="208"/>
    </row>
    <row r="82" spans="1:5" ht="12.65" customHeight="1" x14ac:dyDescent="0.3">
      <c r="A82" s="171" t="s">
        <v>254</v>
      </c>
      <c r="B82" s="172"/>
      <c r="C82" s="297" t="s">
        <v>1275</v>
      </c>
      <c r="D82" s="252"/>
      <c r="E82" s="304"/>
    </row>
    <row r="83" spans="1:5" ht="12.65" customHeight="1" x14ac:dyDescent="0.3">
      <c r="A83" s="173" t="s">
        <v>255</v>
      </c>
      <c r="B83" s="172" t="s">
        <v>256</v>
      </c>
      <c r="C83" s="299" t="s">
        <v>1265</v>
      </c>
      <c r="D83" s="252"/>
      <c r="E83" s="304"/>
    </row>
    <row r="84" spans="1:5" ht="12.65" customHeight="1" x14ac:dyDescent="0.3">
      <c r="A84" s="173" t="s">
        <v>257</v>
      </c>
      <c r="B84" s="172" t="s">
        <v>256</v>
      </c>
      <c r="C84" s="300" t="s">
        <v>1266</v>
      </c>
      <c r="D84" s="205"/>
      <c r="E84" s="204"/>
    </row>
    <row r="85" spans="1:5" ht="12.65" customHeight="1" x14ac:dyDescent="0.3">
      <c r="A85" s="173" t="s">
        <v>1251</v>
      </c>
      <c r="B85" s="172"/>
      <c r="C85" s="302" t="s">
        <v>1267</v>
      </c>
      <c r="D85" s="205"/>
      <c r="E85" s="204"/>
    </row>
    <row r="86" spans="1:5" ht="12.65" customHeight="1" x14ac:dyDescent="0.3">
      <c r="A86" s="173" t="s">
        <v>1252</v>
      </c>
      <c r="B86" s="172" t="s">
        <v>256</v>
      </c>
      <c r="C86" s="301"/>
      <c r="D86" s="205"/>
      <c r="E86" s="204"/>
    </row>
    <row r="87" spans="1:5" ht="12.65" customHeight="1" x14ac:dyDescent="0.3">
      <c r="A87" s="173" t="s">
        <v>258</v>
      </c>
      <c r="B87" s="172" t="s">
        <v>256</v>
      </c>
      <c r="C87" s="300" t="s">
        <v>1268</v>
      </c>
      <c r="D87" s="205"/>
      <c r="E87" s="204"/>
    </row>
    <row r="88" spans="1:5" ht="12.65" customHeight="1" x14ac:dyDescent="0.3">
      <c r="A88" s="173" t="s">
        <v>259</v>
      </c>
      <c r="B88" s="172" t="s">
        <v>256</v>
      </c>
      <c r="C88" s="300" t="s">
        <v>1269</v>
      </c>
      <c r="D88" s="205"/>
      <c r="E88" s="204"/>
    </row>
    <row r="89" spans="1:5" ht="12.65" customHeight="1" x14ac:dyDescent="0.3">
      <c r="A89" s="173" t="s">
        <v>260</v>
      </c>
      <c r="B89" s="172" t="s">
        <v>256</v>
      </c>
      <c r="C89" s="300" t="s">
        <v>1270</v>
      </c>
      <c r="D89" s="205"/>
      <c r="E89" s="204"/>
    </row>
    <row r="90" spans="1:5" ht="12.65" customHeight="1" x14ac:dyDescent="0.3">
      <c r="A90" s="173" t="s">
        <v>261</v>
      </c>
      <c r="B90" s="172" t="s">
        <v>256</v>
      </c>
      <c r="C90" s="300" t="s">
        <v>1274</v>
      </c>
      <c r="D90" s="205"/>
      <c r="E90" s="204"/>
    </row>
    <row r="91" spans="1:5" ht="12.65" customHeight="1" x14ac:dyDescent="0.3">
      <c r="A91" s="173" t="s">
        <v>262</v>
      </c>
      <c r="B91" s="172" t="s">
        <v>256</v>
      </c>
      <c r="C91" s="300" t="s">
        <v>1271</v>
      </c>
      <c r="D91" s="205"/>
      <c r="E91" s="204"/>
    </row>
    <row r="92" spans="1:5" ht="12.65" customHeight="1" x14ac:dyDescent="0.3">
      <c r="A92" s="173" t="s">
        <v>263</v>
      </c>
      <c r="B92" s="172" t="s">
        <v>256</v>
      </c>
      <c r="C92" s="298" t="s">
        <v>1272</v>
      </c>
      <c r="D92" s="252"/>
      <c r="E92" s="304"/>
    </row>
    <row r="93" spans="1:5" ht="12.65" customHeight="1" x14ac:dyDescent="0.3">
      <c r="A93" s="173" t="s">
        <v>264</v>
      </c>
      <c r="B93" s="172" t="s">
        <v>256</v>
      </c>
      <c r="C93" s="303" t="s">
        <v>1273</v>
      </c>
      <c r="D93" s="252"/>
      <c r="E93" s="304"/>
    </row>
    <row r="94" spans="1:5" ht="12.65" customHeight="1" x14ac:dyDescent="0.3">
      <c r="A94" s="173"/>
      <c r="B94" s="173"/>
      <c r="C94" s="312"/>
      <c r="D94" s="304"/>
      <c r="E94" s="304"/>
    </row>
    <row r="95" spans="1:5" ht="12.65" customHeight="1" x14ac:dyDescent="0.3">
      <c r="A95" s="208" t="s">
        <v>265</v>
      </c>
      <c r="B95" s="208"/>
      <c r="C95" s="208"/>
      <c r="D95" s="208"/>
      <c r="E95" s="208"/>
    </row>
    <row r="96" spans="1:5" ht="12.65" customHeight="1" x14ac:dyDescent="0.3">
      <c r="A96" s="313" t="s">
        <v>266</v>
      </c>
      <c r="B96" s="313"/>
      <c r="C96" s="313"/>
      <c r="D96" s="313"/>
      <c r="E96" s="313"/>
    </row>
    <row r="97" spans="1:5" ht="12.65" customHeight="1" x14ac:dyDescent="0.3">
      <c r="A97" s="173" t="s">
        <v>267</v>
      </c>
      <c r="B97" s="172" t="s">
        <v>256</v>
      </c>
      <c r="C97" s="311"/>
      <c r="D97" s="304"/>
      <c r="E97" s="304"/>
    </row>
    <row r="98" spans="1:5" ht="12.65" customHeight="1" x14ac:dyDescent="0.3">
      <c r="A98" s="173" t="s">
        <v>259</v>
      </c>
      <c r="B98" s="172" t="s">
        <v>256</v>
      </c>
      <c r="C98" s="311"/>
      <c r="D98" s="304"/>
      <c r="E98" s="304"/>
    </row>
    <row r="99" spans="1:5" ht="12.65" customHeight="1" x14ac:dyDescent="0.3">
      <c r="A99" s="173" t="s">
        <v>268</v>
      </c>
      <c r="B99" s="172" t="s">
        <v>256</v>
      </c>
      <c r="C99" s="311">
        <v>1</v>
      </c>
      <c r="D99" s="304"/>
      <c r="E99" s="304"/>
    </row>
    <row r="100" spans="1:5" ht="12.65" customHeight="1" x14ac:dyDescent="0.3">
      <c r="A100" s="313" t="s">
        <v>269</v>
      </c>
      <c r="B100" s="313"/>
      <c r="C100" s="313"/>
      <c r="D100" s="313"/>
      <c r="E100" s="313"/>
    </row>
    <row r="101" spans="1:5" ht="12.65" customHeight="1" x14ac:dyDescent="0.3">
      <c r="A101" s="173" t="s">
        <v>270</v>
      </c>
      <c r="B101" s="172" t="s">
        <v>256</v>
      </c>
      <c r="C101" s="311"/>
      <c r="D101" s="304"/>
      <c r="E101" s="304"/>
    </row>
    <row r="102" spans="1:5" ht="12.65" customHeight="1" x14ac:dyDescent="0.3">
      <c r="A102" s="173" t="s">
        <v>132</v>
      </c>
      <c r="B102" s="172" t="s">
        <v>256</v>
      </c>
      <c r="C102" s="308"/>
      <c r="D102" s="304"/>
      <c r="E102" s="304"/>
    </row>
    <row r="103" spans="1:5" ht="12.65" customHeight="1" x14ac:dyDescent="0.3">
      <c r="A103" s="313" t="s">
        <v>271</v>
      </c>
      <c r="B103" s="313"/>
      <c r="C103" s="313"/>
      <c r="D103" s="313"/>
      <c r="E103" s="313"/>
    </row>
    <row r="104" spans="1:5" ht="12.65" customHeight="1" x14ac:dyDescent="0.3">
      <c r="A104" s="173" t="s">
        <v>272</v>
      </c>
      <c r="B104" s="172" t="s">
        <v>256</v>
      </c>
      <c r="C104" s="311"/>
      <c r="D104" s="304"/>
      <c r="E104" s="304"/>
    </row>
    <row r="105" spans="1:5" ht="12.65" customHeight="1" x14ac:dyDescent="0.3">
      <c r="A105" s="173" t="s">
        <v>273</v>
      </c>
      <c r="B105" s="172" t="s">
        <v>256</v>
      </c>
      <c r="C105" s="311"/>
      <c r="D105" s="304"/>
      <c r="E105" s="304"/>
    </row>
    <row r="106" spans="1:5" ht="12.65" customHeight="1" x14ac:dyDescent="0.3">
      <c r="A106" s="173" t="s">
        <v>274</v>
      </c>
      <c r="B106" s="172" t="s">
        <v>256</v>
      </c>
      <c r="C106" s="311"/>
      <c r="D106" s="304"/>
      <c r="E106" s="304"/>
    </row>
    <row r="107" spans="1:5" ht="21.75" customHeight="1" x14ac:dyDescent="0.3">
      <c r="A107" s="173"/>
      <c r="B107" s="172"/>
      <c r="C107" s="190"/>
      <c r="D107" s="304"/>
      <c r="E107" s="304"/>
    </row>
    <row r="108" spans="1:5" ht="13.5" customHeight="1" x14ac:dyDescent="0.3">
      <c r="A108" s="207" t="s">
        <v>275</v>
      </c>
      <c r="B108" s="208"/>
      <c r="C108" s="208"/>
      <c r="D108" s="208"/>
      <c r="E108" s="208"/>
    </row>
    <row r="109" spans="1:5" ht="13.5" customHeight="1" x14ac:dyDescent="0.3">
      <c r="A109" s="173"/>
      <c r="B109" s="172"/>
      <c r="C109" s="190"/>
      <c r="D109" s="304"/>
      <c r="E109" s="304"/>
    </row>
    <row r="110" spans="1:5" ht="12.65" customHeight="1" x14ac:dyDescent="0.3">
      <c r="A110" s="171" t="s">
        <v>276</v>
      </c>
      <c r="B110" s="304"/>
      <c r="C110" s="305" t="s">
        <v>277</v>
      </c>
      <c r="D110" s="170" t="s">
        <v>215</v>
      </c>
      <c r="E110" s="304"/>
    </row>
    <row r="111" spans="1:5" ht="12.65" customHeight="1" x14ac:dyDescent="0.3">
      <c r="A111" s="173" t="s">
        <v>278</v>
      </c>
      <c r="B111" s="172" t="s">
        <v>256</v>
      </c>
      <c r="C111" s="311">
        <v>106</v>
      </c>
      <c r="D111" s="310">
        <v>293</v>
      </c>
      <c r="E111" s="304"/>
    </row>
    <row r="112" spans="1:5" ht="12.65" customHeight="1" x14ac:dyDescent="0.3">
      <c r="A112" s="173" t="s">
        <v>279</v>
      </c>
      <c r="B112" s="172" t="s">
        <v>256</v>
      </c>
      <c r="C112" s="311">
        <v>119</v>
      </c>
      <c r="D112" s="310">
        <f>1899+2956+4269</f>
        <v>9124</v>
      </c>
      <c r="E112" s="304"/>
    </row>
    <row r="113" spans="1:5" ht="12.65" customHeight="1" x14ac:dyDescent="0.3">
      <c r="A113" s="173" t="s">
        <v>280</v>
      </c>
      <c r="B113" s="172" t="s">
        <v>256</v>
      </c>
      <c r="C113" s="311"/>
      <c r="D113" s="310"/>
      <c r="E113" s="304"/>
    </row>
    <row r="114" spans="1:5" ht="12.65" customHeight="1" x14ac:dyDescent="0.3">
      <c r="A114" s="173" t="s">
        <v>281</v>
      </c>
      <c r="B114" s="172" t="s">
        <v>256</v>
      </c>
      <c r="C114" s="311"/>
      <c r="D114" s="310"/>
      <c r="E114" s="304"/>
    </row>
    <row r="115" spans="1:5" ht="12.65" customHeight="1" x14ac:dyDescent="0.3">
      <c r="A115" s="171" t="s">
        <v>282</v>
      </c>
      <c r="B115" s="304"/>
      <c r="C115" s="305" t="s">
        <v>167</v>
      </c>
      <c r="D115" s="304"/>
      <c r="E115" s="304"/>
    </row>
    <row r="116" spans="1:5" ht="12.65" customHeight="1" x14ac:dyDescent="0.3">
      <c r="A116" s="173" t="s">
        <v>283</v>
      </c>
      <c r="B116" s="172" t="s">
        <v>256</v>
      </c>
      <c r="C116" s="311"/>
      <c r="D116" s="304"/>
      <c r="E116" s="304"/>
    </row>
    <row r="117" spans="1:5" ht="12.65" customHeight="1" x14ac:dyDescent="0.3">
      <c r="A117" s="173" t="s">
        <v>284</v>
      </c>
      <c r="B117" s="172" t="s">
        <v>256</v>
      </c>
      <c r="C117" s="311"/>
      <c r="D117" s="304"/>
      <c r="E117" s="304"/>
    </row>
    <row r="118" spans="1:5" ht="12.65" customHeight="1" x14ac:dyDescent="0.3">
      <c r="A118" s="173" t="s">
        <v>1239</v>
      </c>
      <c r="B118" s="172" t="s">
        <v>256</v>
      </c>
      <c r="C118" s="311">
        <v>25</v>
      </c>
      <c r="D118" s="304"/>
      <c r="E118" s="304"/>
    </row>
    <row r="119" spans="1:5" ht="12.65" customHeight="1" x14ac:dyDescent="0.3">
      <c r="A119" s="173" t="s">
        <v>285</v>
      </c>
      <c r="B119" s="172" t="s">
        <v>256</v>
      </c>
      <c r="C119" s="311"/>
      <c r="D119" s="304"/>
      <c r="E119" s="304"/>
    </row>
    <row r="120" spans="1:5" ht="12.65" customHeight="1" x14ac:dyDescent="0.3">
      <c r="A120" s="173" t="s">
        <v>286</v>
      </c>
      <c r="B120" s="172" t="s">
        <v>256</v>
      </c>
      <c r="C120" s="311"/>
      <c r="D120" s="304"/>
      <c r="E120" s="304"/>
    </row>
    <row r="121" spans="1:5" ht="12.65" customHeight="1" x14ac:dyDescent="0.3">
      <c r="A121" s="173" t="s">
        <v>287</v>
      </c>
      <c r="B121" s="172" t="s">
        <v>256</v>
      </c>
      <c r="C121" s="311"/>
      <c r="D121" s="304"/>
      <c r="E121" s="304"/>
    </row>
    <row r="122" spans="1:5" ht="12.65" customHeight="1" x14ac:dyDescent="0.3">
      <c r="A122" s="173" t="s">
        <v>97</v>
      </c>
      <c r="B122" s="172" t="s">
        <v>256</v>
      </c>
      <c r="C122" s="311"/>
      <c r="D122" s="304"/>
      <c r="E122" s="304"/>
    </row>
    <row r="123" spans="1:5" ht="12.65" customHeight="1" x14ac:dyDescent="0.3">
      <c r="A123" s="173" t="s">
        <v>288</v>
      </c>
      <c r="B123" s="172" t="s">
        <v>256</v>
      </c>
      <c r="C123" s="311"/>
      <c r="D123" s="304"/>
      <c r="E123" s="304"/>
    </row>
    <row r="124" spans="1:5" ht="12.65" customHeight="1" x14ac:dyDescent="0.3">
      <c r="A124" s="173" t="s">
        <v>289</v>
      </c>
      <c r="B124" s="172"/>
      <c r="C124" s="311"/>
      <c r="D124" s="304"/>
      <c r="E124" s="304"/>
    </row>
    <row r="125" spans="1:5" ht="12.65" customHeight="1" x14ac:dyDescent="0.3">
      <c r="A125" s="173" t="s">
        <v>280</v>
      </c>
      <c r="B125" s="172" t="s">
        <v>256</v>
      </c>
      <c r="C125" s="311"/>
      <c r="D125" s="304"/>
      <c r="E125" s="304"/>
    </row>
    <row r="126" spans="1:5" ht="12.65" customHeight="1" x14ac:dyDescent="0.3">
      <c r="A126" s="173" t="s">
        <v>290</v>
      </c>
      <c r="B126" s="172" t="s">
        <v>256</v>
      </c>
      <c r="C126" s="311"/>
      <c r="D126" s="304"/>
      <c r="E126" s="304"/>
    </row>
    <row r="127" spans="1:5" ht="12.65" customHeight="1" x14ac:dyDescent="0.3">
      <c r="A127" s="173" t="s">
        <v>291</v>
      </c>
      <c r="B127" s="304"/>
      <c r="C127" s="312"/>
      <c r="D127" s="304"/>
      <c r="E127" s="304">
        <f>SUM(C116:C126)</f>
        <v>25</v>
      </c>
    </row>
    <row r="128" spans="1:5" ht="12.65" customHeight="1" x14ac:dyDescent="0.3">
      <c r="A128" s="173" t="s">
        <v>292</v>
      </c>
      <c r="B128" s="172" t="s">
        <v>256</v>
      </c>
      <c r="C128" s="311"/>
      <c r="D128" s="304"/>
      <c r="E128" s="304"/>
    </row>
    <row r="129" spans="1:6" ht="12.65" customHeight="1" x14ac:dyDescent="0.3">
      <c r="A129" s="173" t="s">
        <v>293</v>
      </c>
      <c r="B129" s="172" t="s">
        <v>256</v>
      </c>
      <c r="C129" s="311"/>
      <c r="D129" s="304"/>
      <c r="E129" s="304"/>
    </row>
    <row r="130" spans="1:6" ht="12.65" customHeight="1" x14ac:dyDescent="0.3">
      <c r="A130" s="173"/>
      <c r="B130" s="304"/>
      <c r="C130" s="312"/>
      <c r="D130" s="304"/>
      <c r="E130" s="304"/>
    </row>
    <row r="131" spans="1:6" ht="12.65" customHeight="1" x14ac:dyDescent="0.3">
      <c r="A131" s="173" t="s">
        <v>294</v>
      </c>
      <c r="B131" s="172" t="s">
        <v>256</v>
      </c>
      <c r="C131" s="311"/>
      <c r="D131" s="304"/>
      <c r="E131" s="304"/>
    </row>
    <row r="132" spans="1:6" ht="12.65" customHeight="1" x14ac:dyDescent="0.3">
      <c r="A132" s="173"/>
      <c r="B132" s="173"/>
      <c r="C132" s="312"/>
      <c r="D132" s="304"/>
      <c r="E132" s="304"/>
    </row>
    <row r="133" spans="1:6" ht="12.65" customHeight="1" x14ac:dyDescent="0.3">
      <c r="A133" s="173"/>
      <c r="B133" s="173"/>
      <c r="C133" s="312"/>
      <c r="D133" s="304"/>
      <c r="E133" s="304"/>
    </row>
    <row r="134" spans="1:6" ht="12.65" customHeight="1" x14ac:dyDescent="0.3">
      <c r="A134" s="173"/>
      <c r="B134" s="173"/>
      <c r="C134" s="312"/>
      <c r="D134" s="304"/>
      <c r="E134" s="304"/>
    </row>
    <row r="135" spans="1:6" ht="18" customHeight="1" x14ac:dyDescent="0.3">
      <c r="A135" s="173"/>
      <c r="B135" s="173"/>
      <c r="C135" s="312"/>
      <c r="D135" s="304"/>
      <c r="E135" s="304"/>
    </row>
    <row r="136" spans="1:6" ht="12.65" customHeight="1" x14ac:dyDescent="0.3">
      <c r="A136" s="208" t="s">
        <v>1240</v>
      </c>
      <c r="B136" s="207"/>
      <c r="C136" s="207"/>
      <c r="D136" s="207"/>
      <c r="E136" s="207"/>
    </row>
    <row r="137" spans="1:6" ht="12.65" customHeight="1" x14ac:dyDescent="0.3">
      <c r="A137" s="254" t="s">
        <v>295</v>
      </c>
      <c r="B137" s="306" t="s">
        <v>296</v>
      </c>
      <c r="C137" s="307" t="s">
        <v>297</v>
      </c>
      <c r="D137" s="306" t="s">
        <v>132</v>
      </c>
      <c r="E137" s="306" t="s">
        <v>203</v>
      </c>
    </row>
    <row r="138" spans="1:6" ht="12.65" customHeight="1" x14ac:dyDescent="0.3">
      <c r="A138" s="173" t="s">
        <v>277</v>
      </c>
      <c r="B138" s="310">
        <v>73</v>
      </c>
      <c r="C138" s="311">
        <v>17</v>
      </c>
      <c r="D138" s="310">
        <v>16</v>
      </c>
      <c r="E138" s="304">
        <f>SUM(B138:D138)</f>
        <v>106</v>
      </c>
    </row>
    <row r="139" spans="1:6" ht="12.65" customHeight="1" x14ac:dyDescent="0.3">
      <c r="A139" s="173" t="s">
        <v>215</v>
      </c>
      <c r="B139" s="310">
        <f>182+31</f>
        <v>213</v>
      </c>
      <c r="C139" s="311">
        <f>49</f>
        <v>49</v>
      </c>
      <c r="D139" s="310">
        <f>293-C139-B139</f>
        <v>31</v>
      </c>
      <c r="E139" s="304">
        <f>SUM(B139:D139)</f>
        <v>293</v>
      </c>
    </row>
    <row r="140" spans="1:6" ht="12.65" customHeight="1" x14ac:dyDescent="0.3">
      <c r="A140" s="173" t="s">
        <v>298</v>
      </c>
      <c r="B140" s="310"/>
      <c r="C140" s="310"/>
      <c r="D140" s="310"/>
      <c r="E140" s="304">
        <f>SUM(B140:D140)</f>
        <v>0</v>
      </c>
    </row>
    <row r="141" spans="1:6" ht="12.65" customHeight="1" x14ac:dyDescent="0.3">
      <c r="A141" s="173" t="s">
        <v>245</v>
      </c>
      <c r="B141" s="310">
        <f>1704354+25475</f>
        <v>1729829</v>
      </c>
      <c r="C141" s="311">
        <f>317768+6581</f>
        <v>324349</v>
      </c>
      <c r="D141" s="310">
        <f>214254+4556</f>
        <v>218810</v>
      </c>
      <c r="E141" s="304">
        <f>SUM(B141:D141)</f>
        <v>2272988</v>
      </c>
      <c r="F141" s="199"/>
    </row>
    <row r="142" spans="1:6" ht="12.65" customHeight="1" x14ac:dyDescent="0.3">
      <c r="A142" s="173" t="s">
        <v>246</v>
      </c>
      <c r="B142" s="310">
        <v>7132077</v>
      </c>
      <c r="C142" s="311">
        <v>4563049</v>
      </c>
      <c r="D142" s="310">
        <v>5899917</v>
      </c>
      <c r="E142" s="304">
        <f>SUM(B142:D142)</f>
        <v>17595043</v>
      </c>
      <c r="F142" s="199"/>
    </row>
    <row r="143" spans="1:6" ht="12.65" customHeight="1" x14ac:dyDescent="0.3">
      <c r="A143" s="254" t="s">
        <v>299</v>
      </c>
      <c r="B143" s="306" t="s">
        <v>296</v>
      </c>
      <c r="C143" s="307" t="s">
        <v>297</v>
      </c>
      <c r="D143" s="306" t="s">
        <v>132</v>
      </c>
      <c r="E143" s="306" t="s">
        <v>203</v>
      </c>
    </row>
    <row r="144" spans="1:6" ht="12.65" customHeight="1" x14ac:dyDescent="0.3">
      <c r="A144" s="173" t="s">
        <v>277</v>
      </c>
      <c r="B144" s="310">
        <v>88</v>
      </c>
      <c r="C144" s="311">
        <v>13</v>
      </c>
      <c r="D144" s="310">
        <f>15+3</f>
        <v>18</v>
      </c>
      <c r="E144" s="304">
        <f>SUM(B144:D144)</f>
        <v>119</v>
      </c>
    </row>
    <row r="145" spans="1:5" ht="12.65" customHeight="1" x14ac:dyDescent="0.3">
      <c r="A145" s="173" t="s">
        <v>215</v>
      </c>
      <c r="B145" s="310">
        <v>1591</v>
      </c>
      <c r="C145" s="311">
        <f>1764+3841</f>
        <v>5605</v>
      </c>
      <c r="D145" s="310">
        <f>2956+1899+4269-C145-B145</f>
        <v>1928</v>
      </c>
      <c r="E145" s="304">
        <f>SUM(B145:D145)</f>
        <v>9124</v>
      </c>
    </row>
    <row r="146" spans="1:5" ht="12.65" customHeight="1" x14ac:dyDescent="0.3">
      <c r="A146" s="173" t="s">
        <v>298</v>
      </c>
      <c r="B146" s="310"/>
      <c r="C146" s="311"/>
      <c r="D146" s="310"/>
      <c r="E146" s="304">
        <f>SUM(B146:D146)</f>
        <v>0</v>
      </c>
    </row>
    <row r="147" spans="1:5" ht="12.65" customHeight="1" x14ac:dyDescent="0.3">
      <c r="A147" s="173" t="s">
        <v>245</v>
      </c>
      <c r="B147" s="310">
        <v>600355</v>
      </c>
      <c r="C147" s="311">
        <f>1382826</f>
        <v>1382826</v>
      </c>
      <c r="D147" s="310">
        <f>228766</f>
        <v>228766</v>
      </c>
      <c r="E147" s="304">
        <f>SUM(B147:D147)</f>
        <v>2211947</v>
      </c>
    </row>
    <row r="148" spans="1:5" ht="12.65" customHeight="1" x14ac:dyDescent="0.3">
      <c r="A148" s="173" t="s">
        <v>246</v>
      </c>
      <c r="B148" s="310"/>
      <c r="C148" s="311"/>
      <c r="D148" s="310"/>
      <c r="E148" s="304">
        <f>SUM(B148:D148)</f>
        <v>0</v>
      </c>
    </row>
    <row r="149" spans="1:5" ht="12.65" customHeight="1" x14ac:dyDescent="0.3">
      <c r="A149" s="254" t="s">
        <v>300</v>
      </c>
      <c r="B149" s="306" t="s">
        <v>296</v>
      </c>
      <c r="C149" s="307" t="s">
        <v>297</v>
      </c>
      <c r="D149" s="306" t="s">
        <v>132</v>
      </c>
      <c r="E149" s="306" t="s">
        <v>203</v>
      </c>
    </row>
    <row r="150" spans="1:5" ht="12.65" customHeight="1" x14ac:dyDescent="0.3">
      <c r="A150" s="173" t="s">
        <v>277</v>
      </c>
      <c r="B150" s="310"/>
      <c r="C150" s="311"/>
      <c r="D150" s="310"/>
      <c r="E150" s="304">
        <f>SUM(B150:D150)</f>
        <v>0</v>
      </c>
    </row>
    <row r="151" spans="1:5" ht="12.65" customHeight="1" x14ac:dyDescent="0.3">
      <c r="A151" s="173" t="s">
        <v>215</v>
      </c>
      <c r="B151" s="310"/>
      <c r="C151" s="311"/>
      <c r="D151" s="310"/>
      <c r="E151" s="304">
        <f>SUM(B151:D151)</f>
        <v>0</v>
      </c>
    </row>
    <row r="152" spans="1:5" ht="12.65" customHeight="1" x14ac:dyDescent="0.3">
      <c r="A152" s="173" t="s">
        <v>298</v>
      </c>
      <c r="B152" s="310"/>
      <c r="C152" s="311"/>
      <c r="D152" s="310"/>
      <c r="E152" s="304">
        <f>SUM(B152:D152)</f>
        <v>0</v>
      </c>
    </row>
    <row r="153" spans="1:5" ht="12.65" customHeight="1" x14ac:dyDescent="0.3">
      <c r="A153" s="173" t="s">
        <v>245</v>
      </c>
      <c r="B153" s="310"/>
      <c r="C153" s="311"/>
      <c r="D153" s="310"/>
      <c r="E153" s="304">
        <f>SUM(B153:D153)</f>
        <v>0</v>
      </c>
    </row>
    <row r="154" spans="1:5" ht="12.65" customHeight="1" x14ac:dyDescent="0.3">
      <c r="A154" s="173" t="s">
        <v>246</v>
      </c>
      <c r="B154" s="310"/>
      <c r="C154" s="311"/>
      <c r="D154" s="310"/>
      <c r="E154" s="304">
        <f>SUM(B154:D154)</f>
        <v>0</v>
      </c>
    </row>
    <row r="155" spans="1:5" ht="12.65" customHeight="1" x14ac:dyDescent="0.3">
      <c r="A155" s="177"/>
      <c r="B155" s="177"/>
      <c r="C155" s="193"/>
      <c r="D155" s="178"/>
      <c r="E155" s="304"/>
    </row>
    <row r="156" spans="1:5" ht="12.65" customHeight="1" x14ac:dyDescent="0.3">
      <c r="A156" s="254" t="s">
        <v>301</v>
      </c>
      <c r="B156" s="306" t="s">
        <v>302</v>
      </c>
      <c r="C156" s="307" t="s">
        <v>303</v>
      </c>
      <c r="D156" s="304"/>
      <c r="E156" s="304"/>
    </row>
    <row r="157" spans="1:5" ht="12.65" customHeight="1" x14ac:dyDescent="0.3">
      <c r="A157" s="177" t="s">
        <v>304</v>
      </c>
      <c r="B157" s="310">
        <v>2267364</v>
      </c>
      <c r="C157" s="310">
        <v>609646</v>
      </c>
      <c r="D157" s="304"/>
      <c r="E157" s="304"/>
    </row>
    <row r="158" spans="1:5" ht="12.65" customHeight="1" x14ac:dyDescent="0.3">
      <c r="A158" s="177"/>
      <c r="B158" s="178"/>
      <c r="C158" s="193"/>
      <c r="D158" s="304"/>
      <c r="E158" s="304"/>
    </row>
    <row r="159" spans="1:5" ht="12.65" customHeight="1" x14ac:dyDescent="0.3">
      <c r="A159" s="177"/>
      <c r="B159" s="177"/>
      <c r="C159" s="193"/>
      <c r="D159" s="178"/>
      <c r="E159" s="304"/>
    </row>
    <row r="160" spans="1:5" ht="12.65" customHeight="1" x14ac:dyDescent="0.3">
      <c r="A160" s="177"/>
      <c r="B160" s="177"/>
      <c r="C160" s="193"/>
      <c r="D160" s="178"/>
      <c r="E160" s="304"/>
    </row>
    <row r="161" spans="1:5" ht="12.65" customHeight="1" x14ac:dyDescent="0.3">
      <c r="A161" s="177"/>
      <c r="B161" s="177"/>
      <c r="C161" s="193"/>
      <c r="D161" s="178"/>
      <c r="E161" s="304"/>
    </row>
    <row r="162" spans="1:5" ht="21.75" customHeight="1" x14ac:dyDescent="0.3">
      <c r="A162" s="177"/>
      <c r="B162" s="177"/>
      <c r="C162" s="193"/>
      <c r="D162" s="178"/>
      <c r="E162" s="304"/>
    </row>
    <row r="163" spans="1:5" ht="11.5" customHeight="1" x14ac:dyDescent="0.3">
      <c r="A163" s="207" t="s">
        <v>305</v>
      </c>
      <c r="B163" s="208"/>
      <c r="C163" s="208"/>
      <c r="D163" s="208"/>
      <c r="E163" s="208"/>
    </row>
    <row r="164" spans="1:5" ht="11.5" customHeight="1" x14ac:dyDescent="0.3">
      <c r="A164" s="313" t="s">
        <v>306</v>
      </c>
      <c r="B164" s="313"/>
      <c r="C164" s="313"/>
      <c r="D164" s="313"/>
      <c r="E164" s="313"/>
    </row>
    <row r="165" spans="1:5" ht="11.5" customHeight="1" x14ac:dyDescent="0.3">
      <c r="A165" s="173" t="s">
        <v>307</v>
      </c>
      <c r="B165" s="172" t="s">
        <v>256</v>
      </c>
      <c r="C165" s="311">
        <v>646673</v>
      </c>
      <c r="D165" s="304"/>
      <c r="E165" s="304"/>
    </row>
    <row r="166" spans="1:5" ht="11.5" customHeight="1" x14ac:dyDescent="0.3">
      <c r="A166" s="173" t="s">
        <v>308</v>
      </c>
      <c r="B166" s="172" t="s">
        <v>256</v>
      </c>
      <c r="C166" s="311">
        <v>27651</v>
      </c>
      <c r="D166" s="304"/>
      <c r="E166" s="304"/>
    </row>
    <row r="167" spans="1:5" ht="11.5" customHeight="1" x14ac:dyDescent="0.3">
      <c r="A167" s="177" t="s">
        <v>309</v>
      </c>
      <c r="B167" s="172" t="s">
        <v>256</v>
      </c>
      <c r="C167" s="311">
        <v>72859</v>
      </c>
      <c r="D167" s="304"/>
      <c r="E167" s="304"/>
    </row>
    <row r="168" spans="1:5" ht="11.5" customHeight="1" x14ac:dyDescent="0.3">
      <c r="A168" s="173" t="s">
        <v>310</v>
      </c>
      <c r="B168" s="172" t="s">
        <v>256</v>
      </c>
      <c r="C168" s="311">
        <v>1039922</v>
      </c>
      <c r="D168" s="304"/>
      <c r="E168" s="304"/>
    </row>
    <row r="169" spans="1:5" ht="11.5" customHeight="1" x14ac:dyDescent="0.3">
      <c r="A169" s="173" t="s">
        <v>311</v>
      </c>
      <c r="B169" s="172" t="s">
        <v>256</v>
      </c>
      <c r="C169" s="311">
        <v>6828</v>
      </c>
      <c r="D169" s="304"/>
      <c r="E169" s="304"/>
    </row>
    <row r="170" spans="1:5" ht="11.5" customHeight="1" x14ac:dyDescent="0.3">
      <c r="A170" s="173" t="s">
        <v>312</v>
      </c>
      <c r="B170" s="172" t="s">
        <v>256</v>
      </c>
      <c r="C170" s="311">
        <v>332978</v>
      </c>
      <c r="D170" s="304"/>
      <c r="E170" s="304"/>
    </row>
    <row r="171" spans="1:5" ht="11.5" customHeight="1" x14ac:dyDescent="0.3">
      <c r="A171" s="173" t="s">
        <v>313</v>
      </c>
      <c r="B171" s="172" t="s">
        <v>256</v>
      </c>
      <c r="C171" s="311">
        <v>24785</v>
      </c>
      <c r="D171" s="304"/>
      <c r="E171" s="304"/>
    </row>
    <row r="172" spans="1:5" ht="11.5" customHeight="1" x14ac:dyDescent="0.3">
      <c r="A172" s="173" t="s">
        <v>313</v>
      </c>
      <c r="B172" s="172" t="s">
        <v>256</v>
      </c>
      <c r="C172" s="311"/>
      <c r="D172" s="304"/>
      <c r="E172" s="304"/>
    </row>
    <row r="173" spans="1:5" ht="11.5" customHeight="1" x14ac:dyDescent="0.3">
      <c r="A173" s="173" t="s">
        <v>203</v>
      </c>
      <c r="B173" s="304"/>
      <c r="C173" s="312"/>
      <c r="D173" s="304">
        <f>SUM(C165:C172)</f>
        <v>2151696</v>
      </c>
      <c r="E173" s="304"/>
    </row>
    <row r="174" spans="1:5" ht="11.5" customHeight="1" x14ac:dyDescent="0.3">
      <c r="A174" s="313" t="s">
        <v>314</v>
      </c>
      <c r="B174" s="313"/>
      <c r="C174" s="313"/>
      <c r="D174" s="313"/>
      <c r="E174" s="313"/>
    </row>
    <row r="175" spans="1:5" ht="11.5" customHeight="1" x14ac:dyDescent="0.3">
      <c r="A175" s="173" t="s">
        <v>315</v>
      </c>
      <c r="B175" s="172" t="s">
        <v>256</v>
      </c>
      <c r="C175" s="311">
        <v>1397</v>
      </c>
      <c r="D175" s="304"/>
      <c r="E175" s="304"/>
    </row>
    <row r="176" spans="1:5" ht="11.5" customHeight="1" x14ac:dyDescent="0.3">
      <c r="A176" s="173" t="s">
        <v>316</v>
      </c>
      <c r="B176" s="172" t="s">
        <v>256</v>
      </c>
      <c r="C176" s="311">
        <v>46472</v>
      </c>
      <c r="D176" s="304"/>
      <c r="E176" s="304"/>
    </row>
    <row r="177" spans="1:5" ht="11.5" customHeight="1" x14ac:dyDescent="0.3">
      <c r="A177" s="173" t="s">
        <v>203</v>
      </c>
      <c r="B177" s="304"/>
      <c r="C177" s="312"/>
      <c r="D177" s="304">
        <f>SUM(C175:C176)</f>
        <v>47869</v>
      </c>
      <c r="E177" s="304"/>
    </row>
    <row r="178" spans="1:5" ht="11.5" customHeight="1" x14ac:dyDescent="0.3">
      <c r="A178" s="313" t="s">
        <v>317</v>
      </c>
      <c r="B178" s="313"/>
      <c r="C178" s="313"/>
      <c r="D178" s="313"/>
      <c r="E178" s="313"/>
    </row>
    <row r="179" spans="1:5" ht="11.5" customHeight="1" x14ac:dyDescent="0.3">
      <c r="A179" s="173" t="s">
        <v>318</v>
      </c>
      <c r="B179" s="172" t="s">
        <v>256</v>
      </c>
      <c r="C179" s="311">
        <v>132600</v>
      </c>
      <c r="D179" s="304"/>
      <c r="E179" s="304"/>
    </row>
    <row r="180" spans="1:5" ht="11.5" customHeight="1" x14ac:dyDescent="0.3">
      <c r="A180" s="173" t="s">
        <v>319</v>
      </c>
      <c r="B180" s="172" t="s">
        <v>256</v>
      </c>
      <c r="C180" s="311">
        <v>50598</v>
      </c>
      <c r="D180" s="304"/>
      <c r="E180" s="304"/>
    </row>
    <row r="181" spans="1:5" ht="11.5" customHeight="1" x14ac:dyDescent="0.3">
      <c r="A181" s="173" t="s">
        <v>203</v>
      </c>
      <c r="B181" s="304"/>
      <c r="C181" s="312"/>
      <c r="D181" s="304">
        <f>SUM(C179:C180)</f>
        <v>183198</v>
      </c>
      <c r="E181" s="304"/>
    </row>
    <row r="182" spans="1:5" ht="11.5" customHeight="1" x14ac:dyDescent="0.3">
      <c r="A182" s="313" t="s">
        <v>320</v>
      </c>
      <c r="B182" s="313"/>
      <c r="C182" s="313"/>
      <c r="D182" s="313"/>
      <c r="E182" s="313"/>
    </row>
    <row r="183" spans="1:5" ht="11.5" customHeight="1" x14ac:dyDescent="0.3">
      <c r="A183" s="173" t="s">
        <v>321</v>
      </c>
      <c r="B183" s="172" t="s">
        <v>256</v>
      </c>
      <c r="C183" s="311">
        <v>0</v>
      </c>
      <c r="D183" s="304"/>
      <c r="E183" s="304"/>
    </row>
    <row r="184" spans="1:5" ht="11.5" customHeight="1" x14ac:dyDescent="0.3">
      <c r="A184" s="173" t="s">
        <v>322</v>
      </c>
      <c r="B184" s="172" t="s">
        <v>256</v>
      </c>
      <c r="C184" s="311">
        <v>0</v>
      </c>
      <c r="D184" s="304"/>
      <c r="E184" s="304"/>
    </row>
    <row r="185" spans="1:5" ht="11.5" customHeight="1" x14ac:dyDescent="0.3">
      <c r="A185" s="173" t="s">
        <v>132</v>
      </c>
      <c r="B185" s="172" t="s">
        <v>256</v>
      </c>
      <c r="C185" s="311">
        <v>0</v>
      </c>
      <c r="D185" s="304"/>
      <c r="E185" s="304"/>
    </row>
    <row r="186" spans="1:5" ht="11.5" customHeight="1" x14ac:dyDescent="0.3">
      <c r="A186" s="173" t="s">
        <v>203</v>
      </c>
      <c r="B186" s="304"/>
      <c r="C186" s="312"/>
      <c r="D186" s="304">
        <f>SUM(C183:C185)</f>
        <v>0</v>
      </c>
      <c r="E186" s="304"/>
    </row>
    <row r="187" spans="1:5" ht="11.5" customHeight="1" x14ac:dyDescent="0.3">
      <c r="A187" s="313" t="s">
        <v>323</v>
      </c>
      <c r="B187" s="313"/>
      <c r="C187" s="313"/>
      <c r="D187" s="313"/>
      <c r="E187" s="313"/>
    </row>
    <row r="188" spans="1:5" ht="11.5" customHeight="1" x14ac:dyDescent="0.3">
      <c r="A188" s="173" t="s">
        <v>324</v>
      </c>
      <c r="B188" s="172" t="s">
        <v>256</v>
      </c>
      <c r="C188" s="311"/>
      <c r="D188" s="304"/>
      <c r="E188" s="304"/>
    </row>
    <row r="189" spans="1:5" ht="11.5" customHeight="1" x14ac:dyDescent="0.3">
      <c r="A189" s="173" t="s">
        <v>325</v>
      </c>
      <c r="B189" s="172" t="s">
        <v>256</v>
      </c>
      <c r="C189" s="311">
        <v>782256</v>
      </c>
      <c r="D189" s="304"/>
      <c r="E189" s="304"/>
    </row>
    <row r="190" spans="1:5" ht="11.5" customHeight="1" x14ac:dyDescent="0.3">
      <c r="A190" s="173" t="s">
        <v>203</v>
      </c>
      <c r="B190" s="304"/>
      <c r="C190" s="312"/>
      <c r="D190" s="304">
        <f>SUM(C188:C189)</f>
        <v>782256</v>
      </c>
      <c r="E190" s="304"/>
    </row>
    <row r="191" spans="1:5" ht="18" customHeight="1" x14ac:dyDescent="0.3">
      <c r="A191" s="173"/>
      <c r="B191" s="304"/>
      <c r="C191" s="312"/>
      <c r="D191" s="304"/>
      <c r="E191" s="304"/>
    </row>
    <row r="192" spans="1:5" ht="12.65" customHeight="1" x14ac:dyDescent="0.3">
      <c r="A192" s="208" t="s">
        <v>326</v>
      </c>
      <c r="B192" s="208"/>
      <c r="C192" s="208"/>
      <c r="D192" s="208"/>
      <c r="E192" s="208"/>
    </row>
    <row r="193" spans="1:8" ht="12.65" customHeight="1" x14ac:dyDescent="0.3">
      <c r="A193" s="207" t="s">
        <v>327</v>
      </c>
      <c r="B193" s="208"/>
      <c r="C193" s="208"/>
      <c r="D193" s="208"/>
      <c r="E193" s="208"/>
    </row>
    <row r="194" spans="1:8" ht="14" x14ac:dyDescent="0.3">
      <c r="A194" s="171"/>
      <c r="B194" s="170" t="s">
        <v>328</v>
      </c>
      <c r="C194" s="305" t="s">
        <v>329</v>
      </c>
      <c r="D194" s="170" t="s">
        <v>330</v>
      </c>
      <c r="E194" s="170" t="s">
        <v>331</v>
      </c>
    </row>
    <row r="195" spans="1:8" ht="14" x14ac:dyDescent="0.3">
      <c r="A195" s="173" t="s">
        <v>332</v>
      </c>
      <c r="B195" s="310">
        <v>99457</v>
      </c>
      <c r="C195" s="311">
        <v>0</v>
      </c>
      <c r="D195" s="310">
        <v>0</v>
      </c>
      <c r="E195" s="304">
        <f t="shared" ref="E195:E203" si="10">SUM(B195:C195)-D195</f>
        <v>99457</v>
      </c>
    </row>
    <row r="196" spans="1:8" ht="14" x14ac:dyDescent="0.3">
      <c r="A196" s="173" t="s">
        <v>333</v>
      </c>
      <c r="B196" s="310">
        <v>186843</v>
      </c>
      <c r="C196" s="311">
        <v>0</v>
      </c>
      <c r="D196" s="310">
        <v>0</v>
      </c>
      <c r="E196" s="304">
        <f>SUM(B196:C196)-D196</f>
        <v>186843</v>
      </c>
    </row>
    <row r="197" spans="1:8" ht="14" x14ac:dyDescent="0.3">
      <c r="A197" s="173" t="s">
        <v>334</v>
      </c>
      <c r="B197" s="310">
        <f ca="1">'Prior Year'!E198</f>
        <v>24474025</v>
      </c>
      <c r="C197" s="311">
        <v>0</v>
      </c>
      <c r="D197" s="310">
        <v>0</v>
      </c>
      <c r="E197" s="304">
        <f t="shared" ca="1" si="10"/>
        <v>24474025</v>
      </c>
    </row>
    <row r="198" spans="1:8" ht="14" x14ac:dyDescent="0.3">
      <c r="A198" s="173" t="s">
        <v>335</v>
      </c>
      <c r="B198" s="310">
        <f ca="1">'Prior Year'!E199</f>
        <v>4884193.6900000004</v>
      </c>
      <c r="C198" s="311">
        <f ca="1">4900033-B198</f>
        <v>15839.30999999959</v>
      </c>
      <c r="D198" s="310">
        <v>0</v>
      </c>
      <c r="E198" s="304">
        <f t="shared" ca="1" si="10"/>
        <v>4900033</v>
      </c>
    </row>
    <row r="199" spans="1:8" ht="14" x14ac:dyDescent="0.3">
      <c r="A199" s="173" t="s">
        <v>336</v>
      </c>
      <c r="B199" s="310">
        <f ca="1">'Prior Year'!E200</f>
        <v>0</v>
      </c>
      <c r="C199" s="311">
        <v>0</v>
      </c>
      <c r="D199" s="310">
        <v>0</v>
      </c>
      <c r="E199" s="304">
        <f t="shared" ca="1" si="10"/>
        <v>0</v>
      </c>
    </row>
    <row r="200" spans="1:8" ht="14" x14ac:dyDescent="0.3">
      <c r="A200" s="173" t="s">
        <v>337</v>
      </c>
      <c r="B200" s="310">
        <f ca="1">'Prior Year'!E201</f>
        <v>3637542.8400000003</v>
      </c>
      <c r="C200" s="311">
        <f>746419-15839</f>
        <v>730580</v>
      </c>
      <c r="D200" s="310">
        <v>47560</v>
      </c>
      <c r="E200" s="304">
        <f t="shared" ca="1" si="10"/>
        <v>4320562.84</v>
      </c>
    </row>
    <row r="201" spans="1:8" ht="14" x14ac:dyDescent="0.3">
      <c r="A201" s="173" t="s">
        <v>338</v>
      </c>
      <c r="B201" s="310">
        <f ca="1">'Prior Year'!E202</f>
        <v>9.9999999976716936E-2</v>
      </c>
      <c r="C201" s="311"/>
      <c r="D201" s="310"/>
      <c r="E201" s="304">
        <f t="shared" ca="1" si="10"/>
        <v>9.9999999976716936E-2</v>
      </c>
    </row>
    <row r="202" spans="1:8" ht="14" x14ac:dyDescent="0.3">
      <c r="A202" s="173" t="s">
        <v>339</v>
      </c>
      <c r="B202" s="310">
        <f ca="1">'Prior Year'!E203</f>
        <v>0</v>
      </c>
      <c r="C202" s="311"/>
      <c r="D202" s="310"/>
      <c r="E202" s="304">
        <f t="shared" ca="1" si="10"/>
        <v>0</v>
      </c>
    </row>
    <row r="203" spans="1:8" ht="14" x14ac:dyDescent="0.3">
      <c r="A203" s="173" t="s">
        <v>340</v>
      </c>
      <c r="B203" s="310">
        <f ca="1">'Prior Year'!E204</f>
        <v>1784.410000000149</v>
      </c>
      <c r="C203" s="311">
        <v>0</v>
      </c>
      <c r="D203" s="310"/>
      <c r="E203" s="304">
        <f t="shared" ca="1" si="10"/>
        <v>1784.410000000149</v>
      </c>
    </row>
    <row r="204" spans="1:8" ht="14" x14ac:dyDescent="0.3">
      <c r="A204" s="173" t="s">
        <v>203</v>
      </c>
      <c r="B204" s="304">
        <f ca="1">SUM(B195:B203)</f>
        <v>33283846.040000003</v>
      </c>
      <c r="C204" s="312">
        <f ca="1">SUM(C195:C203)</f>
        <v>746419.30999999959</v>
      </c>
      <c r="D204" s="304">
        <f>SUM(D195:D203)</f>
        <v>47560</v>
      </c>
      <c r="E204" s="304">
        <f ca="1">SUM(E195:E203)</f>
        <v>33982705.350000009</v>
      </c>
    </row>
    <row r="205" spans="1:8" ht="12.65" customHeight="1" x14ac:dyDescent="0.3">
      <c r="A205" s="173"/>
      <c r="B205" s="173"/>
      <c r="C205" s="312"/>
      <c r="D205" s="304"/>
      <c r="E205" s="304"/>
    </row>
    <row r="206" spans="1:8" ht="12.65" customHeight="1" x14ac:dyDescent="0.3">
      <c r="A206" s="207" t="s">
        <v>341</v>
      </c>
      <c r="B206" s="207"/>
      <c r="C206" s="207"/>
      <c r="D206" s="207"/>
      <c r="E206" s="207"/>
    </row>
    <row r="207" spans="1:8" ht="12.65" customHeight="1" x14ac:dyDescent="0.3">
      <c r="A207" s="171"/>
      <c r="B207" s="170" t="s">
        <v>328</v>
      </c>
      <c r="C207" s="305" t="s">
        <v>329</v>
      </c>
      <c r="D207" s="170" t="s">
        <v>330</v>
      </c>
      <c r="E207" s="170" t="s">
        <v>331</v>
      </c>
      <c r="H207" s="255"/>
    </row>
    <row r="208" spans="1:8" ht="14" x14ac:dyDescent="0.3">
      <c r="A208" s="173" t="s">
        <v>332</v>
      </c>
      <c r="B208" s="178"/>
      <c r="C208" s="193"/>
      <c r="D208" s="178"/>
      <c r="E208" s="304"/>
      <c r="H208" s="255"/>
    </row>
    <row r="209" spans="1:8" ht="14" x14ac:dyDescent="0.3">
      <c r="A209" s="173" t="s">
        <v>333</v>
      </c>
      <c r="B209" s="310">
        <f ca="1">'Prior Year'!E210</f>
        <v>122913.38</v>
      </c>
      <c r="C209" s="311">
        <v>10615</v>
      </c>
      <c r="D209" s="310">
        <v>0</v>
      </c>
      <c r="E209" s="304">
        <f t="shared" ref="E209:E216" ca="1" si="11">SUM(B209:C209)-D209</f>
        <v>133528.38</v>
      </c>
      <c r="H209" s="255"/>
    </row>
    <row r="210" spans="1:8" ht="14" x14ac:dyDescent="0.3">
      <c r="A210" s="173" t="s">
        <v>334</v>
      </c>
      <c r="B210" s="310">
        <f ca="1">'Prior Year'!E211</f>
        <v>10146166.289999999</v>
      </c>
      <c r="C210" s="311">
        <f>760722+17663+4943+263059</f>
        <v>1046387</v>
      </c>
      <c r="D210" s="310">
        <v>0</v>
      </c>
      <c r="E210" s="304">
        <f t="shared" ca="1" si="11"/>
        <v>11192553.289999999</v>
      </c>
      <c r="H210" s="255"/>
    </row>
    <row r="211" spans="1:8" ht="14" x14ac:dyDescent="0.3">
      <c r="A211" s="173" t="s">
        <v>335</v>
      </c>
      <c r="B211" s="310">
        <f ca="1">'Prior Year'!E212</f>
        <v>1458788.15</v>
      </c>
      <c r="C211" s="311">
        <v>451512</v>
      </c>
      <c r="D211" s="310">
        <v>0</v>
      </c>
      <c r="E211" s="304">
        <f ca="1">SUM(B211:C211)-D211</f>
        <v>1910300.15</v>
      </c>
      <c r="H211" s="255"/>
    </row>
    <row r="212" spans="1:8" ht="14" x14ac:dyDescent="0.3">
      <c r="A212" s="173" t="s">
        <v>336</v>
      </c>
      <c r="B212" s="310">
        <f ca="1">'Prior Year'!E213</f>
        <v>0</v>
      </c>
      <c r="C212" s="311">
        <v>0</v>
      </c>
      <c r="D212" s="310">
        <v>0</v>
      </c>
      <c r="E212" s="304">
        <f ca="1">SUM(B212:C212)-D212</f>
        <v>0</v>
      </c>
      <c r="H212" s="255"/>
    </row>
    <row r="213" spans="1:8" ht="14" x14ac:dyDescent="0.3">
      <c r="A213" s="173" t="s">
        <v>337</v>
      </c>
      <c r="B213" s="310">
        <f ca="1">'Prior Year'!E214</f>
        <v>2637045.9099999997</v>
      </c>
      <c r="C213" s="311">
        <f>335225+7468+809</f>
        <v>343502</v>
      </c>
      <c r="D213" s="310">
        <v>47560</v>
      </c>
      <c r="E213" s="304">
        <f ca="1">SUM(B213:C213)-D213</f>
        <v>2932987.9099999997</v>
      </c>
      <c r="H213" s="255"/>
    </row>
    <row r="214" spans="1:8" ht="14" x14ac:dyDescent="0.3">
      <c r="A214" s="173" t="s">
        <v>338</v>
      </c>
      <c r="B214" s="310">
        <f ca="1">'Prior Year'!E215</f>
        <v>0</v>
      </c>
      <c r="C214" s="311"/>
      <c r="D214" s="310"/>
      <c r="E214" s="304">
        <f t="shared" ca="1" si="11"/>
        <v>0</v>
      </c>
      <c r="H214" s="255"/>
    </row>
    <row r="215" spans="1:8" ht="14" x14ac:dyDescent="0.3">
      <c r="A215" s="173" t="s">
        <v>339</v>
      </c>
      <c r="B215" s="310">
        <f ca="1">'Prior Year'!E216</f>
        <v>0</v>
      </c>
      <c r="C215" s="311"/>
      <c r="D215" s="310"/>
      <c r="E215" s="304">
        <f t="shared" ca="1" si="11"/>
        <v>0</v>
      </c>
      <c r="H215" s="255"/>
    </row>
    <row r="216" spans="1:8" ht="14" x14ac:dyDescent="0.3">
      <c r="A216" s="173" t="s">
        <v>340</v>
      </c>
      <c r="B216" s="310">
        <f ca="1">'Prior Year'!E217</f>
        <v>0</v>
      </c>
      <c r="C216" s="311"/>
      <c r="D216" s="310"/>
      <c r="E216" s="304">
        <f t="shared" ca="1" si="11"/>
        <v>0</v>
      </c>
      <c r="H216" s="255"/>
    </row>
    <row r="217" spans="1:8" ht="12.65" customHeight="1" x14ac:dyDescent="0.3">
      <c r="A217" s="173" t="s">
        <v>203</v>
      </c>
      <c r="B217" s="304">
        <f ca="1">SUM(B208:B216)</f>
        <v>14364913.73</v>
      </c>
      <c r="C217" s="312">
        <f>SUM(C208:C216)</f>
        <v>1852016</v>
      </c>
      <c r="D217" s="304">
        <f>SUM(D208:D216)</f>
        <v>47560</v>
      </c>
      <c r="E217" s="304">
        <f ca="1">SUM(E208:E216)</f>
        <v>16169369.73</v>
      </c>
    </row>
    <row r="218" spans="1:8" ht="21.75" customHeight="1" x14ac:dyDescent="0.3">
      <c r="A218" s="173"/>
      <c r="B218" s="304"/>
      <c r="C218" s="312"/>
      <c r="D218" s="304"/>
      <c r="E218" s="304"/>
    </row>
    <row r="219" spans="1:8" ht="12.65" customHeight="1" x14ac:dyDescent="0.3">
      <c r="A219" s="208" t="s">
        <v>342</v>
      </c>
      <c r="B219" s="208"/>
      <c r="C219" s="208"/>
      <c r="D219" s="208"/>
      <c r="E219" s="208"/>
    </row>
    <row r="220" spans="1:8" ht="12.65" customHeight="1" x14ac:dyDescent="0.3">
      <c r="A220" s="208"/>
      <c r="B220" s="314" t="s">
        <v>1255</v>
      </c>
      <c r="C220" s="314"/>
      <c r="D220" s="208"/>
      <c r="E220" s="208"/>
    </row>
    <row r="221" spans="1:8" ht="12.65" customHeight="1" x14ac:dyDescent="0.3">
      <c r="A221" s="266" t="s">
        <v>1255</v>
      </c>
      <c r="B221" s="208"/>
      <c r="C221" s="311">
        <v>657598</v>
      </c>
      <c r="D221" s="172">
        <f>C221</f>
        <v>657598</v>
      </c>
      <c r="E221" s="208"/>
    </row>
    <row r="222" spans="1:8" ht="12.65" customHeight="1" x14ac:dyDescent="0.3">
      <c r="A222" s="313" t="s">
        <v>343</v>
      </c>
      <c r="B222" s="313"/>
      <c r="C222" s="313"/>
      <c r="D222" s="313"/>
      <c r="E222" s="313"/>
    </row>
    <row r="223" spans="1:8" ht="12.65" customHeight="1" x14ac:dyDescent="0.3">
      <c r="A223" s="173" t="s">
        <v>344</v>
      </c>
      <c r="B223" s="172" t="s">
        <v>256</v>
      </c>
      <c r="C223" s="311">
        <v>1197638</v>
      </c>
      <c r="D223" s="304"/>
      <c r="E223" s="304"/>
    </row>
    <row r="224" spans="1:8" ht="12.65" customHeight="1" x14ac:dyDescent="0.3">
      <c r="A224" s="173" t="s">
        <v>345</v>
      </c>
      <c r="B224" s="172" t="s">
        <v>256</v>
      </c>
      <c r="C224" s="311">
        <v>1727778</v>
      </c>
      <c r="D224" s="304"/>
      <c r="E224" s="304"/>
    </row>
    <row r="225" spans="1:5" ht="12.65" customHeight="1" x14ac:dyDescent="0.3">
      <c r="A225" s="173" t="s">
        <v>346</v>
      </c>
      <c r="B225" s="172" t="s">
        <v>256</v>
      </c>
      <c r="C225" s="311"/>
      <c r="D225" s="304"/>
      <c r="E225" s="304"/>
    </row>
    <row r="226" spans="1:5" ht="12.65" customHeight="1" x14ac:dyDescent="0.3">
      <c r="A226" s="173" t="s">
        <v>347</v>
      </c>
      <c r="B226" s="172" t="s">
        <v>256</v>
      </c>
      <c r="C226" s="311"/>
      <c r="D226" s="304"/>
      <c r="E226" s="304"/>
    </row>
    <row r="227" spans="1:5" ht="12.65" customHeight="1" x14ac:dyDescent="0.3">
      <c r="A227" s="173" t="s">
        <v>348</v>
      </c>
      <c r="B227" s="172" t="s">
        <v>256</v>
      </c>
      <c r="C227" s="311"/>
      <c r="D227" s="304"/>
      <c r="E227" s="304"/>
    </row>
    <row r="228" spans="1:5" ht="12.65" customHeight="1" x14ac:dyDescent="0.3">
      <c r="A228" s="173" t="s">
        <v>349</v>
      </c>
      <c r="B228" s="172" t="s">
        <v>256</v>
      </c>
      <c r="C228" s="311">
        <v>938538</v>
      </c>
      <c r="D228" s="304"/>
      <c r="E228" s="304"/>
    </row>
    <row r="229" spans="1:5" ht="12.65" customHeight="1" x14ac:dyDescent="0.3">
      <c r="A229" s="173" t="s">
        <v>350</v>
      </c>
      <c r="B229" s="304"/>
      <c r="C229" s="312"/>
      <c r="D229" s="304">
        <f>SUM(C223:C228)</f>
        <v>3863954</v>
      </c>
      <c r="E229" s="304"/>
    </row>
    <row r="230" spans="1:5" ht="12.65" customHeight="1" x14ac:dyDescent="0.3">
      <c r="A230" s="313" t="s">
        <v>351</v>
      </c>
      <c r="B230" s="313"/>
      <c r="C230" s="313"/>
      <c r="D230" s="313"/>
      <c r="E230" s="313"/>
    </row>
    <row r="231" spans="1:5" ht="12.65" customHeight="1" x14ac:dyDescent="0.3">
      <c r="A231" s="171" t="s">
        <v>352</v>
      </c>
      <c r="B231" s="172" t="s">
        <v>256</v>
      </c>
      <c r="C231" s="311">
        <v>0</v>
      </c>
      <c r="D231" s="304"/>
      <c r="E231" s="304"/>
    </row>
    <row r="232" spans="1:5" ht="12.65" customHeight="1" x14ac:dyDescent="0.3">
      <c r="A232" s="171"/>
      <c r="B232" s="172"/>
      <c r="C232" s="312"/>
      <c r="D232" s="304"/>
      <c r="E232" s="304"/>
    </row>
    <row r="233" spans="1:5" ht="12.65" customHeight="1" x14ac:dyDescent="0.3">
      <c r="A233" s="171" t="s">
        <v>353</v>
      </c>
      <c r="B233" s="172" t="s">
        <v>256</v>
      </c>
      <c r="C233" s="311">
        <v>-18310</v>
      </c>
      <c r="D233" s="304"/>
      <c r="E233" s="304"/>
    </row>
    <row r="234" spans="1:5" ht="12.65" customHeight="1" x14ac:dyDescent="0.3">
      <c r="A234" s="171" t="s">
        <v>354</v>
      </c>
      <c r="B234" s="172" t="s">
        <v>256</v>
      </c>
      <c r="C234" s="311">
        <v>-55679</v>
      </c>
      <c r="D234" s="304"/>
      <c r="E234" s="304"/>
    </row>
    <row r="235" spans="1:5" ht="12.65" customHeight="1" x14ac:dyDescent="0.3">
      <c r="A235" s="173"/>
      <c r="B235" s="304"/>
      <c r="C235" s="312"/>
      <c r="D235" s="304"/>
      <c r="E235" s="304"/>
    </row>
    <row r="236" spans="1:5" ht="12.65" customHeight="1" x14ac:dyDescent="0.3">
      <c r="A236" s="171" t="s">
        <v>355</v>
      </c>
      <c r="B236" s="304"/>
      <c r="C236" s="312"/>
      <c r="D236" s="304">
        <f>SUM(C233:C235)</f>
        <v>-73989</v>
      </c>
      <c r="E236" s="304"/>
    </row>
    <row r="237" spans="1:5" ht="12.65" customHeight="1" x14ac:dyDescent="0.3">
      <c r="A237" s="313" t="s">
        <v>356</v>
      </c>
      <c r="B237" s="313"/>
      <c r="C237" s="313"/>
      <c r="D237" s="313"/>
      <c r="E237" s="313"/>
    </row>
    <row r="238" spans="1:5" ht="12.65" customHeight="1" x14ac:dyDescent="0.3">
      <c r="A238" s="173" t="s">
        <v>357</v>
      </c>
      <c r="B238" s="172" t="s">
        <v>256</v>
      </c>
      <c r="C238" s="311"/>
      <c r="D238" s="304"/>
      <c r="E238" s="304"/>
    </row>
    <row r="239" spans="1:5" ht="12.65" customHeight="1" x14ac:dyDescent="0.3">
      <c r="A239" s="173" t="s">
        <v>356</v>
      </c>
      <c r="B239" s="172" t="s">
        <v>256</v>
      </c>
      <c r="C239" s="311"/>
      <c r="D239" s="304"/>
      <c r="E239" s="304"/>
    </row>
    <row r="240" spans="1:5" ht="12.65" customHeight="1" x14ac:dyDescent="0.3">
      <c r="A240" s="173" t="s">
        <v>358</v>
      </c>
      <c r="B240" s="304"/>
      <c r="C240" s="312"/>
      <c r="D240" s="304">
        <f>SUM(C238:C239)</f>
        <v>0</v>
      </c>
      <c r="E240" s="304"/>
    </row>
    <row r="241" spans="1:5" ht="12.65" customHeight="1" x14ac:dyDescent="0.3">
      <c r="A241" s="173"/>
      <c r="B241" s="304"/>
      <c r="C241" s="312"/>
      <c r="D241" s="304"/>
      <c r="E241" s="304"/>
    </row>
    <row r="242" spans="1:5" ht="12.65" customHeight="1" x14ac:dyDescent="0.3">
      <c r="A242" s="173" t="s">
        <v>359</v>
      </c>
      <c r="B242" s="304"/>
      <c r="C242" s="312"/>
      <c r="D242" s="304">
        <f>D221+D229+D236+D240</f>
        <v>4447563</v>
      </c>
      <c r="E242" s="304"/>
    </row>
    <row r="243" spans="1:5" ht="12.65" customHeight="1" x14ac:dyDescent="0.3">
      <c r="A243" s="173"/>
      <c r="B243" s="173"/>
      <c r="C243" s="312"/>
      <c r="D243" s="304"/>
      <c r="E243" s="304"/>
    </row>
    <row r="244" spans="1:5" ht="12.65" customHeight="1" x14ac:dyDescent="0.3">
      <c r="A244" s="173"/>
      <c r="B244" s="173"/>
      <c r="C244" s="312"/>
      <c r="D244" s="304"/>
      <c r="E244" s="304"/>
    </row>
    <row r="245" spans="1:5" ht="12.65" customHeight="1" x14ac:dyDescent="0.3">
      <c r="A245" s="173"/>
      <c r="B245" s="173"/>
      <c r="C245" s="312"/>
      <c r="D245" s="304"/>
      <c r="E245" s="304"/>
    </row>
    <row r="246" spans="1:5" ht="12.65" customHeight="1" x14ac:dyDescent="0.3">
      <c r="A246" s="173"/>
      <c r="B246" s="173"/>
      <c r="C246" s="312"/>
      <c r="D246" s="304"/>
      <c r="E246" s="304"/>
    </row>
    <row r="247" spans="1:5" ht="21.75" customHeight="1" x14ac:dyDescent="0.3">
      <c r="A247" s="173"/>
      <c r="B247" s="173"/>
      <c r="C247" s="312"/>
      <c r="D247" s="304"/>
      <c r="E247" s="304"/>
    </row>
    <row r="248" spans="1:5" ht="12.4" customHeight="1" x14ac:dyDescent="0.3">
      <c r="A248" s="208" t="s">
        <v>360</v>
      </c>
      <c r="B248" s="208"/>
      <c r="C248" s="208"/>
      <c r="D248" s="208"/>
      <c r="E248" s="208"/>
    </row>
    <row r="249" spans="1:5" ht="11.25" customHeight="1" x14ac:dyDescent="0.3">
      <c r="A249" s="313" t="s">
        <v>361</v>
      </c>
      <c r="B249" s="313"/>
      <c r="C249" s="313"/>
      <c r="D249" s="313"/>
      <c r="E249" s="313"/>
    </row>
    <row r="250" spans="1:5" ht="12.4" customHeight="1" x14ac:dyDescent="0.3">
      <c r="A250" s="173" t="s">
        <v>362</v>
      </c>
      <c r="B250" s="172" t="s">
        <v>256</v>
      </c>
      <c r="C250" s="311">
        <v>7874722</v>
      </c>
      <c r="D250" s="304"/>
      <c r="E250" s="304"/>
    </row>
    <row r="251" spans="1:5" ht="12.4" customHeight="1" x14ac:dyDescent="0.3">
      <c r="A251" s="173" t="s">
        <v>363</v>
      </c>
      <c r="B251" s="172" t="s">
        <v>256</v>
      </c>
      <c r="C251" s="311"/>
      <c r="D251" s="304"/>
      <c r="E251" s="304"/>
    </row>
    <row r="252" spans="1:5" ht="12.4" customHeight="1" x14ac:dyDescent="0.3">
      <c r="A252" s="173" t="s">
        <v>364</v>
      </c>
      <c r="B252" s="172" t="s">
        <v>256</v>
      </c>
      <c r="C252" s="311">
        <v>2333105</v>
      </c>
      <c r="D252" s="304"/>
      <c r="E252" s="304"/>
    </row>
    <row r="253" spans="1:5" ht="12.4" customHeight="1" x14ac:dyDescent="0.3">
      <c r="A253" s="173" t="s">
        <v>365</v>
      </c>
      <c r="B253" s="172" t="s">
        <v>256</v>
      </c>
      <c r="C253" s="311">
        <v>0</v>
      </c>
      <c r="D253" s="304"/>
      <c r="E253" s="304"/>
    </row>
    <row r="254" spans="1:5" ht="12.4" customHeight="1" x14ac:dyDescent="0.3">
      <c r="A254" s="173" t="s">
        <v>1241</v>
      </c>
      <c r="B254" s="172" t="s">
        <v>256</v>
      </c>
      <c r="C254" s="311">
        <v>1201763</v>
      </c>
      <c r="D254" s="304"/>
      <c r="E254" s="304"/>
    </row>
    <row r="255" spans="1:5" ht="12.4" customHeight="1" x14ac:dyDescent="0.3">
      <c r="A255" s="173" t="s">
        <v>366</v>
      </c>
      <c r="B255" s="172" t="s">
        <v>256</v>
      </c>
      <c r="C255" s="311">
        <v>118922</v>
      </c>
      <c r="D255" s="304"/>
      <c r="E255" s="304"/>
    </row>
    <row r="256" spans="1:5" ht="12.4" customHeight="1" x14ac:dyDescent="0.3">
      <c r="A256" s="173" t="s">
        <v>367</v>
      </c>
      <c r="B256" s="172" t="s">
        <v>256</v>
      </c>
      <c r="C256" s="311">
        <v>0</v>
      </c>
      <c r="D256" s="304"/>
      <c r="E256" s="304"/>
    </row>
    <row r="257" spans="1:5" ht="12.4" customHeight="1" x14ac:dyDescent="0.3">
      <c r="A257" s="173" t="s">
        <v>368</v>
      </c>
      <c r="B257" s="172" t="s">
        <v>256</v>
      </c>
      <c r="C257" s="311">
        <v>136292</v>
      </c>
      <c r="D257" s="304"/>
      <c r="E257" s="304"/>
    </row>
    <row r="258" spans="1:5" ht="12.4" customHeight="1" x14ac:dyDescent="0.3">
      <c r="A258" s="173" t="s">
        <v>369</v>
      </c>
      <c r="B258" s="172" t="s">
        <v>256</v>
      </c>
      <c r="C258" s="311">
        <v>1674857</v>
      </c>
      <c r="D258" s="304"/>
      <c r="E258" s="304"/>
    </row>
    <row r="259" spans="1:5" ht="12.4" customHeight="1" x14ac:dyDescent="0.3">
      <c r="A259" s="173" t="s">
        <v>370</v>
      </c>
      <c r="B259" s="172" t="s">
        <v>256</v>
      </c>
      <c r="C259" s="311"/>
      <c r="D259" s="304"/>
      <c r="E259" s="304"/>
    </row>
    <row r="260" spans="1:5" ht="12.4" customHeight="1" x14ac:dyDescent="0.3">
      <c r="A260" s="173" t="s">
        <v>371</v>
      </c>
      <c r="B260" s="304"/>
      <c r="C260" s="312"/>
      <c r="D260" s="304">
        <f>SUM(C250:C252)-C253+SUM(C254:C259)</f>
        <v>13339661</v>
      </c>
      <c r="E260" s="304"/>
    </row>
    <row r="261" spans="1:5" ht="11.25" customHeight="1" x14ac:dyDescent="0.3">
      <c r="A261" s="313" t="s">
        <v>372</v>
      </c>
      <c r="B261" s="313"/>
      <c r="C261" s="313"/>
      <c r="D261" s="313"/>
      <c r="E261" s="313"/>
    </row>
    <row r="262" spans="1:5" ht="12.4" customHeight="1" x14ac:dyDescent="0.3">
      <c r="A262" s="173" t="s">
        <v>362</v>
      </c>
      <c r="B262" s="172" t="s">
        <v>256</v>
      </c>
      <c r="C262" s="311">
        <v>2688730</v>
      </c>
      <c r="D262" s="304"/>
      <c r="E262" s="304"/>
    </row>
    <row r="263" spans="1:5" ht="12.4" customHeight="1" x14ac:dyDescent="0.3">
      <c r="A263" s="173" t="s">
        <v>363</v>
      </c>
      <c r="B263" s="172" t="s">
        <v>256</v>
      </c>
      <c r="C263" s="311"/>
      <c r="D263" s="304"/>
      <c r="E263" s="304"/>
    </row>
    <row r="264" spans="1:5" ht="12.4" customHeight="1" x14ac:dyDescent="0.3">
      <c r="A264" s="173" t="s">
        <v>373</v>
      </c>
      <c r="B264" s="172" t="s">
        <v>256</v>
      </c>
      <c r="C264" s="311"/>
      <c r="D264" s="304"/>
      <c r="E264" s="304"/>
    </row>
    <row r="265" spans="1:5" ht="12.4" customHeight="1" x14ac:dyDescent="0.3">
      <c r="A265" s="173" t="s">
        <v>374</v>
      </c>
      <c r="B265" s="304"/>
      <c r="C265" s="312"/>
      <c r="D265" s="304">
        <f>SUM(C262:C264)</f>
        <v>2688730</v>
      </c>
      <c r="E265" s="304"/>
    </row>
    <row r="266" spans="1:5" ht="11.25" customHeight="1" x14ac:dyDescent="0.3">
      <c r="A266" s="313" t="s">
        <v>375</v>
      </c>
      <c r="B266" s="313"/>
      <c r="C266" s="313"/>
      <c r="D266" s="313"/>
      <c r="E266" s="313"/>
    </row>
    <row r="267" spans="1:5" ht="12.4" customHeight="1" x14ac:dyDescent="0.3">
      <c r="A267" s="173" t="s">
        <v>332</v>
      </c>
      <c r="B267" s="172" t="s">
        <v>256</v>
      </c>
      <c r="C267" s="311">
        <v>99457</v>
      </c>
      <c r="D267" s="304"/>
      <c r="E267" s="304"/>
    </row>
    <row r="268" spans="1:5" ht="12.4" customHeight="1" x14ac:dyDescent="0.3">
      <c r="A268" s="173" t="s">
        <v>333</v>
      </c>
      <c r="B268" s="172" t="s">
        <v>256</v>
      </c>
      <c r="C268" s="311">
        <v>186843</v>
      </c>
      <c r="D268" s="304"/>
      <c r="E268" s="304"/>
    </row>
    <row r="269" spans="1:5" ht="12.4" customHeight="1" x14ac:dyDescent="0.3">
      <c r="A269" s="173" t="s">
        <v>334</v>
      </c>
      <c r="B269" s="172" t="s">
        <v>256</v>
      </c>
      <c r="C269" s="311">
        <v>24474026</v>
      </c>
      <c r="D269" s="304"/>
      <c r="E269" s="304"/>
    </row>
    <row r="270" spans="1:5" ht="12.4" customHeight="1" x14ac:dyDescent="0.3">
      <c r="A270" s="173" t="s">
        <v>376</v>
      </c>
      <c r="B270" s="172" t="s">
        <v>256</v>
      </c>
      <c r="C270" s="311">
        <v>4900033</v>
      </c>
      <c r="D270" s="304"/>
      <c r="E270" s="304"/>
    </row>
    <row r="271" spans="1:5" ht="12.4" customHeight="1" x14ac:dyDescent="0.3">
      <c r="A271" s="173" t="s">
        <v>377</v>
      </c>
      <c r="B271" s="172" t="s">
        <v>256</v>
      </c>
      <c r="C271" s="311">
        <v>0</v>
      </c>
      <c r="D271" s="304"/>
      <c r="E271" s="304"/>
    </row>
    <row r="272" spans="1:5" ht="12.4" customHeight="1" x14ac:dyDescent="0.3">
      <c r="A272" s="173" t="s">
        <v>378</v>
      </c>
      <c r="B272" s="172" t="s">
        <v>256</v>
      </c>
      <c r="C272" s="311">
        <f>9220595-C270</f>
        <v>4320562</v>
      </c>
      <c r="D272" s="304"/>
      <c r="E272" s="304"/>
    </row>
    <row r="273" spans="1:5" ht="12.4" customHeight="1" x14ac:dyDescent="0.3">
      <c r="A273" s="173" t="s">
        <v>339</v>
      </c>
      <c r="B273" s="172" t="s">
        <v>256</v>
      </c>
      <c r="C273" s="311"/>
      <c r="D273" s="304"/>
      <c r="E273" s="304"/>
    </row>
    <row r="274" spans="1:5" ht="12.4" customHeight="1" x14ac:dyDescent="0.3">
      <c r="A274" s="173" t="s">
        <v>340</v>
      </c>
      <c r="B274" s="172" t="s">
        <v>256</v>
      </c>
      <c r="C274" s="311">
        <v>1784</v>
      </c>
      <c r="D274" s="304"/>
      <c r="E274" s="304"/>
    </row>
    <row r="275" spans="1:5" ht="12.4" customHeight="1" x14ac:dyDescent="0.3">
      <c r="A275" s="173" t="s">
        <v>379</v>
      </c>
      <c r="B275" s="304"/>
      <c r="C275" s="312"/>
      <c r="D275" s="304">
        <f>SUM(C267:C274)</f>
        <v>33982705</v>
      </c>
      <c r="E275" s="304"/>
    </row>
    <row r="276" spans="1:5" ht="12.65" customHeight="1" x14ac:dyDescent="0.3">
      <c r="A276" s="173" t="s">
        <v>380</v>
      </c>
      <c r="B276" s="172" t="s">
        <v>256</v>
      </c>
      <c r="C276" s="311">
        <v>16169372</v>
      </c>
      <c r="D276" s="304"/>
      <c r="E276" s="304"/>
    </row>
    <row r="277" spans="1:5" ht="12.65" customHeight="1" x14ac:dyDescent="0.3">
      <c r="A277" s="173" t="s">
        <v>381</v>
      </c>
      <c r="B277" s="304"/>
      <c r="C277" s="312"/>
      <c r="D277" s="304">
        <f>D275-C276</f>
        <v>17813333</v>
      </c>
      <c r="E277" s="304"/>
    </row>
    <row r="278" spans="1:5" ht="12.65" customHeight="1" x14ac:dyDescent="0.3">
      <c r="A278" s="313" t="s">
        <v>382</v>
      </c>
      <c r="B278" s="313"/>
      <c r="C278" s="313"/>
      <c r="D278" s="313"/>
      <c r="E278" s="313"/>
    </row>
    <row r="279" spans="1:5" ht="12.65" customHeight="1" x14ac:dyDescent="0.3">
      <c r="A279" s="173" t="s">
        <v>383</v>
      </c>
      <c r="B279" s="172" t="s">
        <v>256</v>
      </c>
      <c r="C279" s="311"/>
      <c r="D279" s="304"/>
      <c r="E279" s="304"/>
    </row>
    <row r="280" spans="1:5" ht="12.65" customHeight="1" x14ac:dyDescent="0.3">
      <c r="A280" s="173" t="s">
        <v>384</v>
      </c>
      <c r="B280" s="172" t="s">
        <v>256</v>
      </c>
      <c r="C280" s="311"/>
      <c r="D280" s="304"/>
      <c r="E280" s="304"/>
    </row>
    <row r="281" spans="1:5" ht="12.65" customHeight="1" x14ac:dyDescent="0.3">
      <c r="A281" s="173" t="s">
        <v>385</v>
      </c>
      <c r="B281" s="172" t="s">
        <v>256</v>
      </c>
      <c r="C281" s="311"/>
      <c r="D281" s="304"/>
      <c r="E281" s="304"/>
    </row>
    <row r="282" spans="1:5" ht="12.65" customHeight="1" x14ac:dyDescent="0.3">
      <c r="A282" s="173" t="s">
        <v>373</v>
      </c>
      <c r="B282" s="172" t="s">
        <v>256</v>
      </c>
      <c r="C282" s="311"/>
      <c r="D282" s="304"/>
      <c r="E282" s="304"/>
    </row>
    <row r="283" spans="1:5" ht="12.65" customHeight="1" x14ac:dyDescent="0.3">
      <c r="A283" s="173" t="s">
        <v>386</v>
      </c>
      <c r="B283" s="304"/>
      <c r="C283" s="312"/>
      <c r="D283" s="304">
        <f>C279-C280+C281+C282</f>
        <v>0</v>
      </c>
      <c r="E283" s="304"/>
    </row>
    <row r="284" spans="1:5" ht="12.65" customHeight="1" x14ac:dyDescent="0.3">
      <c r="A284" s="173"/>
      <c r="B284" s="304"/>
      <c r="C284" s="312"/>
      <c r="D284" s="304"/>
      <c r="E284" s="304"/>
    </row>
    <row r="285" spans="1:5" ht="12.65" customHeight="1" x14ac:dyDescent="0.3">
      <c r="A285" s="313" t="s">
        <v>387</v>
      </c>
      <c r="B285" s="313"/>
      <c r="C285" s="313"/>
      <c r="D285" s="313"/>
      <c r="E285" s="313"/>
    </row>
    <row r="286" spans="1:5" ht="12.65" customHeight="1" x14ac:dyDescent="0.3">
      <c r="A286" s="173" t="s">
        <v>388</v>
      </c>
      <c r="B286" s="172" t="s">
        <v>256</v>
      </c>
      <c r="C286" s="311"/>
      <c r="D286" s="304"/>
      <c r="E286" s="304"/>
    </row>
    <row r="287" spans="1:5" ht="12.65" customHeight="1" x14ac:dyDescent="0.3">
      <c r="A287" s="173" t="s">
        <v>389</v>
      </c>
      <c r="B287" s="172" t="s">
        <v>256</v>
      </c>
      <c r="C287" s="311"/>
      <c r="D287" s="304"/>
      <c r="E287" s="304"/>
    </row>
    <row r="288" spans="1:5" ht="12.65" customHeight="1" x14ac:dyDescent="0.3">
      <c r="A288" s="173" t="s">
        <v>390</v>
      </c>
      <c r="B288" s="172" t="s">
        <v>256</v>
      </c>
      <c r="C288" s="311"/>
      <c r="D288" s="304"/>
      <c r="E288" s="304"/>
    </row>
    <row r="289" spans="1:5" ht="12.65" customHeight="1" x14ac:dyDescent="0.3">
      <c r="A289" s="173" t="s">
        <v>391</v>
      </c>
      <c r="B289" s="172" t="s">
        <v>256</v>
      </c>
      <c r="C289" s="311"/>
      <c r="D289" s="304"/>
      <c r="E289" s="304"/>
    </row>
    <row r="290" spans="1:5" ht="12.65" customHeight="1" x14ac:dyDescent="0.3">
      <c r="A290" s="173" t="s">
        <v>392</v>
      </c>
      <c r="B290" s="304"/>
      <c r="C290" s="312"/>
      <c r="D290" s="304">
        <f>SUM(C286:C289)</f>
        <v>0</v>
      </c>
      <c r="E290" s="304"/>
    </row>
    <row r="291" spans="1:5" ht="12.65" customHeight="1" x14ac:dyDescent="0.3">
      <c r="A291" s="173"/>
      <c r="B291" s="304"/>
      <c r="C291" s="312"/>
      <c r="D291" s="304"/>
      <c r="E291" s="304"/>
    </row>
    <row r="292" spans="1:5" ht="12.65" customHeight="1" x14ac:dyDescent="0.3">
      <c r="A292" s="173" t="s">
        <v>393</v>
      </c>
      <c r="B292" s="304"/>
      <c r="C292" s="312"/>
      <c r="D292" s="304">
        <f>D260+D265+D277+D283+D290</f>
        <v>33841724</v>
      </c>
      <c r="E292" s="304"/>
    </row>
    <row r="293" spans="1:5" ht="12.65" customHeight="1" x14ac:dyDescent="0.3">
      <c r="A293" s="173"/>
      <c r="B293" s="173"/>
      <c r="C293" s="312"/>
      <c r="D293" s="304"/>
      <c r="E293" s="304"/>
    </row>
    <row r="294" spans="1:5" ht="12.65" customHeight="1" x14ac:dyDescent="0.3">
      <c r="A294" s="173"/>
      <c r="B294" s="173"/>
      <c r="C294" s="312"/>
      <c r="D294" s="304"/>
      <c r="E294" s="304"/>
    </row>
    <row r="295" spans="1:5" ht="12.65" customHeight="1" x14ac:dyDescent="0.3">
      <c r="A295" s="173"/>
      <c r="B295" s="173"/>
      <c r="C295" s="312"/>
      <c r="D295" s="304"/>
      <c r="E295" s="304"/>
    </row>
    <row r="296" spans="1:5" ht="12.65" customHeight="1" x14ac:dyDescent="0.3">
      <c r="A296" s="173"/>
      <c r="B296" s="173"/>
      <c r="C296" s="312"/>
      <c r="D296" s="304"/>
      <c r="E296" s="304"/>
    </row>
    <row r="297" spans="1:5" ht="12.65" customHeight="1" x14ac:dyDescent="0.3">
      <c r="A297" s="173"/>
      <c r="B297" s="173"/>
      <c r="C297" s="312"/>
      <c r="D297" s="304"/>
      <c r="E297" s="304"/>
    </row>
    <row r="298" spans="1:5" ht="12.65" customHeight="1" x14ac:dyDescent="0.3">
      <c r="A298" s="173"/>
      <c r="B298" s="173"/>
      <c r="C298" s="312"/>
      <c r="D298" s="304"/>
      <c r="E298" s="304"/>
    </row>
    <row r="299" spans="1:5" ht="12.65" customHeight="1" x14ac:dyDescent="0.3">
      <c r="A299" s="173"/>
      <c r="B299" s="173"/>
      <c r="C299" s="312"/>
      <c r="D299" s="304"/>
      <c r="E299" s="304"/>
    </row>
    <row r="300" spans="1:5" ht="12.65" customHeight="1" x14ac:dyDescent="0.3">
      <c r="A300" s="173"/>
      <c r="B300" s="173"/>
      <c r="C300" s="312"/>
      <c r="D300" s="304"/>
      <c r="E300" s="304"/>
    </row>
    <row r="301" spans="1:5" ht="20.25" customHeight="1" x14ac:dyDescent="0.3">
      <c r="A301" s="173"/>
      <c r="B301" s="173"/>
      <c r="C301" s="312"/>
      <c r="D301" s="304"/>
      <c r="E301" s="304"/>
    </row>
    <row r="302" spans="1:5" ht="12.65" customHeight="1" x14ac:dyDescent="0.3">
      <c r="A302" s="208" t="s">
        <v>394</v>
      </c>
      <c r="B302" s="208"/>
      <c r="C302" s="208"/>
      <c r="D302" s="208"/>
      <c r="E302" s="208"/>
    </row>
    <row r="303" spans="1:5" ht="14.25" customHeight="1" x14ac:dyDescent="0.3">
      <c r="A303" s="313" t="s">
        <v>395</v>
      </c>
      <c r="B303" s="313"/>
      <c r="C303" s="313"/>
      <c r="D303" s="313"/>
      <c r="E303" s="313"/>
    </row>
    <row r="304" spans="1:5" ht="12.65" customHeight="1" x14ac:dyDescent="0.3">
      <c r="A304" s="173" t="s">
        <v>396</v>
      </c>
      <c r="B304" s="172" t="s">
        <v>256</v>
      </c>
      <c r="C304" s="311">
        <v>711462</v>
      </c>
      <c r="D304" s="304"/>
      <c r="E304" s="304"/>
    </row>
    <row r="305" spans="1:5" ht="12.65" customHeight="1" x14ac:dyDescent="0.3">
      <c r="A305" s="173" t="s">
        <v>397</v>
      </c>
      <c r="B305" s="172" t="s">
        <v>256</v>
      </c>
      <c r="C305" s="311">
        <v>519746</v>
      </c>
      <c r="D305" s="304"/>
      <c r="E305" s="304"/>
    </row>
    <row r="306" spans="1:5" ht="12.65" customHeight="1" x14ac:dyDescent="0.3">
      <c r="A306" s="173" t="s">
        <v>398</v>
      </c>
      <c r="B306" s="172" t="s">
        <v>256</v>
      </c>
      <c r="C306" s="311">
        <v>1063948</v>
      </c>
      <c r="D306" s="304"/>
      <c r="E306" s="304"/>
    </row>
    <row r="307" spans="1:5" ht="12.65" customHeight="1" x14ac:dyDescent="0.3">
      <c r="A307" s="173" t="s">
        <v>399</v>
      </c>
      <c r="B307" s="172" t="s">
        <v>256</v>
      </c>
      <c r="C307" s="311"/>
      <c r="D307" s="304"/>
      <c r="E307" s="304"/>
    </row>
    <row r="308" spans="1:5" ht="12.65" customHeight="1" x14ac:dyDescent="0.3">
      <c r="A308" s="173" t="s">
        <v>400</v>
      </c>
      <c r="B308" s="172" t="s">
        <v>256</v>
      </c>
      <c r="C308" s="311"/>
      <c r="D308" s="304"/>
      <c r="E308" s="304"/>
    </row>
    <row r="309" spans="1:5" ht="12.65" customHeight="1" x14ac:dyDescent="0.3">
      <c r="A309" s="173" t="s">
        <v>1242</v>
      </c>
      <c r="B309" s="172" t="s">
        <v>256</v>
      </c>
      <c r="C309" s="311"/>
      <c r="D309" s="304"/>
      <c r="E309" s="304"/>
    </row>
    <row r="310" spans="1:5" ht="12.65" customHeight="1" x14ac:dyDescent="0.3">
      <c r="A310" s="173" t="s">
        <v>401</v>
      </c>
      <c r="B310" s="172" t="s">
        <v>256</v>
      </c>
      <c r="C310" s="311"/>
      <c r="D310" s="304"/>
      <c r="E310" s="304"/>
    </row>
    <row r="311" spans="1:5" ht="12.65" customHeight="1" x14ac:dyDescent="0.3">
      <c r="A311" s="173" t="s">
        <v>402</v>
      </c>
      <c r="B311" s="172" t="s">
        <v>256</v>
      </c>
      <c r="C311" s="311"/>
      <c r="D311" s="304"/>
      <c r="E311" s="304"/>
    </row>
    <row r="312" spans="1:5" ht="12.65" customHeight="1" x14ac:dyDescent="0.3">
      <c r="A312" s="173" t="s">
        <v>403</v>
      </c>
      <c r="B312" s="172" t="s">
        <v>256</v>
      </c>
      <c r="C312" s="311">
        <v>0</v>
      </c>
      <c r="D312" s="304"/>
      <c r="E312" s="304"/>
    </row>
    <row r="313" spans="1:5" ht="12.65" customHeight="1" x14ac:dyDescent="0.3">
      <c r="A313" s="173" t="s">
        <v>404</v>
      </c>
      <c r="B313" s="172" t="s">
        <v>256</v>
      </c>
      <c r="C313" s="311">
        <v>886200</v>
      </c>
      <c r="D313" s="304"/>
      <c r="E313" s="304"/>
    </row>
    <row r="314" spans="1:5" ht="12.65" customHeight="1" x14ac:dyDescent="0.3">
      <c r="A314" s="173" t="s">
        <v>405</v>
      </c>
      <c r="B314" s="304"/>
      <c r="C314" s="312"/>
      <c r="D314" s="304">
        <f>SUM(C304:C313)</f>
        <v>3181356</v>
      </c>
      <c r="E314" s="304"/>
    </row>
    <row r="315" spans="1:5" ht="12.65" customHeight="1" x14ac:dyDescent="0.3">
      <c r="A315" s="313" t="s">
        <v>406</v>
      </c>
      <c r="B315" s="313"/>
      <c r="C315" s="313"/>
      <c r="D315" s="313"/>
      <c r="E315" s="313"/>
    </row>
    <row r="316" spans="1:5" ht="12.65" customHeight="1" x14ac:dyDescent="0.3">
      <c r="A316" s="173" t="s">
        <v>407</v>
      </c>
      <c r="B316" s="172" t="s">
        <v>256</v>
      </c>
      <c r="C316" s="311"/>
      <c r="D316" s="304"/>
      <c r="E316" s="304"/>
    </row>
    <row r="317" spans="1:5" ht="12.65" customHeight="1" x14ac:dyDescent="0.3">
      <c r="A317" s="173" t="s">
        <v>408</v>
      </c>
      <c r="B317" s="172" t="s">
        <v>256</v>
      </c>
      <c r="C317" s="311"/>
      <c r="D317" s="304"/>
      <c r="E317" s="304"/>
    </row>
    <row r="318" spans="1:5" ht="12.65" customHeight="1" x14ac:dyDescent="0.3">
      <c r="A318" s="173" t="s">
        <v>409</v>
      </c>
      <c r="B318" s="172" t="s">
        <v>256</v>
      </c>
      <c r="C318" s="311"/>
      <c r="D318" s="304"/>
      <c r="E318" s="304"/>
    </row>
    <row r="319" spans="1:5" ht="12.65" customHeight="1" x14ac:dyDescent="0.3">
      <c r="A319" s="173" t="s">
        <v>410</v>
      </c>
      <c r="B319" s="304"/>
      <c r="C319" s="312"/>
      <c r="D319" s="304">
        <f>SUM(C316:C318)</f>
        <v>0</v>
      </c>
      <c r="E319" s="304"/>
    </row>
    <row r="320" spans="1:5" ht="12.65" customHeight="1" x14ac:dyDescent="0.3">
      <c r="A320" s="313" t="s">
        <v>411</v>
      </c>
      <c r="B320" s="313"/>
      <c r="C320" s="313"/>
      <c r="D320" s="313"/>
      <c r="E320" s="313"/>
    </row>
    <row r="321" spans="1:5" ht="12.65" customHeight="1" x14ac:dyDescent="0.3">
      <c r="A321" s="173" t="s">
        <v>412</v>
      </c>
      <c r="B321" s="172" t="s">
        <v>256</v>
      </c>
      <c r="C321" s="311"/>
      <c r="D321" s="304"/>
      <c r="E321" s="304"/>
    </row>
    <row r="322" spans="1:5" ht="12.65" customHeight="1" x14ac:dyDescent="0.3">
      <c r="A322" s="173" t="s">
        <v>413</v>
      </c>
      <c r="B322" s="172" t="s">
        <v>256</v>
      </c>
      <c r="C322" s="311"/>
      <c r="D322" s="304"/>
      <c r="E322" s="304"/>
    </row>
    <row r="323" spans="1:5" ht="12.65" customHeight="1" x14ac:dyDescent="0.3">
      <c r="A323" s="173" t="s">
        <v>414</v>
      </c>
      <c r="B323" s="172" t="s">
        <v>256</v>
      </c>
      <c r="C323" s="311"/>
      <c r="D323" s="304"/>
      <c r="E323" s="304"/>
    </row>
    <row r="324" spans="1:5" ht="12.65" customHeight="1" x14ac:dyDescent="0.3">
      <c r="A324" s="171" t="s">
        <v>415</v>
      </c>
      <c r="B324" s="172" t="s">
        <v>256</v>
      </c>
      <c r="C324" s="311">
        <v>166225</v>
      </c>
      <c r="D324" s="304"/>
      <c r="E324" s="304"/>
    </row>
    <row r="325" spans="1:5" ht="12.65" customHeight="1" x14ac:dyDescent="0.3">
      <c r="A325" s="173" t="s">
        <v>416</v>
      </c>
      <c r="B325" s="172" t="s">
        <v>256</v>
      </c>
      <c r="C325" s="311"/>
      <c r="D325" s="304"/>
      <c r="E325" s="304"/>
    </row>
    <row r="326" spans="1:5" ht="12.65" customHeight="1" x14ac:dyDescent="0.3">
      <c r="A326" s="171" t="s">
        <v>417</v>
      </c>
      <c r="B326" s="172" t="s">
        <v>256</v>
      </c>
      <c r="C326" s="311">
        <f>17012057+886200</f>
        <v>17898257</v>
      </c>
      <c r="D326" s="304"/>
      <c r="E326" s="304"/>
    </row>
    <row r="327" spans="1:5" ht="12.65" customHeight="1" x14ac:dyDescent="0.3">
      <c r="A327" s="173" t="s">
        <v>418</v>
      </c>
      <c r="B327" s="172" t="s">
        <v>256</v>
      </c>
      <c r="C327" s="311"/>
      <c r="D327" s="304"/>
      <c r="E327" s="304"/>
    </row>
    <row r="328" spans="1:5" ht="19.5" customHeight="1" x14ac:dyDescent="0.3">
      <c r="A328" s="173" t="s">
        <v>203</v>
      </c>
      <c r="B328" s="304"/>
      <c r="C328" s="312"/>
      <c r="D328" s="304">
        <f>SUM(C321:C327)</f>
        <v>18064482</v>
      </c>
      <c r="E328" s="304"/>
    </row>
    <row r="329" spans="1:5" ht="12.65" customHeight="1" x14ac:dyDescent="0.3">
      <c r="A329" s="173" t="s">
        <v>419</v>
      </c>
      <c r="B329" s="304"/>
      <c r="C329" s="312"/>
      <c r="D329" s="304">
        <f>C313</f>
        <v>886200</v>
      </c>
      <c r="E329" s="304"/>
    </row>
    <row r="330" spans="1:5" ht="12.65" customHeight="1" x14ac:dyDescent="0.3">
      <c r="A330" s="173" t="s">
        <v>420</v>
      </c>
      <c r="B330" s="304"/>
      <c r="C330" s="312"/>
      <c r="D330" s="304">
        <f>D328-D329</f>
        <v>17178282</v>
      </c>
      <c r="E330" s="304"/>
    </row>
    <row r="331" spans="1:5" ht="12.65" customHeight="1" x14ac:dyDescent="0.3">
      <c r="A331" s="173"/>
      <c r="B331" s="304"/>
      <c r="C331" s="312"/>
      <c r="D331" s="304"/>
      <c r="E331" s="304"/>
    </row>
    <row r="332" spans="1:5" ht="12.65" customHeight="1" x14ac:dyDescent="0.3">
      <c r="A332" s="173" t="s">
        <v>421</v>
      </c>
      <c r="B332" s="172" t="s">
        <v>256</v>
      </c>
      <c r="C332" s="308">
        <v>13482086</v>
      </c>
      <c r="D332" s="304"/>
      <c r="E332" s="304"/>
    </row>
    <row r="333" spans="1:5" ht="12.65" customHeight="1" x14ac:dyDescent="0.3">
      <c r="A333" s="173"/>
      <c r="B333" s="172"/>
      <c r="C333" s="309"/>
      <c r="D333" s="304"/>
      <c r="E333" s="304"/>
    </row>
    <row r="334" spans="1:5" ht="12.65" customHeight="1" x14ac:dyDescent="0.3">
      <c r="A334" s="173" t="s">
        <v>1142</v>
      </c>
      <c r="B334" s="172" t="s">
        <v>256</v>
      </c>
      <c r="C334" s="308"/>
      <c r="D334" s="304"/>
      <c r="E334" s="304"/>
    </row>
    <row r="335" spans="1:5" ht="12.65" customHeight="1" x14ac:dyDescent="0.3">
      <c r="A335" s="173" t="s">
        <v>1143</v>
      </c>
      <c r="B335" s="172" t="s">
        <v>256</v>
      </c>
      <c r="C335" s="308"/>
      <c r="D335" s="304"/>
      <c r="E335" s="304"/>
    </row>
    <row r="336" spans="1:5" ht="12.65" customHeight="1" x14ac:dyDescent="0.3">
      <c r="A336" s="173" t="s">
        <v>423</v>
      </c>
      <c r="B336" s="172" t="s">
        <v>256</v>
      </c>
      <c r="C336" s="308"/>
      <c r="D336" s="304"/>
      <c r="E336" s="304"/>
    </row>
    <row r="337" spans="1:5" ht="12.65" customHeight="1" x14ac:dyDescent="0.3">
      <c r="A337" s="173" t="s">
        <v>422</v>
      </c>
      <c r="B337" s="172" t="s">
        <v>256</v>
      </c>
      <c r="C337" s="311"/>
      <c r="D337" s="304"/>
      <c r="E337" s="304"/>
    </row>
    <row r="338" spans="1:5" ht="12.65" customHeight="1" x14ac:dyDescent="0.3">
      <c r="A338" s="173" t="s">
        <v>1253</v>
      </c>
      <c r="B338" s="172" t="s">
        <v>256</v>
      </c>
      <c r="C338" s="311"/>
      <c r="D338" s="304"/>
      <c r="E338" s="304"/>
    </row>
    <row r="339" spans="1:5" ht="12.65" customHeight="1" x14ac:dyDescent="0.3">
      <c r="A339" s="173" t="s">
        <v>424</v>
      </c>
      <c r="B339" s="304"/>
      <c r="C339" s="312"/>
      <c r="D339" s="304">
        <f>D314+D319+D330+C332+C336+C337</f>
        <v>33841724</v>
      </c>
      <c r="E339" s="304"/>
    </row>
    <row r="340" spans="1:5" ht="12.65" customHeight="1" x14ac:dyDescent="0.3">
      <c r="A340" s="173"/>
      <c r="B340" s="304"/>
      <c r="C340" s="312"/>
      <c r="D340" s="304"/>
      <c r="E340" s="304"/>
    </row>
    <row r="341" spans="1:5" ht="12.65" customHeight="1" x14ac:dyDescent="0.3">
      <c r="A341" s="173" t="s">
        <v>425</v>
      </c>
      <c r="B341" s="304"/>
      <c r="C341" s="312"/>
      <c r="D341" s="304">
        <f>D292</f>
        <v>33841724</v>
      </c>
      <c r="E341" s="304"/>
    </row>
    <row r="342" spans="1:5" ht="12.65" customHeight="1" x14ac:dyDescent="0.3">
      <c r="A342" s="173"/>
      <c r="B342" s="173"/>
      <c r="C342" s="312"/>
      <c r="D342" s="304"/>
      <c r="E342" s="304"/>
    </row>
    <row r="343" spans="1:5" ht="12.65" customHeight="1" x14ac:dyDescent="0.3">
      <c r="A343" s="173"/>
      <c r="B343" s="173"/>
      <c r="C343" s="312"/>
      <c r="D343" s="304"/>
      <c r="E343" s="304"/>
    </row>
    <row r="344" spans="1:5" ht="12.65" customHeight="1" x14ac:dyDescent="0.3">
      <c r="A344" s="173"/>
      <c r="B344" s="173"/>
      <c r="C344" s="312"/>
      <c r="D344" s="304"/>
      <c r="E344" s="304"/>
    </row>
    <row r="345" spans="1:5" ht="12.65" customHeight="1" x14ac:dyDescent="0.3">
      <c r="A345" s="173"/>
      <c r="B345" s="173"/>
      <c r="C345" s="312"/>
      <c r="D345" s="304"/>
      <c r="E345" s="304"/>
    </row>
    <row r="346" spans="1:5" ht="12.65" customHeight="1" x14ac:dyDescent="0.3">
      <c r="A346" s="173"/>
      <c r="B346" s="173"/>
      <c r="C346" s="312"/>
      <c r="D346" s="304"/>
      <c r="E346" s="304"/>
    </row>
    <row r="347" spans="1:5" ht="12.65" customHeight="1" x14ac:dyDescent="0.3">
      <c r="A347" s="173"/>
      <c r="B347" s="173"/>
      <c r="C347" s="312"/>
      <c r="D347" s="304"/>
      <c r="E347" s="304"/>
    </row>
    <row r="348" spans="1:5" ht="12.65" customHeight="1" x14ac:dyDescent="0.3">
      <c r="A348" s="173"/>
      <c r="B348" s="173"/>
      <c r="C348" s="312"/>
      <c r="D348" s="304"/>
      <c r="E348" s="304"/>
    </row>
    <row r="349" spans="1:5" ht="12.65" customHeight="1" x14ac:dyDescent="0.3">
      <c r="A349" s="173"/>
      <c r="B349" s="173"/>
      <c r="C349" s="312"/>
      <c r="D349" s="304"/>
      <c r="E349" s="304"/>
    </row>
    <row r="350" spans="1:5" ht="12.65" customHeight="1" x14ac:dyDescent="0.3">
      <c r="A350" s="173"/>
      <c r="B350" s="173"/>
      <c r="C350" s="312"/>
      <c r="D350" s="304"/>
      <c r="E350" s="304"/>
    </row>
    <row r="351" spans="1:5" ht="12.65" customHeight="1" x14ac:dyDescent="0.3">
      <c r="A351" s="173"/>
      <c r="B351" s="173"/>
      <c r="C351" s="312"/>
      <c r="D351" s="304"/>
      <c r="E351" s="304"/>
    </row>
    <row r="352" spans="1:5" ht="12.65" customHeight="1" x14ac:dyDescent="0.3">
      <c r="A352" s="173"/>
      <c r="B352" s="173"/>
      <c r="C352" s="312"/>
      <c r="D352" s="304"/>
      <c r="E352" s="304"/>
    </row>
    <row r="353" spans="1:5" ht="12.65" customHeight="1" x14ac:dyDescent="0.3">
      <c r="A353" s="173"/>
      <c r="B353" s="173"/>
      <c r="C353" s="312"/>
      <c r="D353" s="304"/>
      <c r="E353" s="304"/>
    </row>
    <row r="354" spans="1:5" ht="12.65" customHeight="1" x14ac:dyDescent="0.3">
      <c r="A354" s="173"/>
      <c r="B354" s="173"/>
      <c r="C354" s="312"/>
      <c r="D354" s="304"/>
      <c r="E354" s="304"/>
    </row>
    <row r="355" spans="1:5" ht="12.65" customHeight="1" x14ac:dyDescent="0.3">
      <c r="A355" s="173"/>
      <c r="B355" s="173"/>
      <c r="C355" s="312"/>
      <c r="D355" s="304"/>
      <c r="E355" s="304"/>
    </row>
    <row r="356" spans="1:5" ht="20.25" customHeight="1" x14ac:dyDescent="0.3">
      <c r="A356" s="173"/>
      <c r="B356" s="173"/>
      <c r="C356" s="312"/>
      <c r="D356" s="304"/>
      <c r="E356" s="304"/>
    </row>
    <row r="357" spans="1:5" ht="12.65" customHeight="1" x14ac:dyDescent="0.3">
      <c r="A357" s="208" t="s">
        <v>426</v>
      </c>
      <c r="B357" s="208"/>
      <c r="C357" s="208"/>
      <c r="D357" s="208"/>
      <c r="E357" s="208"/>
    </row>
    <row r="358" spans="1:5" ht="12.65" customHeight="1" x14ac:dyDescent="0.3">
      <c r="A358" s="313" t="s">
        <v>427</v>
      </c>
      <c r="B358" s="313"/>
      <c r="C358" s="313"/>
      <c r="D358" s="313"/>
      <c r="E358" s="313"/>
    </row>
    <row r="359" spans="1:5" ht="12.65" customHeight="1" x14ac:dyDescent="0.3">
      <c r="A359" s="173" t="s">
        <v>428</v>
      </c>
      <c r="B359" s="172" t="s">
        <v>256</v>
      </c>
      <c r="C359" s="311">
        <v>4484935</v>
      </c>
      <c r="D359" s="304"/>
      <c r="E359" s="304"/>
    </row>
    <row r="360" spans="1:5" ht="12.65" customHeight="1" x14ac:dyDescent="0.3">
      <c r="A360" s="173" t="s">
        <v>429</v>
      </c>
      <c r="B360" s="172" t="s">
        <v>256</v>
      </c>
      <c r="C360" s="311">
        <v>17595043</v>
      </c>
      <c r="D360" s="304"/>
      <c r="E360" s="304"/>
    </row>
    <row r="361" spans="1:5" ht="12.65" customHeight="1" x14ac:dyDescent="0.3">
      <c r="A361" s="173" t="s">
        <v>430</v>
      </c>
      <c r="B361" s="304"/>
      <c r="C361" s="312"/>
      <c r="D361" s="304">
        <f>SUM(C359:C360)</f>
        <v>22079978</v>
      </c>
      <c r="E361" s="304"/>
    </row>
    <row r="362" spans="1:5" ht="12.65" customHeight="1" x14ac:dyDescent="0.3">
      <c r="A362" s="313" t="s">
        <v>431</v>
      </c>
      <c r="B362" s="313"/>
      <c r="C362" s="313"/>
      <c r="D362" s="313"/>
      <c r="E362" s="313"/>
    </row>
    <row r="363" spans="1:5" ht="12.65" customHeight="1" x14ac:dyDescent="0.3">
      <c r="A363" s="173" t="s">
        <v>1255</v>
      </c>
      <c r="B363" s="313"/>
      <c r="C363" s="311">
        <v>657598</v>
      </c>
      <c r="D363" s="304"/>
      <c r="E363" s="313"/>
    </row>
    <row r="364" spans="1:5" ht="12.65" customHeight="1" x14ac:dyDescent="0.3">
      <c r="A364" s="173" t="s">
        <v>432</v>
      </c>
      <c r="B364" s="172" t="s">
        <v>256</v>
      </c>
      <c r="C364" s="311">
        <v>3863954</v>
      </c>
      <c r="D364" s="304"/>
      <c r="E364" s="304"/>
    </row>
    <row r="365" spans="1:5" ht="12.65" customHeight="1" x14ac:dyDescent="0.3">
      <c r="A365" s="173" t="s">
        <v>433</v>
      </c>
      <c r="B365" s="172" t="s">
        <v>256</v>
      </c>
      <c r="C365" s="311">
        <v>-73989</v>
      </c>
      <c r="D365" s="304"/>
      <c r="E365" s="304"/>
    </row>
    <row r="366" spans="1:5" ht="12.65" customHeight="1" x14ac:dyDescent="0.3">
      <c r="A366" s="173" t="s">
        <v>434</v>
      </c>
      <c r="B366" s="172" t="s">
        <v>256</v>
      </c>
      <c r="C366" s="311"/>
      <c r="D366" s="304"/>
      <c r="E366" s="304"/>
    </row>
    <row r="367" spans="1:5" ht="12.65" customHeight="1" x14ac:dyDescent="0.3">
      <c r="A367" s="173" t="s">
        <v>359</v>
      </c>
      <c r="B367" s="304"/>
      <c r="C367" s="312"/>
      <c r="D367" s="304">
        <f>SUM(C363:C366)</f>
        <v>4447563</v>
      </c>
      <c r="E367" s="304"/>
    </row>
    <row r="368" spans="1:5" ht="12.65" customHeight="1" x14ac:dyDescent="0.3">
      <c r="A368" s="173" t="s">
        <v>435</v>
      </c>
      <c r="B368" s="304"/>
      <c r="C368" s="312"/>
      <c r="D368" s="304">
        <f>D361-D367</f>
        <v>17632415</v>
      </c>
      <c r="E368" s="304"/>
    </row>
    <row r="369" spans="1:5" ht="12.65" customHeight="1" x14ac:dyDescent="0.3">
      <c r="A369" s="313" t="s">
        <v>436</v>
      </c>
      <c r="B369" s="313"/>
      <c r="C369" s="313"/>
      <c r="D369" s="313"/>
      <c r="E369" s="313"/>
    </row>
    <row r="370" spans="1:5" ht="12.65" customHeight="1" x14ac:dyDescent="0.3">
      <c r="A370" s="173" t="s">
        <v>437</v>
      </c>
      <c r="B370" s="172" t="s">
        <v>256</v>
      </c>
      <c r="C370" s="311">
        <v>5435282</v>
      </c>
      <c r="D370" s="304"/>
      <c r="E370" s="304"/>
    </row>
    <row r="371" spans="1:5" ht="12.65" customHeight="1" x14ac:dyDescent="0.3">
      <c r="A371" s="173" t="s">
        <v>438</v>
      </c>
      <c r="B371" s="172" t="s">
        <v>256</v>
      </c>
      <c r="C371" s="311">
        <v>1587467</v>
      </c>
      <c r="D371" s="304"/>
      <c r="E371" s="304"/>
    </row>
    <row r="372" spans="1:5" ht="12.65" customHeight="1" x14ac:dyDescent="0.3">
      <c r="A372" s="173" t="s">
        <v>439</v>
      </c>
      <c r="B372" s="304"/>
      <c r="C372" s="312"/>
      <c r="D372" s="304">
        <f>SUM(C370:C371)</f>
        <v>7022749</v>
      </c>
      <c r="E372" s="304"/>
    </row>
    <row r="373" spans="1:5" ht="12.65" customHeight="1" x14ac:dyDescent="0.3">
      <c r="A373" s="173" t="s">
        <v>440</v>
      </c>
      <c r="B373" s="304"/>
      <c r="C373" s="312"/>
      <c r="D373" s="304">
        <f>D368+D372</f>
        <v>24655164</v>
      </c>
      <c r="E373" s="304"/>
    </row>
    <row r="374" spans="1:5" ht="12.65" customHeight="1" x14ac:dyDescent="0.3">
      <c r="A374" s="173"/>
      <c r="B374" s="304"/>
      <c r="C374" s="312"/>
      <c r="D374" s="304"/>
      <c r="E374" s="304"/>
    </row>
    <row r="375" spans="1:5" ht="12.65" customHeight="1" x14ac:dyDescent="0.3">
      <c r="A375" s="173"/>
      <c r="B375" s="304"/>
      <c r="C375" s="312"/>
      <c r="D375" s="304"/>
      <c r="E375" s="304"/>
    </row>
    <row r="376" spans="1:5" ht="12.65" customHeight="1" x14ac:dyDescent="0.3">
      <c r="A376" s="173"/>
      <c r="B376" s="304"/>
      <c r="C376" s="312"/>
      <c r="D376" s="304"/>
      <c r="E376" s="304"/>
    </row>
    <row r="377" spans="1:5" ht="12.65" customHeight="1" x14ac:dyDescent="0.3">
      <c r="A377" s="313" t="s">
        <v>441</v>
      </c>
      <c r="B377" s="313"/>
      <c r="C377" s="313"/>
      <c r="D377" s="313"/>
      <c r="E377" s="313"/>
    </row>
    <row r="378" spans="1:5" ht="12.65" customHeight="1" x14ac:dyDescent="0.3">
      <c r="A378" s="173" t="s">
        <v>442</v>
      </c>
      <c r="B378" s="172" t="s">
        <v>256</v>
      </c>
      <c r="C378" s="311">
        <v>8981753</v>
      </c>
      <c r="D378" s="304"/>
      <c r="E378" s="304"/>
    </row>
    <row r="379" spans="1:5" ht="12.65" customHeight="1" x14ac:dyDescent="0.3">
      <c r="A379" s="173" t="s">
        <v>3</v>
      </c>
      <c r="B379" s="172" t="s">
        <v>256</v>
      </c>
      <c r="C379" s="311">
        <v>2151696</v>
      </c>
      <c r="D379" s="304"/>
      <c r="E379" s="304"/>
    </row>
    <row r="380" spans="1:5" ht="12.65" customHeight="1" x14ac:dyDescent="0.3">
      <c r="A380" s="173" t="s">
        <v>236</v>
      </c>
      <c r="B380" s="172" t="s">
        <v>256</v>
      </c>
      <c r="C380" s="311">
        <v>3408429</v>
      </c>
      <c r="D380" s="304"/>
      <c r="E380" s="304"/>
    </row>
    <row r="381" spans="1:5" ht="12.65" customHeight="1" x14ac:dyDescent="0.3">
      <c r="A381" s="173" t="s">
        <v>443</v>
      </c>
      <c r="B381" s="172" t="s">
        <v>256</v>
      </c>
      <c r="C381" s="311">
        <v>1510845</v>
      </c>
      <c r="D381" s="304"/>
      <c r="E381" s="304"/>
    </row>
    <row r="382" spans="1:5" ht="12.65" customHeight="1" x14ac:dyDescent="0.3">
      <c r="A382" s="173" t="s">
        <v>444</v>
      </c>
      <c r="B382" s="172" t="s">
        <v>256</v>
      </c>
      <c r="C382" s="311">
        <v>186247</v>
      </c>
      <c r="D382" s="304"/>
      <c r="E382" s="304"/>
    </row>
    <row r="383" spans="1:5" ht="12.65" customHeight="1" x14ac:dyDescent="0.3">
      <c r="A383" s="173" t="s">
        <v>445</v>
      </c>
      <c r="B383" s="172" t="s">
        <v>256</v>
      </c>
      <c r="C383" s="311">
        <v>1985956</v>
      </c>
      <c r="D383" s="304"/>
      <c r="E383" s="304"/>
    </row>
    <row r="384" spans="1:5" ht="12.65" customHeight="1" x14ac:dyDescent="0.3">
      <c r="A384" s="173" t="s">
        <v>6</v>
      </c>
      <c r="B384" s="172" t="s">
        <v>256</v>
      </c>
      <c r="C384" s="311">
        <v>1852016</v>
      </c>
      <c r="D384" s="304"/>
      <c r="E384" s="304"/>
    </row>
    <row r="385" spans="1:6" ht="12.65" customHeight="1" x14ac:dyDescent="0.3">
      <c r="A385" s="173" t="s">
        <v>446</v>
      </c>
      <c r="B385" s="172" t="s">
        <v>256</v>
      </c>
      <c r="C385" s="311">
        <v>47869</v>
      </c>
      <c r="D385" s="304"/>
      <c r="E385" s="304"/>
    </row>
    <row r="386" spans="1:6" ht="12.65" customHeight="1" x14ac:dyDescent="0.3">
      <c r="A386" s="173" t="s">
        <v>447</v>
      </c>
      <c r="B386" s="172" t="s">
        <v>256</v>
      </c>
      <c r="C386" s="311">
        <v>183198</v>
      </c>
      <c r="D386" s="304"/>
      <c r="E386" s="304"/>
    </row>
    <row r="387" spans="1:6" ht="12.65" customHeight="1" x14ac:dyDescent="0.3">
      <c r="A387" s="173" t="s">
        <v>448</v>
      </c>
      <c r="B387" s="172" t="s">
        <v>256</v>
      </c>
      <c r="C387" s="311">
        <v>0</v>
      </c>
      <c r="D387" s="304"/>
      <c r="E387" s="304"/>
    </row>
    <row r="388" spans="1:6" ht="12.65" customHeight="1" x14ac:dyDescent="0.3">
      <c r="A388" s="173" t="s">
        <v>449</v>
      </c>
      <c r="B388" s="172" t="s">
        <v>256</v>
      </c>
      <c r="C388" s="311">
        <v>782256</v>
      </c>
      <c r="D388" s="304"/>
      <c r="E388" s="304"/>
    </row>
    <row r="389" spans="1:6" ht="12.65" customHeight="1" x14ac:dyDescent="0.3">
      <c r="A389" s="173" t="s">
        <v>451</v>
      </c>
      <c r="B389" s="172" t="s">
        <v>256</v>
      </c>
      <c r="C389" s="311">
        <v>275883</v>
      </c>
      <c r="D389" s="304"/>
      <c r="E389" s="304"/>
    </row>
    <row r="390" spans="1:6" ht="12.65" customHeight="1" x14ac:dyDescent="0.3">
      <c r="A390" s="173" t="s">
        <v>452</v>
      </c>
      <c r="B390" s="304"/>
      <c r="C390" s="312"/>
      <c r="D390" s="304">
        <f>SUM(C378:C389)</f>
        <v>21366148</v>
      </c>
      <c r="E390" s="304"/>
    </row>
    <row r="391" spans="1:6" ht="12.65" customHeight="1" x14ac:dyDescent="0.3">
      <c r="A391" s="173" t="s">
        <v>453</v>
      </c>
      <c r="B391" s="304"/>
      <c r="C391" s="312"/>
      <c r="D391" s="304">
        <f>D373-D390</f>
        <v>3289016</v>
      </c>
      <c r="E391" s="304"/>
    </row>
    <row r="392" spans="1:6" ht="12.65" customHeight="1" x14ac:dyDescent="0.3">
      <c r="A392" s="173" t="s">
        <v>454</v>
      </c>
      <c r="B392" s="172" t="s">
        <v>256</v>
      </c>
      <c r="C392" s="311">
        <v>534984</v>
      </c>
      <c r="D392" s="304"/>
      <c r="E392" s="304"/>
    </row>
    <row r="393" spans="1:6" ht="12.65" customHeight="1" x14ac:dyDescent="0.3">
      <c r="A393" s="173" t="s">
        <v>455</v>
      </c>
      <c r="B393" s="304"/>
      <c r="C393" s="312"/>
      <c r="D393" s="285">
        <f>D391+C392</f>
        <v>3824000</v>
      </c>
      <c r="E393" s="304"/>
      <c r="F393" s="197"/>
    </row>
    <row r="394" spans="1:6" ht="12.65" customHeight="1" x14ac:dyDescent="0.3">
      <c r="A394" s="173" t="s">
        <v>456</v>
      </c>
      <c r="B394" s="172" t="s">
        <v>256</v>
      </c>
      <c r="C394" s="311"/>
      <c r="D394" s="304"/>
      <c r="E394" s="304"/>
    </row>
    <row r="395" spans="1:6" ht="12.65" customHeight="1" x14ac:dyDescent="0.3">
      <c r="A395" s="173" t="s">
        <v>457</v>
      </c>
      <c r="B395" s="172" t="s">
        <v>256</v>
      </c>
      <c r="C395" s="311"/>
      <c r="D395" s="304"/>
      <c r="E395" s="304"/>
    </row>
    <row r="396" spans="1:6" ht="12.65" customHeight="1" x14ac:dyDescent="0.3">
      <c r="A396" s="173" t="s">
        <v>458</v>
      </c>
      <c r="B396" s="304"/>
      <c r="C396" s="312"/>
      <c r="D396" s="304">
        <f>D393+C394-C395</f>
        <v>3824000</v>
      </c>
      <c r="E396" s="304"/>
    </row>
    <row r="397" spans="1:6" ht="13.5" customHeight="1" x14ac:dyDescent="0.3">
      <c r="A397" s="179"/>
      <c r="B397" s="179"/>
    </row>
    <row r="398" spans="1:6" ht="12.65" customHeight="1" x14ac:dyDescent="0.3">
      <c r="A398" s="179"/>
      <c r="B398" s="179"/>
    </row>
    <row r="399" spans="1:6" ht="12.65" customHeight="1" x14ac:dyDescent="0.3">
      <c r="A399" s="179"/>
      <c r="B399" s="179"/>
    </row>
    <row r="400" spans="1:6" ht="12" customHeight="1" x14ac:dyDescent="0.3">
      <c r="A400" s="179"/>
      <c r="B400" s="179"/>
    </row>
    <row r="401" spans="1:5" ht="12" customHeight="1" x14ac:dyDescent="0.3">
      <c r="A401" s="179"/>
      <c r="B401" s="179"/>
    </row>
    <row r="402" spans="1:5" ht="12" customHeight="1" x14ac:dyDescent="0.3">
      <c r="A402" s="179"/>
      <c r="B402" s="179"/>
    </row>
    <row r="403" spans="1:5" ht="12" customHeight="1" x14ac:dyDescent="0.3">
      <c r="A403" s="179"/>
      <c r="B403" s="179"/>
    </row>
    <row r="404" spans="1:5" ht="12" customHeight="1" x14ac:dyDescent="0.3">
      <c r="A404" s="179"/>
      <c r="B404" s="179"/>
    </row>
    <row r="405" spans="1:5" ht="12.65" customHeight="1" x14ac:dyDescent="0.3">
      <c r="A405" s="179"/>
      <c r="B405" s="179"/>
    </row>
    <row r="406" spans="1:5" ht="12.65" customHeight="1" x14ac:dyDescent="0.3">
      <c r="A406" s="179"/>
      <c r="B406" s="179"/>
    </row>
    <row r="407" spans="1:5" ht="12.65" customHeight="1" x14ac:dyDescent="0.3">
      <c r="A407" s="179"/>
      <c r="B407" s="179"/>
    </row>
    <row r="408" spans="1:5" ht="12.65" customHeight="1" x14ac:dyDescent="0.3">
      <c r="A408" s="179"/>
      <c r="B408" s="179"/>
    </row>
    <row r="409" spans="1:5" ht="12.65" customHeight="1" x14ac:dyDescent="0.3">
      <c r="A409" s="179"/>
      <c r="B409" s="179"/>
    </row>
    <row r="410" spans="1:5" ht="12.65" customHeight="1" x14ac:dyDescent="0.3">
      <c r="A410" s="179"/>
      <c r="B410" s="179"/>
    </row>
    <row r="411" spans="1:5" ht="12.65" customHeight="1" x14ac:dyDescent="0.3">
      <c r="A411" s="179"/>
      <c r="B411" s="179"/>
      <c r="C411" s="181" t="s">
        <v>459</v>
      </c>
      <c r="D411" s="179"/>
      <c r="E411" s="256"/>
    </row>
    <row r="412" spans="1:5" ht="12.65" customHeight="1" x14ac:dyDescent="0.3">
      <c r="A412" s="179" t="str">
        <f>C84&amp;"   "&amp;"H-"&amp;FIXED(C83,0,TRUE)&amp;"     FYE "&amp;C82</f>
        <v>Columbia Basin Hospital   H-0     FYE 12/31/2021</v>
      </c>
      <c r="B412" s="179"/>
      <c r="C412" s="179"/>
      <c r="D412" s="179"/>
      <c r="E412" s="256"/>
    </row>
    <row r="413" spans="1:5" ht="12.65" customHeight="1" x14ac:dyDescent="0.3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 x14ac:dyDescent="0.3">
      <c r="A414" s="179" t="s">
        <v>463</v>
      </c>
      <c r="B414" s="179">
        <f>C111</f>
        <v>106</v>
      </c>
      <c r="C414" s="194">
        <f>E138</f>
        <v>106</v>
      </c>
      <c r="D414" s="179"/>
    </row>
    <row r="415" spans="1:5" ht="12.65" customHeight="1" x14ac:dyDescent="0.3">
      <c r="A415" s="179" t="s">
        <v>464</v>
      </c>
      <c r="B415" s="179">
        <f>D111</f>
        <v>293</v>
      </c>
      <c r="C415" s="179">
        <f>E139</f>
        <v>293</v>
      </c>
      <c r="D415" s="194">
        <f>SUM(C59:H59)+N59</f>
        <v>9547</v>
      </c>
    </row>
    <row r="416" spans="1:5" ht="12.65" customHeight="1" x14ac:dyDescent="0.3">
      <c r="A416" s="179"/>
      <c r="B416" s="179"/>
      <c r="C416" s="194"/>
      <c r="D416" s="179"/>
    </row>
    <row r="417" spans="1:7" ht="12.65" customHeight="1" x14ac:dyDescent="0.3">
      <c r="A417" s="179" t="s">
        <v>465</v>
      </c>
      <c r="B417" s="179">
        <f>C112</f>
        <v>119</v>
      </c>
      <c r="C417" s="194">
        <f>E144</f>
        <v>119</v>
      </c>
      <c r="D417" s="179"/>
    </row>
    <row r="418" spans="1:7" ht="12.65" customHeight="1" x14ac:dyDescent="0.3">
      <c r="A418" s="179" t="s">
        <v>466</v>
      </c>
      <c r="B418" s="179">
        <f>D112</f>
        <v>9124</v>
      </c>
      <c r="C418" s="179">
        <f>E145</f>
        <v>9124</v>
      </c>
      <c r="D418" s="179">
        <f>K59+L59</f>
        <v>9124</v>
      </c>
    </row>
    <row r="419" spans="1:7" ht="12.65" customHeight="1" x14ac:dyDescent="0.3">
      <c r="A419" s="179"/>
      <c r="B419" s="179"/>
      <c r="C419" s="194"/>
      <c r="D419" s="179"/>
    </row>
    <row r="420" spans="1:7" ht="12.65" customHeight="1" x14ac:dyDescent="0.3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 x14ac:dyDescent="0.3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 x14ac:dyDescent="0.3">
      <c r="A422" s="206"/>
      <c r="B422" s="206"/>
      <c r="C422" s="181"/>
      <c r="D422" s="179"/>
    </row>
    <row r="423" spans="1:7" ht="12.65" customHeight="1" x14ac:dyDescent="0.3">
      <c r="A423" s="180" t="s">
        <v>469</v>
      </c>
      <c r="B423" s="180">
        <f>C114</f>
        <v>0</v>
      </c>
    </row>
    <row r="424" spans="1:7" ht="12.65" customHeight="1" x14ac:dyDescent="0.3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 x14ac:dyDescent="0.3">
      <c r="A425" s="206"/>
      <c r="B425" s="206"/>
      <c r="C425" s="206"/>
      <c r="D425" s="206"/>
      <c r="F425" s="206"/>
      <c r="G425" s="206"/>
    </row>
    <row r="426" spans="1:7" ht="12.65" customHeight="1" x14ac:dyDescent="0.3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 x14ac:dyDescent="0.3">
      <c r="A427" s="179" t="s">
        <v>473</v>
      </c>
      <c r="B427" s="179">
        <f t="shared" ref="B427:B437" si="12">C378</f>
        <v>8981753</v>
      </c>
      <c r="C427" s="179">
        <f t="shared" ref="C427:C434" si="13">CE61</f>
        <v>8981752</v>
      </c>
      <c r="D427" s="179"/>
    </row>
    <row r="428" spans="1:7" ht="12.65" customHeight="1" x14ac:dyDescent="0.3">
      <c r="A428" s="179" t="s">
        <v>3</v>
      </c>
      <c r="B428" s="179">
        <f t="shared" si="12"/>
        <v>2151696</v>
      </c>
      <c r="C428" s="179">
        <f t="shared" si="13"/>
        <v>2151695</v>
      </c>
      <c r="D428" s="179">
        <f>D173</f>
        <v>2151696</v>
      </c>
    </row>
    <row r="429" spans="1:7" ht="12.65" customHeight="1" x14ac:dyDescent="0.3">
      <c r="A429" s="179" t="s">
        <v>236</v>
      </c>
      <c r="B429" s="179">
        <f t="shared" si="12"/>
        <v>3408429</v>
      </c>
      <c r="C429" s="179">
        <f t="shared" si="13"/>
        <v>3408429</v>
      </c>
      <c r="D429" s="179"/>
    </row>
    <row r="430" spans="1:7" ht="12.65" customHeight="1" x14ac:dyDescent="0.3">
      <c r="A430" s="179" t="s">
        <v>237</v>
      </c>
      <c r="B430" s="179">
        <f t="shared" si="12"/>
        <v>1510845</v>
      </c>
      <c r="C430" s="179">
        <f t="shared" si="13"/>
        <v>1510849</v>
      </c>
      <c r="D430" s="179"/>
    </row>
    <row r="431" spans="1:7" ht="12.65" customHeight="1" x14ac:dyDescent="0.3">
      <c r="A431" s="179" t="s">
        <v>444</v>
      </c>
      <c r="B431" s="179">
        <f t="shared" si="12"/>
        <v>186247</v>
      </c>
      <c r="C431" s="179">
        <f t="shared" si="13"/>
        <v>186247</v>
      </c>
      <c r="D431" s="179"/>
    </row>
    <row r="432" spans="1:7" ht="12.65" customHeight="1" x14ac:dyDescent="0.3">
      <c r="A432" s="179" t="s">
        <v>445</v>
      </c>
      <c r="B432" s="179">
        <f t="shared" si="12"/>
        <v>1985956</v>
      </c>
      <c r="C432" s="179">
        <f t="shared" si="13"/>
        <v>1985956</v>
      </c>
      <c r="D432" s="179"/>
    </row>
    <row r="433" spans="1:7" ht="12.65" customHeight="1" x14ac:dyDescent="0.3">
      <c r="A433" s="179" t="s">
        <v>6</v>
      </c>
      <c r="B433" s="179">
        <f t="shared" si="12"/>
        <v>1852016</v>
      </c>
      <c r="C433" s="179">
        <f t="shared" si="13"/>
        <v>1852016</v>
      </c>
      <c r="D433" s="179">
        <f>C217</f>
        <v>1852016</v>
      </c>
    </row>
    <row r="434" spans="1:7" ht="12.65" customHeight="1" x14ac:dyDescent="0.3">
      <c r="A434" s="179" t="s">
        <v>474</v>
      </c>
      <c r="B434" s="179">
        <f t="shared" si="12"/>
        <v>47869</v>
      </c>
      <c r="C434" s="179">
        <f t="shared" si="13"/>
        <v>47869</v>
      </c>
      <c r="D434" s="179">
        <f>D177</f>
        <v>47869</v>
      </c>
    </row>
    <row r="435" spans="1:7" ht="12.65" customHeight="1" x14ac:dyDescent="0.3">
      <c r="A435" s="179" t="s">
        <v>447</v>
      </c>
      <c r="B435" s="179">
        <f t="shared" si="12"/>
        <v>183198</v>
      </c>
      <c r="C435" s="179"/>
      <c r="D435" s="179">
        <f>D181</f>
        <v>183198</v>
      </c>
    </row>
    <row r="436" spans="1:7" ht="12.65" customHeight="1" x14ac:dyDescent="0.3">
      <c r="A436" s="179" t="s">
        <v>475</v>
      </c>
      <c r="B436" s="179">
        <f t="shared" si="12"/>
        <v>0</v>
      </c>
      <c r="C436" s="179"/>
      <c r="D436" s="179">
        <f>D186</f>
        <v>0</v>
      </c>
    </row>
    <row r="437" spans="1:7" ht="12.65" customHeight="1" x14ac:dyDescent="0.3">
      <c r="A437" s="194" t="s">
        <v>449</v>
      </c>
      <c r="B437" s="194">
        <f t="shared" si="12"/>
        <v>782256</v>
      </c>
      <c r="C437" s="194"/>
      <c r="D437" s="194">
        <f>D190</f>
        <v>782256</v>
      </c>
    </row>
    <row r="438" spans="1:7" ht="12.65" customHeight="1" x14ac:dyDescent="0.3">
      <c r="A438" s="194" t="s">
        <v>476</v>
      </c>
      <c r="B438" s="194">
        <f>C386+C387+C388</f>
        <v>965454</v>
      </c>
      <c r="C438" s="194">
        <f>CD69</f>
        <v>965454</v>
      </c>
      <c r="D438" s="194">
        <f>D181+D186+D190</f>
        <v>965454</v>
      </c>
    </row>
    <row r="439" spans="1:7" ht="12.65" customHeight="1" x14ac:dyDescent="0.3">
      <c r="A439" s="179" t="s">
        <v>451</v>
      </c>
      <c r="B439" s="194">
        <f>C389</f>
        <v>275883</v>
      </c>
      <c r="C439" s="194">
        <f>SUM(C69:CC69)</f>
        <v>275879</v>
      </c>
      <c r="D439" s="179"/>
    </row>
    <row r="440" spans="1:7" ht="12.65" customHeight="1" x14ac:dyDescent="0.3">
      <c r="A440" s="179" t="s">
        <v>477</v>
      </c>
      <c r="B440" s="194">
        <f>B438+B439</f>
        <v>1241337</v>
      </c>
      <c r="C440" s="194">
        <f>CE69</f>
        <v>1241333</v>
      </c>
      <c r="D440" s="179"/>
    </row>
    <row r="441" spans="1:7" ht="12.65" customHeight="1" x14ac:dyDescent="0.3">
      <c r="A441" s="179" t="s">
        <v>478</v>
      </c>
      <c r="B441" s="179">
        <f>D390</f>
        <v>21366148</v>
      </c>
      <c r="C441" s="179">
        <f>SUM(C427:C437)+C440</f>
        <v>21366146</v>
      </c>
      <c r="D441" s="179"/>
    </row>
    <row r="442" spans="1:7" ht="12.65" customHeight="1" x14ac:dyDescent="0.3">
      <c r="A442" s="206"/>
      <c r="B442" s="206"/>
      <c r="C442" s="206"/>
      <c r="D442" s="206"/>
      <c r="F442" s="206"/>
      <c r="G442" s="206"/>
    </row>
    <row r="443" spans="1:7" ht="12.65" customHeight="1" x14ac:dyDescent="0.3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 x14ac:dyDescent="0.3">
      <c r="A444" s="179" t="s">
        <v>1257</v>
      </c>
      <c r="B444" s="179">
        <f>D221</f>
        <v>657598</v>
      </c>
      <c r="C444" s="179">
        <f>C363</f>
        <v>657598</v>
      </c>
      <c r="D444" s="179"/>
    </row>
    <row r="445" spans="1:7" ht="12.65" customHeight="1" x14ac:dyDescent="0.3">
      <c r="A445" s="179" t="s">
        <v>343</v>
      </c>
      <c r="B445" s="179">
        <f>D229</f>
        <v>3863954</v>
      </c>
      <c r="C445" s="179">
        <f>C364</f>
        <v>3863954</v>
      </c>
      <c r="D445" s="179"/>
    </row>
    <row r="446" spans="1:7" ht="12.65" customHeight="1" x14ac:dyDescent="0.3">
      <c r="A446" s="179" t="s">
        <v>351</v>
      </c>
      <c r="B446" s="179">
        <f>D236</f>
        <v>-73989</v>
      </c>
      <c r="C446" s="179">
        <f>C365</f>
        <v>-73989</v>
      </c>
      <c r="D446" s="179"/>
    </row>
    <row r="447" spans="1:7" ht="12.65" customHeight="1" x14ac:dyDescent="0.3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 x14ac:dyDescent="0.3">
      <c r="A448" s="179" t="s">
        <v>358</v>
      </c>
      <c r="B448" s="179">
        <f>D242</f>
        <v>4447563</v>
      </c>
      <c r="C448" s="179">
        <f>D367</f>
        <v>4447563</v>
      </c>
      <c r="D448" s="179"/>
    </row>
    <row r="449" spans="1:7" ht="12.65" customHeight="1" x14ac:dyDescent="0.3">
      <c r="A449" s="206"/>
      <c r="B449" s="206"/>
      <c r="C449" s="206"/>
      <c r="D449" s="206"/>
      <c r="F449" s="206"/>
      <c r="G449" s="206"/>
    </row>
    <row r="450" spans="1:7" ht="12.65" customHeight="1" x14ac:dyDescent="0.3">
      <c r="A450" s="180" t="s">
        <v>481</v>
      </c>
      <c r="B450" s="181" t="s">
        <v>482</v>
      </c>
      <c r="C450" s="206"/>
      <c r="D450" s="206"/>
      <c r="F450" s="206"/>
      <c r="G450" s="206"/>
    </row>
    <row r="451" spans="1:7" ht="12.65" customHeight="1" x14ac:dyDescent="0.3">
      <c r="B451" s="181" t="s">
        <v>483</v>
      </c>
    </row>
    <row r="452" spans="1:7" ht="12.65" customHeight="1" x14ac:dyDescent="0.3">
      <c r="B452" s="181" t="s">
        <v>472</v>
      </c>
    </row>
    <row r="453" spans="1:7" ht="12.65" customHeight="1" x14ac:dyDescent="0.3">
      <c r="A453" s="199" t="s">
        <v>484</v>
      </c>
      <c r="B453" s="180">
        <f>C231</f>
        <v>0</v>
      </c>
    </row>
    <row r="454" spans="1:7" ht="12.65" customHeight="1" x14ac:dyDescent="0.3">
      <c r="A454" s="179" t="s">
        <v>168</v>
      </c>
      <c r="B454" s="179">
        <f>C233</f>
        <v>-18310</v>
      </c>
      <c r="C454" s="179"/>
      <c r="D454" s="179"/>
    </row>
    <row r="455" spans="1:7" ht="12.65" customHeight="1" x14ac:dyDescent="0.3">
      <c r="A455" s="179" t="s">
        <v>131</v>
      </c>
      <c r="B455" s="179">
        <f>C234</f>
        <v>-55679</v>
      </c>
      <c r="C455" s="179"/>
      <c r="D455" s="179"/>
    </row>
    <row r="456" spans="1:7" ht="12.65" customHeight="1" x14ac:dyDescent="0.3">
      <c r="A456" s="206"/>
      <c r="B456" s="206"/>
      <c r="C456" s="206"/>
      <c r="D456" s="206"/>
      <c r="F456" s="206"/>
      <c r="G456" s="206"/>
    </row>
    <row r="457" spans="1:7" ht="12.65" customHeight="1" x14ac:dyDescent="0.3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 x14ac:dyDescent="0.3">
      <c r="A458" s="179" t="s">
        <v>487</v>
      </c>
      <c r="B458" s="194">
        <f>C370</f>
        <v>5435282</v>
      </c>
      <c r="C458" s="194">
        <f>CE70</f>
        <v>5435282</v>
      </c>
      <c r="D458" s="194"/>
    </row>
    <row r="459" spans="1:7" ht="12.65" customHeight="1" x14ac:dyDescent="0.3">
      <c r="A459" s="179" t="s">
        <v>244</v>
      </c>
      <c r="B459" s="194">
        <f>C371</f>
        <v>1587467</v>
      </c>
      <c r="C459" s="194">
        <f>CE72</f>
        <v>1587467</v>
      </c>
      <c r="D459" s="194"/>
    </row>
    <row r="460" spans="1:7" ht="12.65" customHeight="1" x14ac:dyDescent="0.3">
      <c r="A460" s="206"/>
      <c r="B460" s="206"/>
      <c r="C460" s="206"/>
      <c r="D460" s="206"/>
      <c r="F460" s="206"/>
      <c r="G460" s="206"/>
    </row>
    <row r="461" spans="1:7" ht="12.65" customHeight="1" x14ac:dyDescent="0.3">
      <c r="A461" s="179" t="s">
        <v>488</v>
      </c>
      <c r="B461" s="181"/>
      <c r="C461" s="181"/>
      <c r="D461" s="181" t="s">
        <v>1245</v>
      </c>
    </row>
    <row r="462" spans="1:7" ht="12.65" customHeight="1" x14ac:dyDescent="0.3">
      <c r="B462" s="181" t="s">
        <v>471</v>
      </c>
      <c r="C462" s="181" t="s">
        <v>486</v>
      </c>
      <c r="D462" s="181" t="s">
        <v>490</v>
      </c>
    </row>
    <row r="463" spans="1:7" ht="12.65" customHeight="1" x14ac:dyDescent="0.3">
      <c r="A463" s="179" t="s">
        <v>245</v>
      </c>
      <c r="B463" s="194">
        <f>C359</f>
        <v>4484935</v>
      </c>
      <c r="C463" s="194">
        <f>CE73</f>
        <v>4484936</v>
      </c>
      <c r="D463" s="194">
        <f>E141+E147+E153</f>
        <v>4484935</v>
      </c>
    </row>
    <row r="464" spans="1:7" ht="12.65" customHeight="1" x14ac:dyDescent="0.3">
      <c r="A464" s="179" t="s">
        <v>246</v>
      </c>
      <c r="B464" s="194">
        <f>C360</f>
        <v>17595043</v>
      </c>
      <c r="C464" s="194">
        <f>CE74</f>
        <v>17595043</v>
      </c>
      <c r="D464" s="194">
        <f>E142+E148+E154</f>
        <v>17595043</v>
      </c>
    </row>
    <row r="465" spans="1:7" ht="12.65" customHeight="1" x14ac:dyDescent="0.3">
      <c r="A465" s="179" t="s">
        <v>247</v>
      </c>
      <c r="B465" s="194">
        <f>D361</f>
        <v>22079978</v>
      </c>
      <c r="C465" s="194">
        <f>CE75</f>
        <v>22079979</v>
      </c>
      <c r="D465" s="194">
        <f>D463+D464</f>
        <v>22079978</v>
      </c>
    </row>
    <row r="466" spans="1:7" ht="12.65" customHeight="1" x14ac:dyDescent="0.3">
      <c r="A466" s="206"/>
      <c r="B466" s="206"/>
      <c r="C466" s="206"/>
      <c r="D466" s="206"/>
      <c r="F466" s="206"/>
      <c r="G466" s="206"/>
    </row>
    <row r="467" spans="1:7" ht="12.65" customHeight="1" x14ac:dyDescent="0.3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 x14ac:dyDescent="0.3">
      <c r="A468" s="179" t="s">
        <v>332</v>
      </c>
      <c r="B468" s="179">
        <f t="shared" ref="B468:B475" si="14">C267</f>
        <v>99457</v>
      </c>
      <c r="C468" s="179">
        <f>E195</f>
        <v>99457</v>
      </c>
      <c r="D468" s="179"/>
    </row>
    <row r="469" spans="1:7" ht="12.65" customHeight="1" x14ac:dyDescent="0.3">
      <c r="A469" s="179" t="s">
        <v>333</v>
      </c>
      <c r="B469" s="179">
        <f t="shared" si="14"/>
        <v>186843</v>
      </c>
      <c r="C469" s="179">
        <f>E196</f>
        <v>186843</v>
      </c>
      <c r="D469" s="179"/>
    </row>
    <row r="470" spans="1:7" ht="12.65" customHeight="1" x14ac:dyDescent="0.3">
      <c r="A470" s="179" t="s">
        <v>334</v>
      </c>
      <c r="B470" s="179">
        <f t="shared" si="14"/>
        <v>24474026</v>
      </c>
      <c r="C470" s="179">
        <f ca="1">E197</f>
        <v>24474025</v>
      </c>
      <c r="D470" s="179"/>
    </row>
    <row r="471" spans="1:7" ht="12.65" customHeight="1" x14ac:dyDescent="0.3">
      <c r="A471" s="179" t="s">
        <v>494</v>
      </c>
      <c r="B471" s="179">
        <f t="shared" si="14"/>
        <v>4900033</v>
      </c>
      <c r="C471" s="179">
        <f ca="1">E198</f>
        <v>4900033</v>
      </c>
      <c r="D471" s="179"/>
    </row>
    <row r="472" spans="1:7" ht="12.65" customHeight="1" x14ac:dyDescent="0.3">
      <c r="A472" s="179" t="s">
        <v>377</v>
      </c>
      <c r="B472" s="179">
        <f t="shared" si="14"/>
        <v>0</v>
      </c>
      <c r="C472" s="179">
        <f ca="1">E199</f>
        <v>0</v>
      </c>
      <c r="D472" s="179"/>
    </row>
    <row r="473" spans="1:7" ht="12.65" customHeight="1" x14ac:dyDescent="0.3">
      <c r="A473" s="179" t="s">
        <v>495</v>
      </c>
      <c r="B473" s="179">
        <f t="shared" si="14"/>
        <v>4320562</v>
      </c>
      <c r="C473" s="179">
        <f ca="1">SUM(E200:E201)</f>
        <v>4320562.9399999995</v>
      </c>
      <c r="D473" s="179"/>
    </row>
    <row r="474" spans="1:7" ht="12.65" customHeight="1" x14ac:dyDescent="0.3">
      <c r="A474" s="179" t="s">
        <v>339</v>
      </c>
      <c r="B474" s="179">
        <f t="shared" si="14"/>
        <v>0</v>
      </c>
      <c r="C474" s="179">
        <f ca="1">E202</f>
        <v>0</v>
      </c>
      <c r="D474" s="179"/>
    </row>
    <row r="475" spans="1:7" ht="12.65" customHeight="1" x14ac:dyDescent="0.3">
      <c r="A475" s="179" t="s">
        <v>340</v>
      </c>
      <c r="B475" s="179">
        <f t="shared" si="14"/>
        <v>1784</v>
      </c>
      <c r="C475" s="179">
        <f ca="1">E203</f>
        <v>1784.410000000149</v>
      </c>
      <c r="D475" s="179"/>
    </row>
    <row r="476" spans="1:7" ht="12.65" customHeight="1" x14ac:dyDescent="0.3">
      <c r="A476" s="179" t="s">
        <v>203</v>
      </c>
      <c r="B476" s="179">
        <f>D275</f>
        <v>33982705</v>
      </c>
      <c r="C476" s="179">
        <f ca="1">E204</f>
        <v>33982705.350000009</v>
      </c>
      <c r="D476" s="179"/>
    </row>
    <row r="477" spans="1:7" ht="12.65" customHeight="1" x14ac:dyDescent="0.3">
      <c r="A477" s="179"/>
      <c r="B477" s="179"/>
      <c r="C477" s="179"/>
      <c r="D477" s="179"/>
    </row>
    <row r="478" spans="1:7" ht="12.65" customHeight="1" x14ac:dyDescent="0.3">
      <c r="A478" s="179" t="s">
        <v>496</v>
      </c>
      <c r="B478" s="179">
        <f>C276</f>
        <v>16169372</v>
      </c>
      <c r="C478" s="179">
        <f ca="1">E217</f>
        <v>16169369.73</v>
      </c>
      <c r="D478" s="179"/>
    </row>
    <row r="480" spans="1:7" ht="12.65" customHeight="1" x14ac:dyDescent="0.3">
      <c r="A480" s="180" t="s">
        <v>497</v>
      </c>
    </row>
    <row r="481" spans="1:12" ht="12.65" customHeight="1" x14ac:dyDescent="0.3">
      <c r="A481" s="180" t="s">
        <v>498</v>
      </c>
      <c r="C481" s="180">
        <f>D341</f>
        <v>33841724</v>
      </c>
    </row>
    <row r="482" spans="1:12" ht="12.65" customHeight="1" x14ac:dyDescent="0.3">
      <c r="A482" s="180" t="s">
        <v>499</v>
      </c>
      <c r="C482" s="180">
        <f>D339</f>
        <v>33841724</v>
      </c>
    </row>
    <row r="485" spans="1:12" ht="12.65" customHeight="1" x14ac:dyDescent="0.3">
      <c r="A485" s="199" t="s">
        <v>500</v>
      </c>
    </row>
    <row r="486" spans="1:12" ht="12.65" customHeight="1" x14ac:dyDescent="0.3">
      <c r="A486" s="199" t="s">
        <v>501</v>
      </c>
    </row>
    <row r="487" spans="1:12" ht="12.65" customHeight="1" x14ac:dyDescent="0.3">
      <c r="A487" s="199" t="s">
        <v>502</v>
      </c>
    </row>
    <row r="488" spans="1:12" ht="12.65" customHeight="1" x14ac:dyDescent="0.3">
      <c r="A488" s="199"/>
    </row>
    <row r="489" spans="1:12" ht="12.65" customHeight="1" x14ac:dyDescent="0.3">
      <c r="A489" s="198" t="s">
        <v>503</v>
      </c>
    </row>
    <row r="490" spans="1:12" ht="12.65" customHeight="1" x14ac:dyDescent="0.3">
      <c r="A490" s="199" t="s">
        <v>504</v>
      </c>
    </row>
    <row r="491" spans="1:12" ht="12.65" customHeight="1" x14ac:dyDescent="0.3">
      <c r="A491" s="199"/>
    </row>
    <row r="493" spans="1:12" ht="12.65" customHeight="1" x14ac:dyDescent="0.3">
      <c r="A493" s="180" t="str">
        <f>C83</f>
        <v>045</v>
      </c>
      <c r="B493" s="257" t="str">
        <f>RIGHT('Prior Year'!C83,4)</f>
        <v>045</v>
      </c>
      <c r="C493" s="257" t="str">
        <f>RIGHT(C82,4)</f>
        <v>2021</v>
      </c>
      <c r="D493" s="257" t="str">
        <f>RIGHT('Prior Year'!C83,4)</f>
        <v>045</v>
      </c>
      <c r="E493" s="257" t="str">
        <f>RIGHT(C82,4)</f>
        <v>2021</v>
      </c>
      <c r="F493" s="257" t="str">
        <f>RIGHT('Prior Year'!C83,4)</f>
        <v>045</v>
      </c>
      <c r="G493" s="257" t="str">
        <f>RIGHT(C82,4)</f>
        <v>2021</v>
      </c>
      <c r="H493" s="257"/>
      <c r="K493" s="257"/>
      <c r="L493" s="257"/>
    </row>
    <row r="494" spans="1:12" ht="12.65" customHeight="1" x14ac:dyDescent="0.3">
      <c r="A494" s="198"/>
      <c r="B494" s="181" t="s">
        <v>505</v>
      </c>
      <c r="C494" s="181" t="s">
        <v>505</v>
      </c>
      <c r="D494" s="258" t="s">
        <v>506</v>
      </c>
      <c r="E494" s="258" t="s">
        <v>506</v>
      </c>
      <c r="F494" s="257" t="s">
        <v>507</v>
      </c>
      <c r="G494" s="257" t="s">
        <v>507</v>
      </c>
      <c r="H494" s="257" t="s">
        <v>508</v>
      </c>
      <c r="K494" s="257"/>
      <c r="L494" s="257"/>
    </row>
    <row r="495" spans="1:12" ht="12.65" customHeight="1" x14ac:dyDescent="0.3">
      <c r="B495" s="181" t="s">
        <v>303</v>
      </c>
      <c r="C495" s="181" t="s">
        <v>303</v>
      </c>
      <c r="D495" s="181" t="s">
        <v>509</v>
      </c>
      <c r="E495" s="181" t="s">
        <v>509</v>
      </c>
      <c r="F495" s="257" t="s">
        <v>510</v>
      </c>
      <c r="G495" s="257" t="s">
        <v>510</v>
      </c>
      <c r="H495" s="257" t="s">
        <v>511</v>
      </c>
      <c r="K495" s="257"/>
      <c r="L495" s="257"/>
    </row>
    <row r="496" spans="1:12" ht="12.65" customHeight="1" x14ac:dyDescent="0.3">
      <c r="A496" s="180" t="s">
        <v>512</v>
      </c>
      <c r="B496" s="236">
        <f>'Prior Year'!C71</f>
        <v>0</v>
      </c>
      <c r="C496" s="236">
        <f>C71</f>
        <v>0</v>
      </c>
      <c r="D496" s="236">
        <f>'Prior Year'!C59</f>
        <v>0</v>
      </c>
      <c r="E496" s="180">
        <f>C59</f>
        <v>0</v>
      </c>
      <c r="F496" s="259" t="str">
        <f t="shared" ref="F496:G511" si="15">IF(B496=0,"",IF(D496=0,"",B496/D496))</f>
        <v/>
      </c>
      <c r="G496" s="260" t="str">
        <f t="shared" si="15"/>
        <v/>
      </c>
      <c r="H496" s="261" t="str">
        <f>IF(B496=0,"",IF(C496=0,"",IF(D496=0,"",IF(E496=0,"",IF(G496/F496-1&lt;-0.25,G496/F496-1,IF(G496/F496-1&gt;0.25,G496/F496-1,""))))))</f>
        <v/>
      </c>
      <c r="I496" s="263"/>
      <c r="K496" s="257"/>
      <c r="L496" s="257"/>
    </row>
    <row r="497" spans="1:12" ht="12.65" customHeight="1" x14ac:dyDescent="0.3">
      <c r="A497" s="180" t="s">
        <v>513</v>
      </c>
      <c r="B497" s="236">
        <f>'Prior Year'!D71</f>
        <v>0</v>
      </c>
      <c r="C497" s="236">
        <f>D71</f>
        <v>0</v>
      </c>
      <c r="D497" s="236">
        <f>'Prior Year'!D59</f>
        <v>0</v>
      </c>
      <c r="E497" s="180">
        <f>D59</f>
        <v>0</v>
      </c>
      <c r="F497" s="259" t="str">
        <f t="shared" si="15"/>
        <v/>
      </c>
      <c r="G497" s="259" t="str">
        <f t="shared" si="15"/>
        <v/>
      </c>
      <c r="H497" s="261" t="str">
        <f t="shared" ref="H497:H550" si="16">IF(B497=0,"",IF(C497=0,"",IF(D497=0,"",IF(E497=0,"",IF(G497/F497-1&lt;-0.25,G497/F497-1,IF(G497/F497-1&gt;0.25,G497/F497-1,""))))))</f>
        <v/>
      </c>
      <c r="I497" s="263"/>
      <c r="K497" s="257"/>
      <c r="L497" s="257"/>
    </row>
    <row r="498" spans="1:12" ht="12.65" customHeight="1" x14ac:dyDescent="0.3">
      <c r="A498" s="180" t="s">
        <v>514</v>
      </c>
      <c r="B498" s="236">
        <f>'Prior Year'!E71</f>
        <v>122071</v>
      </c>
      <c r="C498" s="236">
        <f>E71</f>
        <v>122071</v>
      </c>
      <c r="D498" s="236">
        <f>'Prior Year'!E59</f>
        <v>293</v>
      </c>
      <c r="E498" s="180">
        <f>E59</f>
        <v>293</v>
      </c>
      <c r="F498" s="259">
        <f t="shared" si="15"/>
        <v>416.62457337883961</v>
      </c>
      <c r="G498" s="259">
        <f t="shared" si="15"/>
        <v>416.62457337883961</v>
      </c>
      <c r="H498" s="261" t="str">
        <f t="shared" si="16"/>
        <v/>
      </c>
      <c r="I498" s="263"/>
      <c r="K498" s="257"/>
      <c r="L498" s="257"/>
    </row>
    <row r="499" spans="1:12" ht="12.65" customHeight="1" x14ac:dyDescent="0.3">
      <c r="A499" s="180" t="s">
        <v>515</v>
      </c>
      <c r="B499" s="236">
        <f>'Prior Year'!F71</f>
        <v>0</v>
      </c>
      <c r="C499" s="236">
        <f>F71</f>
        <v>0</v>
      </c>
      <c r="D499" s="236">
        <f>'Prior Year'!F59</f>
        <v>0</v>
      </c>
      <c r="E499" s="180">
        <f>F59</f>
        <v>0</v>
      </c>
      <c r="F499" s="259" t="str">
        <f t="shared" si="15"/>
        <v/>
      </c>
      <c r="G499" s="259" t="str">
        <f t="shared" si="15"/>
        <v/>
      </c>
      <c r="H499" s="261" t="str">
        <f t="shared" si="16"/>
        <v/>
      </c>
      <c r="I499" s="263"/>
      <c r="K499" s="257"/>
      <c r="L499" s="257"/>
    </row>
    <row r="500" spans="1:12" ht="12.65" customHeight="1" x14ac:dyDescent="0.3">
      <c r="A500" s="180" t="s">
        <v>516</v>
      </c>
      <c r="B500" s="236">
        <f>'Prior Year'!G71</f>
        <v>0</v>
      </c>
      <c r="C500" s="236">
        <f>G71</f>
        <v>0</v>
      </c>
      <c r="D500" s="236">
        <f>'Prior Year'!G59</f>
        <v>0</v>
      </c>
      <c r="E500" s="180">
        <f>G59</f>
        <v>0</v>
      </c>
      <c r="F500" s="259" t="str">
        <f t="shared" si="15"/>
        <v/>
      </c>
      <c r="G500" s="259" t="str">
        <f t="shared" si="15"/>
        <v/>
      </c>
      <c r="H500" s="261" t="str">
        <f t="shared" si="16"/>
        <v/>
      </c>
      <c r="I500" s="263"/>
      <c r="K500" s="257"/>
      <c r="L500" s="257"/>
    </row>
    <row r="501" spans="1:12" ht="12.65" customHeight="1" x14ac:dyDescent="0.3">
      <c r="A501" s="180" t="s">
        <v>517</v>
      </c>
      <c r="B501" s="236">
        <f>'Prior Year'!H71</f>
        <v>0</v>
      </c>
      <c r="C501" s="236">
        <f>H71</f>
        <v>0</v>
      </c>
      <c r="D501" s="236">
        <f>'Prior Year'!H59</f>
        <v>0</v>
      </c>
      <c r="E501" s="180">
        <f>H59</f>
        <v>0</v>
      </c>
      <c r="F501" s="259" t="str">
        <f t="shared" si="15"/>
        <v/>
      </c>
      <c r="G501" s="259" t="str">
        <f t="shared" si="15"/>
        <v/>
      </c>
      <c r="H501" s="261" t="str">
        <f t="shared" si="16"/>
        <v/>
      </c>
      <c r="I501" s="263"/>
      <c r="K501" s="257"/>
      <c r="L501" s="257"/>
    </row>
    <row r="502" spans="1:12" ht="12.65" customHeight="1" x14ac:dyDescent="0.3">
      <c r="A502" s="180" t="s">
        <v>518</v>
      </c>
      <c r="B502" s="236">
        <f>'Prior Year'!I71</f>
        <v>0</v>
      </c>
      <c r="C502" s="236">
        <f>I71</f>
        <v>0</v>
      </c>
      <c r="D502" s="236">
        <f>'Prior Year'!I59</f>
        <v>0</v>
      </c>
      <c r="E502" s="180">
        <f>I59</f>
        <v>0</v>
      </c>
      <c r="F502" s="259" t="str">
        <f t="shared" si="15"/>
        <v/>
      </c>
      <c r="G502" s="259" t="str">
        <f t="shared" si="15"/>
        <v/>
      </c>
      <c r="H502" s="261" t="str">
        <f t="shared" si="16"/>
        <v/>
      </c>
      <c r="I502" s="263"/>
      <c r="K502" s="257"/>
      <c r="L502" s="257"/>
    </row>
    <row r="503" spans="1:12" ht="12.65" customHeight="1" x14ac:dyDescent="0.3">
      <c r="A503" s="180" t="s">
        <v>519</v>
      </c>
      <c r="B503" s="236">
        <f>'Prior Year'!J71</f>
        <v>0</v>
      </c>
      <c r="C503" s="236">
        <f>J71</f>
        <v>0</v>
      </c>
      <c r="D503" s="236">
        <f>'Prior Year'!J59</f>
        <v>0</v>
      </c>
      <c r="E503" s="180">
        <f>J59</f>
        <v>0</v>
      </c>
      <c r="F503" s="259" t="str">
        <f t="shared" si="15"/>
        <v/>
      </c>
      <c r="G503" s="259" t="str">
        <f t="shared" si="15"/>
        <v/>
      </c>
      <c r="H503" s="261" t="str">
        <f t="shared" si="16"/>
        <v/>
      </c>
      <c r="I503" s="263"/>
      <c r="K503" s="257"/>
      <c r="L503" s="257"/>
    </row>
    <row r="504" spans="1:12" ht="12.65" customHeight="1" x14ac:dyDescent="0.3">
      <c r="A504" s="180" t="s">
        <v>520</v>
      </c>
      <c r="B504" s="236">
        <f>'Prior Year'!K71</f>
        <v>1184348</v>
      </c>
      <c r="C504" s="236">
        <f>K71</f>
        <v>1184348</v>
      </c>
      <c r="D504" s="236">
        <f>'Prior Year'!K59</f>
        <v>4269</v>
      </c>
      <c r="E504" s="180">
        <f>K59</f>
        <v>4269</v>
      </c>
      <c r="F504" s="259">
        <f t="shared" si="15"/>
        <v>277.42984305457952</v>
      </c>
      <c r="G504" s="259">
        <f t="shared" si="15"/>
        <v>277.42984305457952</v>
      </c>
      <c r="H504" s="261" t="str">
        <f t="shared" si="16"/>
        <v/>
      </c>
      <c r="I504" s="263"/>
      <c r="K504" s="257"/>
      <c r="L504" s="257"/>
    </row>
    <row r="505" spans="1:12" ht="12.65" customHeight="1" x14ac:dyDescent="0.3">
      <c r="A505" s="180" t="s">
        <v>521</v>
      </c>
      <c r="B505" s="236">
        <f>'Prior Year'!L71</f>
        <v>2022393</v>
      </c>
      <c r="C505" s="236">
        <f>L71</f>
        <v>2022393</v>
      </c>
      <c r="D505" s="236">
        <f>'Prior Year'!L59</f>
        <v>4855</v>
      </c>
      <c r="E505" s="180">
        <f>L59</f>
        <v>4855</v>
      </c>
      <c r="F505" s="259">
        <f t="shared" si="15"/>
        <v>416.55880535530383</v>
      </c>
      <c r="G505" s="259">
        <f t="shared" si="15"/>
        <v>416.55880535530383</v>
      </c>
      <c r="H505" s="261" t="str">
        <f t="shared" si="16"/>
        <v/>
      </c>
      <c r="I505" s="263"/>
      <c r="K505" s="257"/>
      <c r="L505" s="257"/>
    </row>
    <row r="506" spans="1:12" ht="12.65" customHeight="1" x14ac:dyDescent="0.3">
      <c r="A506" s="180" t="s">
        <v>522</v>
      </c>
      <c r="B506" s="236">
        <f>'Prior Year'!M71</f>
        <v>0</v>
      </c>
      <c r="C506" s="236">
        <f>M71</f>
        <v>0</v>
      </c>
      <c r="D506" s="236">
        <f>'Prior Year'!M59</f>
        <v>0</v>
      </c>
      <c r="E506" s="180">
        <f>M59</f>
        <v>0</v>
      </c>
      <c r="F506" s="259" t="str">
        <f t="shared" si="15"/>
        <v/>
      </c>
      <c r="G506" s="259" t="str">
        <f t="shared" si="15"/>
        <v/>
      </c>
      <c r="H506" s="261" t="str">
        <f t="shared" si="16"/>
        <v/>
      </c>
      <c r="I506" s="263"/>
      <c r="K506" s="257"/>
      <c r="L506" s="257"/>
    </row>
    <row r="507" spans="1:12" ht="12.65" customHeight="1" x14ac:dyDescent="0.3">
      <c r="A507" s="180" t="s">
        <v>523</v>
      </c>
      <c r="B507" s="236">
        <f>'Prior Year'!N71</f>
        <v>966146</v>
      </c>
      <c r="C507" s="236">
        <f>N71</f>
        <v>966146</v>
      </c>
      <c r="D507" s="236">
        <f>'Prior Year'!N59</f>
        <v>9254</v>
      </c>
      <c r="E507" s="180">
        <f>N59</f>
        <v>9254</v>
      </c>
      <c r="F507" s="259">
        <f t="shared" si="15"/>
        <v>104.40306894315971</v>
      </c>
      <c r="G507" s="259">
        <f t="shared" si="15"/>
        <v>104.40306894315971</v>
      </c>
      <c r="H507" s="261" t="str">
        <f t="shared" si="16"/>
        <v/>
      </c>
      <c r="I507" s="263"/>
      <c r="K507" s="257"/>
      <c r="L507" s="257"/>
    </row>
    <row r="508" spans="1:12" ht="12.65" customHeight="1" x14ac:dyDescent="0.3">
      <c r="A508" s="180" t="s">
        <v>524</v>
      </c>
      <c r="B508" s="236">
        <f>'Prior Year'!O71</f>
        <v>0</v>
      </c>
      <c r="C508" s="236">
        <f>O71</f>
        <v>0</v>
      </c>
      <c r="D508" s="236">
        <f>'Prior Year'!O59</f>
        <v>0</v>
      </c>
      <c r="E508" s="180">
        <f>O59</f>
        <v>0</v>
      </c>
      <c r="F508" s="259" t="str">
        <f t="shared" si="15"/>
        <v/>
      </c>
      <c r="G508" s="259" t="str">
        <f t="shared" si="15"/>
        <v/>
      </c>
      <c r="H508" s="261" t="str">
        <f t="shared" si="16"/>
        <v/>
      </c>
      <c r="I508" s="263"/>
      <c r="K508" s="257"/>
      <c r="L508" s="257"/>
    </row>
    <row r="509" spans="1:12" ht="12.65" customHeight="1" x14ac:dyDescent="0.3">
      <c r="A509" s="180" t="s">
        <v>525</v>
      </c>
      <c r="B509" s="236">
        <f>'Prior Year'!P71</f>
        <v>0</v>
      </c>
      <c r="C509" s="236">
        <f>P71</f>
        <v>0</v>
      </c>
      <c r="D509" s="236">
        <f>'Prior Year'!P59</f>
        <v>0</v>
      </c>
      <c r="E509" s="180">
        <f>P59</f>
        <v>0</v>
      </c>
      <c r="F509" s="259" t="str">
        <f t="shared" si="15"/>
        <v/>
      </c>
      <c r="G509" s="259" t="str">
        <f t="shared" si="15"/>
        <v/>
      </c>
      <c r="H509" s="261" t="str">
        <f t="shared" si="16"/>
        <v/>
      </c>
      <c r="I509" s="263"/>
      <c r="K509" s="257"/>
      <c r="L509" s="257"/>
    </row>
    <row r="510" spans="1:12" ht="12.65" customHeight="1" x14ac:dyDescent="0.3">
      <c r="A510" s="180" t="s">
        <v>526</v>
      </c>
      <c r="B510" s="236">
        <f>'Prior Year'!Q71</f>
        <v>0</v>
      </c>
      <c r="C510" s="236">
        <f>Q71</f>
        <v>0</v>
      </c>
      <c r="D510" s="236">
        <f>'Prior Year'!Q59</f>
        <v>0</v>
      </c>
      <c r="E510" s="180">
        <f>Q59</f>
        <v>0</v>
      </c>
      <c r="F510" s="259" t="str">
        <f t="shared" si="15"/>
        <v/>
      </c>
      <c r="G510" s="259" t="str">
        <f t="shared" si="15"/>
        <v/>
      </c>
      <c r="H510" s="261" t="str">
        <f t="shared" si="16"/>
        <v/>
      </c>
      <c r="I510" s="263"/>
      <c r="K510" s="257"/>
      <c r="L510" s="257"/>
    </row>
    <row r="511" spans="1:12" ht="12.65" customHeight="1" x14ac:dyDescent="0.3">
      <c r="A511" s="180" t="s">
        <v>527</v>
      </c>
      <c r="B511" s="236">
        <f>'Prior Year'!R71</f>
        <v>0</v>
      </c>
      <c r="C511" s="236">
        <f>R71</f>
        <v>0</v>
      </c>
      <c r="D511" s="236">
        <f>'Prior Year'!R59</f>
        <v>0</v>
      </c>
      <c r="E511" s="180">
        <f>R59</f>
        <v>0</v>
      </c>
      <c r="F511" s="259" t="str">
        <f t="shared" si="15"/>
        <v/>
      </c>
      <c r="G511" s="259" t="str">
        <f t="shared" si="15"/>
        <v/>
      </c>
      <c r="H511" s="261" t="str">
        <f t="shared" si="16"/>
        <v/>
      </c>
      <c r="I511" s="263"/>
      <c r="K511" s="257"/>
      <c r="L511" s="257"/>
    </row>
    <row r="512" spans="1:12" ht="12.65" customHeight="1" x14ac:dyDescent="0.3">
      <c r="A512" s="180" t="s">
        <v>528</v>
      </c>
      <c r="B512" s="236">
        <f>'Prior Year'!S71</f>
        <v>160773</v>
      </c>
      <c r="C512" s="236">
        <f>S71</f>
        <v>160773</v>
      </c>
      <c r="D512" s="181" t="s">
        <v>529</v>
      </c>
      <c r="E512" s="181" t="s">
        <v>529</v>
      </c>
      <c r="F512" s="259" t="str">
        <f t="shared" ref="F512:G527" si="17">IF(B512=0,"",IF(D512=0,"",B512/D512))</f>
        <v/>
      </c>
      <c r="G512" s="259" t="str">
        <f t="shared" si="17"/>
        <v/>
      </c>
      <c r="H512" s="261" t="str">
        <f t="shared" si="16"/>
        <v/>
      </c>
      <c r="I512" s="263"/>
      <c r="K512" s="257"/>
      <c r="L512" s="257"/>
    </row>
    <row r="513" spans="1:12" ht="12.65" customHeight="1" x14ac:dyDescent="0.3">
      <c r="A513" s="180" t="s">
        <v>1246</v>
      </c>
      <c r="B513" s="236">
        <f>'Prior Year'!T71</f>
        <v>0</v>
      </c>
      <c r="C513" s="236">
        <f>T71</f>
        <v>0</v>
      </c>
      <c r="D513" s="181" t="s">
        <v>529</v>
      </c>
      <c r="E513" s="181" t="s">
        <v>529</v>
      </c>
      <c r="F513" s="259" t="str">
        <f t="shared" si="17"/>
        <v/>
      </c>
      <c r="G513" s="259" t="str">
        <f t="shared" si="17"/>
        <v/>
      </c>
      <c r="H513" s="261" t="str">
        <f t="shared" si="16"/>
        <v/>
      </c>
      <c r="I513" s="263"/>
      <c r="K513" s="257"/>
      <c r="L513" s="257"/>
    </row>
    <row r="514" spans="1:12" ht="12.65" customHeight="1" x14ac:dyDescent="0.3">
      <c r="A514" s="180" t="s">
        <v>530</v>
      </c>
      <c r="B514" s="236">
        <f>'Prior Year'!U71</f>
        <v>1062347</v>
      </c>
      <c r="C514" s="236">
        <f>U71</f>
        <v>1062347</v>
      </c>
      <c r="D514" s="236">
        <f>'Prior Year'!U59</f>
        <v>111714</v>
      </c>
      <c r="E514" s="180">
        <f>U59</f>
        <v>111714</v>
      </c>
      <c r="F514" s="259">
        <f t="shared" si="17"/>
        <v>9.5095243210340694</v>
      </c>
      <c r="G514" s="259">
        <f t="shared" si="17"/>
        <v>9.5095243210340694</v>
      </c>
      <c r="H514" s="261" t="str">
        <f t="shared" si="16"/>
        <v/>
      </c>
      <c r="I514" s="263"/>
      <c r="K514" s="257"/>
      <c r="L514" s="257"/>
    </row>
    <row r="515" spans="1:12" ht="12.65" customHeight="1" x14ac:dyDescent="0.3">
      <c r="A515" s="180" t="s">
        <v>531</v>
      </c>
      <c r="B515" s="236">
        <f>'Prior Year'!V71</f>
        <v>11937</v>
      </c>
      <c r="C515" s="236">
        <f>V71</f>
        <v>11937</v>
      </c>
      <c r="D515" s="236">
        <f>'Prior Year'!V59</f>
        <v>0</v>
      </c>
      <c r="E515" s="180">
        <f>V59</f>
        <v>0</v>
      </c>
      <c r="F515" s="259" t="str">
        <f t="shared" si="17"/>
        <v/>
      </c>
      <c r="G515" s="259" t="str">
        <f t="shared" si="17"/>
        <v/>
      </c>
      <c r="H515" s="261" t="str">
        <f t="shared" si="16"/>
        <v/>
      </c>
      <c r="I515" s="263"/>
      <c r="K515" s="257"/>
      <c r="L515" s="257"/>
    </row>
    <row r="516" spans="1:12" ht="12.65" customHeight="1" x14ac:dyDescent="0.3">
      <c r="A516" s="180" t="s">
        <v>532</v>
      </c>
      <c r="B516" s="236">
        <f>'Prior Year'!W71</f>
        <v>155266</v>
      </c>
      <c r="C516" s="236">
        <f>W71</f>
        <v>155266</v>
      </c>
      <c r="D516" s="236">
        <f>'Prior Year'!W59</f>
        <v>119</v>
      </c>
      <c r="E516" s="180">
        <f>W59</f>
        <v>119</v>
      </c>
      <c r="F516" s="259">
        <f t="shared" si="17"/>
        <v>1304.7563025210084</v>
      </c>
      <c r="G516" s="259">
        <f t="shared" si="17"/>
        <v>1304.7563025210084</v>
      </c>
      <c r="H516" s="261" t="str">
        <f t="shared" si="16"/>
        <v/>
      </c>
      <c r="I516" s="263"/>
      <c r="K516" s="257"/>
      <c r="L516" s="257"/>
    </row>
    <row r="517" spans="1:12" ht="12.65" customHeight="1" x14ac:dyDescent="0.3">
      <c r="A517" s="180" t="s">
        <v>533</v>
      </c>
      <c r="B517" s="236">
        <f>'Prior Year'!X71</f>
        <v>426363</v>
      </c>
      <c r="C517" s="236">
        <f>X71</f>
        <v>426363</v>
      </c>
      <c r="D517" s="236">
        <f>'Prior Year'!X59</f>
        <v>1007</v>
      </c>
      <c r="E517" s="180">
        <f>X59</f>
        <v>1007</v>
      </c>
      <c r="F517" s="259">
        <f t="shared" si="17"/>
        <v>423.39920556107251</v>
      </c>
      <c r="G517" s="259">
        <f t="shared" si="17"/>
        <v>423.39920556107251</v>
      </c>
      <c r="H517" s="261" t="str">
        <f t="shared" si="16"/>
        <v/>
      </c>
      <c r="I517" s="263"/>
      <c r="K517" s="257"/>
      <c r="L517" s="257"/>
    </row>
    <row r="518" spans="1:12" ht="12.65" customHeight="1" x14ac:dyDescent="0.3">
      <c r="A518" s="180" t="s">
        <v>534</v>
      </c>
      <c r="B518" s="236">
        <f>'Prior Year'!Y71</f>
        <v>435885</v>
      </c>
      <c r="C518" s="236">
        <f>Y71</f>
        <v>435885</v>
      </c>
      <c r="D518" s="236">
        <f>'Prior Year'!Y59</f>
        <v>2893</v>
      </c>
      <c r="E518" s="180">
        <f>Y59</f>
        <v>2893</v>
      </c>
      <c r="F518" s="259">
        <f t="shared" si="17"/>
        <v>150.66885585896992</v>
      </c>
      <c r="G518" s="259">
        <f t="shared" si="17"/>
        <v>150.66885585896992</v>
      </c>
      <c r="H518" s="261" t="str">
        <f t="shared" si="16"/>
        <v/>
      </c>
      <c r="I518" s="263"/>
      <c r="K518" s="257"/>
      <c r="L518" s="257"/>
    </row>
    <row r="519" spans="1:12" ht="12.65" customHeight="1" x14ac:dyDescent="0.3">
      <c r="A519" s="180" t="s">
        <v>535</v>
      </c>
      <c r="B519" s="236">
        <f>'Prior Year'!Z71</f>
        <v>0</v>
      </c>
      <c r="C519" s="236">
        <f>Z71</f>
        <v>0</v>
      </c>
      <c r="D519" s="236">
        <f>'Prior Year'!Z59</f>
        <v>0</v>
      </c>
      <c r="E519" s="180">
        <f>Z59</f>
        <v>0</v>
      </c>
      <c r="F519" s="259" t="str">
        <f t="shared" si="17"/>
        <v/>
      </c>
      <c r="G519" s="259" t="str">
        <f t="shared" si="17"/>
        <v/>
      </c>
      <c r="H519" s="261" t="str">
        <f t="shared" si="16"/>
        <v/>
      </c>
      <c r="I519" s="263"/>
      <c r="K519" s="257"/>
      <c r="L519" s="257"/>
    </row>
    <row r="520" spans="1:12" ht="12.65" customHeight="1" x14ac:dyDescent="0.3">
      <c r="A520" s="180" t="s">
        <v>536</v>
      </c>
      <c r="B520" s="236">
        <f>'Prior Year'!AA71</f>
        <v>0</v>
      </c>
      <c r="C520" s="236">
        <f>AA71</f>
        <v>0</v>
      </c>
      <c r="D520" s="236">
        <f>'Prior Year'!AA59</f>
        <v>0</v>
      </c>
      <c r="E520" s="180">
        <f>AA59</f>
        <v>0</v>
      </c>
      <c r="F520" s="259" t="str">
        <f t="shared" si="17"/>
        <v/>
      </c>
      <c r="G520" s="259" t="str">
        <f t="shared" si="17"/>
        <v/>
      </c>
      <c r="H520" s="261" t="str">
        <f t="shared" si="16"/>
        <v/>
      </c>
      <c r="I520" s="263"/>
      <c r="K520" s="257"/>
      <c r="L520" s="257"/>
    </row>
    <row r="521" spans="1:12" ht="12.65" customHeight="1" x14ac:dyDescent="0.3">
      <c r="A521" s="180" t="s">
        <v>537</v>
      </c>
      <c r="B521" s="236">
        <f>'Prior Year'!AB71</f>
        <v>701470</v>
      </c>
      <c r="C521" s="236">
        <f>AB71</f>
        <v>701470</v>
      </c>
      <c r="D521" s="181" t="s">
        <v>529</v>
      </c>
      <c r="E521" s="181" t="s">
        <v>529</v>
      </c>
      <c r="F521" s="259" t="str">
        <f t="shared" si="17"/>
        <v/>
      </c>
      <c r="G521" s="259" t="str">
        <f t="shared" si="17"/>
        <v/>
      </c>
      <c r="H521" s="261" t="str">
        <f t="shared" si="16"/>
        <v/>
      </c>
      <c r="I521" s="263"/>
      <c r="K521" s="257"/>
      <c r="L521" s="257"/>
    </row>
    <row r="522" spans="1:12" ht="12.65" customHeight="1" x14ac:dyDescent="0.3">
      <c r="A522" s="180" t="s">
        <v>538</v>
      </c>
      <c r="B522" s="236">
        <f>'Prior Year'!AC71</f>
        <v>0</v>
      </c>
      <c r="C522" s="236">
        <f>AC71</f>
        <v>0</v>
      </c>
      <c r="D522" s="236">
        <f>'Prior Year'!AC59</f>
        <v>0</v>
      </c>
      <c r="E522" s="180">
        <f>AC59</f>
        <v>0</v>
      </c>
      <c r="F522" s="259" t="str">
        <f t="shared" si="17"/>
        <v/>
      </c>
      <c r="G522" s="259" t="str">
        <f t="shared" si="17"/>
        <v/>
      </c>
      <c r="H522" s="261" t="str">
        <f t="shared" si="16"/>
        <v/>
      </c>
      <c r="I522" s="263"/>
      <c r="K522" s="257"/>
      <c r="L522" s="257"/>
    </row>
    <row r="523" spans="1:12" ht="12.65" customHeight="1" x14ac:dyDescent="0.3">
      <c r="A523" s="180" t="s">
        <v>539</v>
      </c>
      <c r="B523" s="236">
        <f>'Prior Year'!AD71</f>
        <v>0</v>
      </c>
      <c r="C523" s="236">
        <f>AD71</f>
        <v>0</v>
      </c>
      <c r="D523" s="236">
        <f>'Prior Year'!AD59</f>
        <v>0</v>
      </c>
      <c r="E523" s="180">
        <f>AD59</f>
        <v>0</v>
      </c>
      <c r="F523" s="259" t="str">
        <f t="shared" si="17"/>
        <v/>
      </c>
      <c r="G523" s="259" t="str">
        <f t="shared" si="17"/>
        <v/>
      </c>
      <c r="H523" s="261" t="str">
        <f t="shared" si="16"/>
        <v/>
      </c>
      <c r="I523" s="263"/>
      <c r="K523" s="257"/>
      <c r="L523" s="257"/>
    </row>
    <row r="524" spans="1:12" ht="12.65" customHeight="1" x14ac:dyDescent="0.3">
      <c r="A524" s="180" t="s">
        <v>540</v>
      </c>
      <c r="B524" s="236">
        <f>'Prior Year'!AE71</f>
        <v>656065</v>
      </c>
      <c r="C524" s="236">
        <f>AE71</f>
        <v>656065</v>
      </c>
      <c r="D524" s="236">
        <f>'Prior Year'!AE59</f>
        <v>18824</v>
      </c>
      <c r="E524" s="180">
        <f>AE59</f>
        <v>18824</v>
      </c>
      <c r="F524" s="259">
        <f t="shared" si="17"/>
        <v>34.852581810454737</v>
      </c>
      <c r="G524" s="259">
        <f t="shared" si="17"/>
        <v>34.852581810454737</v>
      </c>
      <c r="H524" s="261" t="str">
        <f t="shared" si="16"/>
        <v/>
      </c>
      <c r="I524" s="263"/>
      <c r="K524" s="257"/>
      <c r="L524" s="257"/>
    </row>
    <row r="525" spans="1:12" ht="12.65" customHeight="1" x14ac:dyDescent="0.3">
      <c r="A525" s="180" t="s">
        <v>541</v>
      </c>
      <c r="B525" s="236">
        <f>'Prior Year'!AF71</f>
        <v>0</v>
      </c>
      <c r="C525" s="236">
        <f>AF71</f>
        <v>0</v>
      </c>
      <c r="D525" s="236">
        <f>'Prior Year'!AF59</f>
        <v>0</v>
      </c>
      <c r="E525" s="180">
        <f>AF59</f>
        <v>0</v>
      </c>
      <c r="F525" s="259" t="str">
        <f t="shared" si="17"/>
        <v/>
      </c>
      <c r="G525" s="259" t="str">
        <f t="shared" si="17"/>
        <v/>
      </c>
      <c r="H525" s="261" t="str">
        <f t="shared" si="16"/>
        <v/>
      </c>
      <c r="I525" s="263"/>
      <c r="K525" s="257"/>
      <c r="L525" s="257"/>
    </row>
    <row r="526" spans="1:12" ht="12.65" customHeight="1" x14ac:dyDescent="0.3">
      <c r="A526" s="180" t="s">
        <v>542</v>
      </c>
      <c r="B526" s="236">
        <f>'Prior Year'!AG71</f>
        <v>2429716</v>
      </c>
      <c r="C526" s="236">
        <f>AG71</f>
        <v>2429716</v>
      </c>
      <c r="D526" s="236">
        <f>'Prior Year'!AG59</f>
        <v>4265</v>
      </c>
      <c r="E526" s="180">
        <f>AG59</f>
        <v>4265</v>
      </c>
      <c r="F526" s="259">
        <f t="shared" si="17"/>
        <v>569.68722157092611</v>
      </c>
      <c r="G526" s="259">
        <f t="shared" si="17"/>
        <v>569.68722157092611</v>
      </c>
      <c r="H526" s="261" t="str">
        <f t="shared" si="16"/>
        <v/>
      </c>
      <c r="I526" s="263"/>
      <c r="K526" s="257"/>
      <c r="L526" s="257"/>
    </row>
    <row r="527" spans="1:12" ht="12.65" customHeight="1" x14ac:dyDescent="0.3">
      <c r="A527" s="180" t="s">
        <v>543</v>
      </c>
      <c r="B527" s="236">
        <f>'Prior Year'!AH71</f>
        <v>0</v>
      </c>
      <c r="C527" s="236">
        <f>AH71</f>
        <v>0</v>
      </c>
      <c r="D527" s="236">
        <f>'Prior Year'!AH59</f>
        <v>0</v>
      </c>
      <c r="E527" s="180">
        <f>AH59</f>
        <v>0</v>
      </c>
      <c r="F527" s="259" t="str">
        <f t="shared" si="17"/>
        <v/>
      </c>
      <c r="G527" s="259" t="str">
        <f t="shared" si="17"/>
        <v/>
      </c>
      <c r="H527" s="261" t="str">
        <f t="shared" si="16"/>
        <v/>
      </c>
      <c r="I527" s="263"/>
      <c r="K527" s="257"/>
      <c r="L527" s="257"/>
    </row>
    <row r="528" spans="1:12" ht="12.65" customHeight="1" x14ac:dyDescent="0.3">
      <c r="A528" s="180" t="s">
        <v>544</v>
      </c>
      <c r="B528" s="236">
        <f>'Prior Year'!AI71</f>
        <v>0</v>
      </c>
      <c r="C528" s="236">
        <f>AI71</f>
        <v>0</v>
      </c>
      <c r="D528" s="236">
        <f>'Prior Year'!AI59</f>
        <v>0</v>
      </c>
      <c r="E528" s="180">
        <f>AI59</f>
        <v>0</v>
      </c>
      <c r="F528" s="259" t="str">
        <f t="shared" ref="F528:G540" si="18">IF(B528=0,"",IF(D528=0,"",B528/D528))</f>
        <v/>
      </c>
      <c r="G528" s="259" t="str">
        <f t="shared" si="18"/>
        <v/>
      </c>
      <c r="H528" s="261" t="str">
        <f t="shared" si="16"/>
        <v/>
      </c>
      <c r="I528" s="263"/>
      <c r="K528" s="257"/>
      <c r="L528" s="257"/>
    </row>
    <row r="529" spans="1:12" ht="12.65" customHeight="1" x14ac:dyDescent="0.3">
      <c r="A529" s="180" t="s">
        <v>545</v>
      </c>
      <c r="B529" s="236">
        <f>'Prior Year'!AJ71</f>
        <v>2192758</v>
      </c>
      <c r="C529" s="236">
        <f>AJ71</f>
        <v>2192758</v>
      </c>
      <c r="D529" s="236">
        <f>'Prior Year'!AJ59</f>
        <v>11447</v>
      </c>
      <c r="E529" s="180">
        <f>AJ59</f>
        <v>11447</v>
      </c>
      <c r="F529" s="259">
        <f t="shared" si="18"/>
        <v>191.55743863020879</v>
      </c>
      <c r="G529" s="259">
        <f t="shared" si="18"/>
        <v>191.55743863020879</v>
      </c>
      <c r="H529" s="261" t="str">
        <f t="shared" si="16"/>
        <v/>
      </c>
      <c r="I529" s="263"/>
      <c r="K529" s="257"/>
      <c r="L529" s="257"/>
    </row>
    <row r="530" spans="1:12" ht="12.65" customHeight="1" x14ac:dyDescent="0.3">
      <c r="A530" s="180" t="s">
        <v>546</v>
      </c>
      <c r="B530" s="236">
        <f>'Prior Year'!AK71</f>
        <v>204822</v>
      </c>
      <c r="C530" s="236">
        <f>AK71</f>
        <v>204822</v>
      </c>
      <c r="D530" s="236">
        <f>'Prior Year'!AK59</f>
        <v>6026</v>
      </c>
      <c r="E530" s="180">
        <f>AK59</f>
        <v>6026</v>
      </c>
      <c r="F530" s="259">
        <f t="shared" si="18"/>
        <v>33.989711251244607</v>
      </c>
      <c r="G530" s="259">
        <f t="shared" si="18"/>
        <v>33.989711251244607</v>
      </c>
      <c r="H530" s="261" t="str">
        <f t="shared" si="16"/>
        <v/>
      </c>
      <c r="I530" s="263"/>
      <c r="K530" s="257"/>
      <c r="L530" s="257"/>
    </row>
    <row r="531" spans="1:12" ht="12.65" customHeight="1" x14ac:dyDescent="0.3">
      <c r="A531" s="180" t="s">
        <v>547</v>
      </c>
      <c r="B531" s="236">
        <f>'Prior Year'!AL71</f>
        <v>132198</v>
      </c>
      <c r="C531" s="236">
        <f>AL71</f>
        <v>132198</v>
      </c>
      <c r="D531" s="236">
        <f>'Prior Year'!AL59</f>
        <v>1684</v>
      </c>
      <c r="E531" s="180">
        <f>AL59</f>
        <v>1684</v>
      </c>
      <c r="F531" s="259">
        <f t="shared" si="18"/>
        <v>78.50237529691212</v>
      </c>
      <c r="G531" s="259">
        <f t="shared" si="18"/>
        <v>78.50237529691212</v>
      </c>
      <c r="H531" s="261" t="str">
        <f t="shared" si="16"/>
        <v/>
      </c>
      <c r="I531" s="263"/>
      <c r="K531" s="257"/>
      <c r="L531" s="257"/>
    </row>
    <row r="532" spans="1:12" ht="12.65" customHeight="1" x14ac:dyDescent="0.3">
      <c r="A532" s="180" t="s">
        <v>548</v>
      </c>
      <c r="B532" s="236">
        <f>'Prior Year'!AM71</f>
        <v>0</v>
      </c>
      <c r="C532" s="236">
        <f>AM71</f>
        <v>0</v>
      </c>
      <c r="D532" s="236">
        <f>'Prior Year'!AM59</f>
        <v>0</v>
      </c>
      <c r="E532" s="180">
        <f>AM59</f>
        <v>0</v>
      </c>
      <c r="F532" s="259" t="str">
        <f t="shared" si="18"/>
        <v/>
      </c>
      <c r="G532" s="259" t="str">
        <f t="shared" si="18"/>
        <v/>
      </c>
      <c r="H532" s="261" t="str">
        <f t="shared" si="16"/>
        <v/>
      </c>
      <c r="I532" s="263"/>
      <c r="K532" s="257"/>
      <c r="L532" s="257"/>
    </row>
    <row r="533" spans="1:12" ht="12.65" customHeight="1" x14ac:dyDescent="0.3">
      <c r="A533" s="180" t="s">
        <v>1247</v>
      </c>
      <c r="B533" s="236">
        <f>'Prior Year'!AN71</f>
        <v>0</v>
      </c>
      <c r="C533" s="236">
        <f>AN71</f>
        <v>0</v>
      </c>
      <c r="D533" s="236">
        <f>'Prior Year'!AN59</f>
        <v>0</v>
      </c>
      <c r="E533" s="180">
        <f>AN59</f>
        <v>0</v>
      </c>
      <c r="F533" s="259" t="str">
        <f t="shared" si="18"/>
        <v/>
      </c>
      <c r="G533" s="259" t="str">
        <f t="shared" si="18"/>
        <v/>
      </c>
      <c r="H533" s="261" t="str">
        <f t="shared" si="16"/>
        <v/>
      </c>
      <c r="I533" s="263"/>
      <c r="K533" s="257"/>
      <c r="L533" s="257"/>
    </row>
    <row r="534" spans="1:12" ht="12.65" customHeight="1" x14ac:dyDescent="0.3">
      <c r="A534" s="180" t="s">
        <v>549</v>
      </c>
      <c r="B534" s="236">
        <f>'Prior Year'!AO71</f>
        <v>28736</v>
      </c>
      <c r="C534" s="236">
        <f>AO71</f>
        <v>28736</v>
      </c>
      <c r="D534" s="236">
        <f>'Prior Year'!AO59</f>
        <v>1656</v>
      </c>
      <c r="E534" s="180">
        <f>AO59</f>
        <v>1656</v>
      </c>
      <c r="F534" s="259">
        <f t="shared" si="18"/>
        <v>17.352657004830917</v>
      </c>
      <c r="G534" s="259">
        <f t="shared" si="18"/>
        <v>17.352657004830917</v>
      </c>
      <c r="H534" s="261" t="str">
        <f t="shared" si="16"/>
        <v/>
      </c>
      <c r="I534" s="263"/>
      <c r="K534" s="257"/>
      <c r="L534" s="257"/>
    </row>
    <row r="535" spans="1:12" ht="12.65" customHeight="1" x14ac:dyDescent="0.3">
      <c r="A535" s="180" t="s">
        <v>550</v>
      </c>
      <c r="B535" s="236">
        <f>'Prior Year'!AP71</f>
        <v>0</v>
      </c>
      <c r="C535" s="236">
        <f>AP71</f>
        <v>0</v>
      </c>
      <c r="D535" s="236">
        <f>'Prior Year'!AP59</f>
        <v>0</v>
      </c>
      <c r="E535" s="180">
        <f>AP59</f>
        <v>0</v>
      </c>
      <c r="F535" s="259" t="str">
        <f t="shared" si="18"/>
        <v/>
      </c>
      <c r="G535" s="259" t="str">
        <f t="shared" si="18"/>
        <v/>
      </c>
      <c r="H535" s="261" t="str">
        <f t="shared" si="16"/>
        <v/>
      </c>
      <c r="I535" s="263"/>
      <c r="K535" s="257"/>
      <c r="L535" s="257"/>
    </row>
    <row r="536" spans="1:12" ht="12.65" customHeight="1" x14ac:dyDescent="0.3">
      <c r="A536" s="180" t="s">
        <v>551</v>
      </c>
      <c r="B536" s="236">
        <f>'Prior Year'!AQ71</f>
        <v>0</v>
      </c>
      <c r="C536" s="236">
        <f>AQ71</f>
        <v>0</v>
      </c>
      <c r="D536" s="236">
        <f>'Prior Year'!AQ59</f>
        <v>0</v>
      </c>
      <c r="E536" s="180">
        <f>AQ59</f>
        <v>0</v>
      </c>
      <c r="F536" s="259" t="str">
        <f t="shared" si="18"/>
        <v/>
      </c>
      <c r="G536" s="259" t="str">
        <f t="shared" si="18"/>
        <v/>
      </c>
      <c r="H536" s="261" t="str">
        <f t="shared" si="16"/>
        <v/>
      </c>
      <c r="I536" s="263"/>
      <c r="K536" s="257"/>
      <c r="L536" s="257"/>
    </row>
    <row r="537" spans="1:12" ht="12.65" customHeight="1" x14ac:dyDescent="0.3">
      <c r="A537" s="180" t="s">
        <v>552</v>
      </c>
      <c r="B537" s="236">
        <f>'Prior Year'!AR71</f>
        <v>0</v>
      </c>
      <c r="C537" s="236">
        <f>AR71</f>
        <v>0</v>
      </c>
      <c r="D537" s="236">
        <f>'Prior Year'!AR59</f>
        <v>0</v>
      </c>
      <c r="E537" s="180">
        <f>AR59</f>
        <v>0</v>
      </c>
      <c r="F537" s="259" t="str">
        <f t="shared" si="18"/>
        <v/>
      </c>
      <c r="G537" s="259" t="str">
        <f t="shared" si="18"/>
        <v/>
      </c>
      <c r="H537" s="261" t="str">
        <f t="shared" si="16"/>
        <v/>
      </c>
      <c r="I537" s="263"/>
      <c r="K537" s="257"/>
      <c r="L537" s="257"/>
    </row>
    <row r="538" spans="1:12" ht="12.65" customHeight="1" x14ac:dyDescent="0.3">
      <c r="A538" s="180" t="s">
        <v>553</v>
      </c>
      <c r="B538" s="236">
        <f>'Prior Year'!AS71</f>
        <v>0</v>
      </c>
      <c r="C538" s="236">
        <f>AS71</f>
        <v>0</v>
      </c>
      <c r="D538" s="236">
        <f>'Prior Year'!AS59</f>
        <v>0</v>
      </c>
      <c r="E538" s="180">
        <f>AS59</f>
        <v>0</v>
      </c>
      <c r="F538" s="259" t="str">
        <f t="shared" si="18"/>
        <v/>
      </c>
      <c r="G538" s="259" t="str">
        <f t="shared" si="18"/>
        <v/>
      </c>
      <c r="H538" s="261" t="str">
        <f t="shared" si="16"/>
        <v/>
      </c>
      <c r="I538" s="263"/>
      <c r="K538" s="257"/>
      <c r="L538" s="257"/>
    </row>
    <row r="539" spans="1:12" ht="12.65" customHeight="1" x14ac:dyDescent="0.3">
      <c r="A539" s="180" t="s">
        <v>554</v>
      </c>
      <c r="B539" s="236">
        <f>'Prior Year'!AT71</f>
        <v>0</v>
      </c>
      <c r="C539" s="236">
        <f>AT71</f>
        <v>0</v>
      </c>
      <c r="D539" s="236">
        <f>'Prior Year'!AT59</f>
        <v>0</v>
      </c>
      <c r="E539" s="180">
        <f>AT59</f>
        <v>0</v>
      </c>
      <c r="F539" s="259" t="str">
        <f t="shared" si="18"/>
        <v/>
      </c>
      <c r="G539" s="259" t="str">
        <f t="shared" si="18"/>
        <v/>
      </c>
      <c r="H539" s="261" t="str">
        <f t="shared" si="16"/>
        <v/>
      </c>
      <c r="I539" s="263"/>
      <c r="K539" s="257"/>
      <c r="L539" s="257"/>
    </row>
    <row r="540" spans="1:12" ht="12.65" customHeight="1" x14ac:dyDescent="0.3">
      <c r="A540" s="180" t="s">
        <v>555</v>
      </c>
      <c r="B540" s="236">
        <f>'Prior Year'!AU71</f>
        <v>0</v>
      </c>
      <c r="C540" s="236">
        <f>AU71</f>
        <v>0</v>
      </c>
      <c r="D540" s="236">
        <f>'Prior Year'!AU59</f>
        <v>0</v>
      </c>
      <c r="E540" s="180">
        <f>AU59</f>
        <v>0</v>
      </c>
      <c r="F540" s="259" t="str">
        <f t="shared" si="18"/>
        <v/>
      </c>
      <c r="G540" s="259" t="str">
        <f t="shared" si="18"/>
        <v/>
      </c>
      <c r="H540" s="261" t="str">
        <f t="shared" si="16"/>
        <v/>
      </c>
      <c r="I540" s="263"/>
      <c r="K540" s="257"/>
      <c r="L540" s="257"/>
    </row>
    <row r="541" spans="1:12" ht="12.65" customHeight="1" x14ac:dyDescent="0.3">
      <c r="A541" s="180" t="s">
        <v>556</v>
      </c>
      <c r="B541" s="236">
        <f>'Prior Year'!AV71</f>
        <v>0</v>
      </c>
      <c r="C541" s="236">
        <f>AV71</f>
        <v>0</v>
      </c>
      <c r="D541" s="181" t="s">
        <v>529</v>
      </c>
      <c r="E541" s="181" t="s">
        <v>529</v>
      </c>
      <c r="F541" s="259"/>
      <c r="G541" s="259"/>
      <c r="H541" s="261"/>
      <c r="I541" s="263"/>
      <c r="K541" s="257"/>
      <c r="L541" s="257"/>
    </row>
    <row r="542" spans="1:12" ht="12.65" customHeight="1" x14ac:dyDescent="0.3">
      <c r="A542" s="180" t="s">
        <v>1248</v>
      </c>
      <c r="B542" s="236">
        <f>'Prior Year'!AW71</f>
        <v>0</v>
      </c>
      <c r="C542" s="236">
        <f>AW71</f>
        <v>0</v>
      </c>
      <c r="D542" s="181" t="s">
        <v>529</v>
      </c>
      <c r="E542" s="181" t="s">
        <v>529</v>
      </c>
      <c r="F542" s="259"/>
      <c r="G542" s="259"/>
      <c r="H542" s="261"/>
      <c r="I542" s="263"/>
      <c r="K542" s="257"/>
      <c r="L542" s="257"/>
    </row>
    <row r="543" spans="1:12" ht="12.65" customHeight="1" x14ac:dyDescent="0.3">
      <c r="A543" s="180" t="s">
        <v>557</v>
      </c>
      <c r="B543" s="236">
        <f>'Prior Year'!AX71</f>
        <v>0</v>
      </c>
      <c r="C543" s="236">
        <f>AX71</f>
        <v>0</v>
      </c>
      <c r="D543" s="181" t="s">
        <v>529</v>
      </c>
      <c r="E543" s="181" t="s">
        <v>529</v>
      </c>
      <c r="F543" s="259"/>
      <c r="G543" s="259"/>
      <c r="H543" s="261"/>
      <c r="I543" s="263"/>
      <c r="K543" s="257"/>
      <c r="L543" s="257"/>
    </row>
    <row r="544" spans="1:12" ht="12.65" customHeight="1" x14ac:dyDescent="0.3">
      <c r="A544" s="180" t="s">
        <v>558</v>
      </c>
      <c r="B544" s="236">
        <f>'Prior Year'!AY71</f>
        <v>789045</v>
      </c>
      <c r="C544" s="236">
        <f>AY71</f>
        <v>789045</v>
      </c>
      <c r="D544" s="236">
        <f>'Prior Year'!AY59</f>
        <v>59442</v>
      </c>
      <c r="E544" s="180">
        <f>AY59</f>
        <v>59442</v>
      </c>
      <c r="F544" s="259">
        <f t="shared" ref="F544:G550" si="19">IF(B544=0,"",IF(D544=0,"",B544/D544))</f>
        <v>13.274200060563238</v>
      </c>
      <c r="G544" s="259">
        <f t="shared" si="19"/>
        <v>13.274200060563238</v>
      </c>
      <c r="H544" s="261" t="str">
        <f t="shared" si="16"/>
        <v/>
      </c>
      <c r="I544" s="263"/>
      <c r="K544" s="257"/>
      <c r="L544" s="257"/>
    </row>
    <row r="545" spans="1:13" ht="12.65" customHeight="1" x14ac:dyDescent="0.3">
      <c r="A545" s="180" t="s">
        <v>559</v>
      </c>
      <c r="B545" s="236">
        <f>'Prior Year'!AZ71</f>
        <v>70659</v>
      </c>
      <c r="C545" s="236">
        <f>AZ71</f>
        <v>70659</v>
      </c>
      <c r="D545" s="236">
        <f>'Prior Year'!AZ59</f>
        <v>0</v>
      </c>
      <c r="E545" s="180">
        <f>AZ59</f>
        <v>0</v>
      </c>
      <c r="F545" s="259" t="str">
        <f t="shared" si="19"/>
        <v/>
      </c>
      <c r="G545" s="259" t="str">
        <f t="shared" si="19"/>
        <v/>
      </c>
      <c r="H545" s="261" t="str">
        <f t="shared" si="16"/>
        <v/>
      </c>
      <c r="I545" s="263"/>
      <c r="K545" s="257"/>
      <c r="L545" s="257"/>
    </row>
    <row r="546" spans="1:13" ht="12.65" customHeight="1" x14ac:dyDescent="0.3">
      <c r="A546" s="180" t="s">
        <v>560</v>
      </c>
      <c r="B546" s="236">
        <f>'Prior Year'!BA71</f>
        <v>141214</v>
      </c>
      <c r="C546" s="236">
        <f>BA71</f>
        <v>141214</v>
      </c>
      <c r="D546" s="236">
        <f>'Prior Year'!BA59</f>
        <v>0</v>
      </c>
      <c r="E546" s="180">
        <f>BA59</f>
        <v>0</v>
      </c>
      <c r="F546" s="259" t="str">
        <f t="shared" si="19"/>
        <v/>
      </c>
      <c r="G546" s="259" t="str">
        <f t="shared" si="19"/>
        <v/>
      </c>
      <c r="H546" s="261" t="str">
        <f t="shared" si="16"/>
        <v/>
      </c>
      <c r="I546" s="263"/>
      <c r="K546" s="257"/>
      <c r="L546" s="257"/>
    </row>
    <row r="547" spans="1:13" ht="12.65" customHeight="1" x14ac:dyDescent="0.3">
      <c r="A547" s="180" t="s">
        <v>561</v>
      </c>
      <c r="B547" s="236">
        <f>'Prior Year'!BB71</f>
        <v>329087</v>
      </c>
      <c r="C547" s="236">
        <f>BB71</f>
        <v>329087</v>
      </c>
      <c r="D547" s="181" t="s">
        <v>529</v>
      </c>
      <c r="E547" s="181" t="s">
        <v>529</v>
      </c>
      <c r="F547" s="259"/>
      <c r="G547" s="259"/>
      <c r="H547" s="261"/>
      <c r="I547" s="263"/>
      <c r="K547" s="257"/>
      <c r="L547" s="257"/>
    </row>
    <row r="548" spans="1:13" ht="12.65" customHeight="1" x14ac:dyDescent="0.3">
      <c r="A548" s="180" t="s">
        <v>562</v>
      </c>
      <c r="B548" s="236">
        <f>'Prior Year'!BC71</f>
        <v>0</v>
      </c>
      <c r="C548" s="236">
        <f>BC71</f>
        <v>0</v>
      </c>
      <c r="D548" s="181" t="s">
        <v>529</v>
      </c>
      <c r="E548" s="181" t="s">
        <v>529</v>
      </c>
      <c r="F548" s="259"/>
      <c r="G548" s="259"/>
      <c r="H548" s="261"/>
      <c r="I548" s="263"/>
      <c r="K548" s="257"/>
      <c r="L548" s="257"/>
    </row>
    <row r="549" spans="1:13" ht="12.65" customHeight="1" x14ac:dyDescent="0.3">
      <c r="A549" s="180" t="s">
        <v>563</v>
      </c>
      <c r="B549" s="236">
        <f>'Prior Year'!BD71</f>
        <v>63551</v>
      </c>
      <c r="C549" s="236">
        <f>BD71</f>
        <v>63551</v>
      </c>
      <c r="D549" s="181" t="s">
        <v>529</v>
      </c>
      <c r="E549" s="181" t="s">
        <v>529</v>
      </c>
      <c r="F549" s="259"/>
      <c r="G549" s="259"/>
      <c r="H549" s="261"/>
      <c r="I549" s="263"/>
      <c r="K549" s="257"/>
      <c r="L549" s="257"/>
    </row>
    <row r="550" spans="1:13" ht="12.65" customHeight="1" x14ac:dyDescent="0.3">
      <c r="A550" s="180" t="s">
        <v>564</v>
      </c>
      <c r="B550" s="236">
        <f>'Prior Year'!BE71</f>
        <v>539272</v>
      </c>
      <c r="C550" s="236">
        <f>BE71</f>
        <v>539272</v>
      </c>
      <c r="D550" s="236">
        <f>'Prior Year'!BE59</f>
        <v>77714</v>
      </c>
      <c r="E550" s="180">
        <f>BE59</f>
        <v>77714</v>
      </c>
      <c r="F550" s="259">
        <f t="shared" si="19"/>
        <v>6.9391872764238105</v>
      </c>
      <c r="G550" s="259">
        <f t="shared" si="19"/>
        <v>6.9391872764238105</v>
      </c>
      <c r="H550" s="261" t="str">
        <f t="shared" si="16"/>
        <v/>
      </c>
      <c r="I550" s="263"/>
      <c r="K550" s="257"/>
      <c r="L550" s="257"/>
    </row>
    <row r="551" spans="1:13" ht="12.65" customHeight="1" x14ac:dyDescent="0.3">
      <c r="A551" s="180" t="s">
        <v>565</v>
      </c>
      <c r="B551" s="236">
        <f>'Prior Year'!BF71</f>
        <v>536529</v>
      </c>
      <c r="C551" s="236">
        <f>BF71</f>
        <v>536529</v>
      </c>
      <c r="D551" s="181" t="s">
        <v>529</v>
      </c>
      <c r="E551" s="181" t="s">
        <v>529</v>
      </c>
      <c r="F551" s="259"/>
      <c r="G551" s="259"/>
      <c r="H551" s="261"/>
      <c r="I551" s="263"/>
      <c r="J551" s="199"/>
      <c r="M551" s="261"/>
    </row>
    <row r="552" spans="1:13" ht="12.65" customHeight="1" x14ac:dyDescent="0.3">
      <c r="A552" s="180" t="s">
        <v>566</v>
      </c>
      <c r="B552" s="236">
        <f>'Prior Year'!BG71</f>
        <v>0</v>
      </c>
      <c r="C552" s="236">
        <f>BG71</f>
        <v>0</v>
      </c>
      <c r="D552" s="181" t="s">
        <v>529</v>
      </c>
      <c r="E552" s="181" t="s">
        <v>529</v>
      </c>
      <c r="F552" s="259"/>
      <c r="G552" s="259"/>
      <c r="H552" s="261"/>
      <c r="J552" s="199"/>
      <c r="M552" s="261"/>
    </row>
    <row r="553" spans="1:13" ht="12.65" customHeight="1" x14ac:dyDescent="0.3">
      <c r="A553" s="180" t="s">
        <v>567</v>
      </c>
      <c r="B553" s="236">
        <f>'Prior Year'!BH71</f>
        <v>1180229</v>
      </c>
      <c r="C553" s="236">
        <f>BH71</f>
        <v>1180229</v>
      </c>
      <c r="D553" s="181" t="s">
        <v>529</v>
      </c>
      <c r="E553" s="181" t="s">
        <v>529</v>
      </c>
      <c r="F553" s="259"/>
      <c r="G553" s="259"/>
      <c r="H553" s="261"/>
      <c r="J553" s="199"/>
      <c r="M553" s="261"/>
    </row>
    <row r="554" spans="1:13" ht="12.65" customHeight="1" x14ac:dyDescent="0.3">
      <c r="A554" s="180" t="s">
        <v>568</v>
      </c>
      <c r="B554" s="236">
        <f>'Prior Year'!BI71</f>
        <v>0</v>
      </c>
      <c r="C554" s="236">
        <f>BI71</f>
        <v>0</v>
      </c>
      <c r="D554" s="181" t="s">
        <v>529</v>
      </c>
      <c r="E554" s="181" t="s">
        <v>529</v>
      </c>
      <c r="F554" s="259"/>
      <c r="G554" s="259"/>
      <c r="H554" s="261"/>
      <c r="J554" s="199"/>
      <c r="M554" s="261"/>
    </row>
    <row r="555" spans="1:13" ht="12.65" customHeight="1" x14ac:dyDescent="0.3">
      <c r="A555" s="180" t="s">
        <v>569</v>
      </c>
      <c r="B555" s="236">
        <f>'Prior Year'!BJ71</f>
        <v>346009</v>
      </c>
      <c r="C555" s="236">
        <f>BJ71</f>
        <v>346009</v>
      </c>
      <c r="D555" s="181" t="s">
        <v>529</v>
      </c>
      <c r="E555" s="181" t="s">
        <v>529</v>
      </c>
      <c r="F555" s="259"/>
      <c r="G555" s="259"/>
      <c r="H555" s="261"/>
      <c r="J555" s="199"/>
      <c r="M555" s="261"/>
    </row>
    <row r="556" spans="1:13" ht="12.65" customHeight="1" x14ac:dyDescent="0.3">
      <c r="A556" s="180" t="s">
        <v>570</v>
      </c>
      <c r="B556" s="236">
        <f>'Prior Year'!BK71</f>
        <v>582118</v>
      </c>
      <c r="C556" s="236">
        <f>BK71</f>
        <v>582118</v>
      </c>
      <c r="D556" s="181" t="s">
        <v>529</v>
      </c>
      <c r="E556" s="181" t="s">
        <v>529</v>
      </c>
      <c r="F556" s="259"/>
      <c r="G556" s="259"/>
      <c r="H556" s="261"/>
      <c r="J556" s="199"/>
      <c r="M556" s="261"/>
    </row>
    <row r="557" spans="1:13" ht="12.65" customHeight="1" x14ac:dyDescent="0.3">
      <c r="A557" s="180" t="s">
        <v>571</v>
      </c>
      <c r="B557" s="236">
        <f>'Prior Year'!BL71</f>
        <v>304161</v>
      </c>
      <c r="C557" s="236">
        <f>BL71</f>
        <v>304161</v>
      </c>
      <c r="D557" s="181" t="s">
        <v>529</v>
      </c>
      <c r="E557" s="181" t="s">
        <v>529</v>
      </c>
      <c r="F557" s="259"/>
      <c r="G557" s="259"/>
      <c r="H557" s="261"/>
      <c r="J557" s="199"/>
      <c r="M557" s="261"/>
    </row>
    <row r="558" spans="1:13" ht="12.65" customHeight="1" x14ac:dyDescent="0.3">
      <c r="A558" s="180" t="s">
        <v>572</v>
      </c>
      <c r="B558" s="236">
        <f>'Prior Year'!BM71</f>
        <v>0</v>
      </c>
      <c r="C558" s="236">
        <f>BM71</f>
        <v>0</v>
      </c>
      <c r="D558" s="181" t="s">
        <v>529</v>
      </c>
      <c r="E558" s="181" t="s">
        <v>529</v>
      </c>
      <c r="F558" s="259"/>
      <c r="G558" s="259"/>
      <c r="H558" s="261"/>
      <c r="J558" s="199"/>
      <c r="M558" s="261"/>
    </row>
    <row r="559" spans="1:13" ht="12.65" customHeight="1" x14ac:dyDescent="0.3">
      <c r="A559" s="180" t="s">
        <v>573</v>
      </c>
      <c r="B559" s="236">
        <f>'Prior Year'!BN71</f>
        <v>845912</v>
      </c>
      <c r="C559" s="236">
        <f>BN71</f>
        <v>845912</v>
      </c>
      <c r="D559" s="181" t="s">
        <v>529</v>
      </c>
      <c r="E559" s="181" t="s">
        <v>529</v>
      </c>
      <c r="F559" s="259"/>
      <c r="G559" s="259"/>
      <c r="H559" s="261"/>
      <c r="J559" s="199"/>
      <c r="M559" s="261"/>
    </row>
    <row r="560" spans="1:13" ht="12.65" customHeight="1" x14ac:dyDescent="0.3">
      <c r="A560" s="180" t="s">
        <v>574</v>
      </c>
      <c r="B560" s="236">
        <f>'Prior Year'!BO71</f>
        <v>0</v>
      </c>
      <c r="C560" s="236">
        <f>BO71</f>
        <v>0</v>
      </c>
      <c r="D560" s="181" t="s">
        <v>529</v>
      </c>
      <c r="E560" s="181" t="s">
        <v>529</v>
      </c>
      <c r="F560" s="259"/>
      <c r="G560" s="259"/>
      <c r="H560" s="261"/>
      <c r="J560" s="199"/>
      <c r="M560" s="261"/>
    </row>
    <row r="561" spans="1:13" ht="12.65" customHeight="1" x14ac:dyDescent="0.3">
      <c r="A561" s="180" t="s">
        <v>575</v>
      </c>
      <c r="B561" s="236">
        <f>'Prior Year'!BP71</f>
        <v>130764</v>
      </c>
      <c r="C561" s="236">
        <f>BP71</f>
        <v>130764</v>
      </c>
      <c r="D561" s="181" t="s">
        <v>529</v>
      </c>
      <c r="E561" s="181" t="s">
        <v>529</v>
      </c>
      <c r="F561" s="259"/>
      <c r="G561" s="259"/>
      <c r="H561" s="261"/>
      <c r="J561" s="199"/>
      <c r="M561" s="261"/>
    </row>
    <row r="562" spans="1:13" ht="12.65" customHeight="1" x14ac:dyDescent="0.3">
      <c r="A562" s="180" t="s">
        <v>576</v>
      </c>
      <c r="B562" s="236">
        <f>'Prior Year'!BQ71</f>
        <v>0</v>
      </c>
      <c r="C562" s="236">
        <f>BQ71</f>
        <v>0</v>
      </c>
      <c r="D562" s="181" t="s">
        <v>529</v>
      </c>
      <c r="E562" s="181" t="s">
        <v>529</v>
      </c>
      <c r="F562" s="259"/>
      <c r="G562" s="259"/>
      <c r="H562" s="261"/>
      <c r="J562" s="199"/>
      <c r="M562" s="261"/>
    </row>
    <row r="563" spans="1:13" ht="12.65" customHeight="1" x14ac:dyDescent="0.3">
      <c r="A563" s="180" t="s">
        <v>577</v>
      </c>
      <c r="B563" s="236">
        <f>'Prior Year'!BR71</f>
        <v>227472</v>
      </c>
      <c r="C563" s="236">
        <f>BR71</f>
        <v>227472</v>
      </c>
      <c r="D563" s="181" t="s">
        <v>529</v>
      </c>
      <c r="E563" s="181" t="s">
        <v>529</v>
      </c>
      <c r="F563" s="259"/>
      <c r="G563" s="259"/>
      <c r="H563" s="261"/>
      <c r="J563" s="199"/>
      <c r="M563" s="261"/>
    </row>
    <row r="564" spans="1:13" ht="12.65" customHeight="1" x14ac:dyDescent="0.3">
      <c r="A564" s="180" t="s">
        <v>1249</v>
      </c>
      <c r="B564" s="236">
        <f>'Prior Year'!BS71</f>
        <v>0</v>
      </c>
      <c r="C564" s="236">
        <f>BS71</f>
        <v>0</v>
      </c>
      <c r="D564" s="181" t="s">
        <v>529</v>
      </c>
      <c r="E564" s="181" t="s">
        <v>529</v>
      </c>
      <c r="F564" s="259"/>
      <c r="G564" s="259"/>
      <c r="H564" s="261"/>
      <c r="J564" s="199"/>
      <c r="M564" s="261"/>
    </row>
    <row r="565" spans="1:13" ht="12.65" customHeight="1" x14ac:dyDescent="0.3">
      <c r="A565" s="180" t="s">
        <v>578</v>
      </c>
      <c r="B565" s="236">
        <f>'Prior Year'!BT71</f>
        <v>0</v>
      </c>
      <c r="C565" s="236">
        <f>BT71</f>
        <v>0</v>
      </c>
      <c r="D565" s="181" t="s">
        <v>529</v>
      </c>
      <c r="E565" s="181" t="s">
        <v>529</v>
      </c>
      <c r="F565" s="259"/>
      <c r="G565" s="259"/>
      <c r="H565" s="261"/>
      <c r="J565" s="199"/>
      <c r="M565" s="261"/>
    </row>
    <row r="566" spans="1:13" ht="12.65" customHeight="1" x14ac:dyDescent="0.3">
      <c r="A566" s="180" t="s">
        <v>579</v>
      </c>
      <c r="B566" s="236">
        <f>'Prior Year'!BU71</f>
        <v>0</v>
      </c>
      <c r="C566" s="236">
        <f>BU71</f>
        <v>0</v>
      </c>
      <c r="D566" s="181" t="s">
        <v>529</v>
      </c>
      <c r="E566" s="181" t="s">
        <v>529</v>
      </c>
      <c r="F566" s="259"/>
      <c r="G566" s="259"/>
      <c r="H566" s="261"/>
      <c r="J566" s="199"/>
      <c r="M566" s="261"/>
    </row>
    <row r="567" spans="1:13" ht="12.65" customHeight="1" x14ac:dyDescent="0.3">
      <c r="A567" s="180" t="s">
        <v>580</v>
      </c>
      <c r="B567" s="236">
        <f>'Prior Year'!BV71</f>
        <v>861836</v>
      </c>
      <c r="C567" s="236">
        <f>BV71</f>
        <v>861836</v>
      </c>
      <c r="D567" s="181" t="s">
        <v>529</v>
      </c>
      <c r="E567" s="181" t="s">
        <v>529</v>
      </c>
      <c r="F567" s="259"/>
      <c r="G567" s="259"/>
      <c r="H567" s="261"/>
      <c r="J567" s="199"/>
      <c r="M567" s="261"/>
    </row>
    <row r="568" spans="1:13" ht="12.65" customHeight="1" x14ac:dyDescent="0.3">
      <c r="A568" s="180" t="s">
        <v>581</v>
      </c>
      <c r="B568" s="236">
        <f>'Prior Year'!BW71</f>
        <v>843</v>
      </c>
      <c r="C568" s="236">
        <f>BW71</f>
        <v>843</v>
      </c>
      <c r="D568" s="181" t="s">
        <v>529</v>
      </c>
      <c r="E568" s="181" t="s">
        <v>529</v>
      </c>
      <c r="F568" s="259"/>
      <c r="G568" s="259"/>
      <c r="H568" s="261"/>
      <c r="J568" s="199"/>
      <c r="M568" s="261"/>
    </row>
    <row r="569" spans="1:13" ht="12.65" customHeight="1" x14ac:dyDescent="0.3">
      <c r="A569" s="180" t="s">
        <v>582</v>
      </c>
      <c r="B569" s="236">
        <f>'Prior Year'!BX71</f>
        <v>0</v>
      </c>
      <c r="C569" s="236">
        <f>BX71</f>
        <v>0</v>
      </c>
      <c r="D569" s="181" t="s">
        <v>529</v>
      </c>
      <c r="E569" s="181" t="s">
        <v>529</v>
      </c>
      <c r="F569" s="259"/>
      <c r="G569" s="259"/>
      <c r="H569" s="261"/>
      <c r="J569" s="199"/>
      <c r="M569" s="261"/>
    </row>
    <row r="570" spans="1:13" ht="12.65" customHeight="1" x14ac:dyDescent="0.3">
      <c r="A570" s="180" t="s">
        <v>583</v>
      </c>
      <c r="B570" s="236">
        <f>'Prior Year'!BY71</f>
        <v>558697</v>
      </c>
      <c r="C570" s="236">
        <f>BY71</f>
        <v>558697</v>
      </c>
      <c r="D570" s="181" t="s">
        <v>529</v>
      </c>
      <c r="E570" s="181" t="s">
        <v>529</v>
      </c>
      <c r="F570" s="259"/>
      <c r="G570" s="259"/>
      <c r="H570" s="261"/>
      <c r="J570" s="199"/>
      <c r="M570" s="261"/>
    </row>
    <row r="571" spans="1:13" ht="12.65" customHeight="1" x14ac:dyDescent="0.3">
      <c r="A571" s="180" t="s">
        <v>584</v>
      </c>
      <c r="B571" s="236">
        <f>'Prior Year'!BZ71</f>
        <v>0</v>
      </c>
      <c r="C571" s="236">
        <f>BZ71</f>
        <v>0</v>
      </c>
      <c r="D571" s="181" t="s">
        <v>529</v>
      </c>
      <c r="E571" s="181" t="s">
        <v>529</v>
      </c>
      <c r="F571" s="259"/>
      <c r="G571" s="259"/>
      <c r="H571" s="261"/>
      <c r="J571" s="199"/>
      <c r="M571" s="261"/>
    </row>
    <row r="572" spans="1:13" ht="12.65" customHeight="1" x14ac:dyDescent="0.3">
      <c r="A572" s="180" t="s">
        <v>585</v>
      </c>
      <c r="B572" s="236">
        <f>'Prior Year'!CA71</f>
        <v>0</v>
      </c>
      <c r="C572" s="236">
        <f>CA71</f>
        <v>0</v>
      </c>
      <c r="D572" s="181" t="s">
        <v>529</v>
      </c>
      <c r="E572" s="181" t="s">
        <v>529</v>
      </c>
      <c r="F572" s="259"/>
      <c r="G572" s="259"/>
      <c r="H572" s="261"/>
      <c r="J572" s="199"/>
      <c r="M572" s="261"/>
    </row>
    <row r="573" spans="1:13" ht="12.65" customHeight="1" x14ac:dyDescent="0.3">
      <c r="A573" s="180" t="s">
        <v>586</v>
      </c>
      <c r="B573" s="236">
        <f>'Prior Year'!CB71</f>
        <v>0</v>
      </c>
      <c r="C573" s="236">
        <f>CB71</f>
        <v>0</v>
      </c>
      <c r="D573" s="181" t="s">
        <v>529</v>
      </c>
      <c r="E573" s="181" t="s">
        <v>529</v>
      </c>
      <c r="F573" s="259"/>
      <c r="G573" s="259"/>
      <c r="H573" s="261"/>
      <c r="J573" s="199"/>
      <c r="M573" s="261"/>
    </row>
    <row r="574" spans="1:13" ht="12.65" customHeight="1" x14ac:dyDescent="0.3">
      <c r="A574" s="180" t="s">
        <v>587</v>
      </c>
      <c r="B574" s="236">
        <f>'Prior Year'!CC71</f>
        <v>0</v>
      </c>
      <c r="C574" s="236">
        <f>CC71</f>
        <v>0</v>
      </c>
      <c r="D574" s="181" t="s">
        <v>529</v>
      </c>
      <c r="E574" s="181" t="s">
        <v>529</v>
      </c>
      <c r="F574" s="259"/>
      <c r="G574" s="259"/>
      <c r="H574" s="261"/>
      <c r="J574" s="199"/>
      <c r="M574" s="261"/>
    </row>
    <row r="575" spans="1:13" ht="12.65" customHeight="1" x14ac:dyDescent="0.3">
      <c r="A575" s="180" t="s">
        <v>588</v>
      </c>
      <c r="B575" s="236">
        <f>'Prior Year'!CD71</f>
        <v>-4469828</v>
      </c>
      <c r="C575" s="236">
        <f>CD71</f>
        <v>-4469828</v>
      </c>
      <c r="D575" s="181" t="s">
        <v>529</v>
      </c>
      <c r="E575" s="181" t="s">
        <v>529</v>
      </c>
      <c r="F575" s="259"/>
      <c r="G575" s="259"/>
      <c r="H575" s="261"/>
    </row>
    <row r="576" spans="1:13" ht="12.65" customHeight="1" x14ac:dyDescent="0.3">
      <c r="M576" s="261"/>
    </row>
    <row r="577" spans="13:13" ht="12.65" customHeight="1" x14ac:dyDescent="0.3">
      <c r="M577" s="261"/>
    </row>
    <row r="578" spans="13:13" ht="12.65" customHeight="1" x14ac:dyDescent="0.3">
      <c r="M578" s="261"/>
    </row>
    <row r="612" spans="1:14" ht="12.65" customHeight="1" x14ac:dyDescent="0.3">
      <c r="A612" s="196"/>
      <c r="C612" s="181" t="s">
        <v>589</v>
      </c>
      <c r="D612" s="180">
        <f>CE76-(BE76+CD76)</f>
        <v>74110</v>
      </c>
      <c r="E612" s="180">
        <f>SUM(C624:D647)+SUM(C668:D713)</f>
        <v>14922315.866657672</v>
      </c>
      <c r="F612" s="180">
        <f>CE64-(AX64+BD64+BE64+BG64+BJ64+BN64+BP64+BQ64+CB64+CC64+CD64)</f>
        <v>1466766</v>
      </c>
      <c r="G612" s="180">
        <f>CE77-(AX77+AY77+BD77+BE77+BG77+BJ77+BN77+BP77+BQ77+CB77+CC77+CD77)</f>
        <v>59442</v>
      </c>
      <c r="H612" s="197">
        <f>CE60-(AX60+AY60+AZ60+BD60+BE60+BG60+BJ60+BN60+BO60+BP60+BQ60+BR60+CB60+CC60+CD60)</f>
        <v>120.96000000000004</v>
      </c>
      <c r="I612" s="180">
        <f>CE78-(AX78+AY78+AZ78+BD78+BE78+BF78+BG78+BJ78+BN78+BO78+BP78+BQ78+BR78+CB78+CC78+CD78)</f>
        <v>21299</v>
      </c>
      <c r="J612" s="180">
        <f>CE79-(AX79+AY79+AZ79+BA79+BD79+BE79+BF79+BG79+BJ79+BN79+BO79+BP79+BQ79+BR79+CB79+CC79+CD79)</f>
        <v>70238</v>
      </c>
      <c r="K612" s="180">
        <f>CE75-(AW75+AX75+AY75+AZ75+BA75+BB75+BC75+BD75+BE75+BF75+BG75+BH75+BI75+BJ75+BK75+BL75+BM75+BN75+BO75+BP75+BQ75+BR75+BS75+BT75+BU75+BV75+BW75+BX75+CB75+CC75+CD75)</f>
        <v>22079979</v>
      </c>
      <c r="L612" s="197">
        <f>CE80-(AW80+AX80+AY80+AZ80+BA80+BB80+BC80+BD80+BE80+BF80+BG80+BH80+BI80+BJ80+BK80+BL80+BM80+BN80+BO80+BP80+BQ80+BR80+BS80+BT80+BU80+BV80+BW80+BX80+BY80+BZ80+CA80+CB80+CC80+CD80)</f>
        <v>54.454038461538474</v>
      </c>
    </row>
    <row r="613" spans="1:14" ht="12.65" customHeight="1" x14ac:dyDescent="0.3">
      <c r="A613" s="196"/>
      <c r="C613" s="181" t="s">
        <v>590</v>
      </c>
      <c r="D613" s="181" t="s">
        <v>591</v>
      </c>
      <c r="E613" s="198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8" t="s">
        <v>599</v>
      </c>
    </row>
    <row r="614" spans="1:14" ht="12.65" customHeight="1" x14ac:dyDescent="0.3">
      <c r="A614" s="196">
        <v>8430</v>
      </c>
      <c r="B614" s="198" t="s">
        <v>140</v>
      </c>
      <c r="C614" s="180">
        <f>BE71</f>
        <v>539272</v>
      </c>
      <c r="N614" s="199" t="s">
        <v>600</v>
      </c>
    </row>
    <row r="615" spans="1:14" ht="12.65" customHeight="1" x14ac:dyDescent="0.3">
      <c r="A615" s="196"/>
      <c r="B615" s="198" t="s">
        <v>601</v>
      </c>
      <c r="C615" s="267">
        <f>CD69-CD70</f>
        <v>-4469828</v>
      </c>
      <c r="D615" s="262">
        <f>SUM(C614:C615)</f>
        <v>-3930556</v>
      </c>
      <c r="N615" s="199" t="s">
        <v>602</v>
      </c>
    </row>
    <row r="616" spans="1:14" ht="12.65" customHeight="1" x14ac:dyDescent="0.3">
      <c r="A616" s="196">
        <v>8310</v>
      </c>
      <c r="B616" s="200" t="s">
        <v>603</v>
      </c>
      <c r="C616" s="180">
        <f>AX71</f>
        <v>0</v>
      </c>
      <c r="D616" s="180">
        <f>(D615/D612)*AX76</f>
        <v>0</v>
      </c>
      <c r="N616" s="199" t="s">
        <v>604</v>
      </c>
    </row>
    <row r="617" spans="1:14" ht="12.65" customHeight="1" x14ac:dyDescent="0.3">
      <c r="A617" s="196">
        <v>8510</v>
      </c>
      <c r="B617" s="200" t="s">
        <v>145</v>
      </c>
      <c r="C617" s="180">
        <f>BJ71</f>
        <v>346009</v>
      </c>
      <c r="D617" s="180">
        <f>(D615/D612)*BJ76</f>
        <v>0</v>
      </c>
      <c r="N617" s="199" t="s">
        <v>605</v>
      </c>
    </row>
    <row r="618" spans="1:14" ht="12.65" customHeight="1" x14ac:dyDescent="0.3">
      <c r="A618" s="196">
        <v>8470</v>
      </c>
      <c r="B618" s="200" t="s">
        <v>606</v>
      </c>
      <c r="C618" s="180">
        <f>BG71</f>
        <v>0</v>
      </c>
      <c r="D618" s="180">
        <f>(D615/D612)*BG76</f>
        <v>0</v>
      </c>
      <c r="N618" s="199" t="s">
        <v>607</v>
      </c>
    </row>
    <row r="619" spans="1:14" ht="12.65" customHeight="1" x14ac:dyDescent="0.3">
      <c r="A619" s="196">
        <v>8610</v>
      </c>
      <c r="B619" s="200" t="s">
        <v>608</v>
      </c>
      <c r="C619" s="180">
        <f>BN71</f>
        <v>845912</v>
      </c>
      <c r="D619" s="180">
        <f>(D615/D612)*BN76</f>
        <v>-314136.86665767099</v>
      </c>
      <c r="N619" s="199" t="s">
        <v>609</v>
      </c>
    </row>
    <row r="620" spans="1:14" ht="12.65" customHeight="1" x14ac:dyDescent="0.3">
      <c r="A620" s="196">
        <v>8790</v>
      </c>
      <c r="B620" s="200" t="s">
        <v>610</v>
      </c>
      <c r="C620" s="180">
        <f>CC71</f>
        <v>0</v>
      </c>
      <c r="D620" s="180">
        <f>(D615/D612)*CC76</f>
        <v>0</v>
      </c>
      <c r="N620" s="199" t="s">
        <v>611</v>
      </c>
    </row>
    <row r="621" spans="1:14" ht="12.65" customHeight="1" x14ac:dyDescent="0.3">
      <c r="A621" s="196">
        <v>8630</v>
      </c>
      <c r="B621" s="200" t="s">
        <v>612</v>
      </c>
      <c r="C621" s="180">
        <f>BP71</f>
        <v>130764</v>
      </c>
      <c r="D621" s="180">
        <f>(D615/D612)*BP76</f>
        <v>0</v>
      </c>
      <c r="N621" s="199" t="s">
        <v>613</v>
      </c>
    </row>
    <row r="622" spans="1:14" ht="12.65" customHeight="1" x14ac:dyDescent="0.3">
      <c r="A622" s="196">
        <v>8770</v>
      </c>
      <c r="B622" s="198" t="s">
        <v>614</v>
      </c>
      <c r="C622" s="180">
        <f>CB71</f>
        <v>0</v>
      </c>
      <c r="D622" s="180">
        <f>(D615/D612)*CB76</f>
        <v>0</v>
      </c>
      <c r="N622" s="199" t="s">
        <v>615</v>
      </c>
    </row>
    <row r="623" spans="1:14" ht="12.65" customHeight="1" x14ac:dyDescent="0.3">
      <c r="A623" s="196">
        <v>8640</v>
      </c>
      <c r="B623" s="200" t="s">
        <v>616</v>
      </c>
      <c r="C623" s="180">
        <f>BQ71</f>
        <v>0</v>
      </c>
      <c r="D623" s="180">
        <f>(D615/D612)*BQ76</f>
        <v>0</v>
      </c>
      <c r="E623" s="180">
        <f>SUM(C616:D623)</f>
        <v>1008548.1333423289</v>
      </c>
      <c r="N623" s="199" t="s">
        <v>617</v>
      </c>
    </row>
    <row r="624" spans="1:14" ht="12.65" customHeight="1" x14ac:dyDescent="0.3">
      <c r="A624" s="196">
        <v>8420</v>
      </c>
      <c r="B624" s="200" t="s">
        <v>139</v>
      </c>
      <c r="C624" s="180">
        <f>BD71</f>
        <v>63551</v>
      </c>
      <c r="D624" s="180">
        <f>(D615/D612)*BD76</f>
        <v>0</v>
      </c>
      <c r="E624" s="180">
        <f>(E623/E612)*SUM(C624:D624)</f>
        <v>4295.1940566577941</v>
      </c>
      <c r="F624" s="180">
        <f>SUM(C624:E624)</f>
        <v>67846.194056657798</v>
      </c>
      <c r="N624" s="199" t="s">
        <v>618</v>
      </c>
    </row>
    <row r="625" spans="1:14" ht="12.65" customHeight="1" x14ac:dyDescent="0.3">
      <c r="A625" s="196">
        <v>8320</v>
      </c>
      <c r="B625" s="200" t="s">
        <v>135</v>
      </c>
      <c r="C625" s="180">
        <f>AY71</f>
        <v>789045</v>
      </c>
      <c r="D625" s="180">
        <f>(D615/D612)*AY76</f>
        <v>-71599.657266225884</v>
      </c>
      <c r="E625" s="180">
        <f>(E623/E612)*SUM(C625:D625)</f>
        <v>48489.669274864609</v>
      </c>
      <c r="F625" s="180">
        <f>(F624/F612)*AY64</f>
        <v>11248.445539846194</v>
      </c>
      <c r="G625" s="180">
        <f>SUM(C625:F625)</f>
        <v>777183.4575484849</v>
      </c>
      <c r="N625" s="199" t="s">
        <v>619</v>
      </c>
    </row>
    <row r="626" spans="1:14" ht="12.65" customHeight="1" x14ac:dyDescent="0.3">
      <c r="A626" s="196">
        <v>8650</v>
      </c>
      <c r="B626" s="200" t="s">
        <v>152</v>
      </c>
      <c r="C626" s="180">
        <f>BR71</f>
        <v>227472</v>
      </c>
      <c r="D626" s="180">
        <f>(D615/D612)*BR76</f>
        <v>-45240.376035622721</v>
      </c>
      <c r="E626" s="180">
        <f>(E623/E612)*SUM(C626:D626)</f>
        <v>12316.410256123292</v>
      </c>
      <c r="F626" s="180">
        <f>(F624/F612)*BR64</f>
        <v>155.14140283182883</v>
      </c>
      <c r="G626" s="180">
        <f>(G625/G612)*BR77</f>
        <v>0</v>
      </c>
      <c r="N626" s="199" t="s">
        <v>620</v>
      </c>
    </row>
    <row r="627" spans="1:14" ht="12.65" customHeight="1" x14ac:dyDescent="0.3">
      <c r="A627" s="196">
        <v>8620</v>
      </c>
      <c r="B627" s="198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9" t="s">
        <v>622</v>
      </c>
    </row>
    <row r="628" spans="1:14" ht="12.65" customHeight="1" x14ac:dyDescent="0.3">
      <c r="A628" s="196">
        <v>8330</v>
      </c>
      <c r="B628" s="200" t="s">
        <v>136</v>
      </c>
      <c r="C628" s="180">
        <f>AZ71</f>
        <v>70659</v>
      </c>
      <c r="D628" s="180">
        <f>(D615/D612)*AZ76</f>
        <v>-157254.06206989608</v>
      </c>
      <c r="E628" s="180">
        <f>(E623/E612)*SUM(C628:D628)</f>
        <v>-5852.663151461511</v>
      </c>
      <c r="F628" s="180">
        <f>(F624/F612)*AZ64</f>
        <v>0</v>
      </c>
      <c r="G628" s="180">
        <f>(G625/G612)*AZ77</f>
        <v>63621.256088808041</v>
      </c>
      <c r="H628" s="180">
        <f>SUM(C626:G628)</f>
        <v>165876.70649078282</v>
      </c>
      <c r="N628" s="199" t="s">
        <v>623</v>
      </c>
    </row>
    <row r="629" spans="1:14" ht="12.65" customHeight="1" x14ac:dyDescent="0.3">
      <c r="A629" s="196">
        <v>8460</v>
      </c>
      <c r="B629" s="200" t="s">
        <v>141</v>
      </c>
      <c r="C629" s="180">
        <f>BF71</f>
        <v>536529</v>
      </c>
      <c r="D629" s="180">
        <f>(D615/D612)*BF76</f>
        <v>-81146.278235056001</v>
      </c>
      <c r="E629" s="180">
        <f>(E623/E612)*SUM(C629:D629)</f>
        <v>30777.755818625006</v>
      </c>
      <c r="F629" s="180">
        <f>(F624/F612)*BF64</f>
        <v>1260.7898679150742</v>
      </c>
      <c r="G629" s="180">
        <f>(G625/G612)*BF77</f>
        <v>0</v>
      </c>
      <c r="H629" s="180">
        <f>(H628/H612)*BF60</f>
        <v>14042.472507156213</v>
      </c>
      <c r="I629" s="180">
        <f>SUM(C629:H629)</f>
        <v>501463.7399586403</v>
      </c>
      <c r="N629" s="199" t="s">
        <v>624</v>
      </c>
    </row>
    <row r="630" spans="1:14" ht="12.65" customHeight="1" x14ac:dyDescent="0.3">
      <c r="A630" s="196">
        <v>8350</v>
      </c>
      <c r="B630" s="200" t="s">
        <v>625</v>
      </c>
      <c r="C630" s="180">
        <f>BA71</f>
        <v>141214</v>
      </c>
      <c r="D630" s="180">
        <f>(D615/D612)*BA76</f>
        <v>-74251.496424234239</v>
      </c>
      <c r="E630" s="180">
        <f>(E623/E612)*SUM(C630:D630)</f>
        <v>4525.7658790192982</v>
      </c>
      <c r="F630" s="180">
        <f>(F624/F612)*BA64</f>
        <v>615.70876955708809</v>
      </c>
      <c r="G630" s="180">
        <f>(G625/G612)*BA77</f>
        <v>0</v>
      </c>
      <c r="H630" s="180">
        <f>(H628/H612)*BA60</f>
        <v>2852.3772280161056</v>
      </c>
      <c r="I630" s="180">
        <f>(I629/I612)*BA78</f>
        <v>11418.841911824054</v>
      </c>
      <c r="J630" s="180">
        <f>SUM(C630:I630)</f>
        <v>86375.197364182299</v>
      </c>
      <c r="N630" s="199" t="s">
        <v>626</v>
      </c>
    </row>
    <row r="631" spans="1:14" ht="12.65" customHeight="1" x14ac:dyDescent="0.3">
      <c r="A631" s="196">
        <v>8200</v>
      </c>
      <c r="B631" s="200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(I629/I612)*AW78</f>
        <v>0</v>
      </c>
      <c r="J631" s="180">
        <f>(J630/J612)*AW79</f>
        <v>0</v>
      </c>
      <c r="N631" s="199" t="s">
        <v>628</v>
      </c>
    </row>
    <row r="632" spans="1:14" ht="12.65" customHeight="1" x14ac:dyDescent="0.3">
      <c r="A632" s="196">
        <v>8360</v>
      </c>
      <c r="B632" s="200" t="s">
        <v>629</v>
      </c>
      <c r="C632" s="180">
        <f>BB71</f>
        <v>329087</v>
      </c>
      <c r="D632" s="180">
        <f>(D615/D612)*BB76</f>
        <v>-101830.62366752126</v>
      </c>
      <c r="E632" s="180">
        <f>(E623/E612)*SUM(C632:D632)</f>
        <v>15359.478795941051</v>
      </c>
      <c r="F632" s="180">
        <f>(F624/F612)*BB64</f>
        <v>132.79993068878372</v>
      </c>
      <c r="G632" s="180">
        <f>(G625/G612)*BB77</f>
        <v>0</v>
      </c>
      <c r="H632" s="180">
        <f>(H628/H612)*BB60</f>
        <v>6554.9822836139356</v>
      </c>
      <c r="I632" s="180">
        <f>(I629/I612)*BB78</f>
        <v>15656.762621367003</v>
      </c>
      <c r="J632" s="180">
        <f>(J630/J612)*BB79</f>
        <v>0</v>
      </c>
      <c r="N632" s="199" t="s">
        <v>630</v>
      </c>
    </row>
    <row r="633" spans="1:14" ht="12.65" customHeight="1" x14ac:dyDescent="0.3">
      <c r="A633" s="196">
        <v>8370</v>
      </c>
      <c r="B633" s="200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9" t="s">
        <v>632</v>
      </c>
    </row>
    <row r="634" spans="1:14" ht="12.65" customHeight="1" x14ac:dyDescent="0.3">
      <c r="A634" s="196">
        <v>8490</v>
      </c>
      <c r="B634" s="200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0</v>
      </c>
      <c r="J634" s="180">
        <f>(J630/J612)*BI79</f>
        <v>0</v>
      </c>
      <c r="N634" s="199" t="s">
        <v>634</v>
      </c>
    </row>
    <row r="635" spans="1:14" ht="12.65" customHeight="1" x14ac:dyDescent="0.3">
      <c r="A635" s="196">
        <v>8530</v>
      </c>
      <c r="B635" s="200" t="s">
        <v>635</v>
      </c>
      <c r="C635" s="180">
        <f>BK71</f>
        <v>582118</v>
      </c>
      <c r="D635" s="180">
        <f>(D615/D612)*BK76</f>
        <v>-111483.3182026717</v>
      </c>
      <c r="E635" s="180">
        <f>(E623/E612)*SUM(C635:D635)</f>
        <v>31808.583470172252</v>
      </c>
      <c r="F635" s="180">
        <f>(F624/F612)*BK64</f>
        <v>94.176474706500755</v>
      </c>
      <c r="G635" s="180">
        <f>(G625/G612)*BK77</f>
        <v>0</v>
      </c>
      <c r="H635" s="180">
        <f>(H628/H612)*BK60</f>
        <v>8598.2717402216258</v>
      </c>
      <c r="I635" s="180">
        <f>(I629/I612)*BK78</f>
        <v>17140.034869707033</v>
      </c>
      <c r="J635" s="180">
        <f>(J630/J612)*BK79</f>
        <v>0</v>
      </c>
      <c r="N635" s="199" t="s">
        <v>636</v>
      </c>
    </row>
    <row r="636" spans="1:14" ht="12.65" customHeight="1" x14ac:dyDescent="0.3">
      <c r="A636" s="196">
        <v>8480</v>
      </c>
      <c r="B636" s="200" t="s">
        <v>637</v>
      </c>
      <c r="C636" s="180">
        <f>BH71</f>
        <v>1180229</v>
      </c>
      <c r="D636" s="180">
        <f>(D615/D612)*BH76</f>
        <v>-39883.66093644582</v>
      </c>
      <c r="E636" s="180">
        <f>(E623/E612)*SUM(C636:D636)</f>
        <v>77072.029124375622</v>
      </c>
      <c r="F636" s="180">
        <f>(F624/F612)*BH64</f>
        <v>1441.3256148598052</v>
      </c>
      <c r="G636" s="180">
        <f>(G625/G612)*BH77</f>
        <v>0</v>
      </c>
      <c r="H636" s="180">
        <f>(H628/H612)*BH60</f>
        <v>3757.4584638289089</v>
      </c>
      <c r="I636" s="180">
        <f>(I629/I612)*BH78</f>
        <v>6121.4410248953691</v>
      </c>
      <c r="J636" s="180">
        <f>(J630/J612)*BH79</f>
        <v>0</v>
      </c>
      <c r="N636" s="199" t="s">
        <v>638</v>
      </c>
    </row>
    <row r="637" spans="1:14" ht="12.65" customHeight="1" x14ac:dyDescent="0.3">
      <c r="A637" s="196">
        <v>8560</v>
      </c>
      <c r="B637" s="200" t="s">
        <v>147</v>
      </c>
      <c r="C637" s="180">
        <f>BL71</f>
        <v>304161</v>
      </c>
      <c r="D637" s="180">
        <f>(D615/D612)*BL76</f>
        <v>-208222.41068681687</v>
      </c>
      <c r="E637" s="180">
        <f>(E623/E612)*SUM(C637:D637)</f>
        <v>6484.1601016839577</v>
      </c>
      <c r="F637" s="180">
        <f>(F624/F612)*BL64</f>
        <v>60.31734922263113</v>
      </c>
      <c r="G637" s="180">
        <f>(G625/G612)*BL77</f>
        <v>0</v>
      </c>
      <c r="H637" s="180">
        <f>(H628/H612)*BL60</f>
        <v>5814.46127249437</v>
      </c>
      <c r="I637" s="180">
        <f>(I629/I612)*BL78</f>
        <v>32019.845360991163</v>
      </c>
      <c r="J637" s="180">
        <f>(J630/J612)*BL79</f>
        <v>0</v>
      </c>
      <c r="N637" s="199" t="s">
        <v>639</v>
      </c>
    </row>
    <row r="638" spans="1:14" ht="12.65" customHeight="1" x14ac:dyDescent="0.3">
      <c r="A638" s="196">
        <v>8590</v>
      </c>
      <c r="B638" s="200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9" t="s">
        <v>641</v>
      </c>
    </row>
    <row r="639" spans="1:14" ht="12.65" customHeight="1" x14ac:dyDescent="0.3">
      <c r="A639" s="196">
        <v>8660</v>
      </c>
      <c r="B639" s="200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f>(I629/I612)*BS78</f>
        <v>0</v>
      </c>
      <c r="J639" s="180">
        <f>(J630/J612)*BS79</f>
        <v>0</v>
      </c>
      <c r="N639" s="199" t="s">
        <v>643</v>
      </c>
    </row>
    <row r="640" spans="1:14" ht="12.65" customHeight="1" x14ac:dyDescent="0.3">
      <c r="A640" s="196">
        <v>8670</v>
      </c>
      <c r="B640" s="200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f>(I629/I612)*BT78</f>
        <v>0</v>
      </c>
      <c r="J640" s="180">
        <f>(J630/J612)*BT79</f>
        <v>0</v>
      </c>
      <c r="N640" s="199" t="s">
        <v>645</v>
      </c>
    </row>
    <row r="641" spans="1:14" ht="12.65" customHeight="1" x14ac:dyDescent="0.3">
      <c r="A641" s="196">
        <v>8680</v>
      </c>
      <c r="B641" s="200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9" t="s">
        <v>647</v>
      </c>
    </row>
    <row r="642" spans="1:14" ht="12.65" customHeight="1" x14ac:dyDescent="0.3">
      <c r="A642" s="196">
        <v>8690</v>
      </c>
      <c r="B642" s="200" t="s">
        <v>648</v>
      </c>
      <c r="C642" s="180">
        <f>BV71</f>
        <v>861836</v>
      </c>
      <c r="D642" s="180">
        <f>(D615/D612)*BV76</f>
        <v>-74728.827472675752</v>
      </c>
      <c r="E642" s="180">
        <f>(E623/E612)*SUM(C642:D642)</f>
        <v>53197.873351986353</v>
      </c>
      <c r="F642" s="180">
        <f>(F624/F612)*BV64</f>
        <v>6.753322842411154</v>
      </c>
      <c r="G642" s="180">
        <f>(G625/G612)*BV77</f>
        <v>0</v>
      </c>
      <c r="H642" s="180">
        <f>(H628/H612)*BV60</f>
        <v>6801.8226206537902</v>
      </c>
      <c r="I642" s="180">
        <f>(I629/I612)*BV78</f>
        <v>11489.47392364977</v>
      </c>
      <c r="J642" s="180">
        <f>(J630/J612)*BV79</f>
        <v>0</v>
      </c>
      <c r="N642" s="199" t="s">
        <v>649</v>
      </c>
    </row>
    <row r="643" spans="1:14" ht="12.65" customHeight="1" x14ac:dyDescent="0.3">
      <c r="A643" s="196">
        <v>8700</v>
      </c>
      <c r="B643" s="200" t="s">
        <v>650</v>
      </c>
      <c r="C643" s="180">
        <f>BW71</f>
        <v>843</v>
      </c>
      <c r="D643" s="180">
        <f>(D615/D612)*BW76</f>
        <v>0</v>
      </c>
      <c r="E643" s="180">
        <f>(E623/E612)*SUM(C643:D643)</f>
        <v>56.97547780149047</v>
      </c>
      <c r="F643" s="180">
        <f>(F624/F612)*BW64</f>
        <v>0.18502254362770285</v>
      </c>
      <c r="G643" s="180">
        <f>(G625/G612)*BW77</f>
        <v>0</v>
      </c>
      <c r="H643" s="180">
        <f>(H628/H612)*BW60</f>
        <v>0</v>
      </c>
      <c r="I643" s="180">
        <f>(I629/I612)*BW78</f>
        <v>0</v>
      </c>
      <c r="J643" s="180">
        <f>(J630/J612)*BW79</f>
        <v>0</v>
      </c>
      <c r="N643" s="199" t="s">
        <v>651</v>
      </c>
    </row>
    <row r="644" spans="1:14" ht="12.65" customHeight="1" x14ac:dyDescent="0.3">
      <c r="A644" s="196">
        <v>8710</v>
      </c>
      <c r="B644" s="200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3021794.3712521163</v>
      </c>
      <c r="N644" s="199" t="s">
        <v>653</v>
      </c>
    </row>
    <row r="645" spans="1:14" ht="12.65" customHeight="1" x14ac:dyDescent="0.3">
      <c r="A645" s="196">
        <v>8720</v>
      </c>
      <c r="B645" s="200" t="s">
        <v>654</v>
      </c>
      <c r="C645" s="180">
        <f>BY71</f>
        <v>558697</v>
      </c>
      <c r="D645" s="180">
        <f>(D615/D612)*BY76</f>
        <v>-18509.837322898395</v>
      </c>
      <c r="E645" s="180">
        <f>(E623/E612)*SUM(C645:D645)</f>
        <v>36509.397029370484</v>
      </c>
      <c r="F645" s="180">
        <f>(F624/F612)*BY64</f>
        <v>7354.3685753857462</v>
      </c>
      <c r="G645" s="180">
        <f>(G625/G612)*BY77</f>
        <v>0</v>
      </c>
      <c r="H645" s="180">
        <f>(H628/H612)*BY60</f>
        <v>6116.1550177653035</v>
      </c>
      <c r="I645" s="180">
        <f>(I629/I612)*BY78</f>
        <v>3719.952622821032</v>
      </c>
      <c r="J645" s="180">
        <f>(J630/J612)*BY79</f>
        <v>0</v>
      </c>
      <c r="K645" s="180">
        <v>0</v>
      </c>
      <c r="N645" s="199" t="s">
        <v>655</v>
      </c>
    </row>
    <row r="646" spans="1:14" ht="12.65" customHeight="1" x14ac:dyDescent="0.3">
      <c r="A646" s="196">
        <v>8730</v>
      </c>
      <c r="B646" s="200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9" t="s">
        <v>657</v>
      </c>
    </row>
    <row r="647" spans="1:14" ht="12.65" customHeight="1" x14ac:dyDescent="0.3">
      <c r="A647" s="196">
        <v>8740</v>
      </c>
      <c r="B647" s="200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593887.03592244431</v>
      </c>
      <c r="N647" s="199" t="s">
        <v>659</v>
      </c>
    </row>
    <row r="648" spans="1:14" ht="12.65" customHeight="1" x14ac:dyDescent="0.3">
      <c r="A648" s="196"/>
      <c r="B648" s="196"/>
      <c r="C648" s="180">
        <f>SUM(C614:C647)</f>
        <v>3037570</v>
      </c>
      <c r="L648" s="262"/>
    </row>
    <row r="666" spans="1:14" ht="12.65" customHeight="1" x14ac:dyDescent="0.3">
      <c r="C666" s="181" t="s">
        <v>660</v>
      </c>
      <c r="M666" s="181" t="s">
        <v>661</v>
      </c>
    </row>
    <row r="667" spans="1:14" ht="12.65" customHeight="1" x14ac:dyDescent="0.3">
      <c r="C667" s="181" t="s">
        <v>590</v>
      </c>
      <c r="D667" s="181" t="s">
        <v>591</v>
      </c>
      <c r="E667" s="198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8" t="s">
        <v>599</v>
      </c>
      <c r="M667" s="181" t="s">
        <v>662</v>
      </c>
    </row>
    <row r="668" spans="1:14" ht="12.65" customHeight="1" x14ac:dyDescent="0.3">
      <c r="A668" s="196">
        <v>6010</v>
      </c>
      <c r="B668" s="198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(I629/I612)*C78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8" t="s">
        <v>663</v>
      </c>
    </row>
    <row r="669" spans="1:14" ht="12.65" customHeight="1" x14ac:dyDescent="0.3">
      <c r="A669" s="196">
        <v>6030</v>
      </c>
      <c r="B669" s="198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8" t="s">
        <v>664</v>
      </c>
    </row>
    <row r="670" spans="1:14" ht="12.65" customHeight="1" x14ac:dyDescent="0.3">
      <c r="A670" s="196">
        <v>6070</v>
      </c>
      <c r="B670" s="198" t="s">
        <v>665</v>
      </c>
      <c r="C670" s="180">
        <f>E71</f>
        <v>122071</v>
      </c>
      <c r="D670" s="180">
        <f>(D615/D612)*E76</f>
        <v>-41315.654081770343</v>
      </c>
      <c r="E670" s="180">
        <f>(E623/E612)*SUM(C670:D670)</f>
        <v>5457.9767719048377</v>
      </c>
      <c r="F670" s="180">
        <f>(F624/F612)*E64</f>
        <v>142.74489240877276</v>
      </c>
      <c r="G670" s="180">
        <f>(G625/G612)*E77</f>
        <v>11531.842965542271</v>
      </c>
      <c r="H670" s="180">
        <f>(H628/H612)*E60</f>
        <v>1618.1755428168292</v>
      </c>
      <c r="I670" s="180">
        <f>(I629/I612)*E78</f>
        <v>6356.8810643144216</v>
      </c>
      <c r="J670" s="180">
        <f>(J630/J612)*E79</f>
        <v>1631.8785686134272</v>
      </c>
      <c r="K670" s="180">
        <f>(K644/K612)*E75</f>
        <v>67275.087737153939</v>
      </c>
      <c r="L670" s="180">
        <f>(L647/L612)*E80</f>
        <v>12433.076408644725</v>
      </c>
      <c r="M670" s="180">
        <f t="shared" si="20"/>
        <v>65132</v>
      </c>
      <c r="N670" s="198" t="s">
        <v>666</v>
      </c>
    </row>
    <row r="671" spans="1:14" ht="12.65" customHeight="1" x14ac:dyDescent="0.3">
      <c r="A671" s="196">
        <v>6100</v>
      </c>
      <c r="B671" s="198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8" t="s">
        <v>668</v>
      </c>
    </row>
    <row r="672" spans="1:14" ht="12.65" customHeight="1" x14ac:dyDescent="0.3">
      <c r="A672" s="196">
        <v>6120</v>
      </c>
      <c r="B672" s="198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8" t="s">
        <v>670</v>
      </c>
    </row>
    <row r="673" spans="1:14" ht="12.65" customHeight="1" x14ac:dyDescent="0.3">
      <c r="A673" s="196">
        <v>6140</v>
      </c>
      <c r="B673" s="198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8" t="s">
        <v>672</v>
      </c>
    </row>
    <row r="674" spans="1:14" ht="12.65" customHeight="1" x14ac:dyDescent="0.3">
      <c r="A674" s="196">
        <v>6150</v>
      </c>
      <c r="B674" s="198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8" t="s">
        <v>674</v>
      </c>
    </row>
    <row r="675" spans="1:14" ht="12.65" customHeight="1" x14ac:dyDescent="0.3">
      <c r="A675" s="196">
        <v>6170</v>
      </c>
      <c r="B675" s="198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f>(I629/I612)*J78</f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8" t="s">
        <v>675</v>
      </c>
    </row>
    <row r="676" spans="1:14" ht="12.65" customHeight="1" x14ac:dyDescent="0.3">
      <c r="A676" s="196">
        <v>6200</v>
      </c>
      <c r="B676" s="198" t="s">
        <v>288</v>
      </c>
      <c r="C676" s="180">
        <f>K71</f>
        <v>1184348</v>
      </c>
      <c r="D676" s="180">
        <f>(D615/D612)*K76</f>
        <v>-252667.23497503711</v>
      </c>
      <c r="E676" s="180">
        <f>(E623/E612)*SUM(C676:D676)</f>
        <v>62969.106459970855</v>
      </c>
      <c r="F676" s="180">
        <f>(F624/F612)*K64</f>
        <v>970.76703077864988</v>
      </c>
      <c r="G676" s="180">
        <f>(G625/G612)*K77</f>
        <v>166361.87062761889</v>
      </c>
      <c r="H676" s="180">
        <f>(H628/H612)*K60</f>
        <v>17868.497731273968</v>
      </c>
      <c r="I676" s="180">
        <f>(I629/I612)*K78</f>
        <v>37976.478358293192</v>
      </c>
      <c r="J676" s="180">
        <f>(J630/J612)*K79</f>
        <v>19206.239249890357</v>
      </c>
      <c r="K676" s="180">
        <f>(K644/K612)*K75</f>
        <v>138335.49657966141</v>
      </c>
      <c r="L676" s="180">
        <f>(L647/L612)*K80</f>
        <v>148628.53571164113</v>
      </c>
      <c r="M676" s="180">
        <f t="shared" si="20"/>
        <v>339650</v>
      </c>
      <c r="N676" s="198" t="s">
        <v>676</v>
      </c>
    </row>
    <row r="677" spans="1:14" ht="12.65" customHeight="1" x14ac:dyDescent="0.3">
      <c r="A677" s="196">
        <v>6210</v>
      </c>
      <c r="B677" s="198" t="s">
        <v>289</v>
      </c>
      <c r="C677" s="180">
        <f>L71</f>
        <v>2022393</v>
      </c>
      <c r="D677" s="180">
        <f>(D615/D612)*L76</f>
        <v>-683909.31885035755</v>
      </c>
      <c r="E677" s="180">
        <f>(E623/E612)*SUM(C677:D677)</f>
        <v>90463.519884933223</v>
      </c>
      <c r="F677" s="180">
        <f>(F624/F612)*L64</f>
        <v>2364.958152649298</v>
      </c>
      <c r="G677" s="180">
        <f>(G625/G612)*L77</f>
        <v>191112.18665230315</v>
      </c>
      <c r="H677" s="180">
        <f>(H628/H612)*L60</f>
        <v>26741.03651265099</v>
      </c>
      <c r="I677" s="180">
        <f>(I629/I612)*L78</f>
        <v>105171.06560849083</v>
      </c>
      <c r="J677" s="180">
        <f>(J630/J612)*L79</f>
        <v>27043.437530051153</v>
      </c>
      <c r="K677" s="180">
        <f>(K644/K612)*L75</f>
        <v>168057.9107066931</v>
      </c>
      <c r="L677" s="180">
        <f>(L647/L612)*L80</f>
        <v>205800.13318519824</v>
      </c>
      <c r="M677" s="180">
        <f t="shared" si="20"/>
        <v>132845</v>
      </c>
      <c r="N677" s="198" t="s">
        <v>677</v>
      </c>
    </row>
    <row r="678" spans="1:14" ht="12.65" customHeight="1" x14ac:dyDescent="0.3">
      <c r="A678" s="196">
        <v>6330</v>
      </c>
      <c r="B678" s="198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8" t="s">
        <v>679</v>
      </c>
    </row>
    <row r="679" spans="1:14" ht="12.65" customHeight="1" x14ac:dyDescent="0.3">
      <c r="A679" s="196">
        <v>6400</v>
      </c>
      <c r="B679" s="198" t="s">
        <v>680</v>
      </c>
      <c r="C679" s="180">
        <f>N71</f>
        <v>966146</v>
      </c>
      <c r="D679" s="180">
        <f>(D615/D612)*N76</f>
        <v>-651875.10182161652</v>
      </c>
      <c r="E679" s="180">
        <f>(E623/E612)*SUM(C679:D679)</f>
        <v>21240.491794563415</v>
      </c>
      <c r="F679" s="180">
        <f>(F624/F612)*N64</f>
        <v>282.39065721178144</v>
      </c>
      <c r="G679" s="180">
        <f>(G625/G612)*N77</f>
        <v>340999.99590057594</v>
      </c>
      <c r="H679" s="180">
        <f>(H628/H612)*N60</f>
        <v>12492.863724628232</v>
      </c>
      <c r="I679" s="180">
        <f>(I629/I612)*N78</f>
        <v>100226.82478069072</v>
      </c>
      <c r="J679" s="180">
        <f>(J630/J612)*N79</f>
        <v>11712.141286717619</v>
      </c>
      <c r="K679" s="180">
        <f>(K644/K612)*N75</f>
        <v>143095.64838147658</v>
      </c>
      <c r="L679" s="180">
        <f>(L647/L612)*N80</f>
        <v>104211.95749907808</v>
      </c>
      <c r="M679" s="180">
        <f t="shared" si="20"/>
        <v>82387</v>
      </c>
      <c r="N679" s="198" t="s">
        <v>681</v>
      </c>
    </row>
    <row r="680" spans="1:14" ht="12.65" customHeight="1" x14ac:dyDescent="0.3">
      <c r="A680" s="196">
        <v>7010</v>
      </c>
      <c r="B680" s="198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f>(I629/I612)*O78</f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8" t="s">
        <v>683</v>
      </c>
    </row>
    <row r="681" spans="1:14" ht="12.65" customHeight="1" x14ac:dyDescent="0.3">
      <c r="A681" s="196">
        <v>7020</v>
      </c>
      <c r="B681" s="198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f>(I629/I612)*P78</f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8" t="s">
        <v>685</v>
      </c>
    </row>
    <row r="682" spans="1:14" ht="12.65" customHeight="1" x14ac:dyDescent="0.3">
      <c r="A682" s="196">
        <v>7030</v>
      </c>
      <c r="B682" s="198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f>(I629/I612)*Q78</f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8" t="s">
        <v>687</v>
      </c>
    </row>
    <row r="683" spans="1:14" ht="12.65" customHeight="1" x14ac:dyDescent="0.3">
      <c r="A683" s="196">
        <v>7040</v>
      </c>
      <c r="B683" s="198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8" t="s">
        <v>688</v>
      </c>
    </row>
    <row r="684" spans="1:14" ht="12.65" customHeight="1" x14ac:dyDescent="0.3">
      <c r="A684" s="196">
        <v>7050</v>
      </c>
      <c r="B684" s="198" t="s">
        <v>689</v>
      </c>
      <c r="C684" s="180">
        <f>S71</f>
        <v>160773</v>
      </c>
      <c r="D684" s="180">
        <f>(D615/D612)*S76</f>
        <v>-169134.30149777359</v>
      </c>
      <c r="E684" s="180">
        <f>(E623/E612)*SUM(C684:D684)</f>
        <v>-565.11168194302263</v>
      </c>
      <c r="F684" s="180">
        <f>(F624/F612)*S64</f>
        <v>986.54020262291158</v>
      </c>
      <c r="G684" s="180">
        <f>(G625/G612)*S77</f>
        <v>0</v>
      </c>
      <c r="H684" s="180">
        <f>(H628/H612)*S60</f>
        <v>1508.4687263546714</v>
      </c>
      <c r="I684" s="180">
        <f>(I629/I612)*S78</f>
        <v>26016.124355805321</v>
      </c>
      <c r="J684" s="180">
        <f>(J630/J612)*S79</f>
        <v>0</v>
      </c>
      <c r="K684" s="180">
        <f>(K644/K612)*S75</f>
        <v>17777.829889241344</v>
      </c>
      <c r="L684" s="180">
        <f>(L647/L612)*S80</f>
        <v>0</v>
      </c>
      <c r="M684" s="180">
        <f t="shared" si="20"/>
        <v>-123410</v>
      </c>
      <c r="N684" s="198" t="s">
        <v>690</v>
      </c>
    </row>
    <row r="685" spans="1:14" ht="12.65" customHeight="1" x14ac:dyDescent="0.3">
      <c r="A685" s="196">
        <v>7060</v>
      </c>
      <c r="B685" s="198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f>(I629/I612)*T78</f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8" t="s">
        <v>692</v>
      </c>
    </row>
    <row r="686" spans="1:14" ht="12.65" customHeight="1" x14ac:dyDescent="0.3">
      <c r="A686" s="196">
        <v>7070</v>
      </c>
      <c r="B686" s="198" t="s">
        <v>109</v>
      </c>
      <c r="C686" s="180">
        <f>U71</f>
        <v>1062347</v>
      </c>
      <c r="D686" s="180">
        <f>(D615/D612)*U76</f>
        <v>-62742.514478477933</v>
      </c>
      <c r="E686" s="180">
        <f>(E623/E612)*SUM(C686:D686)</f>
        <v>67559.837692884685</v>
      </c>
      <c r="F686" s="180">
        <f>(F624/F612)*U64</f>
        <v>18530.794090124858</v>
      </c>
      <c r="G686" s="180">
        <f>(G625/G612)*U77</f>
        <v>0</v>
      </c>
      <c r="H686" s="180">
        <f>(H628/H612)*U60</f>
        <v>8008.5976017375278</v>
      </c>
      <c r="I686" s="180">
        <f>(I629/I612)*U78</f>
        <v>9653.041616181159</v>
      </c>
      <c r="J686" s="180">
        <f>(J630/J612)*U79</f>
        <v>0</v>
      </c>
      <c r="K686" s="180">
        <f>(K644/K612)*U75</f>
        <v>458533.09774911316</v>
      </c>
      <c r="L686" s="180">
        <f>(L647/L612)*U80</f>
        <v>0</v>
      </c>
      <c r="M686" s="180">
        <f t="shared" si="20"/>
        <v>499543</v>
      </c>
      <c r="N686" s="198" t="s">
        <v>693</v>
      </c>
    </row>
    <row r="687" spans="1:14" ht="12.65" customHeight="1" x14ac:dyDescent="0.3">
      <c r="A687" s="196">
        <v>7110</v>
      </c>
      <c r="B687" s="198" t="s">
        <v>694</v>
      </c>
      <c r="C687" s="180">
        <f>V71</f>
        <v>11937</v>
      </c>
      <c r="D687" s="180">
        <f>(D615/D612)*V76</f>
        <v>-1591.1034948050196</v>
      </c>
      <c r="E687" s="180">
        <f>(E623/E612)*SUM(C687:D687)</f>
        <v>699.24364966578219</v>
      </c>
      <c r="F687" s="180">
        <f>(F624/F612)*V64</f>
        <v>15.125592941564708</v>
      </c>
      <c r="G687" s="180">
        <f>(G625/G612)*V77</f>
        <v>0</v>
      </c>
      <c r="H687" s="180">
        <f>(H628/H612)*V60</f>
        <v>95.993464404388178</v>
      </c>
      <c r="I687" s="180">
        <f>(I629/I612)*V78</f>
        <v>235.44003941905265</v>
      </c>
      <c r="J687" s="180">
        <f>(J630/J612)*V79</f>
        <v>0</v>
      </c>
      <c r="K687" s="180">
        <f>(K644/K612)*V75</f>
        <v>8069.0745280611354</v>
      </c>
      <c r="L687" s="180">
        <f>(L647/L612)*V80</f>
        <v>0</v>
      </c>
      <c r="M687" s="180">
        <f t="shared" si="20"/>
        <v>7524</v>
      </c>
      <c r="N687" s="198" t="s">
        <v>695</v>
      </c>
    </row>
    <row r="688" spans="1:14" ht="12.65" customHeight="1" x14ac:dyDescent="0.3">
      <c r="A688" s="196">
        <v>7120</v>
      </c>
      <c r="B688" s="198" t="s">
        <v>696</v>
      </c>
      <c r="C688" s="180">
        <f>W71</f>
        <v>155266</v>
      </c>
      <c r="D688" s="180">
        <f>(D615/D612)*W76</f>
        <v>-9016.2531372284448</v>
      </c>
      <c r="E688" s="180">
        <f>(E623/E612)*SUM(C688:D688)</f>
        <v>9884.5186309056226</v>
      </c>
      <c r="F688" s="180">
        <f>(F624/F612)*W64</f>
        <v>86.174249694602594</v>
      </c>
      <c r="G688" s="180">
        <f>(G625/G612)*W77</f>
        <v>0</v>
      </c>
      <c r="H688" s="180">
        <f>(H628/H612)*W60</f>
        <v>575.96078642632904</v>
      </c>
      <c r="I688" s="180">
        <f>(I629/I612)*W78</f>
        <v>1389.0962325724108</v>
      </c>
      <c r="J688" s="180">
        <f>(J630/J612)*W79</f>
        <v>34.433006722815342</v>
      </c>
      <c r="K688" s="180">
        <f>(K644/K612)*W75</f>
        <v>46044.3618108878</v>
      </c>
      <c r="L688" s="180">
        <f>(L647/L612)*W80</f>
        <v>0</v>
      </c>
      <c r="M688" s="180">
        <f t="shared" si="20"/>
        <v>48998</v>
      </c>
      <c r="N688" s="198" t="s">
        <v>697</v>
      </c>
    </row>
    <row r="689" spans="1:14" ht="12.65" customHeight="1" x14ac:dyDescent="0.3">
      <c r="A689" s="196">
        <v>7130</v>
      </c>
      <c r="B689" s="198" t="s">
        <v>698</v>
      </c>
      <c r="C689" s="180">
        <f>X71</f>
        <v>426363</v>
      </c>
      <c r="D689" s="180">
        <f>(D615/D612)*X76</f>
        <v>-45823.780650384564</v>
      </c>
      <c r="E689" s="180">
        <f>(E623/E612)*SUM(C689:D689)</f>
        <v>25719.340266489358</v>
      </c>
      <c r="F689" s="180">
        <f>(F624/F612)*X64</f>
        <v>437.39329313588951</v>
      </c>
      <c r="G689" s="180">
        <f>(G625/G612)*X77</f>
        <v>0</v>
      </c>
      <c r="H689" s="180">
        <f>(H628/H612)*X60</f>
        <v>2893.5172841894146</v>
      </c>
      <c r="I689" s="180">
        <f>(I629/I612)*X78</f>
        <v>7039.6571786296745</v>
      </c>
      <c r="J689" s="180">
        <f>(J630/J612)*X79</f>
        <v>211.51704129729427</v>
      </c>
      <c r="K689" s="180">
        <f>(K644/K612)*X75</f>
        <v>233683.46392405871</v>
      </c>
      <c r="L689" s="180">
        <f>(L647/L612)*X80</f>
        <v>0</v>
      </c>
      <c r="M689" s="180">
        <f t="shared" si="20"/>
        <v>224161</v>
      </c>
      <c r="N689" s="198" t="s">
        <v>699</v>
      </c>
    </row>
    <row r="690" spans="1:14" ht="12.65" customHeight="1" x14ac:dyDescent="0.3">
      <c r="A690" s="196">
        <v>7140</v>
      </c>
      <c r="B690" s="198" t="s">
        <v>1250</v>
      </c>
      <c r="C690" s="180">
        <f>Y71</f>
        <v>435885</v>
      </c>
      <c r="D690" s="180">
        <f>(D615/D612)*Y76</f>
        <v>-44338.75072189988</v>
      </c>
      <c r="E690" s="180">
        <f>(E623/E612)*SUM(C690:D690)</f>
        <v>26463.267655991989</v>
      </c>
      <c r="F690" s="180">
        <f>(F624/F612)*Y64</f>
        <v>423.70162490743951</v>
      </c>
      <c r="G690" s="180">
        <f>(G625/G612)*Y77</f>
        <v>0</v>
      </c>
      <c r="H690" s="180">
        <f>(H628/H612)*Y60</f>
        <v>2811.2371718427962</v>
      </c>
      <c r="I690" s="180">
        <f>(I629/I612)*Y78</f>
        <v>6827.7611431525274</v>
      </c>
      <c r="J690" s="180">
        <f>(J630/J612)*Y79</f>
        <v>3962.2552736039656</v>
      </c>
      <c r="K690" s="180">
        <f>(K644/K612)*Y75</f>
        <v>226350.40504748863</v>
      </c>
      <c r="L690" s="180">
        <f>(L647/L612)*Y80</f>
        <v>0</v>
      </c>
      <c r="M690" s="180">
        <f t="shared" si="20"/>
        <v>222500</v>
      </c>
      <c r="N690" s="198" t="s">
        <v>700</v>
      </c>
    </row>
    <row r="691" spans="1:14" ht="12.65" customHeight="1" x14ac:dyDescent="0.3">
      <c r="A691" s="196">
        <v>7150</v>
      </c>
      <c r="B691" s="198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8" t="s">
        <v>702</v>
      </c>
    </row>
    <row r="692" spans="1:14" ht="12.65" customHeight="1" x14ac:dyDescent="0.3">
      <c r="A692" s="196">
        <v>7160</v>
      </c>
      <c r="B692" s="198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(I629/I612)*AA78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8" t="s">
        <v>704</v>
      </c>
    </row>
    <row r="693" spans="1:14" ht="12.65" customHeight="1" x14ac:dyDescent="0.3">
      <c r="A693" s="196">
        <v>7170</v>
      </c>
      <c r="B693" s="198" t="s">
        <v>115</v>
      </c>
      <c r="C693" s="180">
        <f>AB71</f>
        <v>701470</v>
      </c>
      <c r="D693" s="180">
        <f>(D615/D612)*AB76</f>
        <v>-19676.646552422073</v>
      </c>
      <c r="E693" s="180">
        <f>(E623/E612)*SUM(C693:D693)</f>
        <v>46080.073635298009</v>
      </c>
      <c r="F693" s="180">
        <f>(F624/F612)*AB64</f>
        <v>15667.246438034808</v>
      </c>
      <c r="G693" s="180">
        <f>(G625/G612)*AB77</f>
        <v>0</v>
      </c>
      <c r="H693" s="180">
        <f>(H628/H612)*AB60</f>
        <v>233.12698498208559</v>
      </c>
      <c r="I693" s="180">
        <f>(I629/I612)*AB78</f>
        <v>3037.1765085057796</v>
      </c>
      <c r="J693" s="180">
        <f>(J630/J612)*AB79</f>
        <v>0</v>
      </c>
      <c r="K693" s="180">
        <f>(K644/K612)*AB75</f>
        <v>139775.36654420907</v>
      </c>
      <c r="L693" s="180">
        <f>(L647/L612)*AB80</f>
        <v>1871.882708285327</v>
      </c>
      <c r="M693" s="180">
        <f t="shared" si="20"/>
        <v>186988</v>
      </c>
      <c r="N693" s="198" t="s">
        <v>705</v>
      </c>
    </row>
    <row r="694" spans="1:14" ht="12.65" customHeight="1" x14ac:dyDescent="0.3">
      <c r="A694" s="196">
        <v>7180</v>
      </c>
      <c r="B694" s="198" t="s">
        <v>706</v>
      </c>
      <c r="C694" s="180">
        <f>AC71</f>
        <v>0</v>
      </c>
      <c r="D694" s="180">
        <f>(D615/D612)*AC76</f>
        <v>0</v>
      </c>
      <c r="E694" s="180">
        <f>(E623/E612)*SUM(C694:D694)</f>
        <v>0</v>
      </c>
      <c r="F694" s="180">
        <f>(F624/F612)*AC64</f>
        <v>0</v>
      </c>
      <c r="G694" s="180">
        <f>(G625/G612)*AC77</f>
        <v>0</v>
      </c>
      <c r="H694" s="180">
        <f>(H628/H612)*AC60</f>
        <v>0</v>
      </c>
      <c r="I694" s="180">
        <f>(I629/I612)*AC78</f>
        <v>0</v>
      </c>
      <c r="J694" s="180">
        <f>(J630/J612)*AC79</f>
        <v>0</v>
      </c>
      <c r="K694" s="180">
        <f>(K644/K612)*AC75</f>
        <v>0</v>
      </c>
      <c r="L694" s="180">
        <f>(L647/L612)*AC80</f>
        <v>0</v>
      </c>
      <c r="M694" s="180">
        <f t="shared" si="20"/>
        <v>0</v>
      </c>
      <c r="N694" s="198" t="s">
        <v>707</v>
      </c>
    </row>
    <row r="695" spans="1:14" ht="12.65" customHeight="1" x14ac:dyDescent="0.3">
      <c r="A695" s="196">
        <v>7190</v>
      </c>
      <c r="B695" s="198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(I629/I612)*AD78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8" t="s">
        <v>708</v>
      </c>
    </row>
    <row r="696" spans="1:14" ht="12.65" customHeight="1" x14ac:dyDescent="0.3">
      <c r="A696" s="196">
        <v>7200</v>
      </c>
      <c r="B696" s="198" t="s">
        <v>709</v>
      </c>
      <c r="C696" s="180">
        <f>AE71</f>
        <v>656065</v>
      </c>
      <c r="D696" s="180">
        <f>(D615/D612)*AE76</f>
        <v>-152692.89871812169</v>
      </c>
      <c r="E696" s="180">
        <f>(E623/E612)*SUM(C696:D696)</f>
        <v>34021.1933362696</v>
      </c>
      <c r="F696" s="180">
        <f>(F624/F612)*AE64</f>
        <v>378.60237989818694</v>
      </c>
      <c r="G696" s="180">
        <f>(G625/G612)*AE77</f>
        <v>0</v>
      </c>
      <c r="H696" s="180">
        <f>(H628/H612)*AE60</f>
        <v>0</v>
      </c>
      <c r="I696" s="180">
        <f>(I629/I612)*AE78</f>
        <v>23473.371930079549</v>
      </c>
      <c r="J696" s="180">
        <f>(J630/J612)*AE79</f>
        <v>3092.8218538528781</v>
      </c>
      <c r="K696" s="180">
        <f>(K644/K612)*AE75</f>
        <v>201457.93966951279</v>
      </c>
      <c r="L696" s="180">
        <f>(L647/L612)*AE80</f>
        <v>0</v>
      </c>
      <c r="M696" s="180">
        <f t="shared" si="20"/>
        <v>109731</v>
      </c>
      <c r="N696" s="198" t="s">
        <v>710</v>
      </c>
    </row>
    <row r="697" spans="1:14" ht="12.65" customHeight="1" x14ac:dyDescent="0.3">
      <c r="A697" s="196">
        <v>7220</v>
      </c>
      <c r="B697" s="198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8" t="s">
        <v>712</v>
      </c>
    </row>
    <row r="698" spans="1:14" ht="12.65" customHeight="1" x14ac:dyDescent="0.3">
      <c r="A698" s="196">
        <v>7230</v>
      </c>
      <c r="B698" s="198" t="s">
        <v>713</v>
      </c>
      <c r="C698" s="180">
        <f>AG71</f>
        <v>2429716</v>
      </c>
      <c r="D698" s="180">
        <f>(D615/D612)*AG76</f>
        <v>-154018.81829712589</v>
      </c>
      <c r="E698" s="180">
        <f>(E623/E612)*SUM(C698:D698)</f>
        <v>153806.56495732683</v>
      </c>
      <c r="F698" s="180">
        <f>(F624/F612)*AG64</f>
        <v>1906.1485000885016</v>
      </c>
      <c r="G698" s="180">
        <f>(G625/G612)*AG77</f>
        <v>836.77772085567506</v>
      </c>
      <c r="H698" s="180">
        <f>(H628/H612)*AG60</f>
        <v>14947.553742969016</v>
      </c>
      <c r="I698" s="180">
        <f>(I629/I612)*AG78</f>
        <v>23685.267965556697</v>
      </c>
      <c r="J698" s="180">
        <f>(J630/J612)*AG79</f>
        <v>17890.406492982773</v>
      </c>
      <c r="K698" s="180">
        <f>(K644/K612)*AG75</f>
        <v>601740.28438941552</v>
      </c>
      <c r="L698" s="180">
        <f>(L647/L612)*AG80</f>
        <v>117996.77441807563</v>
      </c>
      <c r="M698" s="180">
        <f t="shared" si="20"/>
        <v>778791</v>
      </c>
      <c r="N698" s="198" t="s">
        <v>714</v>
      </c>
    </row>
    <row r="699" spans="1:14" ht="12.65" customHeight="1" x14ac:dyDescent="0.3">
      <c r="A699" s="196">
        <v>7240</v>
      </c>
      <c r="B699" s="198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8" t="s">
        <v>715</v>
      </c>
    </row>
    <row r="700" spans="1:14" ht="12.65" customHeight="1" x14ac:dyDescent="0.3">
      <c r="A700" s="196">
        <v>7250</v>
      </c>
      <c r="B700" s="198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8" t="s">
        <v>717</v>
      </c>
    </row>
    <row r="701" spans="1:14" ht="12.65" customHeight="1" x14ac:dyDescent="0.3">
      <c r="A701" s="196">
        <v>7260</v>
      </c>
      <c r="B701" s="198" t="s">
        <v>121</v>
      </c>
      <c r="C701" s="180">
        <f>AJ71</f>
        <v>2192758</v>
      </c>
      <c r="D701" s="180">
        <f>(D615/D612)*AJ76</f>
        <v>-293982.88905680744</v>
      </c>
      <c r="E701" s="180">
        <f>(E623/E612)*SUM(C701:D701)</f>
        <v>128331.69535417139</v>
      </c>
      <c r="F701" s="180">
        <f>(F624/F612)*AJ64</f>
        <v>3087.8412306027326</v>
      </c>
      <c r="G701" s="180">
        <f>(G625/G612)*AJ77</f>
        <v>0</v>
      </c>
      <c r="H701" s="180">
        <f>(H628/H612)*AJ60</f>
        <v>21159.702225138706</v>
      </c>
      <c r="I701" s="180">
        <f>(I629/I612)*AJ78</f>
        <v>45204.487568458113</v>
      </c>
      <c r="J701" s="180">
        <f>(J630/J612)*AJ79</f>
        <v>333.26231506724849</v>
      </c>
      <c r="K701" s="180">
        <f>(K644/K612)*AJ75</f>
        <v>435141.26673681219</v>
      </c>
      <c r="L701" s="180">
        <f>(L647/L612)*AJ80</f>
        <v>0</v>
      </c>
      <c r="M701" s="180">
        <f t="shared" si="20"/>
        <v>339275</v>
      </c>
      <c r="N701" s="198" t="s">
        <v>718</v>
      </c>
    </row>
    <row r="702" spans="1:14" ht="12.65" customHeight="1" x14ac:dyDescent="0.3">
      <c r="A702" s="196">
        <v>7310</v>
      </c>
      <c r="B702" s="198" t="s">
        <v>719</v>
      </c>
      <c r="C702" s="180">
        <f>AK71</f>
        <v>204822</v>
      </c>
      <c r="D702" s="180">
        <f>(D615/D612)*AK76</f>
        <v>-35004.276885710431</v>
      </c>
      <c r="E702" s="180">
        <f>(E623/E612)*SUM(C702:D702)</f>
        <v>11477.397287779195</v>
      </c>
      <c r="F702" s="180">
        <f>(F624/F612)*AK64</f>
        <v>64.01780009518518</v>
      </c>
      <c r="G702" s="180">
        <f>(G625/G612)*AK77</f>
        <v>0</v>
      </c>
      <c r="H702" s="180">
        <f>(H628/H612)*AK60</f>
        <v>0</v>
      </c>
      <c r="I702" s="180">
        <f>(I629/I612)*AK78</f>
        <v>5391.5769026963062</v>
      </c>
      <c r="J702" s="180">
        <f>(J630/J612)*AK79</f>
        <v>871.89292023128849</v>
      </c>
      <c r="K702" s="180">
        <f>(K644/K612)*AK75</f>
        <v>64570.113889678905</v>
      </c>
      <c r="L702" s="180">
        <f>(L647/L612)*AK80</f>
        <v>0</v>
      </c>
      <c r="M702" s="180">
        <f t="shared" si="20"/>
        <v>47371</v>
      </c>
      <c r="N702" s="198" t="s">
        <v>720</v>
      </c>
    </row>
    <row r="703" spans="1:14" ht="12.65" customHeight="1" x14ac:dyDescent="0.3">
      <c r="A703" s="196">
        <v>7320</v>
      </c>
      <c r="B703" s="198" t="s">
        <v>721</v>
      </c>
      <c r="C703" s="180">
        <f>AL71</f>
        <v>132198</v>
      </c>
      <c r="D703" s="180">
        <f>(D615/D612)*AL76</f>
        <v>-4773.3104844150585</v>
      </c>
      <c r="E703" s="180">
        <f>(E623/E612)*SUM(C703:D703)</f>
        <v>8612.197590577729</v>
      </c>
      <c r="F703" s="180">
        <f>(F624/F612)*AL64</f>
        <v>98.154459394496357</v>
      </c>
      <c r="G703" s="180">
        <f>(G625/G612)*AL77</f>
        <v>0</v>
      </c>
      <c r="H703" s="180">
        <f>(H628/H612)*AL60</f>
        <v>0</v>
      </c>
      <c r="I703" s="180">
        <f>(I629/I612)*AL78</f>
        <v>729.86412219906322</v>
      </c>
      <c r="J703" s="180">
        <f>(J630/J612)*AL79</f>
        <v>0</v>
      </c>
      <c r="K703" s="180">
        <f>(K644/K612)*AL75</f>
        <v>47064.218381157669</v>
      </c>
      <c r="L703" s="180">
        <f>(L647/L612)*AL80</f>
        <v>0</v>
      </c>
      <c r="M703" s="180">
        <f t="shared" si="20"/>
        <v>51731</v>
      </c>
      <c r="N703" s="198" t="s">
        <v>722</v>
      </c>
    </row>
    <row r="704" spans="1:14" ht="12.65" customHeight="1" x14ac:dyDescent="0.3">
      <c r="A704" s="196">
        <v>7330</v>
      </c>
      <c r="B704" s="198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8" t="s">
        <v>724</v>
      </c>
    </row>
    <row r="705" spans="1:83" ht="12.65" customHeight="1" x14ac:dyDescent="0.3">
      <c r="A705" s="196">
        <v>7340</v>
      </c>
      <c r="B705" s="198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8" t="s">
        <v>726</v>
      </c>
    </row>
    <row r="706" spans="1:83" ht="12.65" customHeight="1" x14ac:dyDescent="0.3">
      <c r="A706" s="196">
        <v>7350</v>
      </c>
      <c r="B706" s="198" t="s">
        <v>727</v>
      </c>
      <c r="C706" s="180">
        <f>AO71</f>
        <v>28736</v>
      </c>
      <c r="D706" s="180">
        <f>(D615/D612)*AO76</f>
        <v>-9705.7313183106198</v>
      </c>
      <c r="E706" s="180">
        <f>(E623/E612)*SUM(C706:D706)</f>
        <v>1286.1905703795878</v>
      </c>
      <c r="F706" s="180">
        <f>(F624/F612)*AO64</f>
        <v>33.581591668428068</v>
      </c>
      <c r="G706" s="180">
        <f>(G625/G612)*AO77</f>
        <v>2719.5275927809439</v>
      </c>
      <c r="H706" s="180">
        <f>(H628/H612)*AO60</f>
        <v>383.97385761755271</v>
      </c>
      <c r="I706" s="180">
        <f>(I629/I612)*AO78</f>
        <v>1483.2722483400319</v>
      </c>
      <c r="J706" s="180">
        <f>(J630/J612)*AO79</f>
        <v>384.91182515147153</v>
      </c>
      <c r="K706" s="180">
        <f>(K644/K612)*AO75</f>
        <v>24822.805287494448</v>
      </c>
      <c r="L706" s="180">
        <f>(L647/L612)*AO80</f>
        <v>2944.6759915211196</v>
      </c>
      <c r="M706" s="180">
        <f t="shared" si="20"/>
        <v>24353</v>
      </c>
      <c r="N706" s="198" t="s">
        <v>728</v>
      </c>
    </row>
    <row r="707" spans="1:83" ht="12.65" customHeight="1" x14ac:dyDescent="0.3">
      <c r="A707" s="196">
        <v>7380</v>
      </c>
      <c r="B707" s="198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8" t="s">
        <v>730</v>
      </c>
    </row>
    <row r="708" spans="1:83" ht="12.65" customHeight="1" x14ac:dyDescent="0.3">
      <c r="A708" s="196">
        <v>7390</v>
      </c>
      <c r="B708" s="198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8" t="s">
        <v>732</v>
      </c>
    </row>
    <row r="709" spans="1:83" ht="12.65" customHeight="1" x14ac:dyDescent="0.3">
      <c r="A709" s="196">
        <v>7400</v>
      </c>
      <c r="B709" s="198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f>(I629/I612)*AR78</f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8" t="s">
        <v>734</v>
      </c>
    </row>
    <row r="710" spans="1:83" ht="12.65" customHeight="1" x14ac:dyDescent="0.3">
      <c r="A710" s="196">
        <v>7410</v>
      </c>
      <c r="B710" s="198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8" t="s">
        <v>735</v>
      </c>
    </row>
    <row r="711" spans="1:83" ht="12.65" customHeight="1" x14ac:dyDescent="0.3">
      <c r="A711" s="196">
        <v>7420</v>
      </c>
      <c r="B711" s="198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8" t="s">
        <v>737</v>
      </c>
    </row>
    <row r="712" spans="1:83" ht="12.65" customHeight="1" x14ac:dyDescent="0.3">
      <c r="A712" s="196">
        <v>7430</v>
      </c>
      <c r="B712" s="198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8" t="s">
        <v>739</v>
      </c>
    </row>
    <row r="713" spans="1:83" ht="12.65" customHeight="1" x14ac:dyDescent="0.3">
      <c r="A713" s="196">
        <v>7490</v>
      </c>
      <c r="B713" s="198" t="s">
        <v>740</v>
      </c>
      <c r="C713" s="180">
        <f>AV71</f>
        <v>0</v>
      </c>
      <c r="D713" s="180">
        <f>(D615/D612)*AV76</f>
        <v>0</v>
      </c>
      <c r="E713" s="180">
        <f>(E623/E612)*SUM(C713:D713)</f>
        <v>0</v>
      </c>
      <c r="F713" s="180">
        <f>(F624/F612)*AV64</f>
        <v>0</v>
      </c>
      <c r="G713" s="180">
        <f>(G625/G612)*AV77</f>
        <v>0</v>
      </c>
      <c r="H713" s="180">
        <f>(H628/H612)*AV60</f>
        <v>0</v>
      </c>
      <c r="I713" s="180">
        <f>(I629/I612)*AV78</f>
        <v>0</v>
      </c>
      <c r="J713" s="180">
        <f>(J630/J612)*AV79</f>
        <v>0</v>
      </c>
      <c r="K713" s="180">
        <f>(K644/K612)*AV75</f>
        <v>0</v>
      </c>
      <c r="L713" s="180">
        <f>(L647/L612)*AV80</f>
        <v>0</v>
      </c>
      <c r="M713" s="180">
        <f t="shared" si="20"/>
        <v>0</v>
      </c>
      <c r="N713" s="199" t="s">
        <v>741</v>
      </c>
    </row>
    <row r="715" spans="1:83" ht="12.65" customHeight="1" x14ac:dyDescent="0.3">
      <c r="C715" s="180">
        <f>SUM(C614:C647)+SUM(C668:C713)</f>
        <v>15930864</v>
      </c>
      <c r="D715" s="180">
        <f>SUM(D616:D647)+SUM(D668:D713)</f>
        <v>-3930556</v>
      </c>
      <c r="E715" s="180">
        <f>SUM(E624:E647)+SUM(E668:E713)</f>
        <v>1008548.1333423288</v>
      </c>
      <c r="F715" s="180">
        <f>SUM(F625:F648)+SUM(F668:F713)</f>
        <v>67846.194056657783</v>
      </c>
      <c r="G715" s="180">
        <f>SUM(G626:G647)+SUM(G668:G713)</f>
        <v>777183.4575484849</v>
      </c>
      <c r="H715" s="180">
        <f>SUM(H629:H647)+SUM(H668:H713)</f>
        <v>165876.70649078273</v>
      </c>
      <c r="I715" s="180">
        <f>SUM(I630:I647)+SUM(I668:I713)</f>
        <v>501463.73995864019</v>
      </c>
      <c r="J715" s="180">
        <f>SUM(J631:J647)+SUM(J668:J713)</f>
        <v>86375.197364182284</v>
      </c>
      <c r="K715" s="180">
        <f>SUM(K668:K713)</f>
        <v>3021794.3712521158</v>
      </c>
      <c r="L715" s="180">
        <f>SUM(L668:L713)</f>
        <v>593887.03592244431</v>
      </c>
      <c r="M715" s="180">
        <f>SUM(M668:M713)</f>
        <v>3037570</v>
      </c>
      <c r="N715" s="198" t="s">
        <v>742</v>
      </c>
    </row>
    <row r="716" spans="1:83" ht="12.65" customHeight="1" x14ac:dyDescent="0.3">
      <c r="C716" s="180">
        <f>CE71</f>
        <v>15930864</v>
      </c>
      <c r="D716" s="180">
        <f>D615</f>
        <v>-3930556</v>
      </c>
      <c r="E716" s="180">
        <f>E623</f>
        <v>1008548.1333423289</v>
      </c>
      <c r="F716" s="180">
        <f>F624</f>
        <v>67846.194056657798</v>
      </c>
      <c r="G716" s="180">
        <f>G625</f>
        <v>777183.4575484849</v>
      </c>
      <c r="H716" s="180">
        <f>H628</f>
        <v>165876.70649078282</v>
      </c>
      <c r="I716" s="180">
        <f>I629</f>
        <v>501463.7399586403</v>
      </c>
      <c r="J716" s="180">
        <f>J630</f>
        <v>86375.197364182299</v>
      </c>
      <c r="K716" s="180">
        <f>K644</f>
        <v>3021794.3712521163</v>
      </c>
      <c r="L716" s="180">
        <f>L647</f>
        <v>593887.03592244431</v>
      </c>
      <c r="M716" s="180">
        <f>C648</f>
        <v>3037570</v>
      </c>
      <c r="N716" s="198" t="s">
        <v>743</v>
      </c>
    </row>
    <row r="717" spans="1:83" ht="12.65" customHeight="1" x14ac:dyDescent="0.3">
      <c r="O717" s="198"/>
    </row>
    <row r="718" spans="1:83" ht="12.65" customHeight="1" x14ac:dyDescent="0.3">
      <c r="O718" s="198"/>
    </row>
    <row r="719" spans="1:83" ht="12.65" customHeight="1" x14ac:dyDescent="0.3">
      <c r="O719" s="198"/>
    </row>
    <row r="720" spans="1:83" s="201" customFormat="1" ht="12.65" customHeight="1" x14ac:dyDescent="0.3">
      <c r="A720" s="201" t="s">
        <v>744</v>
      </c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  <c r="AA720" s="270"/>
      <c r="AB720" s="270"/>
      <c r="AC720" s="270"/>
      <c r="AD720" s="270"/>
      <c r="AE720" s="270"/>
      <c r="AF720" s="270"/>
      <c r="AG720" s="270"/>
      <c r="AH720" s="270"/>
      <c r="AI720" s="270"/>
      <c r="AJ720" s="270"/>
      <c r="AK720" s="270"/>
      <c r="AL720" s="270"/>
      <c r="AM720" s="270"/>
      <c r="AN720" s="270"/>
      <c r="AO720" s="270"/>
      <c r="AP720" s="270"/>
      <c r="AQ720" s="270"/>
      <c r="AR720" s="270"/>
      <c r="AS720" s="270"/>
      <c r="AT720" s="270"/>
      <c r="AU720" s="270"/>
      <c r="AV720" s="270"/>
      <c r="AW720" s="270"/>
      <c r="AX720" s="270"/>
      <c r="AY720" s="270"/>
      <c r="AZ720" s="270"/>
      <c r="BA720" s="270"/>
      <c r="BB720" s="270"/>
      <c r="BC720" s="270"/>
      <c r="BD720" s="270"/>
      <c r="BE720" s="270"/>
      <c r="BF720" s="270"/>
      <c r="BG720" s="270"/>
      <c r="BH720" s="270"/>
      <c r="BI720" s="270"/>
      <c r="BJ720" s="270"/>
      <c r="BK720" s="270"/>
      <c r="BL720" s="270"/>
      <c r="BM720" s="270"/>
      <c r="BN720" s="270"/>
      <c r="BO720" s="270"/>
      <c r="BP720" s="270"/>
      <c r="BQ720" s="270"/>
      <c r="BR720" s="270"/>
      <c r="BS720" s="270"/>
      <c r="BT720" s="270"/>
      <c r="BU720" s="270"/>
      <c r="BV720" s="270"/>
      <c r="BW720" s="270"/>
      <c r="BX720" s="270"/>
      <c r="BY720" s="270"/>
      <c r="BZ720" s="270"/>
      <c r="CA720" s="270"/>
      <c r="CB720" s="270"/>
      <c r="CC720" s="270"/>
      <c r="CD720" s="270"/>
      <c r="CE720" s="270"/>
    </row>
    <row r="721" spans="1:84" s="203" customFormat="1" ht="12.65" customHeight="1" x14ac:dyDescent="0.3">
      <c r="A721" s="203" t="s">
        <v>745</v>
      </c>
      <c r="B721" s="203" t="s">
        <v>746</v>
      </c>
      <c r="C721" s="203" t="s">
        <v>747</v>
      </c>
      <c r="D721" s="203" t="s">
        <v>748</v>
      </c>
      <c r="E721" s="203" t="s">
        <v>749</v>
      </c>
      <c r="F721" s="203" t="s">
        <v>750</v>
      </c>
      <c r="G721" s="203" t="s">
        <v>751</v>
      </c>
      <c r="H721" s="203" t="s">
        <v>752</v>
      </c>
      <c r="I721" s="203" t="s">
        <v>753</v>
      </c>
      <c r="J721" s="203" t="s">
        <v>754</v>
      </c>
      <c r="K721" s="203" t="s">
        <v>755</v>
      </c>
      <c r="L721" s="203" t="s">
        <v>756</v>
      </c>
      <c r="M721" s="203" t="s">
        <v>757</v>
      </c>
      <c r="N721" s="203" t="s">
        <v>758</v>
      </c>
      <c r="O721" s="203" t="s">
        <v>759</v>
      </c>
      <c r="P721" s="203" t="s">
        <v>760</v>
      </c>
      <c r="Q721" s="203" t="s">
        <v>761</v>
      </c>
      <c r="R721" s="203" t="s">
        <v>762</v>
      </c>
      <c r="S721" s="203" t="s">
        <v>763</v>
      </c>
      <c r="T721" s="203" t="s">
        <v>764</v>
      </c>
      <c r="U721" s="203" t="s">
        <v>765</v>
      </c>
      <c r="V721" s="203" t="s">
        <v>766</v>
      </c>
      <c r="W721" s="203" t="s">
        <v>767</v>
      </c>
      <c r="X721" s="203" t="s">
        <v>768</v>
      </c>
      <c r="Y721" s="203" t="s">
        <v>769</v>
      </c>
      <c r="Z721" s="203" t="s">
        <v>770</v>
      </c>
      <c r="AA721" s="203" t="s">
        <v>771</v>
      </c>
      <c r="AB721" s="203" t="s">
        <v>772</v>
      </c>
      <c r="AC721" s="203" t="s">
        <v>773</v>
      </c>
      <c r="AD721" s="203" t="s">
        <v>774</v>
      </c>
      <c r="AE721" s="203" t="s">
        <v>775</v>
      </c>
      <c r="AF721" s="203" t="s">
        <v>776</v>
      </c>
      <c r="AG721" s="203" t="s">
        <v>777</v>
      </c>
      <c r="AH721" s="203" t="s">
        <v>778</v>
      </c>
      <c r="AI721" s="203" t="s">
        <v>779</v>
      </c>
      <c r="AJ721" s="203" t="s">
        <v>780</v>
      </c>
      <c r="AK721" s="203" t="s">
        <v>781</v>
      </c>
      <c r="AL721" s="203" t="s">
        <v>782</v>
      </c>
      <c r="AM721" s="203" t="s">
        <v>783</v>
      </c>
      <c r="AN721" s="203" t="s">
        <v>784</v>
      </c>
      <c r="AO721" s="203" t="s">
        <v>785</v>
      </c>
      <c r="AP721" s="203" t="s">
        <v>786</v>
      </c>
      <c r="AQ721" s="203" t="s">
        <v>787</v>
      </c>
      <c r="AR721" s="203" t="s">
        <v>788</v>
      </c>
      <c r="AS721" s="203" t="s">
        <v>789</v>
      </c>
      <c r="AT721" s="203" t="s">
        <v>790</v>
      </c>
      <c r="AU721" s="203" t="s">
        <v>791</v>
      </c>
      <c r="AV721" s="203" t="s">
        <v>792</v>
      </c>
      <c r="AW721" s="203" t="s">
        <v>793</v>
      </c>
      <c r="AX721" s="203" t="s">
        <v>794</v>
      </c>
      <c r="AY721" s="203" t="s">
        <v>795</v>
      </c>
      <c r="AZ721" s="203" t="s">
        <v>796</v>
      </c>
      <c r="BA721" s="203" t="s">
        <v>797</v>
      </c>
      <c r="BB721" s="203" t="s">
        <v>798</v>
      </c>
      <c r="BC721" s="203" t="s">
        <v>799</v>
      </c>
      <c r="BD721" s="203" t="s">
        <v>800</v>
      </c>
      <c r="BE721" s="203" t="s">
        <v>801</v>
      </c>
      <c r="BF721" s="203" t="s">
        <v>802</v>
      </c>
      <c r="BG721" s="203" t="s">
        <v>803</v>
      </c>
      <c r="BH721" s="203" t="s">
        <v>804</v>
      </c>
      <c r="BI721" s="203" t="s">
        <v>805</v>
      </c>
      <c r="BJ721" s="203" t="s">
        <v>806</v>
      </c>
      <c r="BK721" s="203" t="s">
        <v>807</v>
      </c>
      <c r="BL721" s="203" t="s">
        <v>808</v>
      </c>
      <c r="BM721" s="203" t="s">
        <v>809</v>
      </c>
      <c r="BN721" s="203" t="s">
        <v>810</v>
      </c>
      <c r="BO721" s="203" t="s">
        <v>811</v>
      </c>
      <c r="BP721" s="203" t="s">
        <v>812</v>
      </c>
      <c r="BQ721" s="203" t="s">
        <v>813</v>
      </c>
      <c r="BR721" s="203" t="s">
        <v>814</v>
      </c>
      <c r="BS721" s="203" t="s">
        <v>815</v>
      </c>
      <c r="BT721" s="203" t="s">
        <v>816</v>
      </c>
      <c r="BU721" s="203" t="s">
        <v>817</v>
      </c>
      <c r="BV721" s="203" t="s">
        <v>818</v>
      </c>
      <c r="BW721" s="203" t="s">
        <v>819</v>
      </c>
      <c r="BX721" s="203" t="s">
        <v>820</v>
      </c>
      <c r="BY721" s="203" t="s">
        <v>821</v>
      </c>
      <c r="BZ721" s="203" t="s">
        <v>822</v>
      </c>
      <c r="CA721" s="203" t="s">
        <v>823</v>
      </c>
      <c r="CB721" s="203" t="s">
        <v>824</v>
      </c>
      <c r="CC721" s="203" t="s">
        <v>825</v>
      </c>
      <c r="CD721" s="203" t="s">
        <v>1256</v>
      </c>
    </row>
    <row r="722" spans="1:84" s="201" customFormat="1" ht="12.65" customHeight="1" x14ac:dyDescent="0.3">
      <c r="A722" s="202" t="str">
        <f>RIGHT(C83,3)&amp;"*"&amp;RIGHT(C82,4)&amp;"*"&amp;"A"</f>
        <v>045*2021*A</v>
      </c>
      <c r="B722" s="270">
        <f>ROUND(C165,0)</f>
        <v>646673</v>
      </c>
      <c r="C722" s="270">
        <f>ROUND(C166,0)</f>
        <v>27651</v>
      </c>
      <c r="D722" s="270">
        <f>ROUND(C167,0)</f>
        <v>72859</v>
      </c>
      <c r="E722" s="270">
        <f>ROUND(C168,0)</f>
        <v>1039922</v>
      </c>
      <c r="F722" s="270">
        <f>ROUND(C169,0)</f>
        <v>6828</v>
      </c>
      <c r="G722" s="270">
        <f>ROUND(C170,0)</f>
        <v>332978</v>
      </c>
      <c r="H722" s="270">
        <f>ROUND(C171+C172,0)</f>
        <v>24785</v>
      </c>
      <c r="I722" s="270">
        <f>ROUND(C175,0)</f>
        <v>1397</v>
      </c>
      <c r="J722" s="270">
        <f>ROUND(C176,0)</f>
        <v>46472</v>
      </c>
      <c r="K722" s="270">
        <f>ROUND(C179,0)</f>
        <v>132600</v>
      </c>
      <c r="L722" s="270">
        <f>ROUND(C180,0)</f>
        <v>50598</v>
      </c>
      <c r="M722" s="270">
        <f>ROUND(C183,0)</f>
        <v>0</v>
      </c>
      <c r="N722" s="270">
        <f>ROUND(C184,0)</f>
        <v>0</v>
      </c>
      <c r="O722" s="270">
        <f>ROUND(C185,0)</f>
        <v>0</v>
      </c>
      <c r="P722" s="270">
        <f>ROUND(C188,0)</f>
        <v>0</v>
      </c>
      <c r="Q722" s="270">
        <f>ROUND(C189,0)</f>
        <v>782256</v>
      </c>
      <c r="R722" s="270">
        <f>ROUND(B195,0)</f>
        <v>99457</v>
      </c>
      <c r="S722" s="270">
        <f>ROUND(C195,0)</f>
        <v>0</v>
      </c>
      <c r="T722" s="270">
        <f>ROUND(D195,0)</f>
        <v>0</v>
      </c>
      <c r="U722" s="270">
        <f>ROUND(B196,0)</f>
        <v>186843</v>
      </c>
      <c r="V722" s="270">
        <f>ROUND(C196,0)</f>
        <v>0</v>
      </c>
      <c r="W722" s="270">
        <f>ROUND(D196,0)</f>
        <v>0</v>
      </c>
      <c r="X722" s="270">
        <f ca="1">ROUND(B197,0)</f>
        <v>24474025</v>
      </c>
      <c r="Y722" s="270">
        <f>ROUND(C197,0)</f>
        <v>0</v>
      </c>
      <c r="Z722" s="270">
        <f>ROUND(D197,0)</f>
        <v>0</v>
      </c>
      <c r="AA722" s="270">
        <f ca="1">ROUND(B198,0)</f>
        <v>4884194</v>
      </c>
      <c r="AB722" s="270">
        <f ca="1">ROUND(C198,0)</f>
        <v>15839</v>
      </c>
      <c r="AC722" s="270">
        <f>ROUND(D198,0)</f>
        <v>0</v>
      </c>
      <c r="AD722" s="270">
        <f ca="1">ROUND(B199,0)</f>
        <v>0</v>
      </c>
      <c r="AE722" s="270">
        <f>ROUND(C199,0)</f>
        <v>0</v>
      </c>
      <c r="AF722" s="270">
        <f>ROUND(D199,0)</f>
        <v>0</v>
      </c>
      <c r="AG722" s="270">
        <f ca="1">ROUND(B200,0)</f>
        <v>3637543</v>
      </c>
      <c r="AH722" s="270">
        <f>ROUND(C200,0)</f>
        <v>730580</v>
      </c>
      <c r="AI722" s="270">
        <f>ROUND(D200,0)</f>
        <v>47560</v>
      </c>
      <c r="AJ722" s="270">
        <f ca="1">ROUND(B201,0)</f>
        <v>0</v>
      </c>
      <c r="AK722" s="270">
        <f>ROUND(C201,0)</f>
        <v>0</v>
      </c>
      <c r="AL722" s="270">
        <f>ROUND(D201,0)</f>
        <v>0</v>
      </c>
      <c r="AM722" s="270">
        <f ca="1">ROUND(B202,0)</f>
        <v>0</v>
      </c>
      <c r="AN722" s="270">
        <f>ROUND(C202,0)</f>
        <v>0</v>
      </c>
      <c r="AO722" s="270">
        <f>ROUND(D202,0)</f>
        <v>0</v>
      </c>
      <c r="AP722" s="270">
        <f ca="1">ROUND(B203,0)</f>
        <v>1784</v>
      </c>
      <c r="AQ722" s="270">
        <f>ROUND(C203,0)</f>
        <v>0</v>
      </c>
      <c r="AR722" s="270">
        <f>ROUND(D203,0)</f>
        <v>0</v>
      </c>
      <c r="AS722" s="270"/>
      <c r="AT722" s="270"/>
      <c r="AU722" s="270"/>
      <c r="AV722" s="270">
        <f ca="1">ROUND(B209,0)</f>
        <v>122913</v>
      </c>
      <c r="AW722" s="270">
        <f>ROUND(C209,0)</f>
        <v>10615</v>
      </c>
      <c r="AX722" s="270">
        <f>ROUND(D209,0)</f>
        <v>0</v>
      </c>
      <c r="AY722" s="270">
        <f ca="1">ROUND(B210,0)</f>
        <v>10146166</v>
      </c>
      <c r="AZ722" s="270">
        <f>ROUND(C210,0)</f>
        <v>1046387</v>
      </c>
      <c r="BA722" s="270">
        <f>ROUND(D210,0)</f>
        <v>0</v>
      </c>
      <c r="BB722" s="270">
        <f ca="1">ROUND(B211,0)</f>
        <v>1458788</v>
      </c>
      <c r="BC722" s="270">
        <f>ROUND(C211,0)</f>
        <v>451512</v>
      </c>
      <c r="BD722" s="270">
        <f>ROUND(D211,0)</f>
        <v>0</v>
      </c>
      <c r="BE722" s="270">
        <f ca="1">ROUND(B212,0)</f>
        <v>0</v>
      </c>
      <c r="BF722" s="270">
        <f>ROUND(C212,0)</f>
        <v>0</v>
      </c>
      <c r="BG722" s="270">
        <f>ROUND(D212,0)</f>
        <v>0</v>
      </c>
      <c r="BH722" s="270">
        <f ca="1">ROUND(B213,0)</f>
        <v>2637046</v>
      </c>
      <c r="BI722" s="270">
        <f>ROUND(C213,0)</f>
        <v>343502</v>
      </c>
      <c r="BJ722" s="270">
        <f>ROUND(D213,0)</f>
        <v>47560</v>
      </c>
      <c r="BK722" s="270">
        <f ca="1">ROUND(B214,0)</f>
        <v>0</v>
      </c>
      <c r="BL722" s="270">
        <f>ROUND(C214,0)</f>
        <v>0</v>
      </c>
      <c r="BM722" s="270">
        <f>ROUND(D214,0)</f>
        <v>0</v>
      </c>
      <c r="BN722" s="270">
        <f ca="1">ROUND(B215,0)</f>
        <v>0</v>
      </c>
      <c r="BO722" s="270">
        <f>ROUND(C215,0)</f>
        <v>0</v>
      </c>
      <c r="BP722" s="270">
        <f>ROUND(D215,0)</f>
        <v>0</v>
      </c>
      <c r="BQ722" s="270">
        <f ca="1">ROUND(B216,0)</f>
        <v>0</v>
      </c>
      <c r="BR722" s="270">
        <f>ROUND(C216,0)</f>
        <v>0</v>
      </c>
      <c r="BS722" s="270">
        <f>ROUND(D216,0)</f>
        <v>0</v>
      </c>
      <c r="BT722" s="270">
        <f>ROUND(C223,0)</f>
        <v>1197638</v>
      </c>
      <c r="BU722" s="270">
        <f>ROUND(C224,0)</f>
        <v>1727778</v>
      </c>
      <c r="BV722" s="270">
        <f>ROUND(C225,0)</f>
        <v>0</v>
      </c>
      <c r="BW722" s="270">
        <f>ROUND(C226,0)</f>
        <v>0</v>
      </c>
      <c r="BX722" s="270">
        <f>ROUND(C227,0)</f>
        <v>0</v>
      </c>
      <c r="BY722" s="270">
        <f>ROUND(C228,0)</f>
        <v>938538</v>
      </c>
      <c r="BZ722" s="270">
        <f>ROUND(C231,0)</f>
        <v>0</v>
      </c>
      <c r="CA722" s="270">
        <f>ROUND(C233,0)</f>
        <v>-18310</v>
      </c>
      <c r="CB722" s="270">
        <f>ROUND(C234,0)</f>
        <v>-55679</v>
      </c>
      <c r="CC722" s="270">
        <f>ROUND(C238+C239,0)</f>
        <v>0</v>
      </c>
      <c r="CD722" s="270">
        <f>D221</f>
        <v>657598</v>
      </c>
      <c r="CE722" s="270"/>
    </row>
    <row r="723" spans="1:84" ht="12.65" customHeight="1" x14ac:dyDescent="0.3"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  <c r="AA723" s="271"/>
      <c r="AB723" s="271"/>
      <c r="AC723" s="271"/>
      <c r="AD723" s="271"/>
      <c r="AE723" s="271"/>
      <c r="AF723" s="271"/>
      <c r="AG723" s="271"/>
      <c r="AH723" s="271"/>
      <c r="AI723" s="271"/>
      <c r="AJ723" s="271"/>
      <c r="AK723" s="271"/>
      <c r="AL723" s="271"/>
      <c r="AM723" s="271"/>
      <c r="AN723" s="271"/>
      <c r="AO723" s="271"/>
      <c r="AP723" s="271"/>
      <c r="AQ723" s="271"/>
      <c r="AR723" s="271"/>
      <c r="AS723" s="271"/>
      <c r="AT723" s="271"/>
      <c r="AU723" s="271"/>
      <c r="AV723" s="271"/>
      <c r="AW723" s="271"/>
      <c r="AX723" s="271"/>
      <c r="AY723" s="271"/>
      <c r="AZ723" s="271"/>
      <c r="BA723" s="271"/>
      <c r="BB723" s="271"/>
      <c r="BC723" s="271"/>
      <c r="BD723" s="271"/>
      <c r="BE723" s="271"/>
      <c r="BF723" s="271"/>
      <c r="BG723" s="271"/>
      <c r="BH723" s="271"/>
      <c r="BI723" s="271"/>
      <c r="BJ723" s="271"/>
      <c r="BK723" s="271"/>
      <c r="BL723" s="271"/>
      <c r="BM723" s="271"/>
      <c r="BN723" s="271"/>
      <c r="BO723" s="271"/>
      <c r="BP723" s="271"/>
      <c r="BQ723" s="271"/>
      <c r="BR723" s="271"/>
      <c r="BS723" s="271"/>
      <c r="BT723" s="271"/>
      <c r="BU723" s="271"/>
      <c r="BV723" s="271"/>
      <c r="BW723" s="271"/>
      <c r="BX723" s="271"/>
      <c r="BY723" s="271"/>
      <c r="BZ723" s="271"/>
      <c r="CA723" s="271"/>
      <c r="CB723" s="271"/>
      <c r="CC723" s="271"/>
      <c r="CD723" s="271"/>
      <c r="CE723" s="271"/>
    </row>
    <row r="724" spans="1:84" s="201" customFormat="1" ht="12.65" customHeight="1" x14ac:dyDescent="0.3">
      <c r="A724" s="201" t="s">
        <v>148</v>
      </c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  <c r="AA724" s="270"/>
      <c r="AB724" s="270"/>
      <c r="AC724" s="270"/>
      <c r="AD724" s="270"/>
      <c r="AE724" s="270"/>
      <c r="AF724" s="270"/>
      <c r="AG724" s="270"/>
      <c r="AH724" s="270"/>
      <c r="AI724" s="270"/>
      <c r="AJ724" s="270"/>
      <c r="AK724" s="270"/>
      <c r="AL724" s="270"/>
      <c r="AM724" s="270"/>
      <c r="AN724" s="270"/>
      <c r="AO724" s="270"/>
      <c r="AP724" s="270"/>
      <c r="AQ724" s="270"/>
      <c r="AR724" s="270"/>
      <c r="AS724" s="270"/>
      <c r="AT724" s="270"/>
      <c r="AU724" s="270"/>
      <c r="AV724" s="270"/>
      <c r="AW724" s="270"/>
      <c r="AX724" s="270"/>
      <c r="AY724" s="270"/>
      <c r="AZ724" s="270"/>
      <c r="BA724" s="270"/>
      <c r="BB724" s="270"/>
      <c r="BC724" s="270"/>
      <c r="BD724" s="270"/>
      <c r="BE724" s="270"/>
      <c r="BF724" s="270"/>
      <c r="BG724" s="270"/>
      <c r="BH724" s="270"/>
      <c r="BI724" s="270"/>
      <c r="BJ724" s="270"/>
      <c r="BK724" s="270"/>
      <c r="BL724" s="270"/>
      <c r="BM724" s="270"/>
      <c r="BN724" s="270"/>
      <c r="BO724" s="270"/>
      <c r="BP724" s="270"/>
      <c r="BQ724" s="270"/>
      <c r="BR724" s="270"/>
      <c r="BS724" s="270"/>
      <c r="BT724" s="270"/>
      <c r="BU724" s="270"/>
      <c r="BV724" s="270"/>
      <c r="BW724" s="270"/>
      <c r="BX724" s="270"/>
      <c r="BY724" s="270"/>
      <c r="BZ724" s="270"/>
      <c r="CA724" s="270"/>
      <c r="CB724" s="270"/>
      <c r="CC724" s="270"/>
      <c r="CD724" s="270"/>
      <c r="CE724" s="270"/>
    </row>
    <row r="725" spans="1:84" s="203" customFormat="1" ht="12.65" customHeight="1" x14ac:dyDescent="0.3">
      <c r="A725" s="203" t="s">
        <v>745</v>
      </c>
      <c r="B725" s="203" t="s">
        <v>826</v>
      </c>
      <c r="C725" s="203" t="s">
        <v>827</v>
      </c>
      <c r="D725" s="203" t="s">
        <v>828</v>
      </c>
      <c r="E725" s="203" t="s">
        <v>829</v>
      </c>
      <c r="F725" s="203" t="s">
        <v>830</v>
      </c>
      <c r="G725" s="203" t="s">
        <v>831</v>
      </c>
      <c r="H725" s="203" t="s">
        <v>832</v>
      </c>
      <c r="I725" s="203" t="s">
        <v>833</v>
      </c>
      <c r="J725" s="203" t="s">
        <v>834</v>
      </c>
      <c r="K725" s="203" t="s">
        <v>835</v>
      </c>
      <c r="L725" s="203" t="s">
        <v>836</v>
      </c>
      <c r="M725" s="203" t="s">
        <v>837</v>
      </c>
      <c r="N725" s="203" t="s">
        <v>838</v>
      </c>
      <c r="O725" s="203" t="s">
        <v>839</v>
      </c>
      <c r="P725" s="203" t="s">
        <v>840</v>
      </c>
      <c r="Q725" s="203" t="s">
        <v>841</v>
      </c>
      <c r="R725" s="203" t="s">
        <v>842</v>
      </c>
      <c r="S725" s="203" t="s">
        <v>843</v>
      </c>
      <c r="T725" s="203" t="s">
        <v>844</v>
      </c>
      <c r="U725" s="203" t="s">
        <v>845</v>
      </c>
      <c r="V725" s="203" t="s">
        <v>846</v>
      </c>
      <c r="W725" s="203" t="s">
        <v>847</v>
      </c>
      <c r="X725" s="203" t="s">
        <v>848</v>
      </c>
      <c r="Y725" s="203" t="s">
        <v>849</v>
      </c>
      <c r="Z725" s="203" t="s">
        <v>850</v>
      </c>
      <c r="AA725" s="203" t="s">
        <v>851</v>
      </c>
      <c r="AB725" s="203" t="s">
        <v>852</v>
      </c>
      <c r="AC725" s="203" t="s">
        <v>853</v>
      </c>
      <c r="AD725" s="203" t="s">
        <v>854</v>
      </c>
      <c r="AE725" s="203" t="s">
        <v>855</v>
      </c>
      <c r="AF725" s="203" t="s">
        <v>856</v>
      </c>
      <c r="AG725" s="203" t="s">
        <v>857</v>
      </c>
      <c r="AH725" s="203" t="s">
        <v>858</v>
      </c>
      <c r="AI725" s="203" t="s">
        <v>859</v>
      </c>
      <c r="AJ725" s="203" t="s">
        <v>860</v>
      </c>
      <c r="AK725" s="203" t="s">
        <v>861</v>
      </c>
      <c r="AL725" s="203" t="s">
        <v>862</v>
      </c>
      <c r="AM725" s="203" t="s">
        <v>863</v>
      </c>
      <c r="AN725" s="203" t="s">
        <v>864</v>
      </c>
      <c r="AO725" s="203" t="s">
        <v>865</v>
      </c>
      <c r="AP725" s="203" t="s">
        <v>866</v>
      </c>
      <c r="AQ725" s="203" t="s">
        <v>867</v>
      </c>
      <c r="AR725" s="203" t="s">
        <v>868</v>
      </c>
      <c r="AS725" s="203" t="s">
        <v>869</v>
      </c>
      <c r="AT725" s="203" t="s">
        <v>870</v>
      </c>
      <c r="AU725" s="203" t="s">
        <v>871</v>
      </c>
      <c r="AV725" s="203" t="s">
        <v>872</v>
      </c>
      <c r="AW725" s="203" t="s">
        <v>873</v>
      </c>
      <c r="AX725" s="203" t="s">
        <v>874</v>
      </c>
      <c r="AY725" s="203" t="s">
        <v>875</v>
      </c>
      <c r="AZ725" s="203" t="s">
        <v>876</v>
      </c>
      <c r="BA725" s="203" t="s">
        <v>877</v>
      </c>
      <c r="BB725" s="203" t="s">
        <v>878</v>
      </c>
      <c r="BC725" s="203" t="s">
        <v>879</v>
      </c>
      <c r="BD725" s="203" t="s">
        <v>880</v>
      </c>
      <c r="BE725" s="203" t="s">
        <v>881</v>
      </c>
      <c r="BF725" s="203" t="s">
        <v>882</v>
      </c>
      <c r="BG725" s="203" t="s">
        <v>883</v>
      </c>
      <c r="BH725" s="203" t="s">
        <v>884</v>
      </c>
      <c r="BI725" s="203" t="s">
        <v>885</v>
      </c>
      <c r="BJ725" s="203" t="s">
        <v>886</v>
      </c>
      <c r="BK725" s="203" t="s">
        <v>887</v>
      </c>
      <c r="BL725" s="203" t="s">
        <v>888</v>
      </c>
      <c r="BM725" s="203" t="s">
        <v>889</v>
      </c>
      <c r="BN725" s="203" t="s">
        <v>890</v>
      </c>
      <c r="BO725" s="203" t="s">
        <v>891</v>
      </c>
      <c r="BP725" s="203" t="s">
        <v>892</v>
      </c>
      <c r="BQ725" s="203" t="s">
        <v>893</v>
      </c>
      <c r="BR725" s="203" t="s">
        <v>894</v>
      </c>
    </row>
    <row r="726" spans="1:84" s="201" customFormat="1" ht="12.65" customHeight="1" x14ac:dyDescent="0.3">
      <c r="A726" s="202" t="str">
        <f>RIGHT(C83,3)&amp;"*"&amp;RIGHT(C82,4)&amp;"*"&amp;"A"</f>
        <v>045*2021*A</v>
      </c>
      <c r="B726" s="270">
        <f>ROUND(C111,0)</f>
        <v>106</v>
      </c>
      <c r="C726" s="270">
        <f>ROUND(C112,0)</f>
        <v>119</v>
      </c>
      <c r="D726" s="270">
        <f>ROUND(C113,0)</f>
        <v>0</v>
      </c>
      <c r="E726" s="270">
        <f>ROUND(C114,0)</f>
        <v>0</v>
      </c>
      <c r="F726" s="270">
        <f>ROUND(D111,0)</f>
        <v>293</v>
      </c>
      <c r="G726" s="270">
        <f>ROUND(D112,0)</f>
        <v>9124</v>
      </c>
      <c r="H726" s="270">
        <f>ROUND(D113,0)</f>
        <v>0</v>
      </c>
      <c r="I726" s="270">
        <f>ROUND(D114,0)</f>
        <v>0</v>
      </c>
      <c r="J726" s="270">
        <f>ROUND(C116,0)</f>
        <v>0</v>
      </c>
      <c r="K726" s="270">
        <f>ROUND(C117,0)</f>
        <v>0</v>
      </c>
      <c r="L726" s="270">
        <f>ROUND(C118,0)</f>
        <v>25</v>
      </c>
      <c r="M726" s="270">
        <f>ROUND(C119,0)</f>
        <v>0</v>
      </c>
      <c r="N726" s="270">
        <f>ROUND(C120,0)</f>
        <v>0</v>
      </c>
      <c r="O726" s="270">
        <f>ROUND(C121,0)</f>
        <v>0</v>
      </c>
      <c r="P726" s="270">
        <f>ROUND(C122,0)</f>
        <v>0</v>
      </c>
      <c r="Q726" s="270">
        <f>ROUND(C123,0)</f>
        <v>0</v>
      </c>
      <c r="R726" s="270">
        <f>ROUND(C124,0)</f>
        <v>0</v>
      </c>
      <c r="S726" s="270">
        <f>ROUND(C125,0)</f>
        <v>0</v>
      </c>
      <c r="T726" s="270"/>
      <c r="U726" s="270">
        <f>ROUND(C126,0)</f>
        <v>0</v>
      </c>
      <c r="V726" s="270">
        <f>ROUND(C128,0)</f>
        <v>0</v>
      </c>
      <c r="W726" s="270">
        <f>ROUND(C129,0)</f>
        <v>0</v>
      </c>
      <c r="X726" s="270">
        <f>ROUND(B138,0)</f>
        <v>73</v>
      </c>
      <c r="Y726" s="270">
        <f>ROUND(B139,0)</f>
        <v>213</v>
      </c>
      <c r="Z726" s="270">
        <f>ROUND(B140,0)</f>
        <v>0</v>
      </c>
      <c r="AA726" s="270">
        <f>ROUND(B141,0)</f>
        <v>1729829</v>
      </c>
      <c r="AB726" s="270">
        <f>ROUND(B142,0)</f>
        <v>7132077</v>
      </c>
      <c r="AC726" s="270">
        <f>ROUND(C138,0)</f>
        <v>17</v>
      </c>
      <c r="AD726" s="270">
        <f>ROUND(C139,0)</f>
        <v>49</v>
      </c>
      <c r="AE726" s="270">
        <f>ROUND(C140,0)</f>
        <v>0</v>
      </c>
      <c r="AF726" s="270">
        <f>ROUND(C141,0)</f>
        <v>324349</v>
      </c>
      <c r="AG726" s="270">
        <f>ROUND(C142,0)</f>
        <v>4563049</v>
      </c>
      <c r="AH726" s="270">
        <f>ROUND(D138,0)</f>
        <v>16</v>
      </c>
      <c r="AI726" s="270">
        <f>ROUND(D139,0)</f>
        <v>31</v>
      </c>
      <c r="AJ726" s="270">
        <f>ROUND(D140,0)</f>
        <v>0</v>
      </c>
      <c r="AK726" s="270">
        <f>ROUND(D141,0)</f>
        <v>218810</v>
      </c>
      <c r="AL726" s="270">
        <f>ROUND(D142,0)</f>
        <v>5899917</v>
      </c>
      <c r="AM726" s="270">
        <f>ROUND(B144,0)</f>
        <v>88</v>
      </c>
      <c r="AN726" s="270">
        <f>ROUND(B145,0)</f>
        <v>1591</v>
      </c>
      <c r="AO726" s="270">
        <f>ROUND(B146,0)</f>
        <v>0</v>
      </c>
      <c r="AP726" s="270">
        <f>ROUND(B147,0)</f>
        <v>600355</v>
      </c>
      <c r="AQ726" s="270">
        <f>ROUND(B148,0)</f>
        <v>0</v>
      </c>
      <c r="AR726" s="270">
        <f>ROUND(C144,0)</f>
        <v>13</v>
      </c>
      <c r="AS726" s="270">
        <f>ROUND(C145,0)</f>
        <v>5605</v>
      </c>
      <c r="AT726" s="270">
        <f>ROUND(C146,0)</f>
        <v>0</v>
      </c>
      <c r="AU726" s="270">
        <f>ROUND(C147,0)</f>
        <v>1382826</v>
      </c>
      <c r="AV726" s="270">
        <f>ROUND(C148,0)</f>
        <v>0</v>
      </c>
      <c r="AW726" s="270">
        <f>ROUND(D144,0)</f>
        <v>18</v>
      </c>
      <c r="AX726" s="270">
        <f>ROUND(D145,0)</f>
        <v>1928</v>
      </c>
      <c r="AY726" s="270">
        <f>ROUND(D146,0)</f>
        <v>0</v>
      </c>
      <c r="AZ726" s="270">
        <f>ROUND(D147,0)</f>
        <v>228766</v>
      </c>
      <c r="BA726" s="270">
        <f>ROUND(D148,0)</f>
        <v>0</v>
      </c>
      <c r="BB726" s="270">
        <f>ROUND(B150,0)</f>
        <v>0</v>
      </c>
      <c r="BC726" s="270">
        <f>ROUND(B151,0)</f>
        <v>0</v>
      </c>
      <c r="BD726" s="270">
        <f>ROUND(B152,0)</f>
        <v>0</v>
      </c>
      <c r="BE726" s="270">
        <f>ROUND(B153,0)</f>
        <v>0</v>
      </c>
      <c r="BF726" s="270">
        <f>ROUND(B154,0)</f>
        <v>0</v>
      </c>
      <c r="BG726" s="270">
        <f>ROUND(C150,0)</f>
        <v>0</v>
      </c>
      <c r="BH726" s="270">
        <f>ROUND(C151,0)</f>
        <v>0</v>
      </c>
      <c r="BI726" s="270">
        <f>ROUND(C152,0)</f>
        <v>0</v>
      </c>
      <c r="BJ726" s="270">
        <f>ROUND(C153,0)</f>
        <v>0</v>
      </c>
      <c r="BK726" s="270">
        <f>ROUND(C154,0)</f>
        <v>0</v>
      </c>
      <c r="BL726" s="270">
        <f>ROUND(D150,0)</f>
        <v>0</v>
      </c>
      <c r="BM726" s="270">
        <f>ROUND(D151,0)</f>
        <v>0</v>
      </c>
      <c r="BN726" s="270">
        <f>ROUND(D152,0)</f>
        <v>0</v>
      </c>
      <c r="BO726" s="270">
        <f>ROUND(D153,0)</f>
        <v>0</v>
      </c>
      <c r="BP726" s="270">
        <f>ROUND(D154,0)</f>
        <v>0</v>
      </c>
      <c r="BQ726" s="270">
        <f>ROUND(B157,0)</f>
        <v>2267364</v>
      </c>
      <c r="BR726" s="270">
        <f>ROUND(C157,0)</f>
        <v>609646</v>
      </c>
      <c r="BS726" s="270"/>
      <c r="BT726" s="270"/>
      <c r="BU726" s="270"/>
      <c r="BV726" s="270"/>
      <c r="BW726" s="270"/>
      <c r="BX726" s="270"/>
      <c r="BY726" s="270"/>
      <c r="BZ726" s="270"/>
      <c r="CA726" s="270"/>
      <c r="CB726" s="270"/>
      <c r="CC726" s="270"/>
      <c r="CD726" s="270"/>
      <c r="CE726" s="270"/>
    </row>
    <row r="727" spans="1:84" ht="12.65" customHeight="1" x14ac:dyDescent="0.3"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  <c r="AA727" s="271"/>
      <c r="AB727" s="271"/>
      <c r="AC727" s="271"/>
      <c r="AD727" s="271"/>
      <c r="AE727" s="271"/>
      <c r="AF727" s="271"/>
      <c r="AG727" s="271"/>
      <c r="AH727" s="271"/>
      <c r="AI727" s="271"/>
      <c r="AJ727" s="271"/>
      <c r="AK727" s="271"/>
      <c r="AL727" s="271"/>
      <c r="AM727" s="271"/>
      <c r="AN727" s="271"/>
      <c r="AO727" s="271"/>
      <c r="AP727" s="271"/>
      <c r="AQ727" s="271"/>
      <c r="AR727" s="271"/>
      <c r="AS727" s="271"/>
      <c r="AT727" s="271"/>
      <c r="AU727" s="271"/>
      <c r="AV727" s="271"/>
      <c r="AW727" s="271"/>
      <c r="AX727" s="271"/>
      <c r="AY727" s="271"/>
      <c r="AZ727" s="271"/>
      <c r="BA727" s="271"/>
      <c r="BB727" s="271"/>
      <c r="BC727" s="271"/>
      <c r="BD727" s="271"/>
      <c r="BE727" s="271"/>
      <c r="BF727" s="271"/>
      <c r="BG727" s="271"/>
      <c r="BH727" s="271"/>
      <c r="BI727" s="271"/>
      <c r="BJ727" s="271"/>
      <c r="BK727" s="271"/>
      <c r="BL727" s="271"/>
      <c r="BM727" s="271"/>
      <c r="BN727" s="271"/>
      <c r="BO727" s="271"/>
      <c r="BP727" s="271"/>
      <c r="BQ727" s="271"/>
      <c r="BR727" s="271"/>
      <c r="BS727" s="271"/>
      <c r="BT727" s="271"/>
      <c r="BU727" s="271"/>
      <c r="BV727" s="271"/>
      <c r="BW727" s="271"/>
      <c r="BX727" s="271"/>
      <c r="BY727" s="271"/>
      <c r="BZ727" s="271"/>
      <c r="CA727" s="271"/>
      <c r="CB727" s="271"/>
      <c r="CC727" s="271"/>
      <c r="CD727" s="271"/>
      <c r="CE727" s="271"/>
    </row>
    <row r="728" spans="1:84" s="201" customFormat="1" ht="12.65" customHeight="1" x14ac:dyDescent="0.3">
      <c r="A728" s="201" t="s">
        <v>895</v>
      </c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  <c r="AA728" s="270"/>
      <c r="AB728" s="270"/>
      <c r="AC728" s="270"/>
      <c r="AD728" s="270"/>
      <c r="AE728" s="270"/>
      <c r="AF728" s="270"/>
      <c r="AG728" s="270"/>
      <c r="AH728" s="270"/>
      <c r="AI728" s="270"/>
      <c r="AJ728" s="270"/>
      <c r="AK728" s="270"/>
      <c r="AL728" s="270"/>
      <c r="AM728" s="270"/>
      <c r="AN728" s="270"/>
      <c r="AO728" s="270"/>
      <c r="AP728" s="270"/>
      <c r="AQ728" s="270"/>
      <c r="AR728" s="270"/>
      <c r="AS728" s="270"/>
      <c r="AT728" s="270"/>
      <c r="AU728" s="270"/>
      <c r="AV728" s="270"/>
      <c r="AW728" s="270"/>
      <c r="AX728" s="270"/>
      <c r="AY728" s="270"/>
      <c r="AZ728" s="270"/>
      <c r="BA728" s="270"/>
      <c r="BB728" s="270"/>
      <c r="BC728" s="270"/>
      <c r="BD728" s="270"/>
      <c r="BE728" s="270"/>
      <c r="BF728" s="270"/>
      <c r="BG728" s="270"/>
      <c r="BH728" s="270"/>
      <c r="BI728" s="270"/>
      <c r="BJ728" s="270"/>
      <c r="BK728" s="270"/>
      <c r="BL728" s="270"/>
      <c r="BM728" s="270"/>
      <c r="BN728" s="270"/>
      <c r="BO728" s="270"/>
      <c r="BP728" s="270"/>
      <c r="BQ728" s="270"/>
      <c r="BR728" s="270"/>
      <c r="BS728" s="270"/>
      <c r="BT728" s="270"/>
      <c r="BU728" s="270"/>
      <c r="BV728" s="270"/>
      <c r="BW728" s="270"/>
      <c r="BX728" s="270"/>
      <c r="BY728" s="270"/>
      <c r="BZ728" s="270"/>
      <c r="CA728" s="270"/>
      <c r="CB728" s="270"/>
      <c r="CC728" s="270"/>
      <c r="CD728" s="270"/>
      <c r="CE728" s="270"/>
    </row>
    <row r="729" spans="1:84" s="203" customFormat="1" ht="12.65" customHeight="1" x14ac:dyDescent="0.3">
      <c r="A729" s="203" t="s">
        <v>745</v>
      </c>
      <c r="B729" s="203" t="s">
        <v>896</v>
      </c>
      <c r="C729" s="203" t="s">
        <v>897</v>
      </c>
      <c r="D729" s="203" t="s">
        <v>898</v>
      </c>
      <c r="E729" s="203" t="s">
        <v>899</v>
      </c>
      <c r="F729" s="203" t="s">
        <v>900</v>
      </c>
      <c r="G729" s="203" t="s">
        <v>901</v>
      </c>
      <c r="H729" s="203" t="s">
        <v>902</v>
      </c>
      <c r="I729" s="203" t="s">
        <v>903</v>
      </c>
      <c r="J729" s="203" t="s">
        <v>904</v>
      </c>
      <c r="K729" s="203" t="s">
        <v>905</v>
      </c>
      <c r="L729" s="203" t="s">
        <v>906</v>
      </c>
      <c r="M729" s="203" t="s">
        <v>907</v>
      </c>
      <c r="N729" s="203" t="s">
        <v>908</v>
      </c>
      <c r="O729" s="203" t="s">
        <v>909</v>
      </c>
      <c r="P729" s="203" t="s">
        <v>910</v>
      </c>
      <c r="Q729" s="203" t="s">
        <v>911</v>
      </c>
      <c r="R729" s="203" t="s">
        <v>912</v>
      </c>
      <c r="S729" s="203" t="s">
        <v>913</v>
      </c>
      <c r="T729" s="203" t="s">
        <v>914</v>
      </c>
      <c r="U729" s="203" t="s">
        <v>915</v>
      </c>
      <c r="V729" s="203" t="s">
        <v>916</v>
      </c>
      <c r="W729" s="203" t="s">
        <v>917</v>
      </c>
      <c r="X729" s="203" t="s">
        <v>918</v>
      </c>
      <c r="Y729" s="203" t="s">
        <v>919</v>
      </c>
      <c r="Z729" s="203" t="s">
        <v>920</v>
      </c>
      <c r="AA729" s="203" t="s">
        <v>921</v>
      </c>
      <c r="AB729" s="203" t="s">
        <v>922</v>
      </c>
      <c r="AC729" s="203" t="s">
        <v>923</v>
      </c>
      <c r="AD729" s="203" t="s">
        <v>924</v>
      </c>
      <c r="AE729" s="203" t="s">
        <v>925</v>
      </c>
      <c r="AF729" s="203" t="s">
        <v>926</v>
      </c>
      <c r="AG729" s="203" t="s">
        <v>927</v>
      </c>
      <c r="AH729" s="203" t="s">
        <v>928</v>
      </c>
      <c r="AI729" s="203" t="s">
        <v>929</v>
      </c>
      <c r="AJ729" s="203" t="s">
        <v>930</v>
      </c>
      <c r="AK729" s="203" t="s">
        <v>931</v>
      </c>
      <c r="AL729" s="203" t="s">
        <v>932</v>
      </c>
      <c r="AM729" s="203" t="s">
        <v>933</v>
      </c>
      <c r="AN729" s="203" t="s">
        <v>934</v>
      </c>
      <c r="AO729" s="203" t="s">
        <v>935</v>
      </c>
      <c r="AP729" s="203" t="s">
        <v>936</v>
      </c>
      <c r="AQ729" s="203" t="s">
        <v>937</v>
      </c>
      <c r="AR729" s="203" t="s">
        <v>938</v>
      </c>
      <c r="AS729" s="203" t="s">
        <v>939</v>
      </c>
      <c r="AT729" s="203" t="s">
        <v>940</v>
      </c>
      <c r="AU729" s="203" t="s">
        <v>941</v>
      </c>
      <c r="AV729" s="203" t="s">
        <v>942</v>
      </c>
      <c r="AW729" s="203" t="s">
        <v>943</v>
      </c>
      <c r="AX729" s="203" t="s">
        <v>944</v>
      </c>
      <c r="AY729" s="203" t="s">
        <v>945</v>
      </c>
      <c r="AZ729" s="203" t="s">
        <v>946</v>
      </c>
      <c r="BA729" s="203" t="s">
        <v>947</v>
      </c>
      <c r="BB729" s="203" t="s">
        <v>948</v>
      </c>
      <c r="BC729" s="203" t="s">
        <v>949</v>
      </c>
      <c r="BD729" s="203" t="s">
        <v>950</v>
      </c>
      <c r="BE729" s="203" t="s">
        <v>951</v>
      </c>
      <c r="BF729" s="203" t="s">
        <v>952</v>
      </c>
      <c r="BG729" s="203" t="s">
        <v>953</v>
      </c>
      <c r="BH729" s="203" t="s">
        <v>954</v>
      </c>
      <c r="BI729" s="203" t="s">
        <v>955</v>
      </c>
      <c r="BJ729" s="203" t="s">
        <v>956</v>
      </c>
      <c r="BK729" s="203" t="s">
        <v>957</v>
      </c>
      <c r="BL729" s="203" t="s">
        <v>958</v>
      </c>
      <c r="BM729" s="203" t="s">
        <v>959</v>
      </c>
      <c r="BN729" s="203" t="s">
        <v>960</v>
      </c>
      <c r="BO729" s="203" t="s">
        <v>961</v>
      </c>
      <c r="BP729" s="203" t="s">
        <v>962</v>
      </c>
      <c r="BQ729" s="203" t="s">
        <v>963</v>
      </c>
      <c r="BR729" s="203" t="s">
        <v>964</v>
      </c>
      <c r="BS729" s="203" t="s">
        <v>965</v>
      </c>
      <c r="BT729" s="203" t="s">
        <v>966</v>
      </c>
      <c r="BU729" s="203" t="s">
        <v>967</v>
      </c>
      <c r="BV729" s="203" t="s">
        <v>968</v>
      </c>
      <c r="BW729" s="203" t="s">
        <v>969</v>
      </c>
      <c r="BX729" s="203" t="s">
        <v>970</v>
      </c>
      <c r="BY729" s="203" t="s">
        <v>971</v>
      </c>
      <c r="BZ729" s="203" t="s">
        <v>972</v>
      </c>
      <c r="CA729" s="203" t="s">
        <v>973</v>
      </c>
      <c r="CB729" s="203" t="s">
        <v>974</v>
      </c>
      <c r="CC729" s="203" t="s">
        <v>975</v>
      </c>
      <c r="CD729" s="203" t="s">
        <v>976</v>
      </c>
      <c r="CE729" s="203" t="s">
        <v>977</v>
      </c>
      <c r="CF729" s="203" t="s">
        <v>978</v>
      </c>
    </row>
    <row r="730" spans="1:84" s="201" customFormat="1" ht="12.65" customHeight="1" x14ac:dyDescent="0.3">
      <c r="A730" s="202" t="str">
        <f>RIGHT(C83,3)&amp;"*"&amp;RIGHT(C82,4)&amp;"*"&amp;"A"</f>
        <v>045*2021*A</v>
      </c>
      <c r="B730" s="270">
        <f>ROUND(C250,0)</f>
        <v>7874722</v>
      </c>
      <c r="C730" s="270">
        <f>ROUND(C251,0)</f>
        <v>0</v>
      </c>
      <c r="D730" s="270">
        <f>ROUND(C252,0)</f>
        <v>2333105</v>
      </c>
      <c r="E730" s="270">
        <f>ROUND(C253,0)</f>
        <v>0</v>
      </c>
      <c r="F730" s="270">
        <f>ROUND(C254,0)</f>
        <v>1201763</v>
      </c>
      <c r="G730" s="270">
        <f>ROUND(C255,0)</f>
        <v>118922</v>
      </c>
      <c r="H730" s="270">
        <f>ROUND(C256,0)</f>
        <v>0</v>
      </c>
      <c r="I730" s="270">
        <f>ROUND(C257,0)</f>
        <v>136292</v>
      </c>
      <c r="J730" s="270">
        <f>ROUND(C258,0)</f>
        <v>1674857</v>
      </c>
      <c r="K730" s="270">
        <f>ROUND(C259,0)</f>
        <v>0</v>
      </c>
      <c r="L730" s="270">
        <f>ROUND(C262,0)</f>
        <v>2688730</v>
      </c>
      <c r="M730" s="270">
        <f>ROUND(C263,0)</f>
        <v>0</v>
      </c>
      <c r="N730" s="270">
        <f>ROUND(C264,0)</f>
        <v>0</v>
      </c>
      <c r="O730" s="270">
        <f>ROUND(C267,0)</f>
        <v>99457</v>
      </c>
      <c r="P730" s="270">
        <f>ROUND(C268,0)</f>
        <v>186843</v>
      </c>
      <c r="Q730" s="270">
        <f>ROUND(C269,0)</f>
        <v>24474026</v>
      </c>
      <c r="R730" s="270">
        <f>ROUND(C270,0)</f>
        <v>4900033</v>
      </c>
      <c r="S730" s="270">
        <f>ROUND(C271,0)</f>
        <v>0</v>
      </c>
      <c r="T730" s="270">
        <f>ROUND(C272,0)</f>
        <v>4320562</v>
      </c>
      <c r="U730" s="270">
        <f>ROUND(C273,0)</f>
        <v>0</v>
      </c>
      <c r="V730" s="270">
        <f>ROUND(C274,0)</f>
        <v>1784</v>
      </c>
      <c r="W730" s="270">
        <f>ROUND(C275,0)</f>
        <v>0</v>
      </c>
      <c r="X730" s="270">
        <f>ROUND(C276,0)</f>
        <v>16169372</v>
      </c>
      <c r="Y730" s="270">
        <f>ROUND(C279,0)</f>
        <v>0</v>
      </c>
      <c r="Z730" s="270">
        <f>ROUND(C280,0)</f>
        <v>0</v>
      </c>
      <c r="AA730" s="270">
        <f>ROUND(C281,0)</f>
        <v>0</v>
      </c>
      <c r="AB730" s="270">
        <f>ROUND(C282,0)</f>
        <v>0</v>
      </c>
      <c r="AC730" s="270">
        <f>ROUND(C286,0)</f>
        <v>0</v>
      </c>
      <c r="AD730" s="270">
        <f>ROUND(C287,0)</f>
        <v>0</v>
      </c>
      <c r="AE730" s="270">
        <f>ROUND(C288,0)</f>
        <v>0</v>
      </c>
      <c r="AF730" s="270">
        <f>ROUND(C289,0)</f>
        <v>0</v>
      </c>
      <c r="AG730" s="270">
        <f>ROUND(C304,0)</f>
        <v>711462</v>
      </c>
      <c r="AH730" s="270">
        <f>ROUND(C305,0)</f>
        <v>519746</v>
      </c>
      <c r="AI730" s="270">
        <f>ROUND(C306,0)</f>
        <v>1063948</v>
      </c>
      <c r="AJ730" s="270">
        <f>ROUND(C307,0)</f>
        <v>0</v>
      </c>
      <c r="AK730" s="270">
        <f>ROUND(C308,0)</f>
        <v>0</v>
      </c>
      <c r="AL730" s="270">
        <f>ROUND(C309,0)</f>
        <v>0</v>
      </c>
      <c r="AM730" s="270">
        <f>ROUND(C310,0)</f>
        <v>0</v>
      </c>
      <c r="AN730" s="270">
        <f>ROUND(C311,0)</f>
        <v>0</v>
      </c>
      <c r="AO730" s="270">
        <f>ROUND(C312,0)</f>
        <v>0</v>
      </c>
      <c r="AP730" s="270">
        <f>ROUND(C313,0)</f>
        <v>886200</v>
      </c>
      <c r="AQ730" s="270">
        <f>ROUND(C316,0)</f>
        <v>0</v>
      </c>
      <c r="AR730" s="270">
        <f>ROUND(C317,0)</f>
        <v>0</v>
      </c>
      <c r="AS730" s="270">
        <f>ROUND(C318,0)</f>
        <v>0</v>
      </c>
      <c r="AT730" s="270">
        <f>ROUND(C321,0)</f>
        <v>0</v>
      </c>
      <c r="AU730" s="270">
        <f>ROUND(C322,0)</f>
        <v>0</v>
      </c>
      <c r="AV730" s="270">
        <f>ROUND(C323,0)</f>
        <v>0</v>
      </c>
      <c r="AW730" s="270">
        <f>ROUND(C324,0)</f>
        <v>166225</v>
      </c>
      <c r="AX730" s="270">
        <f>ROUND(C325,0)</f>
        <v>0</v>
      </c>
      <c r="AY730" s="270">
        <f>ROUND(C326,0)</f>
        <v>17898257</v>
      </c>
      <c r="AZ730" s="270">
        <f>ROUND(C327,0)</f>
        <v>0</v>
      </c>
      <c r="BA730" s="270">
        <f>ROUND(C328,0)</f>
        <v>0</v>
      </c>
      <c r="BB730" s="270">
        <f>ROUND(C332,0)</f>
        <v>13482086</v>
      </c>
      <c r="BC730" s="270"/>
      <c r="BD730" s="270"/>
      <c r="BE730" s="270">
        <f>ROUND(C337,0)</f>
        <v>0</v>
      </c>
      <c r="BF730" s="270">
        <f>ROUND(C336,0)</f>
        <v>0</v>
      </c>
      <c r="BG730" s="270"/>
      <c r="BH730" s="270"/>
      <c r="BI730" s="270">
        <f>ROUND(CE60,2)</f>
        <v>142.43</v>
      </c>
      <c r="BJ730" s="270">
        <f>ROUND(C359,0)</f>
        <v>4484935</v>
      </c>
      <c r="BK730" s="270">
        <f>ROUND(C360,0)</f>
        <v>17595043</v>
      </c>
      <c r="BL730" s="270">
        <f>ROUND(C364,0)</f>
        <v>3863954</v>
      </c>
      <c r="BM730" s="270">
        <f>ROUND(C365,0)</f>
        <v>-73989</v>
      </c>
      <c r="BN730" s="270">
        <f>ROUND(C366,0)</f>
        <v>0</v>
      </c>
      <c r="BO730" s="270">
        <f>ROUND(C370,0)</f>
        <v>5435282</v>
      </c>
      <c r="BP730" s="270">
        <f>ROUND(C371,0)</f>
        <v>1587467</v>
      </c>
      <c r="BQ730" s="270">
        <f>ROUND(C378,0)</f>
        <v>8981753</v>
      </c>
      <c r="BR730" s="270">
        <f>ROUND(C379,0)</f>
        <v>2151696</v>
      </c>
      <c r="BS730" s="270">
        <f>ROUND(C380,0)</f>
        <v>3408429</v>
      </c>
      <c r="BT730" s="270">
        <f>ROUND(C381,0)</f>
        <v>1510845</v>
      </c>
      <c r="BU730" s="270">
        <f>ROUND(C382,0)</f>
        <v>186247</v>
      </c>
      <c r="BV730" s="270">
        <f>ROUND(C383,0)</f>
        <v>1985956</v>
      </c>
      <c r="BW730" s="270">
        <f>ROUND(C384,0)</f>
        <v>1852016</v>
      </c>
      <c r="BX730" s="270">
        <f>ROUND(C385,0)</f>
        <v>47869</v>
      </c>
      <c r="BY730" s="270">
        <f>ROUND(C386,0)</f>
        <v>183198</v>
      </c>
      <c r="BZ730" s="270">
        <f>ROUND(C387,0)</f>
        <v>0</v>
      </c>
      <c r="CA730" s="270">
        <f>ROUND(C388,0)</f>
        <v>782256</v>
      </c>
      <c r="CB730" s="270">
        <f>C363</f>
        <v>657598</v>
      </c>
      <c r="CC730" s="270">
        <f>ROUND(C389,0)</f>
        <v>275883</v>
      </c>
      <c r="CD730" s="270">
        <f>ROUND(C392,0)</f>
        <v>534984</v>
      </c>
      <c r="CE730" s="270">
        <f>ROUND(C394,0)</f>
        <v>0</v>
      </c>
      <c r="CF730" s="201">
        <f>ROUND(C395,0)</f>
        <v>0</v>
      </c>
    </row>
    <row r="731" spans="1:84" ht="12.65" customHeight="1" x14ac:dyDescent="0.3"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  <c r="AA731" s="271"/>
      <c r="AB731" s="271"/>
      <c r="AC731" s="271"/>
      <c r="AD731" s="271"/>
      <c r="AE731" s="271"/>
      <c r="AF731" s="271"/>
      <c r="AG731" s="271"/>
      <c r="AH731" s="271"/>
      <c r="AI731" s="271"/>
      <c r="AJ731" s="271"/>
      <c r="AK731" s="271"/>
      <c r="AL731" s="271"/>
      <c r="AM731" s="271"/>
      <c r="AN731" s="271"/>
      <c r="AO731" s="271"/>
      <c r="AP731" s="271"/>
      <c r="AQ731" s="271"/>
      <c r="AR731" s="271"/>
      <c r="AS731" s="271"/>
      <c r="AT731" s="271"/>
      <c r="AU731" s="271"/>
      <c r="AV731" s="271"/>
      <c r="AW731" s="271"/>
      <c r="AX731" s="271"/>
      <c r="AY731" s="271"/>
      <c r="AZ731" s="271"/>
      <c r="BA731" s="271"/>
      <c r="BB731" s="271"/>
      <c r="BC731" s="271"/>
      <c r="BD731" s="271"/>
      <c r="BE731" s="271"/>
      <c r="BF731" s="271"/>
      <c r="BG731" s="271"/>
      <c r="BH731" s="271"/>
      <c r="BI731" s="271"/>
      <c r="BJ731" s="271"/>
      <c r="BK731" s="271"/>
      <c r="BL731" s="271"/>
      <c r="BM731" s="271"/>
      <c r="BN731" s="271"/>
      <c r="BO731" s="271"/>
      <c r="BP731" s="271"/>
      <c r="BQ731" s="271"/>
      <c r="BR731" s="271"/>
      <c r="BS731" s="271"/>
      <c r="BT731" s="271"/>
      <c r="BU731" s="271"/>
      <c r="BV731" s="271"/>
      <c r="BW731" s="271"/>
      <c r="BX731" s="271"/>
      <c r="BY731" s="271"/>
      <c r="BZ731" s="271"/>
      <c r="CA731" s="271"/>
      <c r="CB731" s="271"/>
      <c r="CC731" s="271"/>
      <c r="CD731" s="271"/>
      <c r="CE731" s="271"/>
    </row>
    <row r="732" spans="1:84" s="201" customFormat="1" ht="12.65" customHeight="1" x14ac:dyDescent="0.3">
      <c r="A732" s="201" t="s">
        <v>979</v>
      </c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  <c r="AA732" s="270"/>
      <c r="AB732" s="270"/>
      <c r="AC732" s="270"/>
      <c r="AD732" s="270"/>
      <c r="AE732" s="270"/>
      <c r="AF732" s="270"/>
      <c r="AG732" s="270"/>
      <c r="AH732" s="270"/>
      <c r="AI732" s="270"/>
      <c r="AJ732" s="270"/>
      <c r="AK732" s="270"/>
      <c r="AL732" s="270"/>
      <c r="AM732" s="270"/>
      <c r="AN732" s="270"/>
      <c r="AO732" s="270"/>
      <c r="AP732" s="270"/>
      <c r="AQ732" s="270"/>
      <c r="AR732" s="270"/>
      <c r="AS732" s="270"/>
      <c r="AT732" s="270"/>
      <c r="AU732" s="270"/>
      <c r="AV732" s="270"/>
      <c r="AW732" s="270"/>
      <c r="AX732" s="270"/>
      <c r="AY732" s="270"/>
      <c r="AZ732" s="270"/>
      <c r="BA732" s="270"/>
      <c r="BB732" s="270"/>
      <c r="BC732" s="270"/>
      <c r="BD732" s="270"/>
      <c r="BE732" s="270"/>
      <c r="BF732" s="270"/>
      <c r="BG732" s="270"/>
      <c r="BH732" s="270"/>
      <c r="BI732" s="270"/>
      <c r="BJ732" s="270"/>
      <c r="BK732" s="270"/>
      <c r="BL732" s="270"/>
      <c r="BM732" s="270"/>
      <c r="BN732" s="270"/>
      <c r="BO732" s="270"/>
      <c r="BP732" s="270"/>
      <c r="BQ732" s="270"/>
      <c r="BR732" s="270"/>
      <c r="BS732" s="270"/>
      <c r="BT732" s="270"/>
      <c r="BU732" s="270"/>
      <c r="BV732" s="270"/>
      <c r="BW732" s="270"/>
      <c r="BX732" s="270"/>
      <c r="BY732" s="270"/>
      <c r="BZ732" s="270"/>
      <c r="CA732" s="270"/>
      <c r="CB732" s="270"/>
      <c r="CC732" s="270"/>
      <c r="CD732" s="270"/>
      <c r="CE732" s="270"/>
    </row>
    <row r="733" spans="1:84" s="203" customFormat="1" ht="12.65" customHeight="1" x14ac:dyDescent="0.3">
      <c r="A733" s="203" t="s">
        <v>745</v>
      </c>
      <c r="B733" s="203" t="s">
        <v>980</v>
      </c>
      <c r="C733" s="203" t="s">
        <v>981</v>
      </c>
      <c r="D733" s="203" t="s">
        <v>982</v>
      </c>
      <c r="E733" s="203" t="s">
        <v>983</v>
      </c>
      <c r="F733" s="203" t="s">
        <v>984</v>
      </c>
      <c r="G733" s="203" t="s">
        <v>985</v>
      </c>
      <c r="H733" s="203" t="s">
        <v>986</v>
      </c>
      <c r="I733" s="203" t="s">
        <v>987</v>
      </c>
      <c r="J733" s="203" t="s">
        <v>988</v>
      </c>
      <c r="K733" s="203" t="s">
        <v>989</v>
      </c>
      <c r="L733" s="203" t="s">
        <v>990</v>
      </c>
      <c r="M733" s="203" t="s">
        <v>991</v>
      </c>
      <c r="N733" s="203" t="s">
        <v>992</v>
      </c>
      <c r="O733" s="203" t="s">
        <v>993</v>
      </c>
      <c r="P733" s="203" t="s">
        <v>994</v>
      </c>
      <c r="Q733" s="203" t="s">
        <v>995</v>
      </c>
      <c r="R733" s="203" t="s">
        <v>996</v>
      </c>
      <c r="S733" s="203" t="s">
        <v>997</v>
      </c>
      <c r="T733" s="203" t="s">
        <v>998</v>
      </c>
      <c r="U733" s="203" t="s">
        <v>999</v>
      </c>
      <c r="V733" s="203" t="s">
        <v>1000</v>
      </c>
      <c r="W733" s="203" t="s">
        <v>1001</v>
      </c>
      <c r="X733" s="203" t="s">
        <v>1002</v>
      </c>
      <c r="Y733" s="203" t="s">
        <v>1003</v>
      </c>
    </row>
    <row r="734" spans="1:84" s="201" customFormat="1" ht="12.65" customHeight="1" x14ac:dyDescent="0.3">
      <c r="A734" s="202" t="str">
        <f>RIGHT($C$83,3)&amp;"*"&amp;RIGHT($C$82,4)&amp;"*"&amp;C$55&amp;"*"&amp;"A"</f>
        <v>045*2021*6010*A</v>
      </c>
      <c r="B734" s="270">
        <f>ROUND(C59,0)</f>
        <v>0</v>
      </c>
      <c r="C734" s="270">
        <f>ROUND(C60,2)</f>
        <v>0</v>
      </c>
      <c r="D734" s="270">
        <f>ROUND(C61,0)</f>
        <v>0</v>
      </c>
      <c r="E734" s="270">
        <f>ROUND(C62,0)</f>
        <v>0</v>
      </c>
      <c r="F734" s="270">
        <f>ROUND(C63,0)</f>
        <v>0</v>
      </c>
      <c r="G734" s="270">
        <f>ROUND(C64,0)</f>
        <v>0</v>
      </c>
      <c r="H734" s="270">
        <f>ROUND(C65,0)</f>
        <v>0</v>
      </c>
      <c r="I734" s="270">
        <f>ROUND(C66,0)</f>
        <v>0</v>
      </c>
      <c r="J734" s="270">
        <f>ROUND(C67,0)</f>
        <v>0</v>
      </c>
      <c r="K734" s="270">
        <f>ROUND(C68,0)</f>
        <v>0</v>
      </c>
      <c r="L734" s="270">
        <f>ROUND(C69,0)</f>
        <v>0</v>
      </c>
      <c r="M734" s="270">
        <f>ROUND(C70,0)</f>
        <v>0</v>
      </c>
      <c r="N734" s="270">
        <f>ROUND(C75,0)</f>
        <v>0</v>
      </c>
      <c r="O734" s="270">
        <f>ROUND(C73,0)</f>
        <v>0</v>
      </c>
      <c r="P734" s="270">
        <f>IF(C76&gt;0,ROUND(C76,0),0)</f>
        <v>0</v>
      </c>
      <c r="Q734" s="270">
        <f>IF(C77&gt;0,ROUND(C77,0),0)</f>
        <v>0</v>
      </c>
      <c r="R734" s="270">
        <f>IF(C78&gt;0,ROUND(C78,0),0)</f>
        <v>0</v>
      </c>
      <c r="S734" s="270">
        <f>IF(C79&gt;0,ROUND(C79,0),0)</f>
        <v>0</v>
      </c>
      <c r="T734" s="270">
        <f>IF(C80&gt;0,ROUND(C80,2),0)</f>
        <v>0</v>
      </c>
      <c r="U734" s="270"/>
      <c r="V734" s="270"/>
      <c r="W734" s="270"/>
      <c r="X734" s="270"/>
      <c r="Y734" s="270">
        <f>IF(M668&lt;&gt;0,ROUND(M668,0),0)</f>
        <v>0</v>
      </c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/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0"/>
      <c r="BJ734" s="270"/>
      <c r="BK734" s="270"/>
      <c r="BL734" s="270"/>
      <c r="BM734" s="270"/>
      <c r="BN734" s="270"/>
      <c r="BO734" s="270"/>
      <c r="BP734" s="270"/>
      <c r="BQ734" s="270"/>
      <c r="BR734" s="270"/>
      <c r="BS734" s="270"/>
      <c r="BT734" s="270"/>
      <c r="BU734" s="270"/>
      <c r="BV734" s="270"/>
      <c r="BW734" s="270"/>
      <c r="BX734" s="270"/>
      <c r="BY734" s="270"/>
      <c r="BZ734" s="270"/>
      <c r="CA734" s="270"/>
      <c r="CB734" s="270"/>
      <c r="CC734" s="270"/>
      <c r="CD734" s="270"/>
      <c r="CE734" s="270"/>
    </row>
    <row r="735" spans="1:84" ht="12.65" customHeight="1" x14ac:dyDescent="0.3">
      <c r="A735" s="209" t="str">
        <f>RIGHT($C$83,3)&amp;"*"&amp;RIGHT($C$82,4)&amp;"*"&amp;D$55&amp;"*"&amp;"A"</f>
        <v>045*2021*6030*A</v>
      </c>
      <c r="B735" s="270">
        <f>ROUND(D59,0)</f>
        <v>0</v>
      </c>
      <c r="C735" s="272">
        <f>ROUND(D60,2)</f>
        <v>0</v>
      </c>
      <c r="D735" s="270">
        <f>ROUND(D61,0)</f>
        <v>0</v>
      </c>
      <c r="E735" s="270">
        <f>ROUND(D62,0)</f>
        <v>0</v>
      </c>
      <c r="F735" s="270">
        <f>ROUND(D63,0)</f>
        <v>0</v>
      </c>
      <c r="G735" s="270">
        <f>ROUND(D64,0)</f>
        <v>0</v>
      </c>
      <c r="H735" s="270">
        <f>ROUND(D65,0)</f>
        <v>0</v>
      </c>
      <c r="I735" s="270">
        <f>ROUND(D66,0)</f>
        <v>0</v>
      </c>
      <c r="J735" s="270">
        <f>ROUND(D67,0)</f>
        <v>0</v>
      </c>
      <c r="K735" s="270">
        <f>ROUND(D68,0)</f>
        <v>0</v>
      </c>
      <c r="L735" s="270">
        <f>ROUND(D69,0)</f>
        <v>0</v>
      </c>
      <c r="M735" s="270">
        <f>ROUND(D70,0)</f>
        <v>0</v>
      </c>
      <c r="N735" s="270">
        <f>ROUND(D75,0)</f>
        <v>0</v>
      </c>
      <c r="O735" s="270">
        <f>ROUND(D73,0)</f>
        <v>0</v>
      </c>
      <c r="P735" s="270">
        <f>IF(D76&gt;0,ROUND(D76,0),0)</f>
        <v>0</v>
      </c>
      <c r="Q735" s="270">
        <f>IF(D77&gt;0,ROUND(D77,0),0)</f>
        <v>0</v>
      </c>
      <c r="R735" s="270">
        <f>IF(D78&gt;0,ROUND(D78,0),0)</f>
        <v>0</v>
      </c>
      <c r="S735" s="270">
        <f>IF(D79&gt;0,ROUND(D79,0),0)</f>
        <v>0</v>
      </c>
      <c r="T735" s="272">
        <f>IF(D80&gt;0,ROUND(D80,2),0)</f>
        <v>0</v>
      </c>
      <c r="U735" s="270"/>
      <c r="V735" s="271"/>
      <c r="W735" s="270"/>
      <c r="X735" s="270"/>
      <c r="Y735" s="270">
        <f t="shared" ref="Y735:Y779" si="21">IF(M669&lt;&gt;0,ROUND(M669,0),0)</f>
        <v>0</v>
      </c>
      <c r="Z735" s="271"/>
      <c r="AA735" s="271"/>
      <c r="AB735" s="271"/>
      <c r="AC735" s="271"/>
      <c r="AD735" s="271"/>
      <c r="AE735" s="271"/>
      <c r="AF735" s="271"/>
      <c r="AG735" s="271"/>
      <c r="AH735" s="271"/>
      <c r="AI735" s="271"/>
      <c r="AJ735" s="271"/>
      <c r="AK735" s="271"/>
      <c r="AL735" s="271"/>
      <c r="AM735" s="271"/>
      <c r="AN735" s="271"/>
      <c r="AO735" s="271"/>
      <c r="AP735" s="271"/>
      <c r="AQ735" s="271"/>
      <c r="AR735" s="271"/>
      <c r="AS735" s="271"/>
      <c r="AT735" s="271"/>
      <c r="AU735" s="271"/>
      <c r="AV735" s="271"/>
      <c r="AW735" s="271"/>
      <c r="AX735" s="271"/>
      <c r="AY735" s="271"/>
      <c r="AZ735" s="271"/>
      <c r="BA735" s="271"/>
      <c r="BB735" s="271"/>
      <c r="BC735" s="271"/>
      <c r="BD735" s="271"/>
      <c r="BE735" s="271"/>
      <c r="BF735" s="271"/>
      <c r="BG735" s="271"/>
      <c r="BH735" s="271"/>
      <c r="BI735" s="271"/>
      <c r="BJ735" s="271"/>
      <c r="BK735" s="271"/>
      <c r="BL735" s="271"/>
      <c r="BM735" s="271"/>
      <c r="BN735" s="271"/>
      <c r="BO735" s="271"/>
      <c r="BP735" s="271"/>
      <c r="BQ735" s="271"/>
      <c r="BR735" s="271"/>
      <c r="BS735" s="271"/>
      <c r="BT735" s="271"/>
      <c r="BU735" s="271"/>
      <c r="BV735" s="271"/>
      <c r="BW735" s="271"/>
      <c r="BX735" s="271"/>
      <c r="BY735" s="271"/>
      <c r="BZ735" s="271"/>
      <c r="CA735" s="271"/>
      <c r="CB735" s="271"/>
      <c r="CC735" s="271"/>
      <c r="CD735" s="271"/>
      <c r="CE735" s="271"/>
    </row>
    <row r="736" spans="1:84" ht="12.65" customHeight="1" x14ac:dyDescent="0.3">
      <c r="A736" s="209" t="str">
        <f>RIGHT($C$83,3)&amp;"*"&amp;RIGHT($C$82,4)&amp;"*"&amp;E$55&amp;"*"&amp;"A"</f>
        <v>045*2021*6070*A</v>
      </c>
      <c r="B736" s="270">
        <f>ROUND(E59,0)</f>
        <v>293</v>
      </c>
      <c r="C736" s="272">
        <f>ROUND(E60,2)</f>
        <v>1.18</v>
      </c>
      <c r="D736" s="270">
        <f>ROUND(E61,0)</f>
        <v>76183</v>
      </c>
      <c r="E736" s="270">
        <f>ROUND(E62,0)</f>
        <v>18251</v>
      </c>
      <c r="F736" s="270">
        <f>ROUND(E63,0)</f>
        <v>5035</v>
      </c>
      <c r="G736" s="270">
        <f>ROUND(E64,0)</f>
        <v>3086</v>
      </c>
      <c r="H736" s="270">
        <f>ROUND(E65,0)</f>
        <v>0</v>
      </c>
      <c r="I736" s="270">
        <f>ROUND(E66,0)</f>
        <v>854</v>
      </c>
      <c r="J736" s="270">
        <f>ROUND(E67,0)</f>
        <v>18564</v>
      </c>
      <c r="K736" s="270">
        <f>ROUND(E68,0)</f>
        <v>0</v>
      </c>
      <c r="L736" s="270">
        <f>ROUND(E69,0)</f>
        <v>98</v>
      </c>
      <c r="M736" s="270">
        <f>ROUND(E70,0)</f>
        <v>0</v>
      </c>
      <c r="N736" s="270">
        <f>ROUND(E75,0)</f>
        <v>491573</v>
      </c>
      <c r="O736" s="270">
        <f>ROUND(E73,0)</f>
        <v>491573</v>
      </c>
      <c r="P736" s="270">
        <f>IF(E76&gt;0,ROUND(E76,0),0)</f>
        <v>779</v>
      </c>
      <c r="Q736" s="270">
        <f>IF(E77&gt;0,ROUND(E77,0),0)</f>
        <v>882</v>
      </c>
      <c r="R736" s="270">
        <f>IF(E78&gt;0,ROUND(E78,0),0)</f>
        <v>270</v>
      </c>
      <c r="S736" s="270">
        <f>IF(E79&gt;0,ROUND(E79,0),0)</f>
        <v>1327</v>
      </c>
      <c r="T736" s="272">
        <f>IF(E80&gt;0,ROUND(E80,2),0)</f>
        <v>1.1399999999999999</v>
      </c>
      <c r="U736" s="270"/>
      <c r="V736" s="271"/>
      <c r="W736" s="270"/>
      <c r="X736" s="270"/>
      <c r="Y736" s="270">
        <f t="shared" si="21"/>
        <v>65132</v>
      </c>
      <c r="Z736" s="271"/>
      <c r="AA736" s="271"/>
      <c r="AB736" s="271"/>
      <c r="AC736" s="271"/>
      <c r="AD736" s="271"/>
      <c r="AE736" s="271"/>
      <c r="AF736" s="271"/>
      <c r="AG736" s="271"/>
      <c r="AH736" s="271"/>
      <c r="AI736" s="271"/>
      <c r="AJ736" s="271"/>
      <c r="AK736" s="271"/>
      <c r="AL736" s="271"/>
      <c r="AM736" s="271"/>
      <c r="AN736" s="271"/>
      <c r="AO736" s="271"/>
      <c r="AP736" s="271"/>
      <c r="AQ736" s="271"/>
      <c r="AR736" s="271"/>
      <c r="AS736" s="271"/>
      <c r="AT736" s="271"/>
      <c r="AU736" s="271"/>
      <c r="AV736" s="271"/>
      <c r="AW736" s="271"/>
      <c r="AX736" s="271"/>
      <c r="AY736" s="271"/>
      <c r="AZ736" s="271"/>
      <c r="BA736" s="271"/>
      <c r="BB736" s="271"/>
      <c r="BC736" s="271"/>
      <c r="BD736" s="271"/>
      <c r="BE736" s="271"/>
      <c r="BF736" s="271"/>
      <c r="BG736" s="271"/>
      <c r="BH736" s="271"/>
      <c r="BI736" s="271"/>
      <c r="BJ736" s="271"/>
      <c r="BK736" s="271"/>
      <c r="BL736" s="271"/>
      <c r="BM736" s="271"/>
      <c r="BN736" s="271"/>
      <c r="BO736" s="271"/>
      <c r="BP736" s="271"/>
      <c r="BQ736" s="271"/>
      <c r="BR736" s="271"/>
      <c r="BS736" s="271"/>
      <c r="BT736" s="271"/>
      <c r="BU736" s="271"/>
      <c r="BV736" s="271"/>
      <c r="BW736" s="271"/>
      <c r="BX736" s="271"/>
      <c r="BY736" s="271"/>
      <c r="BZ736" s="271"/>
      <c r="CA736" s="271"/>
      <c r="CB736" s="271"/>
      <c r="CC736" s="271"/>
      <c r="CD736" s="271"/>
      <c r="CE736" s="271"/>
    </row>
    <row r="737" spans="1:83" ht="12.65" customHeight="1" x14ac:dyDescent="0.3">
      <c r="A737" s="209" t="str">
        <f>RIGHT($C$83,3)&amp;"*"&amp;RIGHT($C$82,4)&amp;"*"&amp;F$55&amp;"*"&amp;"A"</f>
        <v>045*2021*6100*A</v>
      </c>
      <c r="B737" s="270">
        <f>ROUND(F59,0)</f>
        <v>0</v>
      </c>
      <c r="C737" s="272">
        <f>ROUND(F60,2)</f>
        <v>0</v>
      </c>
      <c r="D737" s="270">
        <f>ROUND(F61,0)</f>
        <v>0</v>
      </c>
      <c r="E737" s="270">
        <f>ROUND(F62,0)</f>
        <v>0</v>
      </c>
      <c r="F737" s="270">
        <f>ROUND(F63,0)</f>
        <v>0</v>
      </c>
      <c r="G737" s="270">
        <f>ROUND(F64,0)</f>
        <v>0</v>
      </c>
      <c r="H737" s="270">
        <f>ROUND(F65,0)</f>
        <v>0</v>
      </c>
      <c r="I737" s="270">
        <f>ROUND(F66,0)</f>
        <v>0</v>
      </c>
      <c r="J737" s="270">
        <f>ROUND(F67,0)</f>
        <v>0</v>
      </c>
      <c r="K737" s="270">
        <f>ROUND(F68,0)</f>
        <v>0</v>
      </c>
      <c r="L737" s="270">
        <f>ROUND(F69,0)</f>
        <v>0</v>
      </c>
      <c r="M737" s="270">
        <f>ROUND(F70,0)</f>
        <v>0</v>
      </c>
      <c r="N737" s="270">
        <f>ROUND(F75,0)</f>
        <v>0</v>
      </c>
      <c r="O737" s="270">
        <f>ROUND(F73,0)</f>
        <v>0</v>
      </c>
      <c r="P737" s="270">
        <f>IF(F76&gt;0,ROUND(F76,0),0)</f>
        <v>0</v>
      </c>
      <c r="Q737" s="270">
        <f>IF(F77&gt;0,ROUND(F77,0),0)</f>
        <v>0</v>
      </c>
      <c r="R737" s="270">
        <f>IF(F78&gt;0,ROUND(F78,0),0)</f>
        <v>0</v>
      </c>
      <c r="S737" s="270">
        <f>IF(F79&gt;0,ROUND(F79,0),0)</f>
        <v>0</v>
      </c>
      <c r="T737" s="272">
        <f>IF(F80&gt;0,ROUND(F80,2),0)</f>
        <v>0</v>
      </c>
      <c r="U737" s="270"/>
      <c r="V737" s="271"/>
      <c r="W737" s="270"/>
      <c r="X737" s="270"/>
      <c r="Y737" s="270">
        <f t="shared" si="21"/>
        <v>0</v>
      </c>
      <c r="Z737" s="271"/>
      <c r="AA737" s="271"/>
      <c r="AB737" s="271"/>
      <c r="AC737" s="271"/>
      <c r="AD737" s="271"/>
      <c r="AE737" s="271"/>
      <c r="AF737" s="271"/>
      <c r="AG737" s="271"/>
      <c r="AH737" s="271"/>
      <c r="AI737" s="271"/>
      <c r="AJ737" s="271"/>
      <c r="AK737" s="271"/>
      <c r="AL737" s="271"/>
      <c r="AM737" s="271"/>
      <c r="AN737" s="271"/>
      <c r="AO737" s="271"/>
      <c r="AP737" s="271"/>
      <c r="AQ737" s="271"/>
      <c r="AR737" s="271"/>
      <c r="AS737" s="271"/>
      <c r="AT737" s="271"/>
      <c r="AU737" s="271"/>
      <c r="AV737" s="271"/>
      <c r="AW737" s="271"/>
      <c r="AX737" s="271"/>
      <c r="AY737" s="271"/>
      <c r="AZ737" s="271"/>
      <c r="BA737" s="271"/>
      <c r="BB737" s="271"/>
      <c r="BC737" s="271"/>
      <c r="BD737" s="271"/>
      <c r="BE737" s="271"/>
      <c r="BF737" s="271"/>
      <c r="BG737" s="271"/>
      <c r="BH737" s="271"/>
      <c r="BI737" s="271"/>
      <c r="BJ737" s="271"/>
      <c r="BK737" s="271"/>
      <c r="BL737" s="271"/>
      <c r="BM737" s="271"/>
      <c r="BN737" s="271"/>
      <c r="BO737" s="271"/>
      <c r="BP737" s="271"/>
      <c r="BQ737" s="271"/>
      <c r="BR737" s="271"/>
      <c r="BS737" s="271"/>
      <c r="BT737" s="271"/>
      <c r="BU737" s="271"/>
      <c r="BV737" s="271"/>
      <c r="BW737" s="271"/>
      <c r="BX737" s="271"/>
      <c r="BY737" s="271"/>
      <c r="BZ737" s="271"/>
      <c r="CA737" s="271"/>
      <c r="CB737" s="271"/>
      <c r="CC737" s="271"/>
      <c r="CD737" s="271"/>
      <c r="CE737" s="271"/>
    </row>
    <row r="738" spans="1:83" ht="12.65" customHeight="1" x14ac:dyDescent="0.3">
      <c r="A738" s="209" t="str">
        <f>RIGHT($C$83,3)&amp;"*"&amp;RIGHT($C$82,4)&amp;"*"&amp;G$55&amp;"*"&amp;"A"</f>
        <v>045*2021*6120*A</v>
      </c>
      <c r="B738" s="270">
        <f>ROUND(G59,0)</f>
        <v>0</v>
      </c>
      <c r="C738" s="272">
        <f>ROUND(G60,2)</f>
        <v>0</v>
      </c>
      <c r="D738" s="270">
        <f>ROUND(G61,0)</f>
        <v>0</v>
      </c>
      <c r="E738" s="270">
        <f>ROUND(G62,0)</f>
        <v>0</v>
      </c>
      <c r="F738" s="270">
        <f>ROUND(G63,0)</f>
        <v>0</v>
      </c>
      <c r="G738" s="270">
        <f>ROUND(G64,0)</f>
        <v>0</v>
      </c>
      <c r="H738" s="270">
        <f>ROUND(G65,0)</f>
        <v>0</v>
      </c>
      <c r="I738" s="270">
        <f>ROUND(G66,0)</f>
        <v>0</v>
      </c>
      <c r="J738" s="270">
        <f>ROUND(G67,0)</f>
        <v>0</v>
      </c>
      <c r="K738" s="270">
        <f>ROUND(G68,0)</f>
        <v>0</v>
      </c>
      <c r="L738" s="270">
        <f>ROUND(G69,0)</f>
        <v>0</v>
      </c>
      <c r="M738" s="270">
        <f>ROUND(G70,0)</f>
        <v>0</v>
      </c>
      <c r="N738" s="270">
        <f>ROUND(G75,0)</f>
        <v>0</v>
      </c>
      <c r="O738" s="270">
        <f>ROUND(G73,0)</f>
        <v>0</v>
      </c>
      <c r="P738" s="270">
        <f>IF(G76&gt;0,ROUND(G76,0),0)</f>
        <v>0</v>
      </c>
      <c r="Q738" s="270">
        <f>IF(G77&gt;0,ROUND(G77,0),0)</f>
        <v>0</v>
      </c>
      <c r="R738" s="270">
        <f>IF(G78&gt;0,ROUND(G78,0),0)</f>
        <v>0</v>
      </c>
      <c r="S738" s="270">
        <f>IF(G79&gt;0,ROUND(G79,0),0)</f>
        <v>0</v>
      </c>
      <c r="T738" s="272">
        <f>IF(G80&gt;0,ROUND(G80,2),0)</f>
        <v>0</v>
      </c>
      <c r="U738" s="270"/>
      <c r="V738" s="271"/>
      <c r="W738" s="270"/>
      <c r="X738" s="270"/>
      <c r="Y738" s="270">
        <f t="shared" si="21"/>
        <v>0</v>
      </c>
      <c r="Z738" s="271"/>
      <c r="AA738" s="271"/>
      <c r="AB738" s="271"/>
      <c r="AC738" s="271"/>
      <c r="AD738" s="271"/>
      <c r="AE738" s="271"/>
      <c r="AF738" s="271"/>
      <c r="AG738" s="271"/>
      <c r="AH738" s="271"/>
      <c r="AI738" s="271"/>
      <c r="AJ738" s="271"/>
      <c r="AK738" s="271"/>
      <c r="AL738" s="271"/>
      <c r="AM738" s="271"/>
      <c r="AN738" s="271"/>
      <c r="AO738" s="271"/>
      <c r="AP738" s="271"/>
      <c r="AQ738" s="271"/>
      <c r="AR738" s="271"/>
      <c r="AS738" s="271"/>
      <c r="AT738" s="271"/>
      <c r="AU738" s="271"/>
      <c r="AV738" s="271"/>
      <c r="AW738" s="271"/>
      <c r="AX738" s="271"/>
      <c r="AY738" s="271"/>
      <c r="AZ738" s="271"/>
      <c r="BA738" s="271"/>
      <c r="BB738" s="271"/>
      <c r="BC738" s="271"/>
      <c r="BD738" s="271"/>
      <c r="BE738" s="271"/>
      <c r="BF738" s="271"/>
      <c r="BG738" s="271"/>
      <c r="BH738" s="271"/>
      <c r="BI738" s="271"/>
      <c r="BJ738" s="271"/>
      <c r="BK738" s="271"/>
      <c r="BL738" s="271"/>
      <c r="BM738" s="271"/>
      <c r="BN738" s="271"/>
      <c r="BO738" s="271"/>
      <c r="BP738" s="271"/>
      <c r="BQ738" s="271"/>
      <c r="BR738" s="271"/>
      <c r="BS738" s="271"/>
      <c r="BT738" s="271"/>
      <c r="BU738" s="271"/>
      <c r="BV738" s="271"/>
      <c r="BW738" s="271"/>
      <c r="BX738" s="271"/>
      <c r="BY738" s="271"/>
      <c r="BZ738" s="271"/>
      <c r="CA738" s="271"/>
      <c r="CB738" s="271"/>
      <c r="CC738" s="271"/>
      <c r="CD738" s="271"/>
      <c r="CE738" s="271"/>
    </row>
    <row r="739" spans="1:83" ht="12.65" customHeight="1" x14ac:dyDescent="0.3">
      <c r="A739" s="209" t="str">
        <f>RIGHT($C$83,3)&amp;"*"&amp;RIGHT($C$82,4)&amp;"*"&amp;H$55&amp;"*"&amp;"A"</f>
        <v>045*2021*6140*A</v>
      </c>
      <c r="B739" s="270">
        <f>ROUND(H59,0)</f>
        <v>0</v>
      </c>
      <c r="C739" s="272">
        <f>ROUND(H60,2)</f>
        <v>0</v>
      </c>
      <c r="D739" s="270">
        <f>ROUND(H61,0)</f>
        <v>0</v>
      </c>
      <c r="E739" s="270">
        <f>ROUND(H62,0)</f>
        <v>0</v>
      </c>
      <c r="F739" s="270">
        <f>ROUND(H63,0)</f>
        <v>0</v>
      </c>
      <c r="G739" s="270">
        <f>ROUND(H64,0)</f>
        <v>0</v>
      </c>
      <c r="H739" s="270">
        <f>ROUND(H65,0)</f>
        <v>0</v>
      </c>
      <c r="I739" s="270">
        <f>ROUND(H66,0)</f>
        <v>0</v>
      </c>
      <c r="J739" s="270">
        <f>ROUND(H67,0)</f>
        <v>0</v>
      </c>
      <c r="K739" s="270">
        <f>ROUND(H68,0)</f>
        <v>0</v>
      </c>
      <c r="L739" s="270">
        <f>ROUND(H69,0)</f>
        <v>0</v>
      </c>
      <c r="M739" s="270">
        <f>ROUND(H70,0)</f>
        <v>0</v>
      </c>
      <c r="N739" s="270">
        <f>ROUND(H75,0)</f>
        <v>0</v>
      </c>
      <c r="O739" s="270">
        <f>ROUND(H73,0)</f>
        <v>0</v>
      </c>
      <c r="P739" s="270">
        <f>IF(H76&gt;0,ROUND(H76,0),0)</f>
        <v>0</v>
      </c>
      <c r="Q739" s="270">
        <f>IF(H77&gt;0,ROUND(H77,0),0)</f>
        <v>0</v>
      </c>
      <c r="R739" s="270">
        <f>IF(H78&gt;0,ROUND(H78,0),0)</f>
        <v>0</v>
      </c>
      <c r="S739" s="270">
        <f>IF(H79&gt;0,ROUND(H79,0),0)</f>
        <v>0</v>
      </c>
      <c r="T739" s="272">
        <f>IF(H80&gt;0,ROUND(H80,2),0)</f>
        <v>0</v>
      </c>
      <c r="U739" s="270"/>
      <c r="V739" s="271"/>
      <c r="W739" s="270"/>
      <c r="X739" s="270"/>
      <c r="Y739" s="270">
        <f t="shared" si="21"/>
        <v>0</v>
      </c>
      <c r="Z739" s="271"/>
      <c r="AA739" s="271"/>
      <c r="AB739" s="271"/>
      <c r="AC739" s="271"/>
      <c r="AD739" s="271"/>
      <c r="AE739" s="271"/>
      <c r="AF739" s="271"/>
      <c r="AG739" s="271"/>
      <c r="AH739" s="271"/>
      <c r="AI739" s="271"/>
      <c r="AJ739" s="271"/>
      <c r="AK739" s="271"/>
      <c r="AL739" s="271"/>
      <c r="AM739" s="271"/>
      <c r="AN739" s="271"/>
      <c r="AO739" s="271"/>
      <c r="AP739" s="271"/>
      <c r="AQ739" s="271"/>
      <c r="AR739" s="271"/>
      <c r="AS739" s="271"/>
      <c r="AT739" s="271"/>
      <c r="AU739" s="271"/>
      <c r="AV739" s="271"/>
      <c r="AW739" s="271"/>
      <c r="AX739" s="271"/>
      <c r="AY739" s="271"/>
      <c r="AZ739" s="271"/>
      <c r="BA739" s="271"/>
      <c r="BB739" s="271"/>
      <c r="BC739" s="271"/>
      <c r="BD739" s="271"/>
      <c r="BE739" s="271"/>
      <c r="BF739" s="271"/>
      <c r="BG739" s="271"/>
      <c r="BH739" s="271"/>
      <c r="BI739" s="271"/>
      <c r="BJ739" s="271"/>
      <c r="BK739" s="271"/>
      <c r="BL739" s="271"/>
      <c r="BM739" s="271"/>
      <c r="BN739" s="271"/>
      <c r="BO739" s="271"/>
      <c r="BP739" s="271"/>
      <c r="BQ739" s="271"/>
      <c r="BR739" s="271"/>
      <c r="BS739" s="271"/>
      <c r="BT739" s="271"/>
      <c r="BU739" s="271"/>
      <c r="BV739" s="271"/>
      <c r="BW739" s="271"/>
      <c r="BX739" s="271"/>
      <c r="BY739" s="271"/>
      <c r="BZ739" s="271"/>
      <c r="CA739" s="271"/>
      <c r="CB739" s="271"/>
      <c r="CC739" s="271"/>
      <c r="CD739" s="271"/>
      <c r="CE739" s="271"/>
    </row>
    <row r="740" spans="1:83" ht="12.65" customHeight="1" x14ac:dyDescent="0.3">
      <c r="A740" s="209" t="str">
        <f>RIGHT($C$83,3)&amp;"*"&amp;RIGHT($C$82,4)&amp;"*"&amp;I$55&amp;"*"&amp;"A"</f>
        <v>045*2021*6150*A</v>
      </c>
      <c r="B740" s="270">
        <f>ROUND(I59,0)</f>
        <v>0</v>
      </c>
      <c r="C740" s="272">
        <f>ROUND(I60,2)</f>
        <v>0</v>
      </c>
      <c r="D740" s="270">
        <f>ROUND(I61,0)</f>
        <v>0</v>
      </c>
      <c r="E740" s="270">
        <f>ROUND(I62,0)</f>
        <v>0</v>
      </c>
      <c r="F740" s="270">
        <f>ROUND(I63,0)</f>
        <v>0</v>
      </c>
      <c r="G740" s="270">
        <f>ROUND(I64,0)</f>
        <v>0</v>
      </c>
      <c r="H740" s="270">
        <f>ROUND(I65,0)</f>
        <v>0</v>
      </c>
      <c r="I740" s="270">
        <f>ROUND(I66,0)</f>
        <v>0</v>
      </c>
      <c r="J740" s="270">
        <f>ROUND(I67,0)</f>
        <v>0</v>
      </c>
      <c r="K740" s="270">
        <f>ROUND(I68,0)</f>
        <v>0</v>
      </c>
      <c r="L740" s="270">
        <f>ROUND(I69,0)</f>
        <v>0</v>
      </c>
      <c r="M740" s="270">
        <f>ROUND(I70,0)</f>
        <v>0</v>
      </c>
      <c r="N740" s="270">
        <f>ROUND(I75,0)</f>
        <v>0</v>
      </c>
      <c r="O740" s="270">
        <f>ROUND(I73,0)</f>
        <v>0</v>
      </c>
      <c r="P740" s="270">
        <f>IF(I76&gt;0,ROUND(I76,0),0)</f>
        <v>0</v>
      </c>
      <c r="Q740" s="270">
        <f>IF(I77&gt;0,ROUND(I77,0),0)</f>
        <v>0</v>
      </c>
      <c r="R740" s="270">
        <f>IF(I78&gt;0,ROUND(I78,0),0)</f>
        <v>0</v>
      </c>
      <c r="S740" s="270">
        <f>IF(I79&gt;0,ROUND(I79,0),0)</f>
        <v>0</v>
      </c>
      <c r="T740" s="272">
        <f>IF(I80&gt;0,ROUND(I80,2),0)</f>
        <v>0</v>
      </c>
      <c r="U740" s="270"/>
      <c r="V740" s="271"/>
      <c r="W740" s="270"/>
      <c r="X740" s="270"/>
      <c r="Y740" s="270">
        <f t="shared" si="21"/>
        <v>0</v>
      </c>
      <c r="Z740" s="271"/>
      <c r="AA740" s="271"/>
      <c r="AB740" s="271"/>
      <c r="AC740" s="271"/>
      <c r="AD740" s="271"/>
      <c r="AE740" s="271"/>
      <c r="AF740" s="271"/>
      <c r="AG740" s="271"/>
      <c r="AH740" s="271"/>
      <c r="AI740" s="271"/>
      <c r="AJ740" s="271"/>
      <c r="AK740" s="271"/>
      <c r="AL740" s="271"/>
      <c r="AM740" s="271"/>
      <c r="AN740" s="271"/>
      <c r="AO740" s="271"/>
      <c r="AP740" s="271"/>
      <c r="AQ740" s="271"/>
      <c r="AR740" s="271"/>
      <c r="AS740" s="271"/>
      <c r="AT740" s="271"/>
      <c r="AU740" s="271"/>
      <c r="AV740" s="271"/>
      <c r="AW740" s="271"/>
      <c r="AX740" s="271"/>
      <c r="AY740" s="271"/>
      <c r="AZ740" s="271"/>
      <c r="BA740" s="271"/>
      <c r="BB740" s="271"/>
      <c r="BC740" s="271"/>
      <c r="BD740" s="271"/>
      <c r="BE740" s="271"/>
      <c r="BF740" s="271"/>
      <c r="BG740" s="271"/>
      <c r="BH740" s="271"/>
      <c r="BI740" s="271"/>
      <c r="BJ740" s="271"/>
      <c r="BK740" s="271"/>
      <c r="BL740" s="271"/>
      <c r="BM740" s="271"/>
      <c r="BN740" s="271"/>
      <c r="BO740" s="271"/>
      <c r="BP740" s="271"/>
      <c r="BQ740" s="271"/>
      <c r="BR740" s="271"/>
      <c r="BS740" s="271"/>
      <c r="BT740" s="271"/>
      <c r="BU740" s="271"/>
      <c r="BV740" s="271"/>
      <c r="BW740" s="271"/>
      <c r="BX740" s="271"/>
      <c r="BY740" s="271"/>
      <c r="BZ740" s="271"/>
      <c r="CA740" s="271"/>
      <c r="CB740" s="271"/>
      <c r="CC740" s="271"/>
      <c r="CD740" s="271"/>
      <c r="CE740" s="271"/>
    </row>
    <row r="741" spans="1:83" ht="12.65" customHeight="1" x14ac:dyDescent="0.3">
      <c r="A741" s="209" t="str">
        <f>RIGHT($C$83,3)&amp;"*"&amp;RIGHT($C$82,4)&amp;"*"&amp;J$55&amp;"*"&amp;"A"</f>
        <v>045*2021*6170*A</v>
      </c>
      <c r="B741" s="270">
        <f>ROUND(J59,0)</f>
        <v>0</v>
      </c>
      <c r="C741" s="272">
        <f>ROUND(J60,2)</f>
        <v>0</v>
      </c>
      <c r="D741" s="270">
        <f>ROUND(J61,0)</f>
        <v>0</v>
      </c>
      <c r="E741" s="270">
        <f>ROUND(J62,0)</f>
        <v>0</v>
      </c>
      <c r="F741" s="270">
        <f>ROUND(J63,0)</f>
        <v>0</v>
      </c>
      <c r="G741" s="270">
        <f>ROUND(J64,0)</f>
        <v>0</v>
      </c>
      <c r="H741" s="270">
        <f>ROUND(J65,0)</f>
        <v>0</v>
      </c>
      <c r="I741" s="270">
        <f>ROUND(J66,0)</f>
        <v>0</v>
      </c>
      <c r="J741" s="270">
        <f>ROUND(J67,0)</f>
        <v>0</v>
      </c>
      <c r="K741" s="270">
        <f>ROUND(J68,0)</f>
        <v>0</v>
      </c>
      <c r="L741" s="270">
        <f>ROUND(J69,0)</f>
        <v>0</v>
      </c>
      <c r="M741" s="270">
        <f>ROUND(J70,0)</f>
        <v>0</v>
      </c>
      <c r="N741" s="270">
        <f>ROUND(J75,0)</f>
        <v>0</v>
      </c>
      <c r="O741" s="270">
        <f>ROUND(J73,0)</f>
        <v>0</v>
      </c>
      <c r="P741" s="270">
        <f>IF(J76&gt;0,ROUND(J76,0),0)</f>
        <v>0</v>
      </c>
      <c r="Q741" s="270">
        <f>IF(J77&gt;0,ROUND(J77,0),0)</f>
        <v>0</v>
      </c>
      <c r="R741" s="270">
        <f>IF(J78&gt;0,ROUND(J78,0),0)</f>
        <v>0</v>
      </c>
      <c r="S741" s="270">
        <f>IF(J79&gt;0,ROUND(J79,0),0)</f>
        <v>0</v>
      </c>
      <c r="T741" s="272">
        <f>IF(J80&gt;0,ROUND(J80,2),0)</f>
        <v>0</v>
      </c>
      <c r="U741" s="270"/>
      <c r="V741" s="271"/>
      <c r="W741" s="270"/>
      <c r="X741" s="270"/>
      <c r="Y741" s="270">
        <f t="shared" si="21"/>
        <v>0</v>
      </c>
      <c r="Z741" s="271"/>
      <c r="AA741" s="271"/>
      <c r="AB741" s="271"/>
      <c r="AC741" s="271"/>
      <c r="AD741" s="271"/>
      <c r="AE741" s="271"/>
      <c r="AF741" s="271"/>
      <c r="AG741" s="271"/>
      <c r="AH741" s="271"/>
      <c r="AI741" s="271"/>
      <c r="AJ741" s="271"/>
      <c r="AK741" s="271"/>
      <c r="AL741" s="271"/>
      <c r="AM741" s="271"/>
      <c r="AN741" s="271"/>
      <c r="AO741" s="271"/>
      <c r="AP741" s="271"/>
      <c r="AQ741" s="271"/>
      <c r="AR741" s="271"/>
      <c r="AS741" s="271"/>
      <c r="AT741" s="271"/>
      <c r="AU741" s="271"/>
      <c r="AV741" s="271"/>
      <c r="AW741" s="271"/>
      <c r="AX741" s="271"/>
      <c r="AY741" s="271"/>
      <c r="AZ741" s="271"/>
      <c r="BA741" s="271"/>
      <c r="BB741" s="271"/>
      <c r="BC741" s="271"/>
      <c r="BD741" s="271"/>
      <c r="BE741" s="271"/>
      <c r="BF741" s="271"/>
      <c r="BG741" s="271"/>
      <c r="BH741" s="271"/>
      <c r="BI741" s="271"/>
      <c r="BJ741" s="271"/>
      <c r="BK741" s="271"/>
      <c r="BL741" s="271"/>
      <c r="BM741" s="271"/>
      <c r="BN741" s="271"/>
      <c r="BO741" s="271"/>
      <c r="BP741" s="271"/>
      <c r="BQ741" s="271"/>
      <c r="BR741" s="271"/>
      <c r="BS741" s="271"/>
      <c r="BT741" s="271"/>
      <c r="BU741" s="271"/>
      <c r="BV741" s="271"/>
      <c r="BW741" s="271"/>
      <c r="BX741" s="271"/>
      <c r="BY741" s="271"/>
      <c r="BZ741" s="271"/>
      <c r="CA741" s="271"/>
      <c r="CB741" s="271"/>
      <c r="CC741" s="271"/>
      <c r="CD741" s="271"/>
      <c r="CE741" s="271"/>
    </row>
    <row r="742" spans="1:83" ht="12.65" customHeight="1" x14ac:dyDescent="0.3">
      <c r="A742" s="209" t="str">
        <f>RIGHT($C$83,3)&amp;"*"&amp;RIGHT($C$82,4)&amp;"*"&amp;K$55&amp;"*"&amp;"A"</f>
        <v>045*2021*6200*A</v>
      </c>
      <c r="B742" s="270">
        <f>ROUND(K59,0)</f>
        <v>4269</v>
      </c>
      <c r="C742" s="272">
        <f>ROUND(K60,2)</f>
        <v>13.03</v>
      </c>
      <c r="D742" s="270">
        <f>ROUND(K61,0)</f>
        <v>783728</v>
      </c>
      <c r="E742" s="270">
        <f>ROUND(K62,0)</f>
        <v>187752</v>
      </c>
      <c r="F742" s="270">
        <f>ROUND(K63,0)</f>
        <v>69347</v>
      </c>
      <c r="G742" s="270">
        <f>ROUND(K64,0)</f>
        <v>20987</v>
      </c>
      <c r="H742" s="270">
        <f>ROUND(K65,0)</f>
        <v>0</v>
      </c>
      <c r="I742" s="270">
        <f>ROUND(K66,0)</f>
        <v>9002</v>
      </c>
      <c r="J742" s="270">
        <f>ROUND(K67,0)</f>
        <v>113532</v>
      </c>
      <c r="K742" s="270">
        <f>ROUND(K68,0)</f>
        <v>0</v>
      </c>
      <c r="L742" s="270">
        <f>ROUND(K69,0)</f>
        <v>0</v>
      </c>
      <c r="M742" s="270">
        <f>ROUND(K70,0)</f>
        <v>0</v>
      </c>
      <c r="N742" s="270">
        <f>ROUND(K75,0)</f>
        <v>1010805</v>
      </c>
      <c r="O742" s="270">
        <f>ROUND(K73,0)</f>
        <v>1010805</v>
      </c>
      <c r="P742" s="270">
        <f>IF(K76&gt;0,ROUND(K76,0),0)</f>
        <v>4764</v>
      </c>
      <c r="Q742" s="270">
        <f>IF(K77&gt;0,ROUND(K77,0),0)</f>
        <v>12724</v>
      </c>
      <c r="R742" s="270">
        <f>IF(K78&gt;0,ROUND(K78,0),0)</f>
        <v>1613</v>
      </c>
      <c r="S742" s="270">
        <f>IF(K79&gt;0,ROUND(K79,0),0)</f>
        <v>15618</v>
      </c>
      <c r="T742" s="272">
        <f>IF(K80&gt;0,ROUND(K80,2),0)</f>
        <v>13.63</v>
      </c>
      <c r="U742" s="270"/>
      <c r="V742" s="271"/>
      <c r="W742" s="270"/>
      <c r="X742" s="270"/>
      <c r="Y742" s="270">
        <f t="shared" si="21"/>
        <v>339650</v>
      </c>
      <c r="Z742" s="271"/>
      <c r="AA742" s="271"/>
      <c r="AB742" s="271"/>
      <c r="AC742" s="271"/>
      <c r="AD742" s="271"/>
      <c r="AE742" s="271"/>
      <c r="AF742" s="271"/>
      <c r="AG742" s="271"/>
      <c r="AH742" s="271"/>
      <c r="AI742" s="271"/>
      <c r="AJ742" s="271"/>
      <c r="AK742" s="271"/>
      <c r="AL742" s="271"/>
      <c r="AM742" s="271"/>
      <c r="AN742" s="271"/>
      <c r="AO742" s="271"/>
      <c r="AP742" s="271"/>
      <c r="AQ742" s="271"/>
      <c r="AR742" s="271"/>
      <c r="AS742" s="271"/>
      <c r="AT742" s="271"/>
      <c r="AU742" s="271"/>
      <c r="AV742" s="271"/>
      <c r="AW742" s="271"/>
      <c r="AX742" s="271"/>
      <c r="AY742" s="271"/>
      <c r="AZ742" s="271"/>
      <c r="BA742" s="271"/>
      <c r="BB742" s="271"/>
      <c r="BC742" s="271"/>
      <c r="BD742" s="271"/>
      <c r="BE742" s="271"/>
      <c r="BF742" s="271"/>
      <c r="BG742" s="271"/>
      <c r="BH742" s="271"/>
      <c r="BI742" s="271"/>
      <c r="BJ742" s="271"/>
      <c r="BK742" s="271"/>
      <c r="BL742" s="271"/>
      <c r="BM742" s="271"/>
      <c r="BN742" s="271"/>
      <c r="BO742" s="271"/>
      <c r="BP742" s="271"/>
      <c r="BQ742" s="271"/>
      <c r="BR742" s="271"/>
      <c r="BS742" s="271"/>
      <c r="BT742" s="271"/>
      <c r="BU742" s="271"/>
      <c r="BV742" s="271"/>
      <c r="BW742" s="271"/>
      <c r="BX742" s="271"/>
      <c r="BY742" s="271"/>
      <c r="BZ742" s="271"/>
      <c r="CA742" s="271"/>
      <c r="CB742" s="271"/>
      <c r="CC742" s="271"/>
      <c r="CD742" s="271"/>
      <c r="CE742" s="271"/>
    </row>
    <row r="743" spans="1:83" ht="12.65" customHeight="1" x14ac:dyDescent="0.3">
      <c r="A743" s="209" t="str">
        <f>RIGHT($C$83,3)&amp;"*"&amp;RIGHT($C$82,4)&amp;"*"&amp;L$55&amp;"*"&amp;"A"</f>
        <v>045*2021*6210*A</v>
      </c>
      <c r="B743" s="270">
        <f>ROUND(L59,0)</f>
        <v>4855</v>
      </c>
      <c r="C743" s="272">
        <f>ROUND(L60,2)</f>
        <v>19.5</v>
      </c>
      <c r="D743" s="270">
        <f>ROUND(L61,0)</f>
        <v>1262357</v>
      </c>
      <c r="E743" s="270">
        <f>ROUND(L62,0)</f>
        <v>302414</v>
      </c>
      <c r="F743" s="270">
        <f>ROUND(L63,0)</f>
        <v>83428</v>
      </c>
      <c r="G743" s="270">
        <f>ROUND(L64,0)</f>
        <v>51128</v>
      </c>
      <c r="H743" s="270">
        <f>ROUND(L65,0)</f>
        <v>0</v>
      </c>
      <c r="I743" s="270">
        <f>ROUND(L66,0)</f>
        <v>14147</v>
      </c>
      <c r="J743" s="270">
        <f>ROUND(L67,0)</f>
        <v>307303</v>
      </c>
      <c r="K743" s="270">
        <f>ROUND(L68,0)</f>
        <v>0</v>
      </c>
      <c r="L743" s="270">
        <f>ROUND(L69,0)</f>
        <v>1616</v>
      </c>
      <c r="M743" s="270">
        <f>ROUND(L70,0)</f>
        <v>0</v>
      </c>
      <c r="N743" s="270">
        <f>ROUND(L75,0)</f>
        <v>1227984</v>
      </c>
      <c r="O743" s="270">
        <f>ROUND(L73,0)</f>
        <v>1227984</v>
      </c>
      <c r="P743" s="270">
        <f>IF(L76&gt;0,ROUND(L76,0),0)</f>
        <v>12895</v>
      </c>
      <c r="Q743" s="270">
        <f>IF(L77&gt;0,ROUND(L77,0),0)</f>
        <v>14617</v>
      </c>
      <c r="R743" s="270">
        <f>IF(L78&gt;0,ROUND(L78,0),0)</f>
        <v>4467</v>
      </c>
      <c r="S743" s="270">
        <f>IF(L79&gt;0,ROUND(L79,0),0)</f>
        <v>21991</v>
      </c>
      <c r="T743" s="272">
        <f>IF(L80&gt;0,ROUND(L80,2),0)</f>
        <v>18.87</v>
      </c>
      <c r="U743" s="270"/>
      <c r="V743" s="271"/>
      <c r="W743" s="270"/>
      <c r="X743" s="270"/>
      <c r="Y743" s="270">
        <f t="shared" si="21"/>
        <v>132845</v>
      </c>
      <c r="Z743" s="271"/>
      <c r="AA743" s="271"/>
      <c r="AB743" s="271"/>
      <c r="AC743" s="271"/>
      <c r="AD743" s="271"/>
      <c r="AE743" s="271"/>
      <c r="AF743" s="271"/>
      <c r="AG743" s="271"/>
      <c r="AH743" s="271"/>
      <c r="AI743" s="271"/>
      <c r="AJ743" s="271"/>
      <c r="AK743" s="271"/>
      <c r="AL743" s="271"/>
      <c r="AM743" s="271"/>
      <c r="AN743" s="271"/>
      <c r="AO743" s="271"/>
      <c r="AP743" s="271"/>
      <c r="AQ743" s="271"/>
      <c r="AR743" s="271"/>
      <c r="AS743" s="271"/>
      <c r="AT743" s="271"/>
      <c r="AU743" s="271"/>
      <c r="AV743" s="271"/>
      <c r="AW743" s="271"/>
      <c r="AX743" s="271"/>
      <c r="AY743" s="271"/>
      <c r="AZ743" s="271"/>
      <c r="BA743" s="271"/>
      <c r="BB743" s="271"/>
      <c r="BC743" s="271"/>
      <c r="BD743" s="271"/>
      <c r="BE743" s="271"/>
      <c r="BF743" s="271"/>
      <c r="BG743" s="271"/>
      <c r="BH743" s="271"/>
      <c r="BI743" s="271"/>
      <c r="BJ743" s="271"/>
      <c r="BK743" s="271"/>
      <c r="BL743" s="271"/>
      <c r="BM743" s="271"/>
      <c r="BN743" s="271"/>
      <c r="BO743" s="271"/>
      <c r="BP743" s="271"/>
      <c r="BQ743" s="271"/>
      <c r="BR743" s="271"/>
      <c r="BS743" s="271"/>
      <c r="BT743" s="271"/>
      <c r="BU743" s="271"/>
      <c r="BV743" s="271"/>
      <c r="BW743" s="271"/>
      <c r="BX743" s="271"/>
      <c r="BY743" s="271"/>
      <c r="BZ743" s="271"/>
      <c r="CA743" s="271"/>
      <c r="CB743" s="271"/>
      <c r="CC743" s="271"/>
      <c r="CD743" s="271"/>
      <c r="CE743" s="271"/>
    </row>
    <row r="744" spans="1:83" ht="12.65" customHeight="1" x14ac:dyDescent="0.3">
      <c r="A744" s="209" t="str">
        <f>RIGHT($C$83,3)&amp;"*"&amp;RIGHT($C$82,4)&amp;"*"&amp;M$55&amp;"*"&amp;"A"</f>
        <v>045*2021*6330*A</v>
      </c>
      <c r="B744" s="270">
        <f>ROUND(M59,0)</f>
        <v>0</v>
      </c>
      <c r="C744" s="272">
        <f>ROUND(M60,2)</f>
        <v>0</v>
      </c>
      <c r="D744" s="270">
        <f>ROUND(M61,0)</f>
        <v>0</v>
      </c>
      <c r="E744" s="270">
        <f>ROUND(M62,0)</f>
        <v>0</v>
      </c>
      <c r="F744" s="270">
        <f>ROUND(M63,0)</f>
        <v>0</v>
      </c>
      <c r="G744" s="270">
        <f>ROUND(M64,0)</f>
        <v>0</v>
      </c>
      <c r="H744" s="270">
        <f>ROUND(M65,0)</f>
        <v>0</v>
      </c>
      <c r="I744" s="270">
        <f>ROUND(M66,0)</f>
        <v>0</v>
      </c>
      <c r="J744" s="270">
        <f>ROUND(M67,0)</f>
        <v>0</v>
      </c>
      <c r="K744" s="270">
        <f>ROUND(M68,0)</f>
        <v>0</v>
      </c>
      <c r="L744" s="270">
        <f>ROUND(M69,0)</f>
        <v>0</v>
      </c>
      <c r="M744" s="270">
        <f>ROUND(M70,0)</f>
        <v>0</v>
      </c>
      <c r="N744" s="270">
        <f>ROUND(M75,0)</f>
        <v>0</v>
      </c>
      <c r="O744" s="270">
        <f>ROUND(M73,0)</f>
        <v>0</v>
      </c>
      <c r="P744" s="270">
        <f>IF(M76&gt;0,ROUND(M76,0),0)</f>
        <v>0</v>
      </c>
      <c r="Q744" s="270">
        <f>IF(M77&gt;0,ROUND(M77,0),0)</f>
        <v>0</v>
      </c>
      <c r="R744" s="270">
        <f>IF(M78&gt;0,ROUND(M78,0),0)</f>
        <v>0</v>
      </c>
      <c r="S744" s="270">
        <f>IF(M79&gt;0,ROUND(M79,0),0)</f>
        <v>0</v>
      </c>
      <c r="T744" s="272">
        <f>IF(M80&gt;0,ROUND(M80,2),0)</f>
        <v>0</v>
      </c>
      <c r="U744" s="270"/>
      <c r="V744" s="271"/>
      <c r="W744" s="270"/>
      <c r="X744" s="270"/>
      <c r="Y744" s="270">
        <f t="shared" si="21"/>
        <v>0</v>
      </c>
      <c r="Z744" s="271"/>
      <c r="AA744" s="271"/>
      <c r="AB744" s="271"/>
      <c r="AC744" s="271"/>
      <c r="AD744" s="271"/>
      <c r="AE744" s="271"/>
      <c r="AF744" s="271"/>
      <c r="AG744" s="271"/>
      <c r="AH744" s="271"/>
      <c r="AI744" s="271"/>
      <c r="AJ744" s="271"/>
      <c r="AK744" s="271"/>
      <c r="AL744" s="271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271"/>
    </row>
    <row r="745" spans="1:83" ht="12.65" customHeight="1" x14ac:dyDescent="0.3">
      <c r="A745" s="209" t="str">
        <f>RIGHT($C$83,3)&amp;"*"&amp;RIGHT($C$82,4)&amp;"*"&amp;N$55&amp;"*"&amp;"A"</f>
        <v>045*2021*6400*A</v>
      </c>
      <c r="B745" s="270">
        <f>ROUND(N59,0)</f>
        <v>9254</v>
      </c>
      <c r="C745" s="272">
        <f>ROUND(N60,2)</f>
        <v>9.11</v>
      </c>
      <c r="D745" s="270">
        <f>ROUND(N61,0)</f>
        <v>513408</v>
      </c>
      <c r="E745" s="270">
        <f>ROUND(N62,0)</f>
        <v>122994</v>
      </c>
      <c r="F745" s="270">
        <f>ROUND(N63,0)</f>
        <v>28968</v>
      </c>
      <c r="G745" s="270">
        <f>ROUND(N64,0)</f>
        <v>6105</v>
      </c>
      <c r="H745" s="270">
        <f>ROUND(N65,0)</f>
        <v>0</v>
      </c>
      <c r="I745" s="270">
        <f>ROUND(N66,0)</f>
        <v>1762</v>
      </c>
      <c r="J745" s="270">
        <f>ROUND(N67,0)</f>
        <v>292909</v>
      </c>
      <c r="K745" s="270">
        <f>ROUND(N68,0)</f>
        <v>0</v>
      </c>
      <c r="L745" s="270">
        <f>ROUND(N69,0)</f>
        <v>0</v>
      </c>
      <c r="M745" s="270">
        <f>ROUND(N70,0)</f>
        <v>0</v>
      </c>
      <c r="N745" s="270">
        <f>ROUND(N75,0)</f>
        <v>1045587</v>
      </c>
      <c r="O745" s="270">
        <f>ROUND(N73,0)</f>
        <v>76703</v>
      </c>
      <c r="P745" s="270">
        <f>IF(N76&gt;0,ROUND(N76,0),0)</f>
        <v>12291</v>
      </c>
      <c r="Q745" s="270">
        <f>IF(N77&gt;0,ROUND(N77,0),0)</f>
        <v>26081</v>
      </c>
      <c r="R745" s="270">
        <f>IF(N78&gt;0,ROUND(N78,0),0)</f>
        <v>4257</v>
      </c>
      <c r="S745" s="270">
        <f>IF(N79&gt;0,ROUND(N79,0),0)</f>
        <v>9524</v>
      </c>
      <c r="T745" s="272">
        <f>IF(N80&gt;0,ROUND(N80,2),0)</f>
        <v>9.56</v>
      </c>
      <c r="U745" s="270"/>
      <c r="V745" s="271"/>
      <c r="W745" s="270"/>
      <c r="X745" s="270"/>
      <c r="Y745" s="270">
        <f t="shared" si="21"/>
        <v>82387</v>
      </c>
      <c r="Z745" s="271"/>
      <c r="AA745" s="271"/>
      <c r="AB745" s="271"/>
      <c r="AC745" s="271"/>
      <c r="AD745" s="271"/>
      <c r="AE745" s="271"/>
      <c r="AF745" s="271"/>
      <c r="AG745" s="271"/>
      <c r="AH745" s="271"/>
      <c r="AI745" s="271"/>
      <c r="AJ745" s="271"/>
      <c r="AK745" s="271"/>
      <c r="AL745" s="271"/>
      <c r="AM745" s="271"/>
      <c r="AN745" s="271"/>
      <c r="AO745" s="271"/>
      <c r="AP745" s="271"/>
      <c r="AQ745" s="271"/>
      <c r="AR745" s="271"/>
      <c r="AS745" s="271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271"/>
    </row>
    <row r="746" spans="1:83" ht="12.65" customHeight="1" x14ac:dyDescent="0.3">
      <c r="A746" s="209" t="str">
        <f>RIGHT($C$83,3)&amp;"*"&amp;RIGHT($C$82,4)&amp;"*"&amp;O$55&amp;"*"&amp;"A"</f>
        <v>045*2021*7010*A</v>
      </c>
      <c r="B746" s="270">
        <f>ROUND(O59,0)</f>
        <v>0</v>
      </c>
      <c r="C746" s="272">
        <f>ROUND(O60,2)</f>
        <v>0</v>
      </c>
      <c r="D746" s="270">
        <f>ROUND(O61,0)</f>
        <v>0</v>
      </c>
      <c r="E746" s="270">
        <f>ROUND(O62,0)</f>
        <v>0</v>
      </c>
      <c r="F746" s="270">
        <f>ROUND(O63,0)</f>
        <v>0</v>
      </c>
      <c r="G746" s="270">
        <f>ROUND(O64,0)</f>
        <v>0</v>
      </c>
      <c r="H746" s="270">
        <f>ROUND(O65,0)</f>
        <v>0</v>
      </c>
      <c r="I746" s="270">
        <f>ROUND(O66,0)</f>
        <v>0</v>
      </c>
      <c r="J746" s="270">
        <f>ROUND(O67,0)</f>
        <v>0</v>
      </c>
      <c r="K746" s="270">
        <f>ROUND(O68,0)</f>
        <v>0</v>
      </c>
      <c r="L746" s="270">
        <f>ROUND(O69,0)</f>
        <v>0</v>
      </c>
      <c r="M746" s="270">
        <f>ROUND(O70,0)</f>
        <v>0</v>
      </c>
      <c r="N746" s="270">
        <f>ROUND(O75,0)</f>
        <v>0</v>
      </c>
      <c r="O746" s="270">
        <f>ROUND(O73,0)</f>
        <v>0</v>
      </c>
      <c r="P746" s="270">
        <f>IF(O76&gt;0,ROUND(O76,0),0)</f>
        <v>0</v>
      </c>
      <c r="Q746" s="270">
        <f>IF(O77&gt;0,ROUND(O77,0),0)</f>
        <v>0</v>
      </c>
      <c r="R746" s="270">
        <f>IF(O78&gt;0,ROUND(O78,0),0)</f>
        <v>0</v>
      </c>
      <c r="S746" s="270">
        <f>IF(O79&gt;0,ROUND(O79,0),0)</f>
        <v>0</v>
      </c>
      <c r="T746" s="272">
        <f>IF(O80&gt;0,ROUND(O80,2),0)</f>
        <v>0</v>
      </c>
      <c r="U746" s="270"/>
      <c r="V746" s="271"/>
      <c r="W746" s="270"/>
      <c r="X746" s="270"/>
      <c r="Y746" s="270">
        <f t="shared" si="21"/>
        <v>0</v>
      </c>
      <c r="Z746" s="271"/>
      <c r="AA746" s="271"/>
      <c r="AB746" s="271"/>
      <c r="AC746" s="271"/>
      <c r="AD746" s="271"/>
      <c r="AE746" s="271"/>
      <c r="AF746" s="271"/>
      <c r="AG746" s="271"/>
      <c r="AH746" s="271"/>
      <c r="AI746" s="271"/>
      <c r="AJ746" s="271"/>
      <c r="AK746" s="271"/>
      <c r="AL746" s="271"/>
      <c r="AM746" s="271"/>
      <c r="AN746" s="271"/>
      <c r="AO746" s="271"/>
      <c r="AP746" s="271"/>
      <c r="AQ746" s="271"/>
      <c r="AR746" s="271"/>
      <c r="AS746" s="271"/>
      <c r="AT746" s="271"/>
      <c r="AU746" s="271"/>
      <c r="AV746" s="271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271"/>
    </row>
    <row r="747" spans="1:83" ht="12.65" customHeight="1" x14ac:dyDescent="0.3">
      <c r="A747" s="209" t="str">
        <f>RIGHT($C$83,3)&amp;"*"&amp;RIGHT($C$82,4)&amp;"*"&amp;P$55&amp;"*"&amp;"A"</f>
        <v>045*2021*7020*A</v>
      </c>
      <c r="B747" s="270">
        <f>ROUND(P59,0)</f>
        <v>0</v>
      </c>
      <c r="C747" s="272">
        <f>ROUND(P60,2)</f>
        <v>0</v>
      </c>
      <c r="D747" s="270">
        <f>ROUND(P61,0)</f>
        <v>0</v>
      </c>
      <c r="E747" s="270">
        <f>ROUND(P62,0)</f>
        <v>0</v>
      </c>
      <c r="F747" s="270">
        <f>ROUND(P63,0)</f>
        <v>0</v>
      </c>
      <c r="G747" s="270">
        <f>ROUND(P64,0)</f>
        <v>0</v>
      </c>
      <c r="H747" s="270">
        <f>ROUND(P65,0)</f>
        <v>0</v>
      </c>
      <c r="I747" s="270">
        <f>ROUND(P66,0)</f>
        <v>0</v>
      </c>
      <c r="J747" s="270">
        <f>ROUND(P67,0)</f>
        <v>0</v>
      </c>
      <c r="K747" s="270">
        <f>ROUND(P68,0)</f>
        <v>0</v>
      </c>
      <c r="L747" s="270">
        <f>ROUND(P69,0)</f>
        <v>0</v>
      </c>
      <c r="M747" s="270">
        <f>ROUND(P70,0)</f>
        <v>0</v>
      </c>
      <c r="N747" s="270">
        <f>ROUND(P75,0)</f>
        <v>0</v>
      </c>
      <c r="O747" s="270">
        <f>ROUND(P73,0)</f>
        <v>0</v>
      </c>
      <c r="P747" s="270">
        <f>IF(P76&gt;0,ROUND(P76,0),0)</f>
        <v>0</v>
      </c>
      <c r="Q747" s="270">
        <f>IF(P77&gt;0,ROUND(P77,0),0)</f>
        <v>0</v>
      </c>
      <c r="R747" s="270">
        <f>IF(P78&gt;0,ROUND(P78,0),0)</f>
        <v>0</v>
      </c>
      <c r="S747" s="270">
        <f>IF(P79&gt;0,ROUND(P79,0),0)</f>
        <v>0</v>
      </c>
      <c r="T747" s="272">
        <f>IF(P80&gt;0,ROUND(P80,2),0)</f>
        <v>0</v>
      </c>
      <c r="U747" s="270"/>
      <c r="V747" s="271"/>
      <c r="W747" s="270"/>
      <c r="X747" s="270"/>
      <c r="Y747" s="270">
        <f t="shared" si="21"/>
        <v>0</v>
      </c>
      <c r="Z747" s="271"/>
      <c r="AA747" s="271"/>
      <c r="AB747" s="271"/>
      <c r="AC747" s="271"/>
      <c r="AD747" s="271"/>
      <c r="AE747" s="271"/>
      <c r="AF747" s="271"/>
      <c r="AG747" s="271"/>
      <c r="AH747" s="271"/>
      <c r="AI747" s="271"/>
      <c r="AJ747" s="271"/>
      <c r="AK747" s="271"/>
      <c r="AL747" s="271"/>
      <c r="AM747" s="271"/>
      <c r="AN747" s="271"/>
      <c r="AO747" s="271"/>
      <c r="AP747" s="271"/>
      <c r="AQ747" s="271"/>
      <c r="AR747" s="271"/>
      <c r="AS747" s="271"/>
      <c r="AT747" s="271"/>
      <c r="AU747" s="271"/>
      <c r="AV747" s="271"/>
      <c r="AW747" s="271"/>
      <c r="AX747" s="271"/>
      <c r="AY747" s="271"/>
      <c r="AZ747" s="271"/>
      <c r="BA747" s="271"/>
      <c r="BB747" s="271"/>
      <c r="BC747" s="271"/>
      <c r="BD747" s="271"/>
      <c r="BE747" s="271"/>
      <c r="BF747" s="271"/>
      <c r="BG747" s="271"/>
      <c r="BH747" s="271"/>
      <c r="BI747" s="271"/>
      <c r="BJ747" s="271"/>
      <c r="BK747" s="271"/>
      <c r="BL747" s="271"/>
      <c r="BM747" s="271"/>
      <c r="BN747" s="271"/>
      <c r="BO747" s="271"/>
      <c r="BP747" s="271"/>
      <c r="BQ747" s="271"/>
      <c r="BR747" s="271"/>
      <c r="BS747" s="271"/>
      <c r="BT747" s="271"/>
      <c r="BU747" s="271"/>
      <c r="BV747" s="271"/>
      <c r="BW747" s="271"/>
      <c r="BX747" s="271"/>
      <c r="BY747" s="271"/>
      <c r="BZ747" s="271"/>
      <c r="CA747" s="271"/>
      <c r="CB747" s="271"/>
      <c r="CC747" s="271"/>
      <c r="CD747" s="271"/>
      <c r="CE747" s="271"/>
    </row>
    <row r="748" spans="1:83" ht="12.65" customHeight="1" x14ac:dyDescent="0.3">
      <c r="A748" s="209" t="str">
        <f>RIGHT($C$83,3)&amp;"*"&amp;RIGHT($C$82,4)&amp;"*"&amp;Q$55&amp;"*"&amp;"A"</f>
        <v>045*2021*7030*A</v>
      </c>
      <c r="B748" s="270">
        <f>ROUND(Q59,0)</f>
        <v>0</v>
      </c>
      <c r="C748" s="272">
        <f>ROUND(Q60,2)</f>
        <v>0</v>
      </c>
      <c r="D748" s="270">
        <f>ROUND(Q61,0)</f>
        <v>0</v>
      </c>
      <c r="E748" s="270">
        <f>ROUND(Q62,0)</f>
        <v>0</v>
      </c>
      <c r="F748" s="270">
        <f>ROUND(Q63,0)</f>
        <v>0</v>
      </c>
      <c r="G748" s="270">
        <f>ROUND(Q64,0)</f>
        <v>0</v>
      </c>
      <c r="H748" s="270">
        <f>ROUND(Q65,0)</f>
        <v>0</v>
      </c>
      <c r="I748" s="270">
        <f>ROUND(Q66,0)</f>
        <v>0</v>
      </c>
      <c r="J748" s="270">
        <f>ROUND(Q67,0)</f>
        <v>0</v>
      </c>
      <c r="K748" s="270">
        <f>ROUND(Q68,0)</f>
        <v>0</v>
      </c>
      <c r="L748" s="270">
        <f>ROUND(Q69,0)</f>
        <v>0</v>
      </c>
      <c r="M748" s="270">
        <f>ROUND(Q70,0)</f>
        <v>0</v>
      </c>
      <c r="N748" s="270">
        <f>ROUND(Q75,0)</f>
        <v>0</v>
      </c>
      <c r="O748" s="270">
        <f>ROUND(Q73,0)</f>
        <v>0</v>
      </c>
      <c r="P748" s="270">
        <f>IF(Q76&gt;0,ROUND(Q76,0),0)</f>
        <v>0</v>
      </c>
      <c r="Q748" s="270">
        <f>IF(Q77&gt;0,ROUND(Q77,0),0)</f>
        <v>0</v>
      </c>
      <c r="R748" s="270">
        <f>IF(Q78&gt;0,ROUND(Q78,0),0)</f>
        <v>0</v>
      </c>
      <c r="S748" s="270">
        <f>IF(Q79&gt;0,ROUND(Q79,0),0)</f>
        <v>0</v>
      </c>
      <c r="T748" s="272">
        <f>IF(Q80&gt;0,ROUND(Q80,2),0)</f>
        <v>0</v>
      </c>
      <c r="U748" s="270"/>
      <c r="V748" s="271"/>
      <c r="W748" s="270"/>
      <c r="X748" s="270"/>
      <c r="Y748" s="270">
        <f t="shared" si="21"/>
        <v>0</v>
      </c>
      <c r="Z748" s="271"/>
      <c r="AA748" s="271"/>
      <c r="AB748" s="271"/>
      <c r="AC748" s="271"/>
      <c r="AD748" s="271"/>
      <c r="AE748" s="271"/>
      <c r="AF748" s="271"/>
      <c r="AG748" s="271"/>
      <c r="AH748" s="271"/>
      <c r="AI748" s="271"/>
      <c r="AJ748" s="271"/>
      <c r="AK748" s="271"/>
      <c r="AL748" s="271"/>
      <c r="AM748" s="271"/>
      <c r="AN748" s="271"/>
      <c r="AO748" s="271"/>
      <c r="AP748" s="271"/>
      <c r="AQ748" s="271"/>
      <c r="AR748" s="271"/>
      <c r="AS748" s="271"/>
      <c r="AT748" s="271"/>
      <c r="AU748" s="271"/>
      <c r="AV748" s="271"/>
      <c r="AW748" s="271"/>
      <c r="AX748" s="271"/>
      <c r="AY748" s="271"/>
      <c r="AZ748" s="271"/>
      <c r="BA748" s="271"/>
      <c r="BB748" s="271"/>
      <c r="BC748" s="271"/>
      <c r="BD748" s="271"/>
      <c r="BE748" s="271"/>
      <c r="BF748" s="271"/>
      <c r="BG748" s="271"/>
      <c r="BH748" s="271"/>
      <c r="BI748" s="271"/>
      <c r="BJ748" s="271"/>
      <c r="BK748" s="271"/>
      <c r="BL748" s="271"/>
      <c r="BM748" s="271"/>
      <c r="BN748" s="271"/>
      <c r="BO748" s="271"/>
      <c r="BP748" s="271"/>
      <c r="BQ748" s="271"/>
      <c r="BR748" s="271"/>
      <c r="BS748" s="271"/>
      <c r="BT748" s="271"/>
      <c r="BU748" s="271"/>
      <c r="BV748" s="271"/>
      <c r="BW748" s="271"/>
      <c r="BX748" s="271"/>
      <c r="BY748" s="271"/>
      <c r="BZ748" s="271"/>
      <c r="CA748" s="271"/>
      <c r="CB748" s="271"/>
      <c r="CC748" s="271"/>
      <c r="CD748" s="271"/>
      <c r="CE748" s="271"/>
    </row>
    <row r="749" spans="1:83" ht="12.65" customHeight="1" x14ac:dyDescent="0.3">
      <c r="A749" s="209" t="str">
        <f>RIGHT($C$83,3)&amp;"*"&amp;RIGHT($C$82,4)&amp;"*"&amp;R$55&amp;"*"&amp;"A"</f>
        <v>045*2021*7040*A</v>
      </c>
      <c r="B749" s="270">
        <f>ROUND(R59,0)</f>
        <v>0</v>
      </c>
      <c r="C749" s="272">
        <f>ROUND(R60,2)</f>
        <v>0</v>
      </c>
      <c r="D749" s="270">
        <f>ROUND(R61,0)</f>
        <v>0</v>
      </c>
      <c r="E749" s="270">
        <f>ROUND(R62,0)</f>
        <v>0</v>
      </c>
      <c r="F749" s="270">
        <f>ROUND(R63,0)</f>
        <v>0</v>
      </c>
      <c r="G749" s="270">
        <f>ROUND(R64,0)</f>
        <v>0</v>
      </c>
      <c r="H749" s="270">
        <f>ROUND(R65,0)</f>
        <v>0</v>
      </c>
      <c r="I749" s="270">
        <f>ROUND(R66,0)</f>
        <v>0</v>
      </c>
      <c r="J749" s="270">
        <f>ROUND(R67,0)</f>
        <v>0</v>
      </c>
      <c r="K749" s="270">
        <f>ROUND(R68,0)</f>
        <v>0</v>
      </c>
      <c r="L749" s="270">
        <f>ROUND(R69,0)</f>
        <v>0</v>
      </c>
      <c r="M749" s="270">
        <f>ROUND(R70,0)</f>
        <v>0</v>
      </c>
      <c r="N749" s="270">
        <f>ROUND(R75,0)</f>
        <v>0</v>
      </c>
      <c r="O749" s="270">
        <f>ROUND(R73,0)</f>
        <v>0</v>
      </c>
      <c r="P749" s="270">
        <f>IF(R76&gt;0,ROUND(R76,0),0)</f>
        <v>0</v>
      </c>
      <c r="Q749" s="270">
        <f>IF(R77&gt;0,ROUND(R77,0),0)</f>
        <v>0</v>
      </c>
      <c r="R749" s="270">
        <f>IF(R78&gt;0,ROUND(R78,0),0)</f>
        <v>0</v>
      </c>
      <c r="S749" s="270">
        <f>IF(R79&gt;0,ROUND(R79,0),0)</f>
        <v>0</v>
      </c>
      <c r="T749" s="272">
        <f>IF(R80&gt;0,ROUND(R80,2),0)</f>
        <v>0</v>
      </c>
      <c r="U749" s="270"/>
      <c r="V749" s="271"/>
      <c r="W749" s="270"/>
      <c r="X749" s="270"/>
      <c r="Y749" s="270">
        <f t="shared" si="21"/>
        <v>0</v>
      </c>
      <c r="Z749" s="271"/>
      <c r="AA749" s="271"/>
      <c r="AB749" s="271"/>
      <c r="AC749" s="271"/>
      <c r="AD749" s="271"/>
      <c r="AE749" s="271"/>
      <c r="AF749" s="271"/>
      <c r="AG749" s="271"/>
      <c r="AH749" s="271"/>
      <c r="AI749" s="271"/>
      <c r="AJ749" s="271"/>
      <c r="AK749" s="271"/>
      <c r="AL749" s="271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271"/>
    </row>
    <row r="750" spans="1:83" ht="12.65" customHeight="1" x14ac:dyDescent="0.3">
      <c r="A750" s="209" t="str">
        <f>RIGHT($C$83,3)&amp;"*"&amp;RIGHT($C$82,4)&amp;"*"&amp;S$55&amp;"*"&amp;"A"</f>
        <v>045*2021*7050*A</v>
      </c>
      <c r="B750" s="270"/>
      <c r="C750" s="272">
        <f>ROUND(S60,2)</f>
        <v>1.1000000000000001</v>
      </c>
      <c r="D750" s="270">
        <f>ROUND(S61,0)</f>
        <v>51104</v>
      </c>
      <c r="E750" s="270">
        <f>ROUND(S62,0)</f>
        <v>12243</v>
      </c>
      <c r="F750" s="270">
        <f>ROUND(S63,0)</f>
        <v>0</v>
      </c>
      <c r="G750" s="270">
        <f>ROUND(S64,0)</f>
        <v>21328</v>
      </c>
      <c r="H750" s="270">
        <f>ROUND(S65,0)</f>
        <v>0</v>
      </c>
      <c r="I750" s="270">
        <f>ROUND(S66,0)</f>
        <v>0</v>
      </c>
      <c r="J750" s="270">
        <f>ROUND(S67,0)</f>
        <v>75998</v>
      </c>
      <c r="K750" s="270">
        <f>ROUND(S68,0)</f>
        <v>0</v>
      </c>
      <c r="L750" s="270">
        <f>ROUND(S69,0)</f>
        <v>100</v>
      </c>
      <c r="M750" s="270">
        <f>ROUND(S70,0)</f>
        <v>0</v>
      </c>
      <c r="N750" s="270">
        <f>ROUND(S75,0)</f>
        <v>129901</v>
      </c>
      <c r="O750" s="270">
        <f>ROUND(S73,0)</f>
        <v>31830</v>
      </c>
      <c r="P750" s="270">
        <f>IF(S76&gt;0,ROUND(S76,0),0)</f>
        <v>3189</v>
      </c>
      <c r="Q750" s="270">
        <f>IF(S77&gt;0,ROUND(S77,0),0)</f>
        <v>0</v>
      </c>
      <c r="R750" s="270">
        <f>IF(S78&gt;0,ROUND(S78,0),0)</f>
        <v>1105</v>
      </c>
      <c r="S750" s="270">
        <f>IF(S79&gt;0,ROUND(S79,0),0)</f>
        <v>0</v>
      </c>
      <c r="T750" s="272">
        <f>IF(S80&gt;0,ROUND(S80,2),0)</f>
        <v>0</v>
      </c>
      <c r="U750" s="270"/>
      <c r="V750" s="271"/>
      <c r="W750" s="270"/>
      <c r="X750" s="270"/>
      <c r="Y750" s="270">
        <f t="shared" si="21"/>
        <v>-123410</v>
      </c>
      <c r="Z750" s="271"/>
      <c r="AA750" s="271"/>
      <c r="AB750" s="271"/>
      <c r="AC750" s="271"/>
      <c r="AD750" s="271"/>
      <c r="AE750" s="271"/>
      <c r="AF750" s="271"/>
      <c r="AG750" s="271"/>
      <c r="AH750" s="271"/>
      <c r="AI750" s="271"/>
      <c r="AJ750" s="271"/>
      <c r="AK750" s="271"/>
      <c r="AL750" s="271"/>
      <c r="AM750" s="271"/>
      <c r="AN750" s="271"/>
      <c r="AO750" s="271"/>
      <c r="AP750" s="271"/>
      <c r="AQ750" s="271"/>
      <c r="AR750" s="271"/>
      <c r="AS750" s="271"/>
      <c r="AT750" s="271"/>
      <c r="AU750" s="271"/>
      <c r="AV750" s="271"/>
      <c r="AW750" s="271"/>
      <c r="AX750" s="271"/>
      <c r="AY750" s="271"/>
      <c r="AZ750" s="271"/>
      <c r="BA750" s="271"/>
      <c r="BB750" s="271"/>
      <c r="BC750" s="271"/>
      <c r="BD750" s="271"/>
      <c r="BE750" s="271"/>
      <c r="BF750" s="271"/>
      <c r="BG750" s="271"/>
      <c r="BH750" s="271"/>
      <c r="BI750" s="271"/>
      <c r="BJ750" s="271"/>
      <c r="BK750" s="271"/>
      <c r="BL750" s="271"/>
      <c r="BM750" s="271"/>
      <c r="BN750" s="271"/>
      <c r="BO750" s="271"/>
      <c r="BP750" s="271"/>
      <c r="BQ750" s="271"/>
      <c r="BR750" s="271"/>
      <c r="BS750" s="271"/>
      <c r="BT750" s="271"/>
      <c r="BU750" s="271"/>
      <c r="BV750" s="271"/>
      <c r="BW750" s="271"/>
      <c r="BX750" s="271"/>
      <c r="BY750" s="271"/>
      <c r="BZ750" s="271"/>
      <c r="CA750" s="271"/>
      <c r="CB750" s="271"/>
      <c r="CC750" s="271"/>
      <c r="CD750" s="271"/>
      <c r="CE750" s="271"/>
    </row>
    <row r="751" spans="1:83" ht="12.65" customHeight="1" x14ac:dyDescent="0.3">
      <c r="A751" s="209" t="str">
        <f>RIGHT($C$83,3)&amp;"*"&amp;RIGHT($C$82,4)&amp;"*"&amp;T$55&amp;"*"&amp;"A"</f>
        <v>045*2021*7060*A</v>
      </c>
      <c r="B751" s="270"/>
      <c r="C751" s="272">
        <f>ROUND(T60,2)</f>
        <v>0</v>
      </c>
      <c r="D751" s="270">
        <f>ROUND(T61,0)</f>
        <v>0</v>
      </c>
      <c r="E751" s="270">
        <f>ROUND(T62,0)</f>
        <v>0</v>
      </c>
      <c r="F751" s="270">
        <f>ROUND(T63,0)</f>
        <v>0</v>
      </c>
      <c r="G751" s="270">
        <f>ROUND(T64,0)</f>
        <v>0</v>
      </c>
      <c r="H751" s="270">
        <f>ROUND(T65,0)</f>
        <v>0</v>
      </c>
      <c r="I751" s="270">
        <f>ROUND(T66,0)</f>
        <v>0</v>
      </c>
      <c r="J751" s="270">
        <f>ROUND(T67,0)</f>
        <v>0</v>
      </c>
      <c r="K751" s="270">
        <f>ROUND(T68,0)</f>
        <v>0</v>
      </c>
      <c r="L751" s="270">
        <f>ROUND(T69,0)</f>
        <v>0</v>
      </c>
      <c r="M751" s="270">
        <f>ROUND(T70,0)</f>
        <v>0</v>
      </c>
      <c r="N751" s="270">
        <f>ROUND(T75,0)</f>
        <v>0</v>
      </c>
      <c r="O751" s="270">
        <f>ROUND(T73,0)</f>
        <v>0</v>
      </c>
      <c r="P751" s="270">
        <f>IF(T76&gt;0,ROUND(T76,0),0)</f>
        <v>0</v>
      </c>
      <c r="Q751" s="270">
        <f>IF(T77&gt;0,ROUND(T77,0),0)</f>
        <v>0</v>
      </c>
      <c r="R751" s="270">
        <f>IF(T78&gt;0,ROUND(T78,0),0)</f>
        <v>0</v>
      </c>
      <c r="S751" s="270">
        <f>IF(T79&gt;0,ROUND(T79,0),0)</f>
        <v>0</v>
      </c>
      <c r="T751" s="272">
        <f>IF(T80&gt;0,ROUND(T80,2),0)</f>
        <v>0</v>
      </c>
      <c r="U751" s="270"/>
      <c r="V751" s="271"/>
      <c r="W751" s="270"/>
      <c r="X751" s="270"/>
      <c r="Y751" s="270">
        <f t="shared" si="21"/>
        <v>0</v>
      </c>
      <c r="Z751" s="271"/>
      <c r="AA751" s="271"/>
      <c r="AB751" s="271"/>
      <c r="AC751" s="271"/>
      <c r="AD751" s="271"/>
      <c r="AE751" s="271"/>
      <c r="AF751" s="271"/>
      <c r="AG751" s="271"/>
      <c r="AH751" s="271"/>
      <c r="AI751" s="271"/>
      <c r="AJ751" s="271"/>
      <c r="AK751" s="271"/>
      <c r="AL751" s="271"/>
      <c r="AM751" s="271"/>
      <c r="AN751" s="271"/>
      <c r="AO751" s="271"/>
      <c r="AP751" s="271"/>
      <c r="AQ751" s="271"/>
      <c r="AR751" s="271"/>
      <c r="AS751" s="271"/>
      <c r="AT751" s="271"/>
      <c r="AU751" s="271"/>
      <c r="AV751" s="271"/>
      <c r="AW751" s="271"/>
      <c r="AX751" s="271"/>
      <c r="AY751" s="271"/>
      <c r="AZ751" s="271"/>
      <c r="BA751" s="271"/>
      <c r="BB751" s="271"/>
      <c r="BC751" s="271"/>
      <c r="BD751" s="271"/>
      <c r="BE751" s="271"/>
      <c r="BF751" s="271"/>
      <c r="BG751" s="271"/>
      <c r="BH751" s="271"/>
      <c r="BI751" s="271"/>
      <c r="BJ751" s="271"/>
      <c r="BK751" s="271"/>
      <c r="BL751" s="271"/>
      <c r="BM751" s="271"/>
      <c r="BN751" s="271"/>
      <c r="BO751" s="271"/>
      <c r="BP751" s="271"/>
      <c r="BQ751" s="271"/>
      <c r="BR751" s="271"/>
      <c r="BS751" s="271"/>
      <c r="BT751" s="271"/>
      <c r="BU751" s="271"/>
      <c r="BV751" s="271"/>
      <c r="BW751" s="271"/>
      <c r="BX751" s="271"/>
      <c r="BY751" s="271"/>
      <c r="BZ751" s="271"/>
      <c r="CA751" s="271"/>
      <c r="CB751" s="271"/>
      <c r="CC751" s="271"/>
      <c r="CD751" s="271"/>
      <c r="CE751" s="271"/>
    </row>
    <row r="752" spans="1:83" ht="12.65" customHeight="1" x14ac:dyDescent="0.3">
      <c r="A752" s="209" t="str">
        <f>RIGHT($C$83,3)&amp;"*"&amp;RIGHT($C$82,4)&amp;"*"&amp;U$55&amp;"*"&amp;"A"</f>
        <v>045*2021*7070*A</v>
      </c>
      <c r="B752" s="270">
        <f>ROUND(U59,0)</f>
        <v>111714</v>
      </c>
      <c r="C752" s="272">
        <f>ROUND(U60,2)</f>
        <v>5.84</v>
      </c>
      <c r="D752" s="270">
        <f>ROUND(U61,0)</f>
        <v>348637</v>
      </c>
      <c r="E752" s="270">
        <f>ROUND(U62,0)</f>
        <v>83521</v>
      </c>
      <c r="F752" s="270">
        <f>ROUND(U63,0)</f>
        <v>147058</v>
      </c>
      <c r="G752" s="270">
        <f>ROUND(U64,0)</f>
        <v>400617</v>
      </c>
      <c r="H752" s="270">
        <f>ROUND(U65,0)</f>
        <v>0</v>
      </c>
      <c r="I752" s="270">
        <f>ROUND(U66,0)</f>
        <v>45057</v>
      </c>
      <c r="J752" s="270">
        <f>ROUND(U67,0)</f>
        <v>28192</v>
      </c>
      <c r="K752" s="270">
        <f>ROUND(U68,0)</f>
        <v>-560</v>
      </c>
      <c r="L752" s="270">
        <f>ROUND(U69,0)</f>
        <v>9825</v>
      </c>
      <c r="M752" s="270">
        <f>ROUND(U70,0)</f>
        <v>0</v>
      </c>
      <c r="N752" s="270">
        <f>ROUND(U75,0)</f>
        <v>3350460</v>
      </c>
      <c r="O752" s="270">
        <f>ROUND(U73,0)</f>
        <v>373436</v>
      </c>
      <c r="P752" s="270">
        <f>IF(U76&gt;0,ROUND(U76,0),0)</f>
        <v>1183</v>
      </c>
      <c r="Q752" s="270">
        <f>IF(U77&gt;0,ROUND(U77,0),0)</f>
        <v>0</v>
      </c>
      <c r="R752" s="270">
        <f>IF(U78&gt;0,ROUND(U78,0),0)</f>
        <v>410</v>
      </c>
      <c r="S752" s="270">
        <f>IF(U79&gt;0,ROUND(U79,0),0)</f>
        <v>0</v>
      </c>
      <c r="T752" s="272">
        <f>IF(U80&gt;0,ROUND(U80,2),0)</f>
        <v>0</v>
      </c>
      <c r="U752" s="270"/>
      <c r="V752" s="271"/>
      <c r="W752" s="270"/>
      <c r="X752" s="270"/>
      <c r="Y752" s="270">
        <f t="shared" si="21"/>
        <v>499543</v>
      </c>
      <c r="Z752" s="271"/>
      <c r="AA752" s="271"/>
      <c r="AB752" s="271"/>
      <c r="AC752" s="271"/>
      <c r="AD752" s="271"/>
      <c r="AE752" s="271"/>
      <c r="AF752" s="271"/>
      <c r="AG752" s="271"/>
      <c r="AH752" s="271"/>
      <c r="AI752" s="271"/>
      <c r="AJ752" s="271"/>
      <c r="AK752" s="271"/>
      <c r="AL752" s="271"/>
      <c r="AM752" s="271"/>
      <c r="AN752" s="271"/>
      <c r="AO752" s="271"/>
      <c r="AP752" s="271"/>
      <c r="AQ752" s="271"/>
      <c r="AR752" s="271"/>
      <c r="AS752" s="271"/>
      <c r="AT752" s="271"/>
      <c r="AU752" s="271"/>
      <c r="AV752" s="271"/>
      <c r="AW752" s="271"/>
      <c r="AX752" s="271"/>
      <c r="AY752" s="271"/>
      <c r="AZ752" s="271"/>
      <c r="BA752" s="271"/>
      <c r="BB752" s="271"/>
      <c r="BC752" s="271"/>
      <c r="BD752" s="271"/>
      <c r="BE752" s="271"/>
      <c r="BF752" s="271"/>
      <c r="BG752" s="271"/>
      <c r="BH752" s="271"/>
      <c r="BI752" s="271"/>
      <c r="BJ752" s="271"/>
      <c r="BK752" s="271"/>
      <c r="BL752" s="271"/>
      <c r="BM752" s="271"/>
      <c r="BN752" s="271"/>
      <c r="BO752" s="271"/>
      <c r="BP752" s="271"/>
      <c r="BQ752" s="271"/>
      <c r="BR752" s="271"/>
      <c r="BS752" s="271"/>
      <c r="BT752" s="271"/>
      <c r="BU752" s="271"/>
      <c r="BV752" s="271"/>
      <c r="BW752" s="271"/>
      <c r="BX752" s="271"/>
      <c r="BY752" s="271"/>
      <c r="BZ752" s="271"/>
      <c r="CA752" s="271"/>
      <c r="CB752" s="271"/>
      <c r="CC752" s="271"/>
      <c r="CD752" s="271"/>
      <c r="CE752" s="271"/>
    </row>
    <row r="753" spans="1:83" ht="12.65" customHeight="1" x14ac:dyDescent="0.3">
      <c r="A753" s="209" t="str">
        <f>RIGHT($C$83,3)&amp;"*"&amp;RIGHT($C$82,4)&amp;"*"&amp;V$55&amp;"*"&amp;"A"</f>
        <v>045*2021*7110*A</v>
      </c>
      <c r="B753" s="270">
        <f>ROUND(V59,0)</f>
        <v>0</v>
      </c>
      <c r="C753" s="272">
        <f>ROUND(V60,2)</f>
        <v>7.0000000000000007E-2</v>
      </c>
      <c r="D753" s="270">
        <f>ROUND(V61,0)</f>
        <v>5512</v>
      </c>
      <c r="E753" s="270">
        <f>ROUND(V62,0)</f>
        <v>1320</v>
      </c>
      <c r="F753" s="270">
        <f>ROUND(V63,0)</f>
        <v>4003</v>
      </c>
      <c r="G753" s="270">
        <f>ROUND(V64,0)</f>
        <v>327</v>
      </c>
      <c r="H753" s="270">
        <f>ROUND(V65,0)</f>
        <v>0</v>
      </c>
      <c r="I753" s="270">
        <f>ROUND(V66,0)</f>
        <v>0</v>
      </c>
      <c r="J753" s="270">
        <f>ROUND(V67,0)</f>
        <v>715</v>
      </c>
      <c r="K753" s="270">
        <f>ROUND(V68,0)</f>
        <v>0</v>
      </c>
      <c r="L753" s="270">
        <f>ROUND(V69,0)</f>
        <v>60</v>
      </c>
      <c r="M753" s="270">
        <f>ROUND(V70,0)</f>
        <v>0</v>
      </c>
      <c r="N753" s="270">
        <f>ROUND(V75,0)</f>
        <v>58960</v>
      </c>
      <c r="O753" s="270">
        <f>ROUND(V73,0)</f>
        <v>1248</v>
      </c>
      <c r="P753" s="270">
        <f>IF(V76&gt;0,ROUND(V76,0),0)</f>
        <v>30</v>
      </c>
      <c r="Q753" s="270">
        <f>IF(V77&gt;0,ROUND(V77,0),0)</f>
        <v>0</v>
      </c>
      <c r="R753" s="270">
        <f>IF(V78&gt;0,ROUND(V78,0),0)</f>
        <v>10</v>
      </c>
      <c r="S753" s="270">
        <f>IF(V79&gt;0,ROUND(V79,0),0)</f>
        <v>0</v>
      </c>
      <c r="T753" s="272">
        <f>IF(V80&gt;0,ROUND(V80,2),0)</f>
        <v>0</v>
      </c>
      <c r="U753" s="270"/>
      <c r="V753" s="271"/>
      <c r="W753" s="270"/>
      <c r="X753" s="270"/>
      <c r="Y753" s="270">
        <f t="shared" si="21"/>
        <v>7524</v>
      </c>
      <c r="Z753" s="271"/>
      <c r="AA753" s="271"/>
      <c r="AB753" s="271"/>
      <c r="AC753" s="271"/>
      <c r="AD753" s="271"/>
      <c r="AE753" s="271"/>
      <c r="AF753" s="271"/>
      <c r="AG753" s="271"/>
      <c r="AH753" s="271"/>
      <c r="AI753" s="271"/>
      <c r="AJ753" s="271"/>
      <c r="AK753" s="271"/>
      <c r="AL753" s="271"/>
      <c r="AM753" s="271"/>
      <c r="AN753" s="271"/>
      <c r="AO753" s="271"/>
      <c r="AP753" s="271"/>
      <c r="AQ753" s="271"/>
      <c r="AR753" s="271"/>
      <c r="AS753" s="271"/>
      <c r="AT753" s="271"/>
      <c r="AU753" s="271"/>
      <c r="AV753" s="271"/>
      <c r="AW753" s="271"/>
      <c r="AX753" s="271"/>
      <c r="AY753" s="271"/>
      <c r="AZ753" s="271"/>
      <c r="BA753" s="271"/>
      <c r="BB753" s="271"/>
      <c r="BC753" s="271"/>
      <c r="BD753" s="271"/>
      <c r="BE753" s="271"/>
      <c r="BF753" s="271"/>
      <c r="BG753" s="271"/>
      <c r="BH753" s="271"/>
      <c r="BI753" s="271"/>
      <c r="BJ753" s="271"/>
      <c r="BK753" s="271"/>
      <c r="BL753" s="271"/>
      <c r="BM753" s="271"/>
      <c r="BN753" s="271"/>
      <c r="BO753" s="271"/>
      <c r="BP753" s="271"/>
      <c r="BQ753" s="271"/>
      <c r="BR753" s="271"/>
      <c r="BS753" s="271"/>
      <c r="BT753" s="271"/>
      <c r="BU753" s="271"/>
      <c r="BV753" s="271"/>
      <c r="BW753" s="271"/>
      <c r="BX753" s="271"/>
      <c r="BY753" s="271"/>
      <c r="BZ753" s="271"/>
      <c r="CA753" s="271"/>
      <c r="CB753" s="271"/>
      <c r="CC753" s="271"/>
      <c r="CD753" s="271"/>
      <c r="CE753" s="271"/>
    </row>
    <row r="754" spans="1:83" ht="12.65" customHeight="1" x14ac:dyDescent="0.3">
      <c r="A754" s="209" t="str">
        <f>RIGHT($C$83,3)&amp;"*"&amp;RIGHT($C$82,4)&amp;"*"&amp;W$55&amp;"*"&amp;"A"</f>
        <v>045*2021*7120*A</v>
      </c>
      <c r="B754" s="270">
        <f>ROUND(W59,0)</f>
        <v>119</v>
      </c>
      <c r="C754" s="272">
        <f>ROUND(W60,2)</f>
        <v>0.42</v>
      </c>
      <c r="D754" s="270">
        <f>ROUND(W61,0)</f>
        <v>31455</v>
      </c>
      <c r="E754" s="270">
        <f>ROUND(W62,0)</f>
        <v>7535</v>
      </c>
      <c r="F754" s="270">
        <f>ROUND(W63,0)</f>
        <v>22841</v>
      </c>
      <c r="G754" s="270">
        <f>ROUND(W64,0)</f>
        <v>1863</v>
      </c>
      <c r="H754" s="270">
        <f>ROUND(W65,0)</f>
        <v>0</v>
      </c>
      <c r="I754" s="270">
        <f>ROUND(W66,0)</f>
        <v>87176</v>
      </c>
      <c r="J754" s="270">
        <f>ROUND(W67,0)</f>
        <v>4051</v>
      </c>
      <c r="K754" s="270">
        <f>ROUND(W68,0)</f>
        <v>0</v>
      </c>
      <c r="L754" s="270">
        <f>ROUND(W69,0)</f>
        <v>345</v>
      </c>
      <c r="M754" s="270">
        <f>ROUND(W70,0)</f>
        <v>0</v>
      </c>
      <c r="N754" s="270">
        <f>ROUND(W75,0)</f>
        <v>336442</v>
      </c>
      <c r="O754" s="270">
        <f>ROUND(W73,0)</f>
        <v>2760</v>
      </c>
      <c r="P754" s="270">
        <f>IF(W76&gt;0,ROUND(W76,0),0)</f>
        <v>170</v>
      </c>
      <c r="Q754" s="270">
        <f>IF(W77&gt;0,ROUND(W77,0),0)</f>
        <v>0</v>
      </c>
      <c r="R754" s="270">
        <f>IF(W78&gt;0,ROUND(W78,0),0)</f>
        <v>59</v>
      </c>
      <c r="S754" s="270">
        <f>IF(W79&gt;0,ROUND(W79,0),0)</f>
        <v>28</v>
      </c>
      <c r="T754" s="272">
        <f>IF(W80&gt;0,ROUND(W80,2),0)</f>
        <v>0</v>
      </c>
      <c r="U754" s="270"/>
      <c r="V754" s="271"/>
      <c r="W754" s="270"/>
      <c r="X754" s="270"/>
      <c r="Y754" s="270">
        <f t="shared" si="21"/>
        <v>48998</v>
      </c>
      <c r="Z754" s="271"/>
      <c r="AA754" s="271"/>
      <c r="AB754" s="271"/>
      <c r="AC754" s="271"/>
      <c r="AD754" s="271"/>
      <c r="AE754" s="271"/>
      <c r="AF754" s="271"/>
      <c r="AG754" s="271"/>
      <c r="AH754" s="271"/>
      <c r="AI754" s="271"/>
      <c r="AJ754" s="271"/>
      <c r="AK754" s="271"/>
      <c r="AL754" s="271"/>
      <c r="AM754" s="271"/>
      <c r="AN754" s="271"/>
      <c r="AO754" s="271"/>
      <c r="AP754" s="271"/>
      <c r="AQ754" s="271"/>
      <c r="AR754" s="271"/>
      <c r="AS754" s="271"/>
      <c r="AT754" s="271"/>
      <c r="AU754" s="271"/>
      <c r="AV754" s="271"/>
      <c r="AW754" s="271"/>
      <c r="AX754" s="271"/>
      <c r="AY754" s="271"/>
      <c r="AZ754" s="271"/>
      <c r="BA754" s="271"/>
      <c r="BB754" s="271"/>
      <c r="BC754" s="271"/>
      <c r="BD754" s="271"/>
      <c r="BE754" s="271"/>
      <c r="BF754" s="271"/>
      <c r="BG754" s="271"/>
      <c r="BH754" s="271"/>
      <c r="BI754" s="271"/>
      <c r="BJ754" s="271"/>
      <c r="BK754" s="271"/>
      <c r="BL754" s="271"/>
      <c r="BM754" s="271"/>
      <c r="BN754" s="271"/>
      <c r="BO754" s="271"/>
      <c r="BP754" s="271"/>
      <c r="BQ754" s="271"/>
      <c r="BR754" s="271"/>
      <c r="BS754" s="271"/>
      <c r="BT754" s="271"/>
      <c r="BU754" s="271"/>
      <c r="BV754" s="271"/>
      <c r="BW754" s="271"/>
      <c r="BX754" s="271"/>
      <c r="BY754" s="271"/>
      <c r="BZ754" s="271"/>
      <c r="CA754" s="271"/>
      <c r="CB754" s="271"/>
      <c r="CC754" s="271"/>
      <c r="CD754" s="271"/>
      <c r="CE754" s="271"/>
    </row>
    <row r="755" spans="1:83" ht="12.65" customHeight="1" x14ac:dyDescent="0.3">
      <c r="A755" s="209" t="str">
        <f>RIGHT($C$83,3)&amp;"*"&amp;RIGHT($C$82,4)&amp;"*"&amp;X$55&amp;"*"&amp;"A"</f>
        <v>045*2021*7130*A</v>
      </c>
      <c r="B755" s="270">
        <f>ROUND(X59,0)</f>
        <v>1007</v>
      </c>
      <c r="C755" s="272">
        <f>ROUND(X60,2)</f>
        <v>2.11</v>
      </c>
      <c r="D755" s="270">
        <f>ROUND(X61,0)</f>
        <v>159641</v>
      </c>
      <c r="E755" s="270">
        <f>ROUND(X62,0)</f>
        <v>38244</v>
      </c>
      <c r="F755" s="270">
        <f>ROUND(X63,0)</f>
        <v>115922</v>
      </c>
      <c r="G755" s="270">
        <f>ROUND(X64,0)</f>
        <v>9456</v>
      </c>
      <c r="H755" s="270">
        <f>ROUND(X65,0)</f>
        <v>0</v>
      </c>
      <c r="I755" s="270">
        <f>ROUND(X66,0)</f>
        <v>80758</v>
      </c>
      <c r="J755" s="270">
        <f>ROUND(X67,0)</f>
        <v>20590</v>
      </c>
      <c r="K755" s="270">
        <f>ROUND(X68,0)</f>
        <v>0</v>
      </c>
      <c r="L755" s="270">
        <f>ROUND(X69,0)</f>
        <v>1752</v>
      </c>
      <c r="M755" s="270">
        <f>ROUND(X70,0)</f>
        <v>0</v>
      </c>
      <c r="N755" s="270">
        <f>ROUND(X75,0)</f>
        <v>1707504</v>
      </c>
      <c r="O755" s="270">
        <f>ROUND(X73,0)</f>
        <v>72649</v>
      </c>
      <c r="P755" s="270">
        <f>IF(X76&gt;0,ROUND(X76,0),0)</f>
        <v>864</v>
      </c>
      <c r="Q755" s="270">
        <f>IF(X77&gt;0,ROUND(X77,0),0)</f>
        <v>0</v>
      </c>
      <c r="R755" s="270">
        <f>IF(X78&gt;0,ROUND(X78,0),0)</f>
        <v>299</v>
      </c>
      <c r="S755" s="270">
        <f>IF(X79&gt;0,ROUND(X79,0),0)</f>
        <v>172</v>
      </c>
      <c r="T755" s="272">
        <f>IF(X80&gt;0,ROUND(X80,2),0)</f>
        <v>0</v>
      </c>
      <c r="U755" s="270"/>
      <c r="V755" s="271"/>
      <c r="W755" s="270"/>
      <c r="X755" s="270"/>
      <c r="Y755" s="270">
        <f t="shared" si="21"/>
        <v>224161</v>
      </c>
      <c r="Z755" s="271"/>
      <c r="AA755" s="271"/>
      <c r="AB755" s="271"/>
      <c r="AC755" s="271"/>
      <c r="AD755" s="271"/>
      <c r="AE755" s="271"/>
      <c r="AF755" s="271"/>
      <c r="AG755" s="271"/>
      <c r="AH755" s="271"/>
      <c r="AI755" s="271"/>
      <c r="AJ755" s="271"/>
      <c r="AK755" s="271"/>
      <c r="AL755" s="271"/>
      <c r="AM755" s="271"/>
      <c r="AN755" s="271"/>
      <c r="AO755" s="271"/>
      <c r="AP755" s="271"/>
      <c r="AQ755" s="271"/>
      <c r="AR755" s="271"/>
      <c r="AS755" s="271"/>
      <c r="AT755" s="271"/>
      <c r="AU755" s="271"/>
      <c r="AV755" s="271"/>
      <c r="AW755" s="271"/>
      <c r="AX755" s="271"/>
      <c r="AY755" s="271"/>
      <c r="AZ755" s="271"/>
      <c r="BA755" s="271"/>
      <c r="BB755" s="271"/>
      <c r="BC755" s="271"/>
      <c r="BD755" s="271"/>
      <c r="BE755" s="271"/>
      <c r="BF755" s="271"/>
      <c r="BG755" s="271"/>
      <c r="BH755" s="271"/>
      <c r="BI755" s="271"/>
      <c r="BJ755" s="271"/>
      <c r="BK755" s="271"/>
      <c r="BL755" s="271"/>
      <c r="BM755" s="271"/>
      <c r="BN755" s="271"/>
      <c r="BO755" s="271"/>
      <c r="BP755" s="271"/>
      <c r="BQ755" s="271"/>
      <c r="BR755" s="271"/>
      <c r="BS755" s="271"/>
      <c r="BT755" s="271"/>
      <c r="BU755" s="271"/>
      <c r="BV755" s="271"/>
      <c r="BW755" s="271"/>
      <c r="BX755" s="271"/>
      <c r="BY755" s="271"/>
      <c r="BZ755" s="271"/>
      <c r="CA755" s="271"/>
      <c r="CB755" s="271"/>
      <c r="CC755" s="271"/>
      <c r="CD755" s="271"/>
      <c r="CE755" s="271"/>
    </row>
    <row r="756" spans="1:83" ht="12.65" customHeight="1" x14ac:dyDescent="0.3">
      <c r="A756" s="209" t="str">
        <f>RIGHT($C$83,3)&amp;"*"&amp;RIGHT($C$82,4)&amp;"*"&amp;Y$55&amp;"*"&amp;"A"</f>
        <v>045*2021*7140*A</v>
      </c>
      <c r="B756" s="270">
        <f>ROUND(Y59,0)</f>
        <v>2893</v>
      </c>
      <c r="C756" s="272">
        <f>ROUND(Y60,2)</f>
        <v>2.0499999999999998</v>
      </c>
      <c r="D756" s="270">
        <f>ROUND(Y61,0)</f>
        <v>154631</v>
      </c>
      <c r="E756" s="270">
        <f>ROUND(Y62,0)</f>
        <v>37044</v>
      </c>
      <c r="F756" s="270">
        <f>ROUND(Y63,0)</f>
        <v>112285</v>
      </c>
      <c r="G756" s="270">
        <f>ROUND(Y64,0)</f>
        <v>9160</v>
      </c>
      <c r="H756" s="270">
        <f>ROUND(Y65,0)</f>
        <v>0</v>
      </c>
      <c r="I756" s="270">
        <f>ROUND(Y66,0)</f>
        <v>101145</v>
      </c>
      <c r="J756" s="270">
        <f>ROUND(Y67,0)</f>
        <v>19923</v>
      </c>
      <c r="K756" s="270">
        <f>ROUND(Y68,0)</f>
        <v>0</v>
      </c>
      <c r="L756" s="270">
        <f>ROUND(Y69,0)</f>
        <v>1697</v>
      </c>
      <c r="M756" s="270">
        <f>ROUND(Y70,0)</f>
        <v>0</v>
      </c>
      <c r="N756" s="270">
        <f>ROUND(Y75,0)</f>
        <v>1653922</v>
      </c>
      <c r="O756" s="270">
        <f>ROUND(Y73,0)</f>
        <v>46819</v>
      </c>
      <c r="P756" s="270">
        <f>IF(Y76&gt;0,ROUND(Y76,0),0)</f>
        <v>836</v>
      </c>
      <c r="Q756" s="270">
        <f>IF(Y77&gt;0,ROUND(Y77,0),0)</f>
        <v>0</v>
      </c>
      <c r="R756" s="270">
        <f>IF(Y78&gt;0,ROUND(Y78,0),0)</f>
        <v>290</v>
      </c>
      <c r="S756" s="270">
        <f>IF(Y79&gt;0,ROUND(Y79,0),0)</f>
        <v>3222</v>
      </c>
      <c r="T756" s="272">
        <f>IF(Y80&gt;0,ROUND(Y80,2),0)</f>
        <v>0</v>
      </c>
      <c r="U756" s="270"/>
      <c r="V756" s="271"/>
      <c r="W756" s="270"/>
      <c r="X756" s="270"/>
      <c r="Y756" s="270">
        <f t="shared" si="21"/>
        <v>222500</v>
      </c>
      <c r="Z756" s="271"/>
      <c r="AA756" s="271"/>
      <c r="AB756" s="271"/>
      <c r="AC756" s="271"/>
      <c r="AD756" s="271"/>
      <c r="AE756" s="271"/>
      <c r="AF756" s="271"/>
      <c r="AG756" s="271"/>
      <c r="AH756" s="271"/>
      <c r="AI756" s="271"/>
      <c r="AJ756" s="271"/>
      <c r="AK756" s="271"/>
      <c r="AL756" s="271"/>
      <c r="AM756" s="271"/>
      <c r="AN756" s="271"/>
      <c r="AO756" s="271"/>
      <c r="AP756" s="271"/>
      <c r="AQ756" s="271"/>
      <c r="AR756" s="271"/>
      <c r="AS756" s="271"/>
      <c r="AT756" s="271"/>
      <c r="AU756" s="271"/>
      <c r="AV756" s="271"/>
      <c r="AW756" s="271"/>
      <c r="AX756" s="271"/>
      <c r="AY756" s="271"/>
      <c r="AZ756" s="271"/>
      <c r="BA756" s="271"/>
      <c r="BB756" s="271"/>
      <c r="BC756" s="271"/>
      <c r="BD756" s="271"/>
      <c r="BE756" s="271"/>
      <c r="BF756" s="271"/>
      <c r="BG756" s="271"/>
      <c r="BH756" s="271"/>
      <c r="BI756" s="271"/>
      <c r="BJ756" s="271"/>
      <c r="BK756" s="271"/>
      <c r="BL756" s="271"/>
      <c r="BM756" s="271"/>
      <c r="BN756" s="271"/>
      <c r="BO756" s="271"/>
      <c r="BP756" s="271"/>
      <c r="BQ756" s="271"/>
      <c r="BR756" s="271"/>
      <c r="BS756" s="271"/>
      <c r="BT756" s="271"/>
      <c r="BU756" s="271"/>
      <c r="BV756" s="271"/>
      <c r="BW756" s="271"/>
      <c r="BX756" s="271"/>
      <c r="BY756" s="271"/>
      <c r="BZ756" s="271"/>
      <c r="CA756" s="271"/>
      <c r="CB756" s="271"/>
      <c r="CC756" s="271"/>
      <c r="CD756" s="271"/>
      <c r="CE756" s="271"/>
    </row>
    <row r="757" spans="1:83" ht="12.65" customHeight="1" x14ac:dyDescent="0.3">
      <c r="A757" s="209" t="str">
        <f>RIGHT($C$83,3)&amp;"*"&amp;RIGHT($C$82,4)&amp;"*"&amp;Z$55&amp;"*"&amp;"A"</f>
        <v>045*2021*7150*A</v>
      </c>
      <c r="B757" s="270">
        <f>ROUND(Z59,0)</f>
        <v>0</v>
      </c>
      <c r="C757" s="272">
        <f>ROUND(Z60,2)</f>
        <v>0</v>
      </c>
      <c r="D757" s="270">
        <f>ROUND(Z61,0)</f>
        <v>0</v>
      </c>
      <c r="E757" s="270">
        <f>ROUND(Z62,0)</f>
        <v>0</v>
      </c>
      <c r="F757" s="270">
        <f>ROUND(Z63,0)</f>
        <v>0</v>
      </c>
      <c r="G757" s="270">
        <f>ROUND(Z64,0)</f>
        <v>0</v>
      </c>
      <c r="H757" s="270">
        <f>ROUND(Z65,0)</f>
        <v>0</v>
      </c>
      <c r="I757" s="270">
        <f>ROUND(Z66,0)</f>
        <v>0</v>
      </c>
      <c r="J757" s="270">
        <f>ROUND(Z67,0)</f>
        <v>0</v>
      </c>
      <c r="K757" s="270">
        <f>ROUND(Z68,0)</f>
        <v>0</v>
      </c>
      <c r="L757" s="270">
        <f>ROUND(Z69,0)</f>
        <v>0</v>
      </c>
      <c r="M757" s="270">
        <f>ROUND(Z70,0)</f>
        <v>0</v>
      </c>
      <c r="N757" s="270">
        <f>ROUND(Z75,0)</f>
        <v>0</v>
      </c>
      <c r="O757" s="270">
        <f>ROUND(Z73,0)</f>
        <v>0</v>
      </c>
      <c r="P757" s="270">
        <f>IF(Z76&gt;0,ROUND(Z76,0),0)</f>
        <v>0</v>
      </c>
      <c r="Q757" s="270">
        <f>IF(Z77&gt;0,ROUND(Z77,0),0)</f>
        <v>0</v>
      </c>
      <c r="R757" s="270">
        <f>IF(Z78&gt;0,ROUND(Z78,0),0)</f>
        <v>0</v>
      </c>
      <c r="S757" s="270">
        <f>IF(Z79&gt;0,ROUND(Z79,0),0)</f>
        <v>0</v>
      </c>
      <c r="T757" s="272">
        <f>IF(Z80&gt;0,ROUND(Z80,2),0)</f>
        <v>0</v>
      </c>
      <c r="U757" s="270"/>
      <c r="V757" s="271"/>
      <c r="W757" s="270"/>
      <c r="X757" s="270"/>
      <c r="Y757" s="270">
        <f t="shared" si="21"/>
        <v>0</v>
      </c>
      <c r="Z757" s="271"/>
      <c r="AA757" s="271"/>
      <c r="AB757" s="271"/>
      <c r="AC757" s="271"/>
      <c r="AD757" s="271"/>
      <c r="AE757" s="271"/>
      <c r="AF757" s="271"/>
      <c r="AG757" s="271"/>
      <c r="AH757" s="271"/>
      <c r="AI757" s="271"/>
      <c r="AJ757" s="271"/>
      <c r="AK757" s="271"/>
      <c r="AL757" s="271"/>
      <c r="AM757" s="271"/>
      <c r="AN757" s="271"/>
      <c r="AO757" s="271"/>
      <c r="AP757" s="271"/>
      <c r="AQ757" s="271"/>
      <c r="AR757" s="271"/>
      <c r="AS757" s="271"/>
      <c r="AT757" s="271"/>
      <c r="AU757" s="271"/>
      <c r="AV757" s="271"/>
      <c r="AW757" s="271"/>
      <c r="AX757" s="271"/>
      <c r="AY757" s="271"/>
      <c r="AZ757" s="271"/>
      <c r="BA757" s="271"/>
      <c r="BB757" s="271"/>
      <c r="BC757" s="271"/>
      <c r="BD757" s="271"/>
      <c r="BE757" s="271"/>
      <c r="BF757" s="271"/>
      <c r="BG757" s="271"/>
      <c r="BH757" s="271"/>
      <c r="BI757" s="271"/>
      <c r="BJ757" s="271"/>
      <c r="BK757" s="271"/>
      <c r="BL757" s="271"/>
      <c r="BM757" s="271"/>
      <c r="BN757" s="271"/>
      <c r="BO757" s="271"/>
      <c r="BP757" s="271"/>
      <c r="BQ757" s="271"/>
      <c r="BR757" s="271"/>
      <c r="BS757" s="271"/>
      <c r="BT757" s="271"/>
      <c r="BU757" s="271"/>
      <c r="BV757" s="271"/>
      <c r="BW757" s="271"/>
      <c r="BX757" s="271"/>
      <c r="BY757" s="271"/>
      <c r="BZ757" s="271"/>
      <c r="CA757" s="271"/>
      <c r="CB757" s="271"/>
      <c r="CC757" s="271"/>
      <c r="CD757" s="271"/>
      <c r="CE757" s="271"/>
    </row>
    <row r="758" spans="1:83" ht="12.65" customHeight="1" x14ac:dyDescent="0.3">
      <c r="A758" s="209" t="str">
        <f>RIGHT($C$83,3)&amp;"*"&amp;RIGHT($C$82,4)&amp;"*"&amp;AA$55&amp;"*"&amp;"A"</f>
        <v>045*2021*7160*A</v>
      </c>
      <c r="B758" s="270">
        <f>ROUND(AA59,0)</f>
        <v>0</v>
      </c>
      <c r="C758" s="272">
        <f>ROUND(AA60,2)</f>
        <v>0</v>
      </c>
      <c r="D758" s="270">
        <f>ROUND(AA61,0)</f>
        <v>0</v>
      </c>
      <c r="E758" s="270">
        <f>ROUND(AA62,0)</f>
        <v>0</v>
      </c>
      <c r="F758" s="270">
        <f>ROUND(AA63,0)</f>
        <v>0</v>
      </c>
      <c r="G758" s="270">
        <f>ROUND(AA64,0)</f>
        <v>0</v>
      </c>
      <c r="H758" s="270">
        <f>ROUND(AA65,0)</f>
        <v>0</v>
      </c>
      <c r="I758" s="270">
        <f>ROUND(AA66,0)</f>
        <v>0</v>
      </c>
      <c r="J758" s="270">
        <f>ROUND(AA67,0)</f>
        <v>0</v>
      </c>
      <c r="K758" s="270">
        <f>ROUND(AA68,0)</f>
        <v>0</v>
      </c>
      <c r="L758" s="270">
        <f>ROUND(AA69,0)</f>
        <v>0</v>
      </c>
      <c r="M758" s="270">
        <f>ROUND(AA70,0)</f>
        <v>0</v>
      </c>
      <c r="N758" s="270">
        <f>ROUND(AA75,0)</f>
        <v>0</v>
      </c>
      <c r="O758" s="270">
        <f>ROUND(AA73,0)</f>
        <v>0</v>
      </c>
      <c r="P758" s="270">
        <f>IF(AA76&gt;0,ROUND(AA76,0),0)</f>
        <v>0</v>
      </c>
      <c r="Q758" s="270">
        <f>IF(AA77&gt;0,ROUND(AA77,0),0)</f>
        <v>0</v>
      </c>
      <c r="R758" s="270">
        <f>IF(AA78&gt;0,ROUND(AA78,0),0)</f>
        <v>0</v>
      </c>
      <c r="S758" s="270">
        <f>IF(AA79&gt;0,ROUND(AA79,0),0)</f>
        <v>0</v>
      </c>
      <c r="T758" s="272">
        <f>IF(AA80&gt;0,ROUND(AA80,2),0)</f>
        <v>0</v>
      </c>
      <c r="U758" s="270"/>
      <c r="V758" s="271"/>
      <c r="W758" s="270"/>
      <c r="X758" s="270"/>
      <c r="Y758" s="270">
        <f t="shared" si="21"/>
        <v>0</v>
      </c>
      <c r="Z758" s="271"/>
      <c r="AA758" s="271"/>
      <c r="AB758" s="271"/>
      <c r="AC758" s="271"/>
      <c r="AD758" s="271"/>
      <c r="AE758" s="271"/>
      <c r="AF758" s="271"/>
      <c r="AG758" s="271"/>
      <c r="AH758" s="271"/>
      <c r="AI758" s="271"/>
      <c r="AJ758" s="271"/>
      <c r="AK758" s="271"/>
      <c r="AL758" s="271"/>
      <c r="AM758" s="271"/>
      <c r="AN758" s="271"/>
      <c r="AO758" s="271"/>
      <c r="AP758" s="271"/>
      <c r="AQ758" s="271"/>
      <c r="AR758" s="271"/>
      <c r="AS758" s="271"/>
      <c r="AT758" s="271"/>
      <c r="AU758" s="271"/>
      <c r="AV758" s="271"/>
      <c r="AW758" s="271"/>
      <c r="AX758" s="271"/>
      <c r="AY758" s="271"/>
      <c r="AZ758" s="271"/>
      <c r="BA758" s="271"/>
      <c r="BB758" s="271"/>
      <c r="BC758" s="271"/>
      <c r="BD758" s="271"/>
      <c r="BE758" s="271"/>
      <c r="BF758" s="271"/>
      <c r="BG758" s="271"/>
      <c r="BH758" s="271"/>
      <c r="BI758" s="271"/>
      <c r="BJ758" s="271"/>
      <c r="BK758" s="271"/>
      <c r="BL758" s="271"/>
      <c r="BM758" s="271"/>
      <c r="BN758" s="271"/>
      <c r="BO758" s="271"/>
      <c r="BP758" s="271"/>
      <c r="BQ758" s="271"/>
      <c r="BR758" s="271"/>
      <c r="BS758" s="271"/>
      <c r="BT758" s="271"/>
      <c r="BU758" s="271"/>
      <c r="BV758" s="271"/>
      <c r="BW758" s="271"/>
      <c r="BX758" s="271"/>
      <c r="BY758" s="271"/>
      <c r="BZ758" s="271"/>
      <c r="CA758" s="271"/>
      <c r="CB758" s="271"/>
      <c r="CC758" s="271"/>
      <c r="CD758" s="271"/>
      <c r="CE758" s="271"/>
    </row>
    <row r="759" spans="1:83" ht="12.65" customHeight="1" x14ac:dyDescent="0.3">
      <c r="A759" s="209" t="str">
        <f>RIGHT($C$83,3)&amp;"*"&amp;RIGHT($C$82,4)&amp;"*"&amp;AB$55&amp;"*"&amp;"A"</f>
        <v>045*2021*7170*A</v>
      </c>
      <c r="B759" s="270"/>
      <c r="C759" s="272">
        <f>ROUND(AB60,2)</f>
        <v>0.17</v>
      </c>
      <c r="D759" s="270">
        <f>ROUND(AB61,0)</f>
        <v>10202</v>
      </c>
      <c r="E759" s="270">
        <f>ROUND(AB62,0)</f>
        <v>2444</v>
      </c>
      <c r="F759" s="270">
        <f>ROUND(AB63,0)</f>
        <v>172178</v>
      </c>
      <c r="G759" s="270">
        <f>ROUND(AB64,0)</f>
        <v>338710</v>
      </c>
      <c r="H759" s="270">
        <f>ROUND(AB65,0)</f>
        <v>0</v>
      </c>
      <c r="I759" s="270">
        <f>ROUND(AB66,0)</f>
        <v>155909</v>
      </c>
      <c r="J759" s="270">
        <f>ROUND(AB67,0)</f>
        <v>8841</v>
      </c>
      <c r="K759" s="270">
        <f>ROUND(AB68,0)</f>
        <v>12586</v>
      </c>
      <c r="L759" s="270">
        <f>ROUND(AB69,0)</f>
        <v>600</v>
      </c>
      <c r="M759" s="270">
        <f>ROUND(AB70,0)</f>
        <v>0</v>
      </c>
      <c r="N759" s="270">
        <f>ROUND(AB75,0)</f>
        <v>1021326</v>
      </c>
      <c r="O759" s="270">
        <f>ROUND(AB73,0)</f>
        <v>418472</v>
      </c>
      <c r="P759" s="270">
        <f>IF(AB76&gt;0,ROUND(AB76,0),0)</f>
        <v>371</v>
      </c>
      <c r="Q759" s="270">
        <f>IF(AB77&gt;0,ROUND(AB77,0),0)</f>
        <v>0</v>
      </c>
      <c r="R759" s="270">
        <f>IF(AB78&gt;0,ROUND(AB78,0),0)</f>
        <v>129</v>
      </c>
      <c r="S759" s="270">
        <f>IF(AB79&gt;0,ROUND(AB79,0),0)</f>
        <v>0</v>
      </c>
      <c r="T759" s="272">
        <f>IF(AB80&gt;0,ROUND(AB80,2),0)</f>
        <v>0.17</v>
      </c>
      <c r="U759" s="270"/>
      <c r="V759" s="271"/>
      <c r="W759" s="270"/>
      <c r="X759" s="270"/>
      <c r="Y759" s="270">
        <f t="shared" si="21"/>
        <v>186988</v>
      </c>
      <c r="Z759" s="271"/>
      <c r="AA759" s="271"/>
      <c r="AB759" s="271"/>
      <c r="AC759" s="271"/>
      <c r="AD759" s="271"/>
      <c r="AE759" s="271"/>
      <c r="AF759" s="271"/>
      <c r="AG759" s="271"/>
      <c r="AH759" s="271"/>
      <c r="AI759" s="271"/>
      <c r="AJ759" s="271"/>
      <c r="AK759" s="271"/>
      <c r="AL759" s="271"/>
      <c r="AM759" s="271"/>
      <c r="AN759" s="271"/>
      <c r="AO759" s="271"/>
      <c r="AP759" s="271"/>
      <c r="AQ759" s="271"/>
      <c r="AR759" s="271"/>
      <c r="AS759" s="271"/>
      <c r="AT759" s="271"/>
      <c r="AU759" s="271"/>
      <c r="AV759" s="271"/>
      <c r="AW759" s="271"/>
      <c r="AX759" s="271"/>
      <c r="AY759" s="271"/>
      <c r="AZ759" s="271"/>
      <c r="BA759" s="271"/>
      <c r="BB759" s="271"/>
      <c r="BC759" s="271"/>
      <c r="BD759" s="271"/>
      <c r="BE759" s="271"/>
      <c r="BF759" s="271"/>
      <c r="BG759" s="271"/>
      <c r="BH759" s="271"/>
      <c r="BI759" s="271"/>
      <c r="BJ759" s="271"/>
      <c r="BK759" s="271"/>
      <c r="BL759" s="271"/>
      <c r="BM759" s="271"/>
      <c r="BN759" s="271"/>
      <c r="BO759" s="271"/>
      <c r="BP759" s="271"/>
      <c r="BQ759" s="271"/>
      <c r="BR759" s="271"/>
      <c r="BS759" s="271"/>
      <c r="BT759" s="271"/>
      <c r="BU759" s="271"/>
      <c r="BV759" s="271"/>
      <c r="BW759" s="271"/>
      <c r="BX759" s="271"/>
      <c r="BY759" s="271"/>
      <c r="BZ759" s="271"/>
      <c r="CA759" s="271"/>
      <c r="CB759" s="271"/>
      <c r="CC759" s="271"/>
      <c r="CD759" s="271"/>
      <c r="CE759" s="271"/>
    </row>
    <row r="760" spans="1:83" ht="12.65" customHeight="1" x14ac:dyDescent="0.3">
      <c r="A760" s="209" t="str">
        <f>RIGHT($C$83,3)&amp;"*"&amp;RIGHT($C$82,4)&amp;"*"&amp;AC$55&amp;"*"&amp;"A"</f>
        <v>045*2021*7180*A</v>
      </c>
      <c r="B760" s="270">
        <f>ROUND(AC59,0)</f>
        <v>0</v>
      </c>
      <c r="C760" s="272">
        <f>ROUND(AC60,2)</f>
        <v>0</v>
      </c>
      <c r="D760" s="270">
        <f>ROUND(AC61,0)</f>
        <v>0</v>
      </c>
      <c r="E760" s="270">
        <f>ROUND(AC62,0)</f>
        <v>0</v>
      </c>
      <c r="F760" s="270">
        <f>ROUND(AC63,0)</f>
        <v>0</v>
      </c>
      <c r="G760" s="270">
        <f>ROUND(AC64,0)</f>
        <v>0</v>
      </c>
      <c r="H760" s="270">
        <f>ROUND(AC65,0)</f>
        <v>0</v>
      </c>
      <c r="I760" s="270">
        <f>ROUND(AC66,0)</f>
        <v>0</v>
      </c>
      <c r="J760" s="270">
        <f>ROUND(AC67,0)</f>
        <v>0</v>
      </c>
      <c r="K760" s="270">
        <f>ROUND(AC68,0)</f>
        <v>0</v>
      </c>
      <c r="L760" s="270">
        <f>ROUND(AC69,0)</f>
        <v>0</v>
      </c>
      <c r="M760" s="270">
        <f>ROUND(AC70,0)</f>
        <v>0</v>
      </c>
      <c r="N760" s="270">
        <f>ROUND(AC75,0)</f>
        <v>0</v>
      </c>
      <c r="O760" s="270">
        <f>ROUND(AC73,0)</f>
        <v>0</v>
      </c>
      <c r="P760" s="270">
        <f>IF(AC76&gt;0,ROUND(AC76,0),0)</f>
        <v>0</v>
      </c>
      <c r="Q760" s="270">
        <f>IF(AC77&gt;0,ROUND(AC77,0),0)</f>
        <v>0</v>
      </c>
      <c r="R760" s="270">
        <f>IF(AC78&gt;0,ROUND(AC78,0),0)</f>
        <v>0</v>
      </c>
      <c r="S760" s="270">
        <f>IF(AC79&gt;0,ROUND(AC79,0),0)</f>
        <v>0</v>
      </c>
      <c r="T760" s="272">
        <f>IF(AC80&gt;0,ROUND(AC80,2),0)</f>
        <v>0</v>
      </c>
      <c r="U760" s="270"/>
      <c r="V760" s="271"/>
      <c r="W760" s="270"/>
      <c r="X760" s="270"/>
      <c r="Y760" s="270">
        <f t="shared" si="21"/>
        <v>0</v>
      </c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1"/>
      <c r="AR760" s="271"/>
      <c r="AS760" s="271"/>
      <c r="AT760" s="271"/>
      <c r="AU760" s="271"/>
      <c r="AV760" s="271"/>
      <c r="AW760" s="271"/>
      <c r="AX760" s="271"/>
      <c r="AY760" s="271"/>
      <c r="AZ760" s="271"/>
      <c r="BA760" s="271"/>
      <c r="BB760" s="271"/>
      <c r="BC760" s="271"/>
      <c r="BD760" s="271"/>
      <c r="BE760" s="271"/>
      <c r="BF760" s="271"/>
      <c r="BG760" s="271"/>
      <c r="BH760" s="271"/>
      <c r="BI760" s="271"/>
      <c r="BJ760" s="271"/>
      <c r="BK760" s="271"/>
      <c r="BL760" s="271"/>
      <c r="BM760" s="271"/>
      <c r="BN760" s="271"/>
      <c r="BO760" s="271"/>
      <c r="BP760" s="271"/>
      <c r="BQ760" s="271"/>
      <c r="BR760" s="271"/>
      <c r="BS760" s="271"/>
      <c r="BT760" s="271"/>
      <c r="BU760" s="271"/>
      <c r="BV760" s="271"/>
      <c r="BW760" s="271"/>
      <c r="BX760" s="271"/>
      <c r="BY760" s="271"/>
      <c r="BZ760" s="271"/>
      <c r="CA760" s="271"/>
      <c r="CB760" s="271"/>
      <c r="CC760" s="271"/>
      <c r="CD760" s="271"/>
      <c r="CE760" s="271"/>
    </row>
    <row r="761" spans="1:83" ht="12.65" customHeight="1" x14ac:dyDescent="0.3">
      <c r="A761" s="209" t="str">
        <f>RIGHT($C$83,3)&amp;"*"&amp;RIGHT($C$82,4)&amp;"*"&amp;AD$55&amp;"*"&amp;"A"</f>
        <v>045*2021*7190*A</v>
      </c>
      <c r="B761" s="270">
        <f>ROUND(AD59,0)</f>
        <v>0</v>
      </c>
      <c r="C761" s="272">
        <f>ROUND(AD60,2)</f>
        <v>0</v>
      </c>
      <c r="D761" s="270">
        <f>ROUND(AD61,0)</f>
        <v>0</v>
      </c>
      <c r="E761" s="270">
        <f>ROUND(AD62,0)</f>
        <v>0</v>
      </c>
      <c r="F761" s="270">
        <f>ROUND(AD63,0)</f>
        <v>0</v>
      </c>
      <c r="G761" s="270">
        <f>ROUND(AD64,0)</f>
        <v>0</v>
      </c>
      <c r="H761" s="270">
        <f>ROUND(AD65,0)</f>
        <v>0</v>
      </c>
      <c r="I761" s="270">
        <f>ROUND(AD66,0)</f>
        <v>0</v>
      </c>
      <c r="J761" s="270">
        <f>ROUND(AD67,0)</f>
        <v>0</v>
      </c>
      <c r="K761" s="270">
        <f>ROUND(AD68,0)</f>
        <v>0</v>
      </c>
      <c r="L761" s="270">
        <f>ROUND(AD69,0)</f>
        <v>0</v>
      </c>
      <c r="M761" s="270">
        <f>ROUND(AD70,0)</f>
        <v>0</v>
      </c>
      <c r="N761" s="270">
        <f>ROUND(AD75,0)</f>
        <v>0</v>
      </c>
      <c r="O761" s="270">
        <f>ROUND(AD73,0)</f>
        <v>0</v>
      </c>
      <c r="P761" s="270">
        <f>IF(AD76&gt;0,ROUND(AD76,0),0)</f>
        <v>0</v>
      </c>
      <c r="Q761" s="270">
        <f>IF(AD77&gt;0,ROUND(AD77,0),0)</f>
        <v>0</v>
      </c>
      <c r="R761" s="270">
        <f>IF(AD78&gt;0,ROUND(AD78,0),0)</f>
        <v>0</v>
      </c>
      <c r="S761" s="270">
        <f>IF(AD79&gt;0,ROUND(AD79,0),0)</f>
        <v>0</v>
      </c>
      <c r="T761" s="272">
        <f>IF(AD80&gt;0,ROUND(AD80,2),0)</f>
        <v>0</v>
      </c>
      <c r="U761" s="270"/>
      <c r="V761" s="271"/>
      <c r="W761" s="270"/>
      <c r="X761" s="270"/>
      <c r="Y761" s="270">
        <f t="shared" si="21"/>
        <v>0</v>
      </c>
      <c r="Z761" s="271"/>
      <c r="AA761" s="271"/>
      <c r="AB761" s="271"/>
      <c r="AC761" s="271"/>
      <c r="AD761" s="271"/>
      <c r="AE761" s="271"/>
      <c r="AF761" s="271"/>
      <c r="AG761" s="271"/>
      <c r="AH761" s="271"/>
      <c r="AI761" s="271"/>
      <c r="AJ761" s="271"/>
      <c r="AK761" s="271"/>
      <c r="AL761" s="271"/>
      <c r="AM761" s="271"/>
      <c r="AN761" s="271"/>
      <c r="AO761" s="271"/>
      <c r="AP761" s="271"/>
      <c r="AQ761" s="271"/>
      <c r="AR761" s="271"/>
      <c r="AS761" s="271"/>
      <c r="AT761" s="271"/>
      <c r="AU761" s="271"/>
      <c r="AV761" s="271"/>
      <c r="AW761" s="271"/>
      <c r="AX761" s="271"/>
      <c r="AY761" s="271"/>
      <c r="AZ761" s="271"/>
      <c r="BA761" s="271"/>
      <c r="BB761" s="271"/>
      <c r="BC761" s="271"/>
      <c r="BD761" s="271"/>
      <c r="BE761" s="271"/>
      <c r="BF761" s="271"/>
      <c r="BG761" s="271"/>
      <c r="BH761" s="271"/>
      <c r="BI761" s="271"/>
      <c r="BJ761" s="271"/>
      <c r="BK761" s="271"/>
      <c r="BL761" s="271"/>
      <c r="BM761" s="271"/>
      <c r="BN761" s="271"/>
      <c r="BO761" s="271"/>
      <c r="BP761" s="271"/>
      <c r="BQ761" s="271"/>
      <c r="BR761" s="271"/>
      <c r="BS761" s="271"/>
      <c r="BT761" s="271"/>
      <c r="BU761" s="271"/>
      <c r="BV761" s="271"/>
      <c r="BW761" s="271"/>
      <c r="BX761" s="271"/>
      <c r="BY761" s="271"/>
      <c r="BZ761" s="271"/>
      <c r="CA761" s="271"/>
      <c r="CB761" s="271"/>
      <c r="CC761" s="271"/>
      <c r="CD761" s="271"/>
      <c r="CE761" s="271"/>
    </row>
    <row r="762" spans="1:83" ht="12.65" customHeight="1" x14ac:dyDescent="0.3">
      <c r="A762" s="209" t="str">
        <f>RIGHT($C$83,3)&amp;"*"&amp;RIGHT($C$82,4)&amp;"*"&amp;AE$55&amp;"*"&amp;"A"</f>
        <v>045*2021*7200*A</v>
      </c>
      <c r="B762" s="270">
        <f>ROUND(AE59,0)</f>
        <v>18824</v>
      </c>
      <c r="C762" s="272">
        <f>ROUND(AE60,2)</f>
        <v>0</v>
      </c>
      <c r="D762" s="270">
        <f>ROUND(AE61,0)</f>
        <v>0</v>
      </c>
      <c r="E762" s="270">
        <f>ROUND(AE62,0)</f>
        <v>0</v>
      </c>
      <c r="F762" s="270">
        <f>ROUND(AE63,0)</f>
        <v>579270</v>
      </c>
      <c r="G762" s="270">
        <f>ROUND(AE64,0)</f>
        <v>8185</v>
      </c>
      <c r="H762" s="270">
        <f>ROUND(AE65,0)</f>
        <v>0</v>
      </c>
      <c r="I762" s="270">
        <f>ROUND(AE66,0)</f>
        <v>0</v>
      </c>
      <c r="J762" s="270">
        <f>ROUND(AE67,0)</f>
        <v>68610</v>
      </c>
      <c r="K762" s="270">
        <f>ROUND(AE68,0)</f>
        <v>0</v>
      </c>
      <c r="L762" s="270">
        <f>ROUND(AE69,0)</f>
        <v>0</v>
      </c>
      <c r="M762" s="270">
        <f>ROUND(AE70,0)</f>
        <v>0</v>
      </c>
      <c r="N762" s="270">
        <f>ROUND(AE75,0)</f>
        <v>1472035</v>
      </c>
      <c r="O762" s="270">
        <f>ROUND(AE73,0)</f>
        <v>293146</v>
      </c>
      <c r="P762" s="270">
        <f>IF(AE76&gt;0,ROUND(AE76,0),0)</f>
        <v>2879</v>
      </c>
      <c r="Q762" s="270">
        <f>IF(AE77&gt;0,ROUND(AE77,0),0)</f>
        <v>0</v>
      </c>
      <c r="R762" s="270">
        <f>IF(AE78&gt;0,ROUND(AE78,0),0)</f>
        <v>997</v>
      </c>
      <c r="S762" s="270">
        <f>IF(AE79&gt;0,ROUND(AE79,0),0)</f>
        <v>2515</v>
      </c>
      <c r="T762" s="272">
        <f>IF(AE80&gt;0,ROUND(AE80,2),0)</f>
        <v>0</v>
      </c>
      <c r="U762" s="270"/>
      <c r="V762" s="271"/>
      <c r="W762" s="270"/>
      <c r="X762" s="270"/>
      <c r="Y762" s="270">
        <f t="shared" si="21"/>
        <v>109731</v>
      </c>
      <c r="Z762" s="271"/>
      <c r="AA762" s="271"/>
      <c r="AB762" s="271"/>
      <c r="AC762" s="271"/>
      <c r="AD762" s="271"/>
      <c r="AE762" s="271"/>
      <c r="AF762" s="271"/>
      <c r="AG762" s="271"/>
      <c r="AH762" s="271"/>
      <c r="AI762" s="271"/>
      <c r="AJ762" s="271"/>
      <c r="AK762" s="271"/>
      <c r="AL762" s="271"/>
      <c r="AM762" s="271"/>
      <c r="AN762" s="271"/>
      <c r="AO762" s="271"/>
      <c r="AP762" s="271"/>
      <c r="AQ762" s="271"/>
      <c r="AR762" s="271"/>
      <c r="AS762" s="271"/>
      <c r="AT762" s="271"/>
      <c r="AU762" s="271"/>
      <c r="AV762" s="271"/>
      <c r="AW762" s="271"/>
      <c r="AX762" s="271"/>
      <c r="AY762" s="271"/>
      <c r="AZ762" s="271"/>
      <c r="BA762" s="271"/>
      <c r="BB762" s="271"/>
      <c r="BC762" s="271"/>
      <c r="BD762" s="271"/>
      <c r="BE762" s="271"/>
      <c r="BF762" s="271"/>
      <c r="BG762" s="271"/>
      <c r="BH762" s="271"/>
      <c r="BI762" s="271"/>
      <c r="BJ762" s="271"/>
      <c r="BK762" s="271"/>
      <c r="BL762" s="271"/>
      <c r="BM762" s="271"/>
      <c r="BN762" s="271"/>
      <c r="BO762" s="271"/>
      <c r="BP762" s="271"/>
      <c r="BQ762" s="271"/>
      <c r="BR762" s="271"/>
      <c r="BS762" s="271"/>
      <c r="BT762" s="271"/>
      <c r="BU762" s="271"/>
      <c r="BV762" s="271"/>
      <c r="BW762" s="271"/>
      <c r="BX762" s="271"/>
      <c r="BY762" s="271"/>
      <c r="BZ762" s="271"/>
      <c r="CA762" s="271"/>
      <c r="CB762" s="271"/>
      <c r="CC762" s="271"/>
      <c r="CD762" s="271"/>
      <c r="CE762" s="271"/>
    </row>
    <row r="763" spans="1:83" ht="12.65" customHeight="1" x14ac:dyDescent="0.3">
      <c r="A763" s="209" t="str">
        <f>RIGHT($C$83,3)&amp;"*"&amp;RIGHT($C$82,4)&amp;"*"&amp;AF$55&amp;"*"&amp;"A"</f>
        <v>045*2021*7220*A</v>
      </c>
      <c r="B763" s="270">
        <f>ROUND(AF59,0)</f>
        <v>0</v>
      </c>
      <c r="C763" s="272">
        <f>ROUND(AF60,2)</f>
        <v>0</v>
      </c>
      <c r="D763" s="270">
        <f>ROUND(AF61,0)</f>
        <v>0</v>
      </c>
      <c r="E763" s="270">
        <f>ROUND(AF62,0)</f>
        <v>0</v>
      </c>
      <c r="F763" s="270">
        <f>ROUND(AF63,0)</f>
        <v>0</v>
      </c>
      <c r="G763" s="270">
        <f>ROUND(AF64,0)</f>
        <v>0</v>
      </c>
      <c r="H763" s="270">
        <f>ROUND(AF65,0)</f>
        <v>0</v>
      </c>
      <c r="I763" s="270">
        <f>ROUND(AF66,0)</f>
        <v>0</v>
      </c>
      <c r="J763" s="270">
        <f>ROUND(AF67,0)</f>
        <v>0</v>
      </c>
      <c r="K763" s="270">
        <f>ROUND(AF68,0)</f>
        <v>0</v>
      </c>
      <c r="L763" s="270">
        <f>ROUND(AF69,0)</f>
        <v>0</v>
      </c>
      <c r="M763" s="270">
        <f>ROUND(AF70,0)</f>
        <v>0</v>
      </c>
      <c r="N763" s="270">
        <f>ROUND(AF75,0)</f>
        <v>0</v>
      </c>
      <c r="O763" s="270">
        <f>ROUND(AF73,0)</f>
        <v>0</v>
      </c>
      <c r="P763" s="270">
        <f>IF(AF76&gt;0,ROUND(AF76,0),0)</f>
        <v>0</v>
      </c>
      <c r="Q763" s="270">
        <f>IF(AF77&gt;0,ROUND(AF77,0),0)</f>
        <v>0</v>
      </c>
      <c r="R763" s="270">
        <f>IF(AF78&gt;0,ROUND(AF78,0),0)</f>
        <v>0</v>
      </c>
      <c r="S763" s="270">
        <f>IF(AF79&gt;0,ROUND(AF79,0),0)</f>
        <v>0</v>
      </c>
      <c r="T763" s="272">
        <f>IF(AF80&gt;0,ROUND(AF80,2),0)</f>
        <v>0</v>
      </c>
      <c r="U763" s="270"/>
      <c r="V763" s="271"/>
      <c r="W763" s="270"/>
      <c r="X763" s="270"/>
      <c r="Y763" s="270">
        <f t="shared" si="21"/>
        <v>0</v>
      </c>
      <c r="Z763" s="271"/>
      <c r="AA763" s="271"/>
      <c r="AB763" s="271"/>
      <c r="AC763" s="271"/>
      <c r="AD763" s="271"/>
      <c r="AE763" s="271"/>
      <c r="AF763" s="271"/>
      <c r="AG763" s="271"/>
      <c r="AH763" s="271"/>
      <c r="AI763" s="271"/>
      <c r="AJ763" s="271"/>
      <c r="AK763" s="271"/>
      <c r="AL763" s="271"/>
      <c r="AM763" s="271"/>
      <c r="AN763" s="271"/>
      <c r="AO763" s="271"/>
      <c r="AP763" s="271"/>
      <c r="AQ763" s="271"/>
      <c r="AR763" s="271"/>
      <c r="AS763" s="271"/>
      <c r="AT763" s="271"/>
      <c r="AU763" s="271"/>
      <c r="AV763" s="271"/>
      <c r="AW763" s="271"/>
      <c r="AX763" s="271"/>
      <c r="AY763" s="271"/>
      <c r="AZ763" s="271"/>
      <c r="BA763" s="271"/>
      <c r="BB763" s="271"/>
      <c r="BC763" s="271"/>
      <c r="BD763" s="271"/>
      <c r="BE763" s="271"/>
      <c r="BF763" s="271"/>
      <c r="BG763" s="271"/>
      <c r="BH763" s="271"/>
      <c r="BI763" s="271"/>
      <c r="BJ763" s="271"/>
      <c r="BK763" s="271"/>
      <c r="BL763" s="271"/>
      <c r="BM763" s="271"/>
      <c r="BN763" s="271"/>
      <c r="BO763" s="271"/>
      <c r="BP763" s="271"/>
      <c r="BQ763" s="271"/>
      <c r="BR763" s="271"/>
      <c r="BS763" s="271"/>
      <c r="BT763" s="271"/>
      <c r="BU763" s="271"/>
      <c r="BV763" s="271"/>
      <c r="BW763" s="271"/>
      <c r="BX763" s="271"/>
      <c r="BY763" s="271"/>
      <c r="BZ763" s="271"/>
      <c r="CA763" s="271"/>
      <c r="CB763" s="271"/>
      <c r="CC763" s="271"/>
      <c r="CD763" s="271"/>
      <c r="CE763" s="271"/>
    </row>
    <row r="764" spans="1:83" ht="12.65" customHeight="1" x14ac:dyDescent="0.3">
      <c r="A764" s="209" t="str">
        <f>RIGHT($C$83,3)&amp;"*"&amp;RIGHT($C$82,4)&amp;"*"&amp;AG$55&amp;"*"&amp;"A"</f>
        <v>045*2021*7230*A</v>
      </c>
      <c r="B764" s="270">
        <f>ROUND(AG59,0)</f>
        <v>4265</v>
      </c>
      <c r="C764" s="272">
        <f>ROUND(AG60,2)</f>
        <v>10.9</v>
      </c>
      <c r="D764" s="270">
        <f>ROUND(AG61,0)</f>
        <v>759501</v>
      </c>
      <c r="E764" s="270">
        <f>ROUND(AG62,0)</f>
        <v>181948</v>
      </c>
      <c r="F764" s="270">
        <f>ROUND(AG63,0)</f>
        <v>1367530</v>
      </c>
      <c r="G764" s="270">
        <f>ROUND(AG64,0)</f>
        <v>41209</v>
      </c>
      <c r="H764" s="270">
        <f>ROUND(AG65,0)</f>
        <v>0</v>
      </c>
      <c r="I764" s="270">
        <f>ROUND(AG66,0)</f>
        <v>6598</v>
      </c>
      <c r="J764" s="270">
        <f>ROUND(AG67,0)</f>
        <v>69206</v>
      </c>
      <c r="K764" s="270">
        <f>ROUND(AG68,0)</f>
        <v>0</v>
      </c>
      <c r="L764" s="270">
        <f>ROUND(AG69,0)</f>
        <v>3724</v>
      </c>
      <c r="M764" s="270">
        <f>ROUND(AG70,0)</f>
        <v>0</v>
      </c>
      <c r="N764" s="270">
        <f>ROUND(AG75,0)</f>
        <v>4396862</v>
      </c>
      <c r="O764" s="270">
        <f>ROUND(AG73,0)</f>
        <v>27599</v>
      </c>
      <c r="P764" s="270">
        <f>IF(AG76&gt;0,ROUND(AG76,0),0)</f>
        <v>2904</v>
      </c>
      <c r="Q764" s="270">
        <f>IF(AG77&gt;0,ROUND(AG77,0),0)</f>
        <v>64</v>
      </c>
      <c r="R764" s="270">
        <f>IF(AG78&gt;0,ROUND(AG78,0),0)</f>
        <v>1006</v>
      </c>
      <c r="S764" s="270">
        <f>IF(AG79&gt;0,ROUND(AG79,0),0)</f>
        <v>14548</v>
      </c>
      <c r="T764" s="272">
        <f>IF(AG80&gt;0,ROUND(AG80,2),0)</f>
        <v>10.82</v>
      </c>
      <c r="U764" s="270"/>
      <c r="V764" s="271"/>
      <c r="W764" s="270"/>
      <c r="X764" s="270"/>
      <c r="Y764" s="270">
        <f t="shared" si="21"/>
        <v>778791</v>
      </c>
      <c r="Z764" s="271"/>
      <c r="AA764" s="271"/>
      <c r="AB764" s="271"/>
      <c r="AC764" s="271"/>
      <c r="AD764" s="271"/>
      <c r="AE764" s="271"/>
      <c r="AF764" s="271"/>
      <c r="AG764" s="271"/>
      <c r="AH764" s="271"/>
      <c r="AI764" s="271"/>
      <c r="AJ764" s="271"/>
      <c r="AK764" s="271"/>
      <c r="AL764" s="271"/>
      <c r="AM764" s="271"/>
      <c r="AN764" s="271"/>
      <c r="AO764" s="271"/>
      <c r="AP764" s="271"/>
      <c r="AQ764" s="271"/>
      <c r="AR764" s="271"/>
      <c r="AS764" s="271"/>
      <c r="AT764" s="271"/>
      <c r="AU764" s="271"/>
      <c r="AV764" s="271"/>
      <c r="AW764" s="271"/>
      <c r="AX764" s="271"/>
      <c r="AY764" s="271"/>
      <c r="AZ764" s="271"/>
      <c r="BA764" s="271"/>
      <c r="BB764" s="271"/>
      <c r="BC764" s="271"/>
      <c r="BD764" s="271"/>
      <c r="BE764" s="271"/>
      <c r="BF764" s="271"/>
      <c r="BG764" s="271"/>
      <c r="BH764" s="271"/>
      <c r="BI764" s="271"/>
      <c r="BJ764" s="271"/>
      <c r="BK764" s="271"/>
      <c r="BL764" s="271"/>
      <c r="BM764" s="271"/>
      <c r="BN764" s="271"/>
      <c r="BO764" s="271"/>
      <c r="BP764" s="271"/>
      <c r="BQ764" s="271"/>
      <c r="BR764" s="271"/>
      <c r="BS764" s="271"/>
      <c r="BT764" s="271"/>
      <c r="BU764" s="271"/>
      <c r="BV764" s="271"/>
      <c r="BW764" s="271"/>
      <c r="BX764" s="271"/>
      <c r="BY764" s="271"/>
      <c r="BZ764" s="271"/>
      <c r="CA764" s="271"/>
      <c r="CB764" s="271"/>
      <c r="CC764" s="271"/>
      <c r="CD764" s="271"/>
      <c r="CE764" s="271"/>
    </row>
    <row r="765" spans="1:83" ht="12.65" customHeight="1" x14ac:dyDescent="0.3">
      <c r="A765" s="209" t="str">
        <f>RIGHT($C$83,3)&amp;"*"&amp;RIGHT($C$82,4)&amp;"*"&amp;AH$55&amp;"*"&amp;"A"</f>
        <v>045*2021*7240*A</v>
      </c>
      <c r="B765" s="270">
        <f>ROUND(AH59,0)</f>
        <v>0</v>
      </c>
      <c r="C765" s="272">
        <f>ROUND(AH60,2)</f>
        <v>0</v>
      </c>
      <c r="D765" s="270">
        <f>ROUND(AH61,0)</f>
        <v>0</v>
      </c>
      <c r="E765" s="270">
        <f>ROUND(AH62,0)</f>
        <v>0</v>
      </c>
      <c r="F765" s="270">
        <f>ROUND(AH63,0)</f>
        <v>0</v>
      </c>
      <c r="G765" s="270">
        <f>ROUND(AH64,0)</f>
        <v>0</v>
      </c>
      <c r="H765" s="270">
        <f>ROUND(AH65,0)</f>
        <v>0</v>
      </c>
      <c r="I765" s="270">
        <f>ROUND(AH66,0)</f>
        <v>0</v>
      </c>
      <c r="J765" s="270">
        <f>ROUND(AH67,0)</f>
        <v>0</v>
      </c>
      <c r="K765" s="270">
        <f>ROUND(AH68,0)</f>
        <v>0</v>
      </c>
      <c r="L765" s="270">
        <f>ROUND(AH69,0)</f>
        <v>0</v>
      </c>
      <c r="M765" s="270">
        <f>ROUND(AH70,0)</f>
        <v>0</v>
      </c>
      <c r="N765" s="270">
        <f>ROUND(AH75,0)</f>
        <v>0</v>
      </c>
      <c r="O765" s="270">
        <f>ROUND(AH73,0)</f>
        <v>0</v>
      </c>
      <c r="P765" s="270">
        <f>IF(AH76&gt;0,ROUND(AH76,0),0)</f>
        <v>0</v>
      </c>
      <c r="Q765" s="270">
        <f>IF(AH77&gt;0,ROUND(AH77,0),0)</f>
        <v>0</v>
      </c>
      <c r="R765" s="270">
        <f>IF(AH78&gt;0,ROUND(AH78,0),0)</f>
        <v>0</v>
      </c>
      <c r="S765" s="270">
        <f>IF(AH79&gt;0,ROUND(AH79,0),0)</f>
        <v>0</v>
      </c>
      <c r="T765" s="272">
        <f>IF(AH80&gt;0,ROUND(AH80,2),0)</f>
        <v>0</v>
      </c>
      <c r="U765" s="270"/>
      <c r="V765" s="271"/>
      <c r="W765" s="270"/>
      <c r="X765" s="270"/>
      <c r="Y765" s="270">
        <f t="shared" si="21"/>
        <v>0</v>
      </c>
      <c r="Z765" s="271"/>
      <c r="AA765" s="271"/>
      <c r="AB765" s="271"/>
      <c r="AC765" s="271"/>
      <c r="AD765" s="271"/>
      <c r="AE765" s="271"/>
      <c r="AF765" s="271"/>
      <c r="AG765" s="271"/>
      <c r="AH765" s="271"/>
      <c r="AI765" s="271"/>
      <c r="AJ765" s="271"/>
      <c r="AK765" s="271"/>
      <c r="AL765" s="271"/>
      <c r="AM765" s="271"/>
      <c r="AN765" s="271"/>
      <c r="AO765" s="271"/>
      <c r="AP765" s="271"/>
      <c r="AQ765" s="271"/>
      <c r="AR765" s="271"/>
      <c r="AS765" s="271"/>
      <c r="AT765" s="271"/>
      <c r="AU765" s="271"/>
      <c r="AV765" s="271"/>
      <c r="AW765" s="271"/>
      <c r="AX765" s="271"/>
      <c r="AY765" s="271"/>
      <c r="AZ765" s="271"/>
      <c r="BA765" s="271"/>
      <c r="BB765" s="271"/>
      <c r="BC765" s="271"/>
      <c r="BD765" s="271"/>
      <c r="BE765" s="271"/>
      <c r="BF765" s="271"/>
      <c r="BG765" s="271"/>
      <c r="BH765" s="271"/>
      <c r="BI765" s="271"/>
      <c r="BJ765" s="271"/>
      <c r="BK765" s="271"/>
      <c r="BL765" s="271"/>
      <c r="BM765" s="271"/>
      <c r="BN765" s="271"/>
      <c r="BO765" s="271"/>
      <c r="BP765" s="271"/>
      <c r="BQ765" s="271"/>
      <c r="BR765" s="271"/>
      <c r="BS765" s="271"/>
      <c r="BT765" s="271"/>
      <c r="BU765" s="271"/>
      <c r="BV765" s="271"/>
      <c r="BW765" s="271"/>
      <c r="BX765" s="271"/>
      <c r="BY765" s="271"/>
      <c r="BZ765" s="271"/>
      <c r="CA765" s="271"/>
      <c r="CB765" s="271"/>
      <c r="CC765" s="271"/>
      <c r="CD765" s="271"/>
      <c r="CE765" s="271"/>
    </row>
    <row r="766" spans="1:83" ht="12.65" customHeight="1" x14ac:dyDescent="0.3">
      <c r="A766" s="209" t="str">
        <f>RIGHT($C$83,3)&amp;"*"&amp;RIGHT($C$82,4)&amp;"*"&amp;AI$55&amp;"*"&amp;"A"</f>
        <v>045*2021*7250*A</v>
      </c>
      <c r="B766" s="270">
        <f>ROUND(AI59,0)</f>
        <v>0</v>
      </c>
      <c r="C766" s="272">
        <f>ROUND(AI60,2)</f>
        <v>0</v>
      </c>
      <c r="D766" s="270">
        <f>ROUND(AI61,0)</f>
        <v>0</v>
      </c>
      <c r="E766" s="270">
        <f>ROUND(AI62,0)</f>
        <v>0</v>
      </c>
      <c r="F766" s="270">
        <f>ROUND(AI63,0)</f>
        <v>0</v>
      </c>
      <c r="G766" s="270">
        <f>ROUND(AI64,0)</f>
        <v>0</v>
      </c>
      <c r="H766" s="270">
        <f>ROUND(AI65,0)</f>
        <v>0</v>
      </c>
      <c r="I766" s="270">
        <f>ROUND(AI66,0)</f>
        <v>0</v>
      </c>
      <c r="J766" s="270">
        <f>ROUND(AI67,0)</f>
        <v>0</v>
      </c>
      <c r="K766" s="270">
        <f>ROUND(AI68,0)</f>
        <v>0</v>
      </c>
      <c r="L766" s="270">
        <f>ROUND(AI69,0)</f>
        <v>0</v>
      </c>
      <c r="M766" s="270">
        <f>ROUND(AI70,0)</f>
        <v>0</v>
      </c>
      <c r="N766" s="270">
        <f>ROUND(AI75,0)</f>
        <v>0</v>
      </c>
      <c r="O766" s="270">
        <f>ROUND(AI73,0)</f>
        <v>0</v>
      </c>
      <c r="P766" s="270">
        <f>IF(AI76&gt;0,ROUND(AI76,0),0)</f>
        <v>0</v>
      </c>
      <c r="Q766" s="270">
        <f>IF(AI77&gt;0,ROUND(AI77,0),0)</f>
        <v>0</v>
      </c>
      <c r="R766" s="270">
        <f>IF(AI78&gt;0,ROUND(AI78,0),0)</f>
        <v>0</v>
      </c>
      <c r="S766" s="270">
        <f>IF(AI79&gt;0,ROUND(AI79,0),0)</f>
        <v>0</v>
      </c>
      <c r="T766" s="272">
        <f>IF(AI80&gt;0,ROUND(AI80,2),0)</f>
        <v>0</v>
      </c>
      <c r="U766" s="270"/>
      <c r="V766" s="271"/>
      <c r="W766" s="270"/>
      <c r="X766" s="270"/>
      <c r="Y766" s="270">
        <f t="shared" si="21"/>
        <v>0</v>
      </c>
      <c r="Z766" s="271"/>
      <c r="AA766" s="271"/>
      <c r="AB766" s="271"/>
      <c r="AC766" s="271"/>
      <c r="AD766" s="271"/>
      <c r="AE766" s="271"/>
      <c r="AF766" s="271"/>
      <c r="AG766" s="271"/>
      <c r="AH766" s="271"/>
      <c r="AI766" s="271"/>
      <c r="AJ766" s="271"/>
      <c r="AK766" s="271"/>
      <c r="AL766" s="271"/>
      <c r="AM766" s="271"/>
      <c r="AN766" s="271"/>
      <c r="AO766" s="271"/>
      <c r="AP766" s="271"/>
      <c r="AQ766" s="271"/>
      <c r="AR766" s="271"/>
      <c r="AS766" s="271"/>
      <c r="AT766" s="271"/>
      <c r="AU766" s="271"/>
      <c r="AV766" s="271"/>
      <c r="AW766" s="271"/>
      <c r="AX766" s="271"/>
      <c r="AY766" s="271"/>
      <c r="AZ766" s="271"/>
      <c r="BA766" s="271"/>
      <c r="BB766" s="271"/>
      <c r="BC766" s="271"/>
      <c r="BD766" s="271"/>
      <c r="BE766" s="271"/>
      <c r="BF766" s="271"/>
      <c r="BG766" s="271"/>
      <c r="BH766" s="271"/>
      <c r="BI766" s="271"/>
      <c r="BJ766" s="271"/>
      <c r="BK766" s="271"/>
      <c r="BL766" s="271"/>
      <c r="BM766" s="271"/>
      <c r="BN766" s="271"/>
      <c r="BO766" s="271"/>
      <c r="BP766" s="271"/>
      <c r="BQ766" s="271"/>
      <c r="BR766" s="271"/>
      <c r="BS766" s="271"/>
      <c r="BT766" s="271"/>
      <c r="BU766" s="271"/>
      <c r="BV766" s="271"/>
      <c r="BW766" s="271"/>
      <c r="BX766" s="271"/>
      <c r="BY766" s="271"/>
      <c r="BZ766" s="271"/>
      <c r="CA766" s="271"/>
      <c r="CB766" s="271"/>
      <c r="CC766" s="271"/>
      <c r="CD766" s="271"/>
      <c r="CE766" s="271"/>
    </row>
    <row r="767" spans="1:83" ht="12.65" customHeight="1" x14ac:dyDescent="0.3">
      <c r="A767" s="209" t="str">
        <f>RIGHT($C$83,3)&amp;"*"&amp;RIGHT($C$82,4)&amp;"*"&amp;AJ$55&amp;"*"&amp;"A"</f>
        <v>045*2021*7260*A</v>
      </c>
      <c r="B767" s="270">
        <f>ROUND(AJ59,0)</f>
        <v>11447</v>
      </c>
      <c r="C767" s="272">
        <f>ROUND(AJ60,2)</f>
        <v>15.43</v>
      </c>
      <c r="D767" s="270">
        <f>ROUND(AJ61,0)</f>
        <v>1518081</v>
      </c>
      <c r="E767" s="270">
        <f>ROUND(AJ62,0)</f>
        <v>363676</v>
      </c>
      <c r="F767" s="270">
        <f>ROUND(AJ63,0)</f>
        <v>0</v>
      </c>
      <c r="G767" s="270">
        <f>ROUND(AJ64,0)</f>
        <v>66756</v>
      </c>
      <c r="H767" s="270">
        <f>ROUND(AJ65,0)</f>
        <v>0</v>
      </c>
      <c r="I767" s="270">
        <f>ROUND(AJ66,0)</f>
        <v>88941</v>
      </c>
      <c r="J767" s="270">
        <f>ROUND(AJ67,0)</f>
        <v>132096</v>
      </c>
      <c r="K767" s="270">
        <f>ROUND(AJ68,0)</f>
        <v>0</v>
      </c>
      <c r="L767" s="270">
        <f>ROUND(AJ69,0)</f>
        <v>23208</v>
      </c>
      <c r="M767" s="270">
        <f>ROUND(AJ70,0)</f>
        <v>0</v>
      </c>
      <c r="N767" s="270">
        <f>ROUND(AJ75,0)</f>
        <v>3179538</v>
      </c>
      <c r="O767" s="270">
        <f>ROUND(AJ73,0)</f>
        <v>204</v>
      </c>
      <c r="P767" s="270">
        <f>IF(AJ76&gt;0,ROUND(AJ76,0),0)</f>
        <v>5543</v>
      </c>
      <c r="Q767" s="270">
        <f>IF(AJ77&gt;0,ROUND(AJ77,0),0)</f>
        <v>0</v>
      </c>
      <c r="R767" s="270">
        <f>IF(AJ78&gt;0,ROUND(AJ78,0),0)</f>
        <v>1920</v>
      </c>
      <c r="S767" s="270">
        <f>IF(AJ79&gt;0,ROUND(AJ79,0),0)</f>
        <v>271</v>
      </c>
      <c r="T767" s="272">
        <f>IF(AJ80&gt;0,ROUND(AJ80,2),0)</f>
        <v>0</v>
      </c>
      <c r="U767" s="270"/>
      <c r="V767" s="271"/>
      <c r="W767" s="270"/>
      <c r="X767" s="270"/>
      <c r="Y767" s="270">
        <f t="shared" si="21"/>
        <v>339275</v>
      </c>
      <c r="Z767" s="271"/>
      <c r="AA767" s="271"/>
      <c r="AB767" s="271"/>
      <c r="AC767" s="271"/>
      <c r="AD767" s="271"/>
      <c r="AE767" s="271"/>
      <c r="AF767" s="271"/>
      <c r="AG767" s="271"/>
      <c r="AH767" s="271"/>
      <c r="AI767" s="271"/>
      <c r="AJ767" s="271"/>
      <c r="AK767" s="271"/>
      <c r="AL767" s="271"/>
      <c r="AM767" s="271"/>
      <c r="AN767" s="271"/>
      <c r="AO767" s="271"/>
      <c r="AP767" s="271"/>
      <c r="AQ767" s="271"/>
      <c r="AR767" s="271"/>
      <c r="AS767" s="271"/>
      <c r="AT767" s="271"/>
      <c r="AU767" s="271"/>
      <c r="AV767" s="271"/>
      <c r="AW767" s="271"/>
      <c r="AX767" s="271"/>
      <c r="AY767" s="271"/>
      <c r="AZ767" s="271"/>
      <c r="BA767" s="271"/>
      <c r="BB767" s="271"/>
      <c r="BC767" s="271"/>
      <c r="BD767" s="271"/>
      <c r="BE767" s="271"/>
      <c r="BF767" s="271"/>
      <c r="BG767" s="271"/>
      <c r="BH767" s="271"/>
      <c r="BI767" s="271"/>
      <c r="BJ767" s="271"/>
      <c r="BK767" s="271"/>
      <c r="BL767" s="271"/>
      <c r="BM767" s="271"/>
      <c r="BN767" s="271"/>
      <c r="BO767" s="271"/>
      <c r="BP767" s="271"/>
      <c r="BQ767" s="271"/>
      <c r="BR767" s="271"/>
      <c r="BS767" s="271"/>
      <c r="BT767" s="271"/>
      <c r="BU767" s="271"/>
      <c r="BV767" s="271"/>
      <c r="BW767" s="271"/>
      <c r="BX767" s="271"/>
      <c r="BY767" s="271"/>
      <c r="BZ767" s="271"/>
      <c r="CA767" s="271"/>
      <c r="CB767" s="271"/>
      <c r="CC767" s="271"/>
      <c r="CD767" s="271"/>
      <c r="CE767" s="271"/>
    </row>
    <row r="768" spans="1:83" ht="12.65" customHeight="1" x14ac:dyDescent="0.3">
      <c r="A768" s="209" t="str">
        <f>RIGHT($C$83,3)&amp;"*"&amp;RIGHT($C$82,4)&amp;"*"&amp;AK$55&amp;"*"&amp;"A"</f>
        <v>045*2021*7310*A</v>
      </c>
      <c r="B768" s="270">
        <f>ROUND(AK59,0)</f>
        <v>6026</v>
      </c>
      <c r="C768" s="272">
        <f>ROUND(AK60,2)</f>
        <v>0</v>
      </c>
      <c r="D768" s="270">
        <f>ROUND(AK61,0)</f>
        <v>0</v>
      </c>
      <c r="E768" s="270">
        <f>ROUND(AK62,0)</f>
        <v>0</v>
      </c>
      <c r="F768" s="270">
        <f>ROUND(AK63,0)</f>
        <v>187709</v>
      </c>
      <c r="G768" s="270">
        <f>ROUND(AK64,0)</f>
        <v>1384</v>
      </c>
      <c r="H768" s="270">
        <f>ROUND(AK65,0)</f>
        <v>0</v>
      </c>
      <c r="I768" s="270">
        <f>ROUND(AK66,0)</f>
        <v>0</v>
      </c>
      <c r="J768" s="270">
        <f>ROUND(AK67,0)</f>
        <v>15729</v>
      </c>
      <c r="K768" s="270">
        <f>ROUND(AK68,0)</f>
        <v>0</v>
      </c>
      <c r="L768" s="270">
        <f>ROUND(AK69,0)</f>
        <v>0</v>
      </c>
      <c r="M768" s="270">
        <f>ROUND(AK70,0)</f>
        <v>0</v>
      </c>
      <c r="N768" s="270">
        <f>ROUND(AK75,0)</f>
        <v>471808</v>
      </c>
      <c r="O768" s="270">
        <f>ROUND(AK73,0)</f>
        <v>297465</v>
      </c>
      <c r="P768" s="270">
        <f>IF(AK76&gt;0,ROUND(AK76,0),0)</f>
        <v>660</v>
      </c>
      <c r="Q768" s="270">
        <f>IF(AK77&gt;0,ROUND(AK77,0),0)</f>
        <v>0</v>
      </c>
      <c r="R768" s="270">
        <f>IF(AK78&gt;0,ROUND(AK78,0),0)</f>
        <v>229</v>
      </c>
      <c r="S768" s="270">
        <f>IF(AK79&gt;0,ROUND(AK79,0),0)</f>
        <v>709</v>
      </c>
      <c r="T768" s="272">
        <f>IF(AK80&gt;0,ROUND(AK80,2),0)</f>
        <v>0</v>
      </c>
      <c r="U768" s="270"/>
      <c r="V768" s="271"/>
      <c r="W768" s="270"/>
      <c r="X768" s="270"/>
      <c r="Y768" s="270">
        <f t="shared" si="21"/>
        <v>47371</v>
      </c>
      <c r="Z768" s="271"/>
      <c r="AA768" s="271"/>
      <c r="AB768" s="271"/>
      <c r="AC768" s="271"/>
      <c r="AD768" s="271"/>
      <c r="AE768" s="271"/>
      <c r="AF768" s="271"/>
      <c r="AG768" s="271"/>
      <c r="AH768" s="271"/>
      <c r="AI768" s="271"/>
      <c r="AJ768" s="271"/>
      <c r="AK768" s="271"/>
      <c r="AL768" s="271"/>
      <c r="AM768" s="271"/>
      <c r="AN768" s="271"/>
      <c r="AO768" s="271"/>
      <c r="AP768" s="271"/>
      <c r="AQ768" s="271"/>
      <c r="AR768" s="271"/>
      <c r="AS768" s="271"/>
      <c r="AT768" s="271"/>
      <c r="AU768" s="271"/>
      <c r="AV768" s="271"/>
      <c r="AW768" s="271"/>
      <c r="AX768" s="271"/>
      <c r="AY768" s="271"/>
      <c r="AZ768" s="271"/>
      <c r="BA768" s="271"/>
      <c r="BB768" s="271"/>
      <c r="BC768" s="271"/>
      <c r="BD768" s="271"/>
      <c r="BE768" s="271"/>
      <c r="BF768" s="271"/>
      <c r="BG768" s="271"/>
      <c r="BH768" s="271"/>
      <c r="BI768" s="271"/>
      <c r="BJ768" s="271"/>
      <c r="BK768" s="271"/>
      <c r="BL768" s="271"/>
      <c r="BM768" s="271"/>
      <c r="BN768" s="271"/>
      <c r="BO768" s="271"/>
      <c r="BP768" s="271"/>
      <c r="BQ768" s="271"/>
      <c r="BR768" s="271"/>
      <c r="BS768" s="271"/>
      <c r="BT768" s="271"/>
      <c r="BU768" s="271"/>
      <c r="BV768" s="271"/>
      <c r="BW768" s="271"/>
      <c r="BX768" s="271"/>
      <c r="BY768" s="271"/>
      <c r="BZ768" s="271"/>
      <c r="CA768" s="271"/>
      <c r="CB768" s="271"/>
      <c r="CC768" s="271"/>
      <c r="CD768" s="271"/>
      <c r="CE768" s="271"/>
    </row>
    <row r="769" spans="1:83" ht="12.65" customHeight="1" x14ac:dyDescent="0.3">
      <c r="A769" s="209" t="str">
        <f>RIGHT($C$83,3)&amp;"*"&amp;RIGHT($C$82,4)&amp;"*"&amp;AL$55&amp;"*"&amp;"A"</f>
        <v>045*2021*7320*A</v>
      </c>
      <c r="B769" s="270">
        <f>ROUND(AL59,0)</f>
        <v>1684</v>
      </c>
      <c r="C769" s="272">
        <f>ROUND(AL60,2)</f>
        <v>0</v>
      </c>
      <c r="D769" s="270">
        <f>ROUND(AL61,0)</f>
        <v>0</v>
      </c>
      <c r="E769" s="270">
        <f>ROUND(AL62,0)</f>
        <v>0</v>
      </c>
      <c r="F769" s="270">
        <f>ROUND(AL63,0)</f>
        <v>127736</v>
      </c>
      <c r="G769" s="270">
        <f>ROUND(AL64,0)</f>
        <v>2122</v>
      </c>
      <c r="H769" s="270">
        <f>ROUND(AL65,0)</f>
        <v>0</v>
      </c>
      <c r="I769" s="270">
        <f>ROUND(AL66,0)</f>
        <v>0</v>
      </c>
      <c r="J769" s="270">
        <f>ROUND(AL67,0)</f>
        <v>2145</v>
      </c>
      <c r="K769" s="270">
        <f>ROUND(AL68,0)</f>
        <v>0</v>
      </c>
      <c r="L769" s="270">
        <f>ROUND(AL69,0)</f>
        <v>195</v>
      </c>
      <c r="M769" s="270">
        <f>ROUND(AL70,0)</f>
        <v>0</v>
      </c>
      <c r="N769" s="270">
        <f>ROUND(AL75,0)</f>
        <v>343894</v>
      </c>
      <c r="O769" s="270">
        <f>ROUND(AL73,0)</f>
        <v>109811</v>
      </c>
      <c r="P769" s="270">
        <f>IF(AL76&gt;0,ROUND(AL76,0),0)</f>
        <v>90</v>
      </c>
      <c r="Q769" s="270">
        <f>IF(AL77&gt;0,ROUND(AL77,0),0)</f>
        <v>0</v>
      </c>
      <c r="R769" s="270">
        <f>IF(AL78&gt;0,ROUND(AL78,0),0)</f>
        <v>31</v>
      </c>
      <c r="S769" s="270">
        <f>IF(AL79&gt;0,ROUND(AL79,0),0)</f>
        <v>0</v>
      </c>
      <c r="T769" s="272">
        <f>IF(AL80&gt;0,ROUND(AL80,2),0)</f>
        <v>0</v>
      </c>
      <c r="U769" s="270"/>
      <c r="V769" s="271"/>
      <c r="W769" s="270"/>
      <c r="X769" s="270"/>
      <c r="Y769" s="270">
        <f t="shared" si="21"/>
        <v>51731</v>
      </c>
      <c r="Z769" s="271"/>
      <c r="AA769" s="271"/>
      <c r="AB769" s="271"/>
      <c r="AC769" s="271"/>
      <c r="AD769" s="271"/>
      <c r="AE769" s="271"/>
      <c r="AF769" s="271"/>
      <c r="AG769" s="271"/>
      <c r="AH769" s="271"/>
      <c r="AI769" s="271"/>
      <c r="AJ769" s="271"/>
      <c r="AK769" s="271"/>
      <c r="AL769" s="271"/>
      <c r="AM769" s="271"/>
      <c r="AN769" s="271"/>
      <c r="AO769" s="271"/>
      <c r="AP769" s="271"/>
      <c r="AQ769" s="271"/>
      <c r="AR769" s="271"/>
      <c r="AS769" s="271"/>
      <c r="AT769" s="271"/>
      <c r="AU769" s="271"/>
      <c r="AV769" s="271"/>
      <c r="AW769" s="271"/>
      <c r="AX769" s="271"/>
      <c r="AY769" s="271"/>
      <c r="AZ769" s="271"/>
      <c r="BA769" s="271"/>
      <c r="BB769" s="271"/>
      <c r="BC769" s="271"/>
      <c r="BD769" s="271"/>
      <c r="BE769" s="271"/>
      <c r="BF769" s="271"/>
      <c r="BG769" s="271"/>
      <c r="BH769" s="271"/>
      <c r="BI769" s="271"/>
      <c r="BJ769" s="271"/>
      <c r="BK769" s="271"/>
      <c r="BL769" s="271"/>
      <c r="BM769" s="271"/>
      <c r="BN769" s="271"/>
      <c r="BO769" s="271"/>
      <c r="BP769" s="271"/>
      <c r="BQ769" s="271"/>
      <c r="BR769" s="271"/>
      <c r="BS769" s="271"/>
      <c r="BT769" s="271"/>
      <c r="BU769" s="271"/>
      <c r="BV769" s="271"/>
      <c r="BW769" s="271"/>
      <c r="BX769" s="271"/>
      <c r="BY769" s="271"/>
      <c r="BZ769" s="271"/>
      <c r="CA769" s="271"/>
      <c r="CB769" s="271"/>
      <c r="CC769" s="271"/>
      <c r="CD769" s="271"/>
      <c r="CE769" s="271"/>
    </row>
    <row r="770" spans="1:83" ht="12.65" customHeight="1" x14ac:dyDescent="0.3">
      <c r="A770" s="209" t="str">
        <f>RIGHT($C$83,3)&amp;"*"&amp;RIGHT($C$82,4)&amp;"*"&amp;AM$55&amp;"*"&amp;"A"</f>
        <v>045*2021*7330*A</v>
      </c>
      <c r="B770" s="270">
        <f>ROUND(AM59,0)</f>
        <v>0</v>
      </c>
      <c r="C770" s="272">
        <f>ROUND(AM60,2)</f>
        <v>0</v>
      </c>
      <c r="D770" s="270">
        <f>ROUND(AM61,0)</f>
        <v>0</v>
      </c>
      <c r="E770" s="270">
        <f>ROUND(AM62,0)</f>
        <v>0</v>
      </c>
      <c r="F770" s="270">
        <f>ROUND(AM63,0)</f>
        <v>0</v>
      </c>
      <c r="G770" s="270">
        <f>ROUND(AM64,0)</f>
        <v>0</v>
      </c>
      <c r="H770" s="270">
        <f>ROUND(AM65,0)</f>
        <v>0</v>
      </c>
      <c r="I770" s="270">
        <f>ROUND(AM66,0)</f>
        <v>0</v>
      </c>
      <c r="J770" s="270">
        <f>ROUND(AM67,0)</f>
        <v>0</v>
      </c>
      <c r="K770" s="270">
        <f>ROUND(AM68,0)</f>
        <v>0</v>
      </c>
      <c r="L770" s="270">
        <f>ROUND(AM69,0)</f>
        <v>0</v>
      </c>
      <c r="M770" s="270">
        <f>ROUND(AM70,0)</f>
        <v>0</v>
      </c>
      <c r="N770" s="270">
        <f>ROUND(AM75,0)</f>
        <v>0</v>
      </c>
      <c r="O770" s="270">
        <f>ROUND(AM73,0)</f>
        <v>0</v>
      </c>
      <c r="P770" s="270">
        <f>IF(AM76&gt;0,ROUND(AM76,0),0)</f>
        <v>0</v>
      </c>
      <c r="Q770" s="270">
        <f>IF(AM77&gt;0,ROUND(AM77,0),0)</f>
        <v>0</v>
      </c>
      <c r="R770" s="270">
        <f>IF(AM78&gt;0,ROUND(AM78,0),0)</f>
        <v>0</v>
      </c>
      <c r="S770" s="270">
        <f>IF(AM79&gt;0,ROUND(AM79,0),0)</f>
        <v>0</v>
      </c>
      <c r="T770" s="272">
        <f>IF(AM80&gt;0,ROUND(AM80,2),0)</f>
        <v>0</v>
      </c>
      <c r="U770" s="270"/>
      <c r="V770" s="271"/>
      <c r="W770" s="270"/>
      <c r="X770" s="270"/>
      <c r="Y770" s="270">
        <f t="shared" si="21"/>
        <v>0</v>
      </c>
      <c r="Z770" s="271"/>
      <c r="AA770" s="271"/>
      <c r="AB770" s="271"/>
      <c r="AC770" s="271"/>
      <c r="AD770" s="271"/>
      <c r="AE770" s="271"/>
      <c r="AF770" s="271"/>
      <c r="AG770" s="271"/>
      <c r="AH770" s="271"/>
      <c r="AI770" s="271"/>
      <c r="AJ770" s="271"/>
      <c r="AK770" s="271"/>
      <c r="AL770" s="271"/>
      <c r="AM770" s="271"/>
      <c r="AN770" s="271"/>
      <c r="AO770" s="271"/>
      <c r="AP770" s="271"/>
      <c r="AQ770" s="271"/>
      <c r="AR770" s="271"/>
      <c r="AS770" s="271"/>
      <c r="AT770" s="271"/>
      <c r="AU770" s="271"/>
      <c r="AV770" s="271"/>
      <c r="AW770" s="271"/>
      <c r="AX770" s="271"/>
      <c r="AY770" s="271"/>
      <c r="AZ770" s="271"/>
      <c r="BA770" s="271"/>
      <c r="BB770" s="271"/>
      <c r="BC770" s="271"/>
      <c r="BD770" s="271"/>
      <c r="BE770" s="271"/>
      <c r="BF770" s="271"/>
      <c r="BG770" s="271"/>
      <c r="BH770" s="271"/>
      <c r="BI770" s="271"/>
      <c r="BJ770" s="271"/>
      <c r="BK770" s="271"/>
      <c r="BL770" s="271"/>
      <c r="BM770" s="271"/>
      <c r="BN770" s="271"/>
      <c r="BO770" s="271"/>
      <c r="BP770" s="271"/>
      <c r="BQ770" s="271"/>
      <c r="BR770" s="271"/>
      <c r="BS770" s="271"/>
      <c r="BT770" s="271"/>
      <c r="BU770" s="271"/>
      <c r="BV770" s="271"/>
      <c r="BW770" s="271"/>
      <c r="BX770" s="271"/>
      <c r="BY770" s="271"/>
      <c r="BZ770" s="271"/>
      <c r="CA770" s="271"/>
      <c r="CB770" s="271"/>
      <c r="CC770" s="271"/>
      <c r="CD770" s="271"/>
      <c r="CE770" s="271"/>
    </row>
    <row r="771" spans="1:83" ht="12.65" customHeight="1" x14ac:dyDescent="0.3">
      <c r="A771" s="209" t="str">
        <f>RIGHT($C$83,3)&amp;"*"&amp;RIGHT($C$82,4)&amp;"*"&amp;AN$55&amp;"*"&amp;"A"</f>
        <v>045*2021*7340*A</v>
      </c>
      <c r="B771" s="270">
        <f>ROUND(AN59,0)</f>
        <v>0</v>
      </c>
      <c r="C771" s="272">
        <f>ROUND(AN60,2)</f>
        <v>0</v>
      </c>
      <c r="D771" s="270">
        <f>ROUND(AN61,0)</f>
        <v>0</v>
      </c>
      <c r="E771" s="270">
        <f>ROUND(AN62,0)</f>
        <v>0</v>
      </c>
      <c r="F771" s="270">
        <f>ROUND(AN63,0)</f>
        <v>0</v>
      </c>
      <c r="G771" s="270">
        <f>ROUND(AN64,0)</f>
        <v>0</v>
      </c>
      <c r="H771" s="270">
        <f>ROUND(AN65,0)</f>
        <v>0</v>
      </c>
      <c r="I771" s="270">
        <f>ROUND(AN66,0)</f>
        <v>0</v>
      </c>
      <c r="J771" s="270">
        <f>ROUND(AN67,0)</f>
        <v>0</v>
      </c>
      <c r="K771" s="270">
        <f>ROUND(AN68,0)</f>
        <v>0</v>
      </c>
      <c r="L771" s="270">
        <f>ROUND(AN69,0)</f>
        <v>0</v>
      </c>
      <c r="M771" s="270">
        <f>ROUND(AN70,0)</f>
        <v>0</v>
      </c>
      <c r="N771" s="270">
        <f>ROUND(AN75,0)</f>
        <v>0</v>
      </c>
      <c r="O771" s="270">
        <f>ROUND(AN73,0)</f>
        <v>0</v>
      </c>
      <c r="P771" s="270">
        <f>IF(AN76&gt;0,ROUND(AN76,0),0)</f>
        <v>0</v>
      </c>
      <c r="Q771" s="270">
        <f>IF(AN77&gt;0,ROUND(AN77,0),0)</f>
        <v>0</v>
      </c>
      <c r="R771" s="270">
        <f>IF(AN78&gt;0,ROUND(AN78,0),0)</f>
        <v>0</v>
      </c>
      <c r="S771" s="270">
        <f>IF(AN79&gt;0,ROUND(AN79,0),0)</f>
        <v>0</v>
      </c>
      <c r="T771" s="272">
        <f>IF(AN80&gt;0,ROUND(AN80,2),0)</f>
        <v>0</v>
      </c>
      <c r="U771" s="270"/>
      <c r="V771" s="271"/>
      <c r="W771" s="270"/>
      <c r="X771" s="270"/>
      <c r="Y771" s="270">
        <f t="shared" si="21"/>
        <v>0</v>
      </c>
      <c r="Z771" s="271"/>
      <c r="AA771" s="271"/>
      <c r="AB771" s="271"/>
      <c r="AC771" s="271"/>
      <c r="AD771" s="271"/>
      <c r="AE771" s="271"/>
      <c r="AF771" s="271"/>
      <c r="AG771" s="271"/>
      <c r="AH771" s="271"/>
      <c r="AI771" s="271"/>
      <c r="AJ771" s="271"/>
      <c r="AK771" s="271"/>
      <c r="AL771" s="271"/>
      <c r="AM771" s="271"/>
      <c r="AN771" s="271"/>
      <c r="AO771" s="271"/>
      <c r="AP771" s="271"/>
      <c r="AQ771" s="271"/>
      <c r="AR771" s="271"/>
      <c r="AS771" s="271"/>
      <c r="AT771" s="271"/>
      <c r="AU771" s="271"/>
      <c r="AV771" s="271"/>
      <c r="AW771" s="271"/>
      <c r="AX771" s="271"/>
      <c r="AY771" s="271"/>
      <c r="AZ771" s="271"/>
      <c r="BA771" s="271"/>
      <c r="BB771" s="271"/>
      <c r="BC771" s="271"/>
      <c r="BD771" s="271"/>
      <c r="BE771" s="271"/>
      <c r="BF771" s="271"/>
      <c r="BG771" s="271"/>
      <c r="BH771" s="271"/>
      <c r="BI771" s="271"/>
      <c r="BJ771" s="271"/>
      <c r="BK771" s="271"/>
      <c r="BL771" s="271"/>
      <c r="BM771" s="271"/>
      <c r="BN771" s="271"/>
      <c r="BO771" s="271"/>
      <c r="BP771" s="271"/>
      <c r="BQ771" s="271"/>
      <c r="BR771" s="271"/>
      <c r="BS771" s="271"/>
      <c r="BT771" s="271"/>
      <c r="BU771" s="271"/>
      <c r="BV771" s="271"/>
      <c r="BW771" s="271"/>
      <c r="BX771" s="271"/>
      <c r="BY771" s="271"/>
      <c r="BZ771" s="271"/>
      <c r="CA771" s="271"/>
      <c r="CB771" s="271"/>
      <c r="CC771" s="271"/>
      <c r="CD771" s="271"/>
      <c r="CE771" s="271"/>
    </row>
    <row r="772" spans="1:83" ht="12.65" customHeight="1" x14ac:dyDescent="0.3">
      <c r="A772" s="209" t="str">
        <f>RIGHT($C$83,3)&amp;"*"&amp;RIGHT($C$82,4)&amp;"*"&amp;AO$55&amp;"*"&amp;"A"</f>
        <v>045*2021*7350*A</v>
      </c>
      <c r="B772" s="270">
        <f>ROUND(AO59,0)</f>
        <v>1656</v>
      </c>
      <c r="C772" s="272">
        <f>ROUND(AO60,2)</f>
        <v>0.28000000000000003</v>
      </c>
      <c r="D772" s="270">
        <f>ROUND(AO61,0)</f>
        <v>17941</v>
      </c>
      <c r="E772" s="270">
        <f>ROUND(AO62,0)</f>
        <v>4298</v>
      </c>
      <c r="F772" s="270">
        <f>ROUND(AO63,0)</f>
        <v>1186</v>
      </c>
      <c r="G772" s="270">
        <f>ROUND(AO64,0)</f>
        <v>726</v>
      </c>
      <c r="H772" s="270">
        <f>ROUND(AO65,0)</f>
        <v>0</v>
      </c>
      <c r="I772" s="270">
        <f>ROUND(AO66,0)</f>
        <v>201</v>
      </c>
      <c r="J772" s="270">
        <f>ROUND(AO67,0)</f>
        <v>4361</v>
      </c>
      <c r="K772" s="270">
        <f>ROUND(AO68,0)</f>
        <v>0</v>
      </c>
      <c r="L772" s="270">
        <f>ROUND(AO69,0)</f>
        <v>23</v>
      </c>
      <c r="M772" s="270">
        <f>ROUND(AO70,0)</f>
        <v>0</v>
      </c>
      <c r="N772" s="270">
        <f>ROUND(AO75,0)</f>
        <v>181378</v>
      </c>
      <c r="O772" s="270">
        <f>ROUND(AO73,0)</f>
        <v>2432</v>
      </c>
      <c r="P772" s="270">
        <f>IF(AO76&gt;0,ROUND(AO76,0),0)</f>
        <v>183</v>
      </c>
      <c r="Q772" s="270">
        <f>IF(AO77&gt;0,ROUND(AO77,0),0)</f>
        <v>208</v>
      </c>
      <c r="R772" s="270">
        <f>IF(AO78&gt;0,ROUND(AO78,0),0)</f>
        <v>63</v>
      </c>
      <c r="S772" s="270">
        <f>IF(AO79&gt;0,ROUND(AO79,0),0)</f>
        <v>313</v>
      </c>
      <c r="T772" s="272">
        <f>IF(AO80&gt;0,ROUND(AO80,2),0)</f>
        <v>0.27</v>
      </c>
      <c r="U772" s="270"/>
      <c r="V772" s="271"/>
      <c r="W772" s="270"/>
      <c r="X772" s="270"/>
      <c r="Y772" s="270">
        <f t="shared" si="21"/>
        <v>24353</v>
      </c>
      <c r="Z772" s="271"/>
      <c r="AA772" s="271"/>
      <c r="AB772" s="271"/>
      <c r="AC772" s="271"/>
      <c r="AD772" s="271"/>
      <c r="AE772" s="271"/>
      <c r="AF772" s="271"/>
      <c r="AG772" s="271"/>
      <c r="AH772" s="271"/>
      <c r="AI772" s="271"/>
      <c r="AJ772" s="271"/>
      <c r="AK772" s="271"/>
      <c r="AL772" s="271"/>
      <c r="AM772" s="271"/>
      <c r="AN772" s="271"/>
      <c r="AO772" s="271"/>
      <c r="AP772" s="271"/>
      <c r="AQ772" s="271"/>
      <c r="AR772" s="271"/>
      <c r="AS772" s="271"/>
      <c r="AT772" s="271"/>
      <c r="AU772" s="271"/>
      <c r="AV772" s="271"/>
      <c r="AW772" s="271"/>
      <c r="AX772" s="271"/>
      <c r="AY772" s="271"/>
      <c r="AZ772" s="271"/>
      <c r="BA772" s="271"/>
      <c r="BB772" s="271"/>
      <c r="BC772" s="271"/>
      <c r="BD772" s="271"/>
      <c r="BE772" s="271"/>
      <c r="BF772" s="271"/>
      <c r="BG772" s="271"/>
      <c r="BH772" s="271"/>
      <c r="BI772" s="271"/>
      <c r="BJ772" s="271"/>
      <c r="BK772" s="271"/>
      <c r="BL772" s="271"/>
      <c r="BM772" s="271"/>
      <c r="BN772" s="271"/>
      <c r="BO772" s="271"/>
      <c r="BP772" s="271"/>
      <c r="BQ772" s="271"/>
      <c r="BR772" s="271"/>
      <c r="BS772" s="271"/>
      <c r="BT772" s="271"/>
      <c r="BU772" s="271"/>
      <c r="BV772" s="271"/>
      <c r="BW772" s="271"/>
      <c r="BX772" s="271"/>
      <c r="BY772" s="271"/>
      <c r="BZ772" s="271"/>
      <c r="CA772" s="271"/>
      <c r="CB772" s="271"/>
      <c r="CC772" s="271"/>
      <c r="CD772" s="271"/>
      <c r="CE772" s="271"/>
    </row>
    <row r="773" spans="1:83" ht="12.65" customHeight="1" x14ac:dyDescent="0.3">
      <c r="A773" s="209" t="str">
        <f>RIGHT($C$83,3)&amp;"*"&amp;RIGHT($C$82,4)&amp;"*"&amp;AP$55&amp;"*"&amp;"A"</f>
        <v>045*2021*7380*A</v>
      </c>
      <c r="B773" s="270">
        <f>ROUND(AP59,0)</f>
        <v>0</v>
      </c>
      <c r="C773" s="272">
        <f>ROUND(AP60,2)</f>
        <v>0</v>
      </c>
      <c r="D773" s="270">
        <f>ROUND(AP61,0)</f>
        <v>0</v>
      </c>
      <c r="E773" s="270">
        <f>ROUND(AP62,0)</f>
        <v>0</v>
      </c>
      <c r="F773" s="270">
        <f>ROUND(AP63,0)</f>
        <v>0</v>
      </c>
      <c r="G773" s="270">
        <f>ROUND(AP64,0)</f>
        <v>0</v>
      </c>
      <c r="H773" s="270">
        <f>ROUND(AP65,0)</f>
        <v>0</v>
      </c>
      <c r="I773" s="270">
        <f>ROUND(AP66,0)</f>
        <v>0</v>
      </c>
      <c r="J773" s="270">
        <f>ROUND(AP67,0)</f>
        <v>0</v>
      </c>
      <c r="K773" s="270">
        <f>ROUND(AP68,0)</f>
        <v>0</v>
      </c>
      <c r="L773" s="270">
        <f>ROUND(AP69,0)</f>
        <v>0</v>
      </c>
      <c r="M773" s="270">
        <f>ROUND(AP70,0)</f>
        <v>0</v>
      </c>
      <c r="N773" s="270">
        <f>ROUND(AP75,0)</f>
        <v>0</v>
      </c>
      <c r="O773" s="270">
        <f>ROUND(AP73,0)</f>
        <v>0</v>
      </c>
      <c r="P773" s="270">
        <f>IF(AP76&gt;0,ROUND(AP76,0),0)</f>
        <v>0</v>
      </c>
      <c r="Q773" s="270">
        <f>IF(AP77&gt;0,ROUND(AP77,0),0)</f>
        <v>0</v>
      </c>
      <c r="R773" s="270">
        <f>IF(AP78&gt;0,ROUND(AP78,0),0)</f>
        <v>0</v>
      </c>
      <c r="S773" s="270">
        <f>IF(AP79&gt;0,ROUND(AP79,0),0)</f>
        <v>0</v>
      </c>
      <c r="T773" s="272">
        <f>IF(AP80&gt;0,ROUND(AP80,2),0)</f>
        <v>0</v>
      </c>
      <c r="U773" s="270"/>
      <c r="V773" s="271"/>
      <c r="W773" s="270"/>
      <c r="X773" s="270"/>
      <c r="Y773" s="270">
        <f t="shared" si="21"/>
        <v>0</v>
      </c>
      <c r="Z773" s="271"/>
      <c r="AA773" s="271"/>
      <c r="AB773" s="271"/>
      <c r="AC773" s="271"/>
      <c r="AD773" s="271"/>
      <c r="AE773" s="271"/>
      <c r="AF773" s="271"/>
      <c r="AG773" s="271"/>
      <c r="AH773" s="271"/>
      <c r="AI773" s="271"/>
      <c r="AJ773" s="271"/>
      <c r="AK773" s="271"/>
      <c r="AL773" s="271"/>
      <c r="AM773" s="271"/>
      <c r="AN773" s="271"/>
      <c r="AO773" s="271"/>
      <c r="AP773" s="271"/>
      <c r="AQ773" s="271"/>
      <c r="AR773" s="271"/>
      <c r="AS773" s="271"/>
      <c r="AT773" s="271"/>
      <c r="AU773" s="271"/>
      <c r="AV773" s="271"/>
      <c r="AW773" s="271"/>
      <c r="AX773" s="271"/>
      <c r="AY773" s="271"/>
      <c r="AZ773" s="271"/>
      <c r="BA773" s="271"/>
      <c r="BB773" s="271"/>
      <c r="BC773" s="271"/>
      <c r="BD773" s="271"/>
      <c r="BE773" s="271"/>
      <c r="BF773" s="271"/>
      <c r="BG773" s="271"/>
      <c r="BH773" s="271"/>
      <c r="BI773" s="271"/>
      <c r="BJ773" s="271"/>
      <c r="BK773" s="271"/>
      <c r="BL773" s="271"/>
      <c r="BM773" s="271"/>
      <c r="BN773" s="271"/>
      <c r="BO773" s="271"/>
      <c r="BP773" s="271"/>
      <c r="BQ773" s="271"/>
      <c r="BR773" s="271"/>
      <c r="BS773" s="271"/>
      <c r="BT773" s="271"/>
      <c r="BU773" s="271"/>
      <c r="BV773" s="271"/>
      <c r="BW773" s="271"/>
      <c r="BX773" s="271"/>
      <c r="BY773" s="271"/>
      <c r="BZ773" s="271"/>
      <c r="CA773" s="271"/>
      <c r="CB773" s="271"/>
      <c r="CC773" s="271"/>
      <c r="CD773" s="271"/>
      <c r="CE773" s="271"/>
    </row>
    <row r="774" spans="1:83" ht="12.65" customHeight="1" x14ac:dyDescent="0.3">
      <c r="A774" s="209" t="str">
        <f>RIGHT($C$83,3)&amp;"*"&amp;RIGHT($C$82,4)&amp;"*"&amp;AQ$55&amp;"*"&amp;"A"</f>
        <v>045*2021*7390*A</v>
      </c>
      <c r="B774" s="270">
        <f>ROUND(AQ59,0)</f>
        <v>0</v>
      </c>
      <c r="C774" s="272">
        <f>ROUND(AQ60,2)</f>
        <v>0</v>
      </c>
      <c r="D774" s="270">
        <f>ROUND(AQ61,0)</f>
        <v>0</v>
      </c>
      <c r="E774" s="270">
        <f>ROUND(AQ62,0)</f>
        <v>0</v>
      </c>
      <c r="F774" s="270">
        <f>ROUND(AQ63,0)</f>
        <v>0</v>
      </c>
      <c r="G774" s="270">
        <f>ROUND(AQ64,0)</f>
        <v>0</v>
      </c>
      <c r="H774" s="270">
        <f>ROUND(AQ65,0)</f>
        <v>0</v>
      </c>
      <c r="I774" s="270">
        <f>ROUND(AQ66,0)</f>
        <v>0</v>
      </c>
      <c r="J774" s="270">
        <f>ROUND(AQ67,0)</f>
        <v>0</v>
      </c>
      <c r="K774" s="270">
        <f>ROUND(AQ68,0)</f>
        <v>0</v>
      </c>
      <c r="L774" s="270">
        <f>ROUND(AQ69,0)</f>
        <v>0</v>
      </c>
      <c r="M774" s="270">
        <f>ROUND(AQ70,0)</f>
        <v>0</v>
      </c>
      <c r="N774" s="270">
        <f>ROUND(AQ75,0)</f>
        <v>0</v>
      </c>
      <c r="O774" s="270">
        <f>ROUND(AQ73,0)</f>
        <v>0</v>
      </c>
      <c r="P774" s="270">
        <f>IF(AQ76&gt;0,ROUND(AQ76,0),0)</f>
        <v>0</v>
      </c>
      <c r="Q774" s="270">
        <f>IF(AQ77&gt;0,ROUND(AQ77,0),0)</f>
        <v>0</v>
      </c>
      <c r="R774" s="270">
        <f>IF(AQ78&gt;0,ROUND(AQ78,0),0)</f>
        <v>0</v>
      </c>
      <c r="S774" s="270">
        <f>IF(AQ79&gt;0,ROUND(AQ79,0),0)</f>
        <v>0</v>
      </c>
      <c r="T774" s="272">
        <f>IF(AQ80&gt;0,ROUND(AQ80,2),0)</f>
        <v>0</v>
      </c>
      <c r="U774" s="270"/>
      <c r="V774" s="271"/>
      <c r="W774" s="270"/>
      <c r="X774" s="270"/>
      <c r="Y774" s="270">
        <f t="shared" si="21"/>
        <v>0</v>
      </c>
      <c r="Z774" s="271"/>
      <c r="AA774" s="271"/>
      <c r="AB774" s="271"/>
      <c r="AC774" s="271"/>
      <c r="AD774" s="271"/>
      <c r="AE774" s="271"/>
      <c r="AF774" s="271"/>
      <c r="AG774" s="271"/>
      <c r="AH774" s="271"/>
      <c r="AI774" s="271"/>
      <c r="AJ774" s="271"/>
      <c r="AK774" s="271"/>
      <c r="AL774" s="271"/>
      <c r="AM774" s="271"/>
      <c r="AN774" s="271"/>
      <c r="AO774" s="271"/>
      <c r="AP774" s="271"/>
      <c r="AQ774" s="271"/>
      <c r="AR774" s="271"/>
      <c r="AS774" s="271"/>
      <c r="AT774" s="271"/>
      <c r="AU774" s="271"/>
      <c r="AV774" s="271"/>
      <c r="AW774" s="271"/>
      <c r="AX774" s="271"/>
      <c r="AY774" s="271"/>
      <c r="AZ774" s="271"/>
      <c r="BA774" s="271"/>
      <c r="BB774" s="271"/>
      <c r="BC774" s="271"/>
      <c r="BD774" s="271"/>
      <c r="BE774" s="271"/>
      <c r="BF774" s="271"/>
      <c r="BG774" s="271"/>
      <c r="BH774" s="271"/>
      <c r="BI774" s="271"/>
      <c r="BJ774" s="271"/>
      <c r="BK774" s="271"/>
      <c r="BL774" s="271"/>
      <c r="BM774" s="271"/>
      <c r="BN774" s="271"/>
      <c r="BO774" s="271"/>
      <c r="BP774" s="271"/>
      <c r="BQ774" s="271"/>
      <c r="BR774" s="271"/>
      <c r="BS774" s="271"/>
      <c r="BT774" s="271"/>
      <c r="BU774" s="271"/>
      <c r="BV774" s="271"/>
      <c r="BW774" s="271"/>
      <c r="BX774" s="271"/>
      <c r="BY774" s="271"/>
      <c r="BZ774" s="271"/>
      <c r="CA774" s="271"/>
      <c r="CB774" s="271"/>
      <c r="CC774" s="271"/>
      <c r="CD774" s="271"/>
      <c r="CE774" s="271"/>
    </row>
    <row r="775" spans="1:83" ht="12.65" customHeight="1" x14ac:dyDescent="0.3">
      <c r="A775" s="209" t="str">
        <f>RIGHT($C$83,3)&amp;"*"&amp;RIGHT($C$82,4)&amp;"*"&amp;AR$55&amp;"*"&amp;"A"</f>
        <v>045*2021*7400*A</v>
      </c>
      <c r="B775" s="270">
        <f>ROUND(AR59,0)</f>
        <v>0</v>
      </c>
      <c r="C775" s="272">
        <f>ROUND(AR60,2)</f>
        <v>0</v>
      </c>
      <c r="D775" s="270">
        <f>ROUND(AR61,0)</f>
        <v>0</v>
      </c>
      <c r="E775" s="270">
        <f>ROUND(AR62,0)</f>
        <v>0</v>
      </c>
      <c r="F775" s="270">
        <f>ROUND(AR63,0)</f>
        <v>0</v>
      </c>
      <c r="G775" s="270">
        <f>ROUND(AR64,0)</f>
        <v>0</v>
      </c>
      <c r="H775" s="270">
        <f>ROUND(AR65,0)</f>
        <v>0</v>
      </c>
      <c r="I775" s="270">
        <f>ROUND(AR66,0)</f>
        <v>0</v>
      </c>
      <c r="J775" s="270">
        <f>ROUND(AR67,0)</f>
        <v>0</v>
      </c>
      <c r="K775" s="270">
        <f>ROUND(AR68,0)</f>
        <v>0</v>
      </c>
      <c r="L775" s="270">
        <f>ROUND(AR69,0)</f>
        <v>0</v>
      </c>
      <c r="M775" s="270">
        <f>ROUND(AR70,0)</f>
        <v>0</v>
      </c>
      <c r="N775" s="270">
        <f>ROUND(AR75,0)</f>
        <v>0</v>
      </c>
      <c r="O775" s="270">
        <f>ROUND(AR73,0)</f>
        <v>0</v>
      </c>
      <c r="P775" s="270">
        <f>IF(AR76&gt;0,ROUND(AR76,0),0)</f>
        <v>0</v>
      </c>
      <c r="Q775" s="270">
        <f>IF(AR77&gt;0,ROUND(AR77,0),0)</f>
        <v>0</v>
      </c>
      <c r="R775" s="270">
        <f>IF(AR78&gt;0,ROUND(AR78,0),0)</f>
        <v>0</v>
      </c>
      <c r="S775" s="270">
        <f>IF(AR79&gt;0,ROUND(AR79,0),0)</f>
        <v>0</v>
      </c>
      <c r="T775" s="272">
        <f>IF(AR80&gt;0,ROUND(AR80,2),0)</f>
        <v>0</v>
      </c>
      <c r="U775" s="270"/>
      <c r="V775" s="271"/>
      <c r="W775" s="270"/>
      <c r="X775" s="270"/>
      <c r="Y775" s="270">
        <f t="shared" si="21"/>
        <v>0</v>
      </c>
      <c r="Z775" s="271"/>
      <c r="AA775" s="271"/>
      <c r="AB775" s="271"/>
      <c r="AC775" s="271"/>
      <c r="AD775" s="271"/>
      <c r="AE775" s="271"/>
      <c r="AF775" s="271"/>
      <c r="AG775" s="271"/>
      <c r="AH775" s="271"/>
      <c r="AI775" s="271"/>
      <c r="AJ775" s="271"/>
      <c r="AK775" s="271"/>
      <c r="AL775" s="271"/>
      <c r="AM775" s="271"/>
      <c r="AN775" s="271"/>
      <c r="AO775" s="271"/>
      <c r="AP775" s="271"/>
      <c r="AQ775" s="271"/>
      <c r="AR775" s="271"/>
      <c r="AS775" s="271"/>
      <c r="AT775" s="271"/>
      <c r="AU775" s="271"/>
      <c r="AV775" s="271"/>
      <c r="AW775" s="271"/>
      <c r="AX775" s="271"/>
      <c r="AY775" s="271"/>
      <c r="AZ775" s="271"/>
      <c r="BA775" s="271"/>
      <c r="BB775" s="271"/>
      <c r="BC775" s="271"/>
      <c r="BD775" s="271"/>
      <c r="BE775" s="271"/>
      <c r="BF775" s="271"/>
      <c r="BG775" s="271"/>
      <c r="BH775" s="271"/>
      <c r="BI775" s="271"/>
      <c r="BJ775" s="271"/>
      <c r="BK775" s="271"/>
      <c r="BL775" s="271"/>
      <c r="BM775" s="271"/>
      <c r="BN775" s="271"/>
      <c r="BO775" s="271"/>
      <c r="BP775" s="271"/>
      <c r="BQ775" s="271"/>
      <c r="BR775" s="271"/>
      <c r="BS775" s="271"/>
      <c r="BT775" s="271"/>
      <c r="BU775" s="271"/>
      <c r="BV775" s="271"/>
      <c r="BW775" s="271"/>
      <c r="BX775" s="271"/>
      <c r="BY775" s="271"/>
      <c r="BZ775" s="271"/>
      <c r="CA775" s="271"/>
      <c r="CB775" s="271"/>
      <c r="CC775" s="271"/>
      <c r="CD775" s="271"/>
      <c r="CE775" s="271"/>
    </row>
    <row r="776" spans="1:83" ht="12.65" customHeight="1" x14ac:dyDescent="0.3">
      <c r="A776" s="209" t="str">
        <f>RIGHT($C$83,3)&amp;"*"&amp;RIGHT($C$82,4)&amp;"*"&amp;AS$55&amp;"*"&amp;"A"</f>
        <v>045*2021*7410*A</v>
      </c>
      <c r="B776" s="270">
        <f>ROUND(AS59,0)</f>
        <v>0</v>
      </c>
      <c r="C776" s="272">
        <f>ROUND(AS60,2)</f>
        <v>0</v>
      </c>
      <c r="D776" s="270">
        <f>ROUND(AS61,0)</f>
        <v>0</v>
      </c>
      <c r="E776" s="270">
        <f>ROUND(AS62,0)</f>
        <v>0</v>
      </c>
      <c r="F776" s="270">
        <f>ROUND(AS63,0)</f>
        <v>0</v>
      </c>
      <c r="G776" s="270">
        <f>ROUND(AS64,0)</f>
        <v>0</v>
      </c>
      <c r="H776" s="270">
        <f>ROUND(AS65,0)</f>
        <v>0</v>
      </c>
      <c r="I776" s="270">
        <f>ROUND(AS66,0)</f>
        <v>0</v>
      </c>
      <c r="J776" s="270">
        <f>ROUND(AS67,0)</f>
        <v>0</v>
      </c>
      <c r="K776" s="270">
        <f>ROUND(AS68,0)</f>
        <v>0</v>
      </c>
      <c r="L776" s="270">
        <f>ROUND(AS69,0)</f>
        <v>0</v>
      </c>
      <c r="M776" s="270">
        <f>ROUND(AS70,0)</f>
        <v>0</v>
      </c>
      <c r="N776" s="270">
        <f>ROUND(AS75,0)</f>
        <v>0</v>
      </c>
      <c r="O776" s="270">
        <f>ROUND(AS73,0)</f>
        <v>0</v>
      </c>
      <c r="P776" s="270">
        <f>IF(AS76&gt;0,ROUND(AS76,0),0)</f>
        <v>0</v>
      </c>
      <c r="Q776" s="270">
        <f>IF(AS77&gt;0,ROUND(AS77,0),0)</f>
        <v>0</v>
      </c>
      <c r="R776" s="270">
        <f>IF(AS78&gt;0,ROUND(AS78,0),0)</f>
        <v>0</v>
      </c>
      <c r="S776" s="270">
        <f>IF(AS79&gt;0,ROUND(AS79,0),0)</f>
        <v>0</v>
      </c>
      <c r="T776" s="272">
        <f>IF(AS80&gt;0,ROUND(AS80,2),0)</f>
        <v>0</v>
      </c>
      <c r="U776" s="270"/>
      <c r="V776" s="271"/>
      <c r="W776" s="270"/>
      <c r="X776" s="270"/>
      <c r="Y776" s="270">
        <f t="shared" si="21"/>
        <v>0</v>
      </c>
      <c r="Z776" s="271"/>
      <c r="AA776" s="271"/>
      <c r="AB776" s="271"/>
      <c r="AC776" s="271"/>
      <c r="AD776" s="271"/>
      <c r="AE776" s="271"/>
      <c r="AF776" s="271"/>
      <c r="AG776" s="271"/>
      <c r="AH776" s="271"/>
      <c r="AI776" s="271"/>
      <c r="AJ776" s="271"/>
      <c r="AK776" s="271"/>
      <c r="AL776" s="271"/>
      <c r="AM776" s="271"/>
      <c r="AN776" s="271"/>
      <c r="AO776" s="271"/>
      <c r="AP776" s="271"/>
      <c r="AQ776" s="271"/>
      <c r="AR776" s="271"/>
      <c r="AS776" s="271"/>
      <c r="AT776" s="271"/>
      <c r="AU776" s="271"/>
      <c r="AV776" s="271"/>
      <c r="AW776" s="271"/>
      <c r="AX776" s="271"/>
      <c r="AY776" s="271"/>
      <c r="AZ776" s="271"/>
      <c r="BA776" s="271"/>
      <c r="BB776" s="271"/>
      <c r="BC776" s="271"/>
      <c r="BD776" s="271"/>
      <c r="BE776" s="271"/>
      <c r="BF776" s="271"/>
      <c r="BG776" s="271"/>
      <c r="BH776" s="271"/>
      <c r="BI776" s="271"/>
      <c r="BJ776" s="271"/>
      <c r="BK776" s="271"/>
      <c r="BL776" s="271"/>
      <c r="BM776" s="271"/>
      <c r="BN776" s="271"/>
      <c r="BO776" s="271"/>
      <c r="BP776" s="271"/>
      <c r="BQ776" s="271"/>
      <c r="BR776" s="271"/>
      <c r="BS776" s="271"/>
      <c r="BT776" s="271"/>
      <c r="BU776" s="271"/>
      <c r="BV776" s="271"/>
      <c r="BW776" s="271"/>
      <c r="BX776" s="271"/>
      <c r="BY776" s="271"/>
      <c r="BZ776" s="271"/>
      <c r="CA776" s="271"/>
      <c r="CB776" s="271"/>
      <c r="CC776" s="271"/>
      <c r="CD776" s="271"/>
      <c r="CE776" s="271"/>
    </row>
    <row r="777" spans="1:83" ht="12.65" customHeight="1" x14ac:dyDescent="0.3">
      <c r="A777" s="209" t="str">
        <f>RIGHT($C$83,3)&amp;"*"&amp;RIGHT($C$82,4)&amp;"*"&amp;AT$55&amp;"*"&amp;"A"</f>
        <v>045*2021*7420*A</v>
      </c>
      <c r="B777" s="270">
        <f>ROUND(AT59,0)</f>
        <v>0</v>
      </c>
      <c r="C777" s="272">
        <f>ROUND(AT60,2)</f>
        <v>0</v>
      </c>
      <c r="D777" s="270">
        <f>ROUND(AT61,0)</f>
        <v>0</v>
      </c>
      <c r="E777" s="270">
        <f>ROUND(AT62,0)</f>
        <v>0</v>
      </c>
      <c r="F777" s="270">
        <f>ROUND(AT63,0)</f>
        <v>0</v>
      </c>
      <c r="G777" s="270">
        <f>ROUND(AT64,0)</f>
        <v>0</v>
      </c>
      <c r="H777" s="270">
        <f>ROUND(AT65,0)</f>
        <v>0</v>
      </c>
      <c r="I777" s="270">
        <f>ROUND(AT66,0)</f>
        <v>0</v>
      </c>
      <c r="J777" s="270">
        <f>ROUND(AT67,0)</f>
        <v>0</v>
      </c>
      <c r="K777" s="270">
        <f>ROUND(AT68,0)</f>
        <v>0</v>
      </c>
      <c r="L777" s="270">
        <f>ROUND(AT69,0)</f>
        <v>0</v>
      </c>
      <c r="M777" s="270">
        <f>ROUND(AT70,0)</f>
        <v>0</v>
      </c>
      <c r="N777" s="270">
        <f>ROUND(AT75,0)</f>
        <v>0</v>
      </c>
      <c r="O777" s="270">
        <f>ROUND(AT73,0)</f>
        <v>0</v>
      </c>
      <c r="P777" s="270">
        <f>IF(AT76&gt;0,ROUND(AT76,0),0)</f>
        <v>0</v>
      </c>
      <c r="Q777" s="270">
        <f>IF(AT77&gt;0,ROUND(AT77,0),0)</f>
        <v>0</v>
      </c>
      <c r="R777" s="270">
        <f>IF(AT78&gt;0,ROUND(AT78,0),0)</f>
        <v>0</v>
      </c>
      <c r="S777" s="270">
        <f>IF(AT79&gt;0,ROUND(AT79,0),0)</f>
        <v>0</v>
      </c>
      <c r="T777" s="272">
        <f>IF(AT80&gt;0,ROUND(AT80,2),0)</f>
        <v>0</v>
      </c>
      <c r="U777" s="270"/>
      <c r="V777" s="271"/>
      <c r="W777" s="270"/>
      <c r="X777" s="270"/>
      <c r="Y777" s="270">
        <f t="shared" si="21"/>
        <v>0</v>
      </c>
      <c r="Z777" s="271"/>
      <c r="AA777" s="271"/>
      <c r="AB777" s="271"/>
      <c r="AC777" s="271"/>
      <c r="AD777" s="271"/>
      <c r="AE777" s="271"/>
      <c r="AF777" s="271"/>
      <c r="AG777" s="271"/>
      <c r="AH777" s="271"/>
      <c r="AI777" s="271"/>
      <c r="AJ777" s="271"/>
      <c r="AK777" s="271"/>
      <c r="AL777" s="271"/>
      <c r="AM777" s="271"/>
      <c r="AN777" s="271"/>
      <c r="AO777" s="271"/>
      <c r="AP777" s="271"/>
      <c r="AQ777" s="271"/>
      <c r="AR777" s="271"/>
      <c r="AS777" s="271"/>
      <c r="AT777" s="271"/>
      <c r="AU777" s="271"/>
      <c r="AV777" s="271"/>
      <c r="AW777" s="271"/>
      <c r="AX777" s="271"/>
      <c r="AY777" s="271"/>
      <c r="AZ777" s="271"/>
      <c r="BA777" s="271"/>
      <c r="BB777" s="271"/>
      <c r="BC777" s="271"/>
      <c r="BD777" s="271"/>
      <c r="BE777" s="271"/>
      <c r="BF777" s="271"/>
      <c r="BG777" s="271"/>
      <c r="BH777" s="271"/>
      <c r="BI777" s="271"/>
      <c r="BJ777" s="271"/>
      <c r="BK777" s="271"/>
      <c r="BL777" s="271"/>
      <c r="BM777" s="271"/>
      <c r="BN777" s="271"/>
      <c r="BO777" s="271"/>
      <c r="BP777" s="271"/>
      <c r="BQ777" s="271"/>
      <c r="BR777" s="271"/>
      <c r="BS777" s="271"/>
      <c r="BT777" s="271"/>
      <c r="BU777" s="271"/>
      <c r="BV777" s="271"/>
      <c r="BW777" s="271"/>
      <c r="BX777" s="271"/>
      <c r="BY777" s="271"/>
      <c r="BZ777" s="271"/>
      <c r="CA777" s="271"/>
      <c r="CB777" s="271"/>
      <c r="CC777" s="271"/>
      <c r="CD777" s="271"/>
      <c r="CE777" s="271"/>
    </row>
    <row r="778" spans="1:83" ht="12.65" customHeight="1" x14ac:dyDescent="0.3">
      <c r="A778" s="209" t="str">
        <f>RIGHT($C$83,3)&amp;"*"&amp;RIGHT($C$82,4)&amp;"*"&amp;AU$55&amp;"*"&amp;"A"</f>
        <v>045*2021*7430*A</v>
      </c>
      <c r="B778" s="270">
        <f>ROUND(AU59,0)</f>
        <v>0</v>
      </c>
      <c r="C778" s="272">
        <f>ROUND(AU60,2)</f>
        <v>0</v>
      </c>
      <c r="D778" s="270">
        <f>ROUND(AU61,0)</f>
        <v>0</v>
      </c>
      <c r="E778" s="270">
        <f>ROUND(AU62,0)</f>
        <v>0</v>
      </c>
      <c r="F778" s="270">
        <f>ROUND(AU63,0)</f>
        <v>0</v>
      </c>
      <c r="G778" s="270">
        <f>ROUND(AU64,0)</f>
        <v>0</v>
      </c>
      <c r="H778" s="270">
        <f>ROUND(AU65,0)</f>
        <v>0</v>
      </c>
      <c r="I778" s="270">
        <f>ROUND(AU66,0)</f>
        <v>0</v>
      </c>
      <c r="J778" s="270">
        <f>ROUND(AU67,0)</f>
        <v>0</v>
      </c>
      <c r="K778" s="270">
        <f>ROUND(AU68,0)</f>
        <v>0</v>
      </c>
      <c r="L778" s="270">
        <f>ROUND(AU69,0)</f>
        <v>0</v>
      </c>
      <c r="M778" s="270">
        <f>ROUND(AU70,0)</f>
        <v>0</v>
      </c>
      <c r="N778" s="270">
        <f>ROUND(AU75,0)</f>
        <v>0</v>
      </c>
      <c r="O778" s="270">
        <f>ROUND(AU73,0)</f>
        <v>0</v>
      </c>
      <c r="P778" s="270">
        <f>IF(AU76&gt;0,ROUND(AU76,0),0)</f>
        <v>0</v>
      </c>
      <c r="Q778" s="270">
        <f>IF(AU77&gt;0,ROUND(AU77,0),0)</f>
        <v>0</v>
      </c>
      <c r="R778" s="270">
        <f>IF(AU78&gt;0,ROUND(AU78,0),0)</f>
        <v>0</v>
      </c>
      <c r="S778" s="270">
        <f>IF(AU79&gt;0,ROUND(AU79,0),0)</f>
        <v>0</v>
      </c>
      <c r="T778" s="272">
        <f>IF(AU80&gt;0,ROUND(AU80,2),0)</f>
        <v>0</v>
      </c>
      <c r="U778" s="270"/>
      <c r="V778" s="271"/>
      <c r="W778" s="270"/>
      <c r="X778" s="270"/>
      <c r="Y778" s="270">
        <f t="shared" si="21"/>
        <v>0</v>
      </c>
      <c r="Z778" s="271"/>
      <c r="AA778" s="271"/>
      <c r="AB778" s="271"/>
      <c r="AC778" s="271"/>
      <c r="AD778" s="271"/>
      <c r="AE778" s="271"/>
      <c r="AF778" s="271"/>
      <c r="AG778" s="271"/>
      <c r="AH778" s="271"/>
      <c r="AI778" s="271"/>
      <c r="AJ778" s="271"/>
      <c r="AK778" s="271"/>
      <c r="AL778" s="271"/>
      <c r="AM778" s="271"/>
      <c r="AN778" s="271"/>
      <c r="AO778" s="271"/>
      <c r="AP778" s="271"/>
      <c r="AQ778" s="271"/>
      <c r="AR778" s="271"/>
      <c r="AS778" s="271"/>
      <c r="AT778" s="271"/>
      <c r="AU778" s="271"/>
      <c r="AV778" s="271"/>
      <c r="AW778" s="271"/>
      <c r="AX778" s="271"/>
      <c r="AY778" s="271"/>
      <c r="AZ778" s="271"/>
      <c r="BA778" s="271"/>
      <c r="BB778" s="271"/>
      <c r="BC778" s="271"/>
      <c r="BD778" s="271"/>
      <c r="BE778" s="271"/>
      <c r="BF778" s="271"/>
      <c r="BG778" s="271"/>
      <c r="BH778" s="271"/>
      <c r="BI778" s="271"/>
      <c r="BJ778" s="271"/>
      <c r="BK778" s="271"/>
      <c r="BL778" s="271"/>
      <c r="BM778" s="271"/>
      <c r="BN778" s="271"/>
      <c r="BO778" s="271"/>
      <c r="BP778" s="271"/>
      <c r="BQ778" s="271"/>
      <c r="BR778" s="271"/>
      <c r="BS778" s="271"/>
      <c r="BT778" s="271"/>
      <c r="BU778" s="271"/>
      <c r="BV778" s="271"/>
      <c r="BW778" s="271"/>
      <c r="BX778" s="271"/>
      <c r="BY778" s="271"/>
      <c r="BZ778" s="271"/>
      <c r="CA778" s="271"/>
      <c r="CB778" s="271"/>
      <c r="CC778" s="271"/>
      <c r="CD778" s="271"/>
      <c r="CE778" s="271"/>
    </row>
    <row r="779" spans="1:83" ht="12.65" customHeight="1" x14ac:dyDescent="0.3">
      <c r="A779" s="209" t="str">
        <f>RIGHT($C$83,3)&amp;"*"&amp;RIGHT($C$82,4)&amp;"*"&amp;AV$55&amp;"*"&amp;"A"</f>
        <v>045*2021*7490*A</v>
      </c>
      <c r="B779" s="270"/>
      <c r="C779" s="272">
        <f>ROUND(AV60,2)</f>
        <v>0</v>
      </c>
      <c r="D779" s="270">
        <f>ROUND(AV61,0)</f>
        <v>0</v>
      </c>
      <c r="E779" s="270">
        <f>ROUND(AV62,0)</f>
        <v>0</v>
      </c>
      <c r="F779" s="270">
        <f>ROUND(AV63,0)</f>
        <v>0</v>
      </c>
      <c r="G779" s="270">
        <f>ROUND(AV64,0)</f>
        <v>0</v>
      </c>
      <c r="H779" s="270">
        <f>ROUND(AV65,0)</f>
        <v>0</v>
      </c>
      <c r="I779" s="270">
        <f>ROUND(AV66,0)</f>
        <v>0</v>
      </c>
      <c r="J779" s="270">
        <f>ROUND(AV67,0)</f>
        <v>0</v>
      </c>
      <c r="K779" s="270">
        <f>ROUND(AV68,0)</f>
        <v>0</v>
      </c>
      <c r="L779" s="270">
        <f>ROUND(AV69,0)</f>
        <v>0</v>
      </c>
      <c r="M779" s="270">
        <f>ROUND(AV70,0)</f>
        <v>0</v>
      </c>
      <c r="N779" s="270">
        <f>ROUND(AV75,0)</f>
        <v>0</v>
      </c>
      <c r="O779" s="270">
        <f>ROUND(AV73,0)</f>
        <v>0</v>
      </c>
      <c r="P779" s="270">
        <f>IF(AV76&gt;0,ROUND(AV76,0),0)</f>
        <v>0</v>
      </c>
      <c r="Q779" s="270">
        <f>IF(AV77&gt;0,ROUND(AV77,0),0)</f>
        <v>0</v>
      </c>
      <c r="R779" s="270">
        <f>IF(AV78&gt;0,ROUND(AV78,0),0)</f>
        <v>0</v>
      </c>
      <c r="S779" s="270">
        <f>IF(AV79&gt;0,ROUND(AV79,0),0)</f>
        <v>0</v>
      </c>
      <c r="T779" s="272">
        <f>IF(AV80&gt;0,ROUND(AV80,2),0)</f>
        <v>0</v>
      </c>
      <c r="U779" s="270"/>
      <c r="V779" s="271"/>
      <c r="W779" s="270"/>
      <c r="X779" s="270"/>
      <c r="Y779" s="270">
        <f t="shared" si="21"/>
        <v>0</v>
      </c>
      <c r="Z779" s="271"/>
      <c r="AA779" s="271"/>
      <c r="AB779" s="271"/>
      <c r="AC779" s="271"/>
      <c r="AD779" s="271"/>
      <c r="AE779" s="271"/>
      <c r="AF779" s="271"/>
      <c r="AG779" s="271"/>
      <c r="AH779" s="271"/>
      <c r="AI779" s="271"/>
      <c r="AJ779" s="271"/>
      <c r="AK779" s="271"/>
      <c r="AL779" s="271"/>
      <c r="AM779" s="271"/>
      <c r="AN779" s="271"/>
      <c r="AO779" s="271"/>
      <c r="AP779" s="271"/>
      <c r="AQ779" s="271"/>
      <c r="AR779" s="271"/>
      <c r="AS779" s="271"/>
      <c r="AT779" s="271"/>
      <c r="AU779" s="271"/>
      <c r="AV779" s="271"/>
      <c r="AW779" s="271"/>
      <c r="AX779" s="271"/>
      <c r="AY779" s="271"/>
      <c r="AZ779" s="271"/>
      <c r="BA779" s="271"/>
      <c r="BB779" s="271"/>
      <c r="BC779" s="271"/>
      <c r="BD779" s="271"/>
      <c r="BE779" s="271"/>
      <c r="BF779" s="271"/>
      <c r="BG779" s="271"/>
      <c r="BH779" s="271"/>
      <c r="BI779" s="271"/>
      <c r="BJ779" s="271"/>
      <c r="BK779" s="271"/>
      <c r="BL779" s="271"/>
      <c r="BM779" s="271"/>
      <c r="BN779" s="271"/>
      <c r="BO779" s="271"/>
      <c r="BP779" s="271"/>
      <c r="BQ779" s="271"/>
      <c r="BR779" s="271"/>
      <c r="BS779" s="271"/>
      <c r="BT779" s="271"/>
      <c r="BU779" s="271"/>
      <c r="BV779" s="271"/>
      <c r="BW779" s="271"/>
      <c r="BX779" s="271"/>
      <c r="BY779" s="271"/>
      <c r="BZ779" s="271"/>
      <c r="CA779" s="271"/>
      <c r="CB779" s="271"/>
      <c r="CC779" s="271"/>
      <c r="CD779" s="271"/>
      <c r="CE779" s="271"/>
    </row>
    <row r="780" spans="1:83" ht="12.65" customHeight="1" x14ac:dyDescent="0.3">
      <c r="A780" s="209" t="str">
        <f>RIGHT($C$83,3)&amp;"*"&amp;RIGHT($C$82,4)&amp;"*"&amp;AW$55&amp;"*"&amp;"A"</f>
        <v>045*2021*8200*A</v>
      </c>
      <c r="B780" s="270"/>
      <c r="C780" s="272">
        <f>ROUND(AW60,2)</f>
        <v>0</v>
      </c>
      <c r="D780" s="270">
        <f>ROUND(AW61,0)</f>
        <v>0</v>
      </c>
      <c r="E780" s="270">
        <f>ROUND(AW62,0)</f>
        <v>0</v>
      </c>
      <c r="F780" s="270">
        <f>ROUND(AW63,0)</f>
        <v>0</v>
      </c>
      <c r="G780" s="270">
        <f>ROUND(AW64,0)</f>
        <v>0</v>
      </c>
      <c r="H780" s="270">
        <f>ROUND(AW65,0)</f>
        <v>0</v>
      </c>
      <c r="I780" s="270">
        <f>ROUND(AW66,0)</f>
        <v>0</v>
      </c>
      <c r="J780" s="270">
        <f>ROUND(AW67,0)</f>
        <v>0</v>
      </c>
      <c r="K780" s="270">
        <f>ROUND(AW68,0)</f>
        <v>0</v>
      </c>
      <c r="L780" s="270">
        <f>ROUND(AW69,0)</f>
        <v>0</v>
      </c>
      <c r="M780" s="270">
        <f>ROUND(AW70,0)</f>
        <v>0</v>
      </c>
      <c r="N780" s="270"/>
      <c r="O780" s="270"/>
      <c r="P780" s="270">
        <f>IF(AW76&gt;0,ROUND(AW76,0),0)</f>
        <v>0</v>
      </c>
      <c r="Q780" s="270">
        <f>IF(AW77&gt;0,ROUND(AW77,0),0)</f>
        <v>0</v>
      </c>
      <c r="R780" s="270">
        <f>IF(AW78&gt;0,ROUND(AW78,0),0)</f>
        <v>0</v>
      </c>
      <c r="S780" s="270">
        <f>IF(AW79&gt;0,ROUND(AW79,0),0)</f>
        <v>0</v>
      </c>
      <c r="T780" s="272">
        <f>IF(AW80&gt;0,ROUND(AW80,2),0)</f>
        <v>0</v>
      </c>
      <c r="U780" s="270"/>
      <c r="V780" s="271"/>
      <c r="W780" s="270"/>
      <c r="X780" s="270"/>
      <c r="Y780" s="270"/>
      <c r="Z780" s="271"/>
      <c r="AA780" s="271"/>
      <c r="AB780" s="271"/>
      <c r="AC780" s="271"/>
      <c r="AD780" s="271"/>
      <c r="AE780" s="271"/>
      <c r="AF780" s="271"/>
      <c r="AG780" s="271"/>
      <c r="AH780" s="271"/>
      <c r="AI780" s="271"/>
      <c r="AJ780" s="271"/>
      <c r="AK780" s="271"/>
      <c r="AL780" s="271"/>
      <c r="AM780" s="271"/>
      <c r="AN780" s="271"/>
      <c r="AO780" s="271"/>
      <c r="AP780" s="271"/>
      <c r="AQ780" s="271"/>
      <c r="AR780" s="271"/>
      <c r="AS780" s="271"/>
      <c r="AT780" s="271"/>
      <c r="AU780" s="271"/>
      <c r="AV780" s="271"/>
      <c r="AW780" s="271"/>
      <c r="AX780" s="271"/>
      <c r="AY780" s="271"/>
      <c r="AZ780" s="271"/>
      <c r="BA780" s="271"/>
      <c r="BB780" s="271"/>
      <c r="BC780" s="271"/>
      <c r="BD780" s="271"/>
      <c r="BE780" s="271"/>
      <c r="BF780" s="271"/>
      <c r="BG780" s="271"/>
      <c r="BH780" s="271"/>
      <c r="BI780" s="271"/>
      <c r="BJ780" s="271"/>
      <c r="BK780" s="271"/>
      <c r="BL780" s="271"/>
      <c r="BM780" s="271"/>
      <c r="BN780" s="271"/>
      <c r="BO780" s="271"/>
      <c r="BP780" s="271"/>
      <c r="BQ780" s="271"/>
      <c r="BR780" s="271"/>
      <c r="BS780" s="271"/>
      <c r="BT780" s="271"/>
      <c r="BU780" s="271"/>
      <c r="BV780" s="271"/>
      <c r="BW780" s="271"/>
      <c r="BX780" s="271"/>
      <c r="BY780" s="271"/>
      <c r="BZ780" s="271"/>
      <c r="CA780" s="271"/>
      <c r="CB780" s="271"/>
      <c r="CC780" s="271"/>
      <c r="CD780" s="271"/>
      <c r="CE780" s="271"/>
    </row>
    <row r="781" spans="1:83" ht="12.65" customHeight="1" x14ac:dyDescent="0.3">
      <c r="A781" s="209" t="str">
        <f>RIGHT($C$83,3)&amp;"*"&amp;RIGHT($C$82,4)&amp;"*"&amp;AX$55&amp;"*"&amp;"A"</f>
        <v>045*2021*8310*A</v>
      </c>
      <c r="B781" s="270"/>
      <c r="C781" s="272">
        <f>ROUND(AX60,2)</f>
        <v>0</v>
      </c>
      <c r="D781" s="270">
        <f>ROUND(AX61,0)</f>
        <v>0</v>
      </c>
      <c r="E781" s="270">
        <f>ROUND(AX62,0)</f>
        <v>0</v>
      </c>
      <c r="F781" s="270">
        <f>ROUND(AX63,0)</f>
        <v>0</v>
      </c>
      <c r="G781" s="270">
        <f>ROUND(AX64,0)</f>
        <v>0</v>
      </c>
      <c r="H781" s="270">
        <f>ROUND(AX65,0)</f>
        <v>0</v>
      </c>
      <c r="I781" s="270">
        <f>ROUND(AX66,0)</f>
        <v>0</v>
      </c>
      <c r="J781" s="270">
        <f>ROUND(AX67,0)</f>
        <v>0</v>
      </c>
      <c r="K781" s="270">
        <f>ROUND(AX68,0)</f>
        <v>0</v>
      </c>
      <c r="L781" s="270">
        <f>ROUND(AX69,0)</f>
        <v>0</v>
      </c>
      <c r="M781" s="270">
        <f>ROUND(AX70,0)</f>
        <v>0</v>
      </c>
      <c r="N781" s="270"/>
      <c r="O781" s="270"/>
      <c r="P781" s="270">
        <f>IF(AX76&gt;0,ROUND(AX76,0),0)</f>
        <v>0</v>
      </c>
      <c r="Q781" s="270">
        <f>IF(AX77&gt;0,ROUND(AX77,0),0)</f>
        <v>0</v>
      </c>
      <c r="R781" s="270">
        <f>IF(AX78&gt;0,ROUND(AX78,0),0)</f>
        <v>0</v>
      </c>
      <c r="S781" s="270">
        <f>IF(AX79&gt;0,ROUND(AX79,0),0)</f>
        <v>0</v>
      </c>
      <c r="T781" s="272">
        <f>IF(AX80&gt;0,ROUND(AX80,2),0)</f>
        <v>0</v>
      </c>
      <c r="U781" s="270"/>
      <c r="V781" s="271"/>
      <c r="W781" s="270"/>
      <c r="X781" s="270"/>
      <c r="Y781" s="270"/>
      <c r="Z781" s="271"/>
      <c r="AA781" s="271"/>
      <c r="AB781" s="271"/>
      <c r="AC781" s="271"/>
      <c r="AD781" s="271"/>
      <c r="AE781" s="271"/>
      <c r="AF781" s="271"/>
      <c r="AG781" s="271"/>
      <c r="AH781" s="271"/>
      <c r="AI781" s="271"/>
      <c r="AJ781" s="271"/>
      <c r="AK781" s="271"/>
      <c r="AL781" s="271"/>
      <c r="AM781" s="271"/>
      <c r="AN781" s="271"/>
      <c r="AO781" s="271"/>
      <c r="AP781" s="271"/>
      <c r="AQ781" s="271"/>
      <c r="AR781" s="271"/>
      <c r="AS781" s="271"/>
      <c r="AT781" s="271"/>
      <c r="AU781" s="271"/>
      <c r="AV781" s="271"/>
      <c r="AW781" s="271"/>
      <c r="AX781" s="271"/>
      <c r="AY781" s="271"/>
      <c r="AZ781" s="271"/>
      <c r="BA781" s="271"/>
      <c r="BB781" s="271"/>
      <c r="BC781" s="271"/>
      <c r="BD781" s="271"/>
      <c r="BE781" s="271"/>
      <c r="BF781" s="271"/>
      <c r="BG781" s="271"/>
      <c r="BH781" s="271"/>
      <c r="BI781" s="271"/>
      <c r="BJ781" s="271"/>
      <c r="BK781" s="271"/>
      <c r="BL781" s="271"/>
      <c r="BM781" s="271"/>
      <c r="BN781" s="271"/>
      <c r="BO781" s="271"/>
      <c r="BP781" s="271"/>
      <c r="BQ781" s="271"/>
      <c r="BR781" s="271"/>
      <c r="BS781" s="271"/>
      <c r="BT781" s="271"/>
      <c r="BU781" s="271"/>
      <c r="BV781" s="271"/>
      <c r="BW781" s="271"/>
      <c r="BX781" s="271"/>
      <c r="BY781" s="271"/>
      <c r="BZ781" s="271"/>
      <c r="CA781" s="271"/>
      <c r="CB781" s="271"/>
      <c r="CC781" s="271"/>
      <c r="CD781" s="271"/>
      <c r="CE781" s="271"/>
    </row>
    <row r="782" spans="1:83" ht="12.65" customHeight="1" x14ac:dyDescent="0.3">
      <c r="A782" s="209" t="str">
        <f>RIGHT($C$83,3)&amp;"*"&amp;RIGHT($C$82,4)&amp;"*"&amp;AY$55&amp;"*"&amp;"A"</f>
        <v>045*2021*8320*A</v>
      </c>
      <c r="B782" s="270">
        <f>ROUND(AY59,0)</f>
        <v>59442</v>
      </c>
      <c r="C782" s="272">
        <f>ROUND(AY60,2)</f>
        <v>10.64</v>
      </c>
      <c r="D782" s="270">
        <f>ROUND(AY61,0)</f>
        <v>404607</v>
      </c>
      <c r="E782" s="270">
        <f>ROUND(AY62,0)</f>
        <v>96929</v>
      </c>
      <c r="F782" s="270">
        <f>ROUND(AY63,0)</f>
        <v>8098</v>
      </c>
      <c r="G782" s="270">
        <f>ROUND(AY64,0)</f>
        <v>243180</v>
      </c>
      <c r="H782" s="270">
        <f>ROUND(AY65,0)</f>
        <v>0</v>
      </c>
      <c r="I782" s="270">
        <f>ROUND(AY66,0)</f>
        <v>3826</v>
      </c>
      <c r="J782" s="270">
        <f>ROUND(AY67,0)</f>
        <v>32172</v>
      </c>
      <c r="K782" s="270">
        <f>ROUND(AY68,0)</f>
        <v>0</v>
      </c>
      <c r="L782" s="270">
        <f>ROUND(AY69,0)</f>
        <v>233</v>
      </c>
      <c r="M782" s="270">
        <f>ROUND(AY70,0)</f>
        <v>0</v>
      </c>
      <c r="N782" s="270"/>
      <c r="O782" s="270"/>
      <c r="P782" s="270">
        <f>IF(AY76&gt;0,ROUND(AY76,0),0)</f>
        <v>1350</v>
      </c>
      <c r="Q782" s="270">
        <f>IF(AY77&gt;0,ROUND(AY77,0),0)</f>
        <v>0</v>
      </c>
      <c r="R782" s="270">
        <f>IF(AY78&gt;0,ROUND(AY78,0),0)</f>
        <v>0</v>
      </c>
      <c r="S782" s="270">
        <f>IF(AY79&gt;0,ROUND(AY79,0),0)</f>
        <v>0</v>
      </c>
      <c r="T782" s="272">
        <f>IF(AY80&gt;0,ROUND(AY80,2),0)</f>
        <v>0</v>
      </c>
      <c r="U782" s="270"/>
      <c r="V782" s="271"/>
      <c r="W782" s="270"/>
      <c r="X782" s="270"/>
      <c r="Y782" s="270"/>
      <c r="Z782" s="271"/>
      <c r="AA782" s="271"/>
      <c r="AB782" s="271"/>
      <c r="AC782" s="271"/>
      <c r="AD782" s="271"/>
      <c r="AE782" s="271"/>
      <c r="AF782" s="271"/>
      <c r="AG782" s="271"/>
      <c r="AH782" s="271"/>
      <c r="AI782" s="271"/>
      <c r="AJ782" s="271"/>
      <c r="AK782" s="271"/>
      <c r="AL782" s="271"/>
      <c r="AM782" s="271"/>
      <c r="AN782" s="271"/>
      <c r="AO782" s="271"/>
      <c r="AP782" s="271"/>
      <c r="AQ782" s="271"/>
      <c r="AR782" s="271"/>
      <c r="AS782" s="271"/>
      <c r="AT782" s="271"/>
      <c r="AU782" s="271"/>
      <c r="AV782" s="271"/>
      <c r="AW782" s="271"/>
      <c r="AX782" s="271"/>
      <c r="AY782" s="271"/>
      <c r="AZ782" s="271"/>
      <c r="BA782" s="271"/>
      <c r="BB782" s="271"/>
      <c r="BC782" s="271"/>
      <c r="BD782" s="271"/>
      <c r="BE782" s="271"/>
      <c r="BF782" s="271"/>
      <c r="BG782" s="271"/>
      <c r="BH782" s="271"/>
      <c r="BI782" s="271"/>
      <c r="BJ782" s="271"/>
      <c r="BK782" s="271"/>
      <c r="BL782" s="271"/>
      <c r="BM782" s="271"/>
      <c r="BN782" s="271"/>
      <c r="BO782" s="271"/>
      <c r="BP782" s="271"/>
      <c r="BQ782" s="271"/>
      <c r="BR782" s="271"/>
      <c r="BS782" s="271"/>
      <c r="BT782" s="271"/>
      <c r="BU782" s="271"/>
      <c r="BV782" s="271"/>
      <c r="BW782" s="271"/>
      <c r="BX782" s="271"/>
      <c r="BY782" s="271"/>
      <c r="BZ782" s="271"/>
      <c r="CA782" s="271"/>
      <c r="CB782" s="271"/>
      <c r="CC782" s="271"/>
      <c r="CD782" s="271"/>
      <c r="CE782" s="271"/>
    </row>
    <row r="783" spans="1:83" ht="12.65" customHeight="1" x14ac:dyDescent="0.3">
      <c r="A783" s="209" t="str">
        <f>RIGHT($C$83,3)&amp;"*"&amp;RIGHT($C$82,4)&amp;"*"&amp;AZ$55&amp;"*"&amp;"A"</f>
        <v>045*2021*8330*A</v>
      </c>
      <c r="B783" s="270">
        <f>ROUND(AZ59,0)</f>
        <v>0</v>
      </c>
      <c r="C783" s="272">
        <f>ROUND(AZ60,2)</f>
        <v>0</v>
      </c>
      <c r="D783" s="270">
        <f>ROUND(AZ61,0)</f>
        <v>0</v>
      </c>
      <c r="E783" s="270">
        <f>ROUND(AZ62,0)</f>
        <v>0</v>
      </c>
      <c r="F783" s="270">
        <f>ROUND(AZ63,0)</f>
        <v>0</v>
      </c>
      <c r="G783" s="270">
        <f>ROUND(AZ64,0)</f>
        <v>0</v>
      </c>
      <c r="H783" s="270">
        <f>ROUND(AZ65,0)</f>
        <v>0</v>
      </c>
      <c r="I783" s="270">
        <f>ROUND(AZ66,0)</f>
        <v>0</v>
      </c>
      <c r="J783" s="270">
        <f>ROUND(AZ67,0)</f>
        <v>70659</v>
      </c>
      <c r="K783" s="270">
        <f>ROUND(AZ68,0)</f>
        <v>0</v>
      </c>
      <c r="L783" s="270">
        <f>ROUND(AZ69,0)</f>
        <v>0</v>
      </c>
      <c r="M783" s="270">
        <f>ROUND(AZ70,0)</f>
        <v>0</v>
      </c>
      <c r="N783" s="270"/>
      <c r="O783" s="270"/>
      <c r="P783" s="270">
        <f>IF(AZ76&gt;0,ROUND(AZ76,0),0)</f>
        <v>2965</v>
      </c>
      <c r="Q783" s="270">
        <f>IF(AZ77&gt;0,ROUND(AZ77,0),0)</f>
        <v>4866</v>
      </c>
      <c r="R783" s="270">
        <f>IF(AZ78&gt;0,ROUND(AZ78,0),0)</f>
        <v>0</v>
      </c>
      <c r="S783" s="270">
        <f>IF(AZ79&gt;0,ROUND(AZ79,0),0)</f>
        <v>0</v>
      </c>
      <c r="T783" s="272">
        <f>IF(AZ80&gt;0,ROUND(AZ80,2),0)</f>
        <v>0</v>
      </c>
      <c r="U783" s="270"/>
      <c r="V783" s="271"/>
      <c r="W783" s="270"/>
      <c r="X783" s="270"/>
      <c r="Y783" s="270"/>
      <c r="Z783" s="271"/>
      <c r="AA783" s="271"/>
      <c r="AB783" s="271"/>
      <c r="AC783" s="271"/>
      <c r="AD783" s="271"/>
      <c r="AE783" s="271"/>
      <c r="AF783" s="271"/>
      <c r="AG783" s="271"/>
      <c r="AH783" s="271"/>
      <c r="AI783" s="271"/>
      <c r="AJ783" s="271"/>
      <c r="AK783" s="271"/>
      <c r="AL783" s="271"/>
      <c r="AM783" s="271"/>
      <c r="AN783" s="271"/>
      <c r="AO783" s="271"/>
      <c r="AP783" s="271"/>
      <c r="AQ783" s="271"/>
      <c r="AR783" s="271"/>
      <c r="AS783" s="271"/>
      <c r="AT783" s="271"/>
      <c r="AU783" s="271"/>
      <c r="AV783" s="271"/>
      <c r="AW783" s="271"/>
      <c r="AX783" s="271"/>
      <c r="AY783" s="271"/>
      <c r="AZ783" s="271"/>
      <c r="BA783" s="271"/>
      <c r="BB783" s="271"/>
      <c r="BC783" s="271"/>
      <c r="BD783" s="271"/>
      <c r="BE783" s="271"/>
      <c r="BF783" s="271"/>
      <c r="BG783" s="271"/>
      <c r="BH783" s="271"/>
      <c r="BI783" s="271"/>
      <c r="BJ783" s="271"/>
      <c r="BK783" s="271"/>
      <c r="BL783" s="271"/>
      <c r="BM783" s="271"/>
      <c r="BN783" s="271"/>
      <c r="BO783" s="271"/>
      <c r="BP783" s="271"/>
      <c r="BQ783" s="271"/>
      <c r="BR783" s="271"/>
      <c r="BS783" s="271"/>
      <c r="BT783" s="271"/>
      <c r="BU783" s="271"/>
      <c r="BV783" s="271"/>
      <c r="BW783" s="271"/>
      <c r="BX783" s="271"/>
      <c r="BY783" s="271"/>
      <c r="BZ783" s="271"/>
      <c r="CA783" s="271"/>
      <c r="CB783" s="271"/>
      <c r="CC783" s="271"/>
      <c r="CD783" s="271"/>
      <c r="CE783" s="271"/>
    </row>
    <row r="784" spans="1:83" ht="12.65" customHeight="1" x14ac:dyDescent="0.3">
      <c r="A784" s="209" t="str">
        <f>RIGHT($C$83,3)&amp;"*"&amp;RIGHT($C$82,4)&amp;"*"&amp;BA$55&amp;"*"&amp;"A"</f>
        <v>045*2021*8350*A</v>
      </c>
      <c r="B784" s="270">
        <f>ROUND(BA59,0)</f>
        <v>0</v>
      </c>
      <c r="C784" s="272">
        <f>ROUND(BA60,2)</f>
        <v>2.08</v>
      </c>
      <c r="D784" s="270">
        <f>ROUND(BA61,0)</f>
        <v>76268</v>
      </c>
      <c r="E784" s="270">
        <f>ROUND(BA62,0)</f>
        <v>18271</v>
      </c>
      <c r="F784" s="270">
        <f>ROUND(BA63,0)</f>
        <v>0</v>
      </c>
      <c r="G784" s="270">
        <f>ROUND(BA64,0)</f>
        <v>13311</v>
      </c>
      <c r="H784" s="270">
        <f>ROUND(BA65,0)</f>
        <v>0</v>
      </c>
      <c r="I784" s="270">
        <f>ROUND(BA66,0)</f>
        <v>0</v>
      </c>
      <c r="J784" s="270">
        <f>ROUND(BA67,0)</f>
        <v>33364</v>
      </c>
      <c r="K784" s="270">
        <f>ROUND(BA68,0)</f>
        <v>0</v>
      </c>
      <c r="L784" s="270">
        <f>ROUND(BA69,0)</f>
        <v>0</v>
      </c>
      <c r="M784" s="270">
        <f>ROUND(BA70,0)</f>
        <v>0</v>
      </c>
      <c r="N784" s="270"/>
      <c r="O784" s="270"/>
      <c r="P784" s="270">
        <f>IF(BA76&gt;0,ROUND(BA76,0),0)</f>
        <v>1400</v>
      </c>
      <c r="Q784" s="270">
        <f>IF(BA77&gt;0,ROUND(BA77,0),0)</f>
        <v>0</v>
      </c>
      <c r="R784" s="270">
        <f>IF(BA78&gt;0,ROUND(BA78,0),0)</f>
        <v>485</v>
      </c>
      <c r="S784" s="270">
        <f>IF(BA79&gt;0,ROUND(BA79,0),0)</f>
        <v>0</v>
      </c>
      <c r="T784" s="272">
        <f>IF(BA80&gt;0,ROUND(BA80,2),0)</f>
        <v>0</v>
      </c>
      <c r="U784" s="270"/>
      <c r="V784" s="271"/>
      <c r="W784" s="270"/>
      <c r="X784" s="270"/>
      <c r="Y784" s="270"/>
      <c r="Z784" s="271"/>
      <c r="AA784" s="271"/>
      <c r="AB784" s="271"/>
      <c r="AC784" s="271"/>
      <c r="AD784" s="271"/>
      <c r="AE784" s="271"/>
      <c r="AF784" s="271"/>
      <c r="AG784" s="271"/>
      <c r="AH784" s="271"/>
      <c r="AI784" s="271"/>
      <c r="AJ784" s="271"/>
      <c r="AK784" s="271"/>
      <c r="AL784" s="271"/>
      <c r="AM784" s="271"/>
      <c r="AN784" s="271"/>
      <c r="AO784" s="271"/>
      <c r="AP784" s="271"/>
      <c r="AQ784" s="271"/>
      <c r="AR784" s="271"/>
      <c r="AS784" s="271"/>
      <c r="AT784" s="271"/>
      <c r="AU784" s="271"/>
      <c r="AV784" s="271"/>
      <c r="AW784" s="271"/>
      <c r="AX784" s="271"/>
      <c r="AY784" s="271"/>
      <c r="AZ784" s="271"/>
      <c r="BA784" s="271"/>
      <c r="BB784" s="271"/>
      <c r="BC784" s="271"/>
      <c r="BD784" s="271"/>
      <c r="BE784" s="271"/>
      <c r="BF784" s="271"/>
      <c r="BG784" s="271"/>
      <c r="BH784" s="271"/>
      <c r="BI784" s="271"/>
      <c r="BJ784" s="271"/>
      <c r="BK784" s="271"/>
      <c r="BL784" s="271"/>
      <c r="BM784" s="271"/>
      <c r="BN784" s="271"/>
      <c r="BO784" s="271"/>
      <c r="BP784" s="271"/>
      <c r="BQ784" s="271"/>
      <c r="BR784" s="271"/>
      <c r="BS784" s="271"/>
      <c r="BT784" s="271"/>
      <c r="BU784" s="271"/>
      <c r="BV784" s="271"/>
      <c r="BW784" s="271"/>
      <c r="BX784" s="271"/>
      <c r="BY784" s="271"/>
      <c r="BZ784" s="271"/>
      <c r="CA784" s="271"/>
      <c r="CB784" s="271"/>
      <c r="CC784" s="271"/>
      <c r="CD784" s="271"/>
      <c r="CE784" s="271"/>
    </row>
    <row r="785" spans="1:83" ht="12.65" customHeight="1" x14ac:dyDescent="0.3">
      <c r="A785" s="209" t="str">
        <f>RIGHT($C$83,3)&amp;"*"&amp;RIGHT($C$82,4)&amp;"*"&amp;BB$55&amp;"*"&amp;"A"</f>
        <v>045*2021*8360*A</v>
      </c>
      <c r="B785" s="270"/>
      <c r="C785" s="272">
        <f>ROUND(BB60,2)</f>
        <v>4.78</v>
      </c>
      <c r="D785" s="270">
        <f>ROUND(BB61,0)</f>
        <v>225674</v>
      </c>
      <c r="E785" s="270">
        <f>ROUND(BB62,0)</f>
        <v>54063</v>
      </c>
      <c r="F785" s="270">
        <f>ROUND(BB63,0)</f>
        <v>0</v>
      </c>
      <c r="G785" s="270">
        <f>ROUND(BB64,0)</f>
        <v>2871</v>
      </c>
      <c r="H785" s="270">
        <f>ROUND(BB65,0)</f>
        <v>0</v>
      </c>
      <c r="I785" s="270">
        <f>ROUND(BB66,0)</f>
        <v>0</v>
      </c>
      <c r="J785" s="270">
        <f>ROUND(BB67,0)</f>
        <v>45756</v>
      </c>
      <c r="K785" s="270">
        <f>ROUND(BB68,0)</f>
        <v>0</v>
      </c>
      <c r="L785" s="270">
        <f>ROUND(BB69,0)</f>
        <v>723</v>
      </c>
      <c r="M785" s="270">
        <f>ROUND(BB70,0)</f>
        <v>0</v>
      </c>
      <c r="N785" s="270"/>
      <c r="O785" s="270"/>
      <c r="P785" s="270">
        <f>IF(BB76&gt;0,ROUND(BB76,0),0)</f>
        <v>1920</v>
      </c>
      <c r="Q785" s="270">
        <f>IF(BB77&gt;0,ROUND(BB77,0),0)</f>
        <v>0</v>
      </c>
      <c r="R785" s="270">
        <f>IF(BB78&gt;0,ROUND(BB78,0),0)</f>
        <v>665</v>
      </c>
      <c r="S785" s="270">
        <f>IF(BB79&gt;0,ROUND(BB79,0),0)</f>
        <v>0</v>
      </c>
      <c r="T785" s="272">
        <f>IF(BB80&gt;0,ROUND(BB80,2),0)</f>
        <v>0</v>
      </c>
      <c r="U785" s="270"/>
      <c r="V785" s="271"/>
      <c r="W785" s="270"/>
      <c r="X785" s="270"/>
      <c r="Y785" s="270"/>
      <c r="Z785" s="271"/>
      <c r="AA785" s="271"/>
      <c r="AB785" s="271"/>
      <c r="AC785" s="271"/>
      <c r="AD785" s="271"/>
      <c r="AE785" s="271"/>
      <c r="AF785" s="271"/>
      <c r="AG785" s="271"/>
      <c r="AH785" s="271"/>
      <c r="AI785" s="271"/>
      <c r="AJ785" s="271"/>
      <c r="AK785" s="271"/>
      <c r="AL785" s="271"/>
      <c r="AM785" s="271"/>
      <c r="AN785" s="271"/>
      <c r="AO785" s="271"/>
      <c r="AP785" s="271"/>
      <c r="AQ785" s="271"/>
      <c r="AR785" s="271"/>
      <c r="AS785" s="271"/>
      <c r="AT785" s="271"/>
      <c r="AU785" s="271"/>
      <c r="AV785" s="271"/>
      <c r="AW785" s="271"/>
      <c r="AX785" s="271"/>
      <c r="AY785" s="271"/>
      <c r="AZ785" s="271"/>
      <c r="BA785" s="271"/>
      <c r="BB785" s="271"/>
      <c r="BC785" s="271"/>
      <c r="BD785" s="271"/>
      <c r="BE785" s="271"/>
      <c r="BF785" s="271"/>
      <c r="BG785" s="271"/>
      <c r="BH785" s="271"/>
      <c r="BI785" s="271"/>
      <c r="BJ785" s="271"/>
      <c r="BK785" s="271"/>
      <c r="BL785" s="271"/>
      <c r="BM785" s="271"/>
      <c r="BN785" s="271"/>
      <c r="BO785" s="271"/>
      <c r="BP785" s="271"/>
      <c r="BQ785" s="271"/>
      <c r="BR785" s="271"/>
      <c r="BS785" s="271"/>
      <c r="BT785" s="271"/>
      <c r="BU785" s="271"/>
      <c r="BV785" s="271"/>
      <c r="BW785" s="271"/>
      <c r="BX785" s="271"/>
      <c r="BY785" s="271"/>
      <c r="BZ785" s="271"/>
      <c r="CA785" s="271"/>
      <c r="CB785" s="271"/>
      <c r="CC785" s="271"/>
      <c r="CD785" s="271"/>
      <c r="CE785" s="271"/>
    </row>
    <row r="786" spans="1:83" ht="12.65" customHeight="1" x14ac:dyDescent="0.3">
      <c r="A786" s="209" t="str">
        <f>RIGHT($C$83,3)&amp;"*"&amp;RIGHT($C$82,4)&amp;"*"&amp;BC$55&amp;"*"&amp;"A"</f>
        <v>045*2021*8370*A</v>
      </c>
      <c r="B786" s="270"/>
      <c r="C786" s="272">
        <f>ROUND(BC60,2)</f>
        <v>0</v>
      </c>
      <c r="D786" s="270">
        <f>ROUND(BC61,0)</f>
        <v>0</v>
      </c>
      <c r="E786" s="270">
        <f>ROUND(BC62,0)</f>
        <v>0</v>
      </c>
      <c r="F786" s="270">
        <f>ROUND(BC63,0)</f>
        <v>0</v>
      </c>
      <c r="G786" s="270">
        <f>ROUND(BC64,0)</f>
        <v>0</v>
      </c>
      <c r="H786" s="270">
        <f>ROUND(BC65,0)</f>
        <v>0</v>
      </c>
      <c r="I786" s="270">
        <f>ROUND(BC66,0)</f>
        <v>0</v>
      </c>
      <c r="J786" s="270">
        <f>ROUND(BC67,0)</f>
        <v>0</v>
      </c>
      <c r="K786" s="270">
        <f>ROUND(BC68,0)</f>
        <v>0</v>
      </c>
      <c r="L786" s="270">
        <f>ROUND(BC69,0)</f>
        <v>0</v>
      </c>
      <c r="M786" s="270">
        <f>ROUND(BC70,0)</f>
        <v>0</v>
      </c>
      <c r="N786" s="270"/>
      <c r="O786" s="270"/>
      <c r="P786" s="270">
        <f>IF(BC76&gt;0,ROUND(BC76,0),0)</f>
        <v>0</v>
      </c>
      <c r="Q786" s="270">
        <f>IF(BC77&gt;0,ROUND(BC77,0),0)</f>
        <v>0</v>
      </c>
      <c r="R786" s="270">
        <f>IF(BC78&gt;0,ROUND(BC78,0),0)</f>
        <v>0</v>
      </c>
      <c r="S786" s="270">
        <f>IF(BC79&gt;0,ROUND(BC79,0),0)</f>
        <v>0</v>
      </c>
      <c r="T786" s="272">
        <f>IF(BC80&gt;0,ROUND(BC80,2),0)</f>
        <v>0</v>
      </c>
      <c r="U786" s="270"/>
      <c r="V786" s="271"/>
      <c r="W786" s="270"/>
      <c r="X786" s="270"/>
      <c r="Y786" s="270"/>
      <c r="Z786" s="271"/>
      <c r="AA786" s="271"/>
      <c r="AB786" s="271"/>
      <c r="AC786" s="271"/>
      <c r="AD786" s="271"/>
      <c r="AE786" s="271"/>
      <c r="AF786" s="271"/>
      <c r="AG786" s="271"/>
      <c r="AH786" s="271"/>
      <c r="AI786" s="271"/>
      <c r="AJ786" s="271"/>
      <c r="AK786" s="271"/>
      <c r="AL786" s="271"/>
      <c r="AM786" s="271"/>
      <c r="AN786" s="271"/>
      <c r="AO786" s="271"/>
      <c r="AP786" s="271"/>
      <c r="AQ786" s="271"/>
      <c r="AR786" s="271"/>
      <c r="AS786" s="271"/>
      <c r="AT786" s="271"/>
      <c r="AU786" s="271"/>
      <c r="AV786" s="271"/>
      <c r="AW786" s="271"/>
      <c r="AX786" s="271"/>
      <c r="AY786" s="271"/>
      <c r="AZ786" s="271"/>
      <c r="BA786" s="271"/>
      <c r="BB786" s="271"/>
      <c r="BC786" s="271"/>
      <c r="BD786" s="271"/>
      <c r="BE786" s="271"/>
      <c r="BF786" s="271"/>
      <c r="BG786" s="271"/>
      <c r="BH786" s="271"/>
      <c r="BI786" s="271"/>
      <c r="BJ786" s="271"/>
      <c r="BK786" s="271"/>
      <c r="BL786" s="271"/>
      <c r="BM786" s="271"/>
      <c r="BN786" s="271"/>
      <c r="BO786" s="271"/>
      <c r="BP786" s="271"/>
      <c r="BQ786" s="271"/>
      <c r="BR786" s="271"/>
      <c r="BS786" s="271"/>
      <c r="BT786" s="271"/>
      <c r="BU786" s="271"/>
      <c r="BV786" s="271"/>
      <c r="BW786" s="271"/>
      <c r="BX786" s="271"/>
      <c r="BY786" s="271"/>
      <c r="BZ786" s="271"/>
      <c r="CA786" s="271"/>
      <c r="CB786" s="271"/>
      <c r="CC786" s="271"/>
      <c r="CD786" s="271"/>
      <c r="CE786" s="271"/>
    </row>
    <row r="787" spans="1:83" ht="12.65" customHeight="1" x14ac:dyDescent="0.3">
      <c r="A787" s="209" t="str">
        <f>RIGHT($C$83,3)&amp;"*"&amp;RIGHT($C$82,4)&amp;"*"&amp;BD$55&amp;"*"&amp;"A"</f>
        <v>045*2021*8420*A</v>
      </c>
      <c r="B787" s="270"/>
      <c r="C787" s="272">
        <f>ROUND(BD60,2)</f>
        <v>0.88</v>
      </c>
      <c r="D787" s="270">
        <f>ROUND(BD61,0)</f>
        <v>49402</v>
      </c>
      <c r="E787" s="270">
        <f>ROUND(BD62,0)</f>
        <v>11835</v>
      </c>
      <c r="F787" s="270">
        <f>ROUND(BD63,0)</f>
        <v>0</v>
      </c>
      <c r="G787" s="270">
        <f>ROUND(BD64,0)</f>
        <v>2199</v>
      </c>
      <c r="H787" s="270">
        <f>ROUND(BD65,0)</f>
        <v>0</v>
      </c>
      <c r="I787" s="270">
        <f>ROUND(BD66,0)</f>
        <v>93</v>
      </c>
      <c r="J787" s="270">
        <f>ROUND(BD67,0)</f>
        <v>0</v>
      </c>
      <c r="K787" s="270">
        <f>ROUND(BD68,0)</f>
        <v>0</v>
      </c>
      <c r="L787" s="270">
        <f>ROUND(BD69,0)</f>
        <v>22</v>
      </c>
      <c r="M787" s="270">
        <f>ROUND(BD70,0)</f>
        <v>0</v>
      </c>
      <c r="N787" s="270"/>
      <c r="O787" s="270"/>
      <c r="P787" s="270">
        <f>IF(BD76&gt;0,ROUND(BD76,0),0)</f>
        <v>0</v>
      </c>
      <c r="Q787" s="270">
        <f>IF(BD77&gt;0,ROUND(BD77,0),0)</f>
        <v>0</v>
      </c>
      <c r="R787" s="270">
        <f>IF(BD78&gt;0,ROUND(BD78,0),0)</f>
        <v>0</v>
      </c>
      <c r="S787" s="270">
        <f>IF(BD79&gt;0,ROUND(BD79,0),0)</f>
        <v>0</v>
      </c>
      <c r="T787" s="272">
        <f>IF(BD80&gt;0,ROUND(BD80,2),0)</f>
        <v>0</v>
      </c>
      <c r="U787" s="270"/>
      <c r="V787" s="271"/>
      <c r="W787" s="270"/>
      <c r="X787" s="270"/>
      <c r="Y787" s="270"/>
      <c r="Z787" s="271"/>
      <c r="AA787" s="271"/>
      <c r="AB787" s="271"/>
      <c r="AC787" s="271"/>
      <c r="AD787" s="271"/>
      <c r="AE787" s="271"/>
      <c r="AF787" s="271"/>
      <c r="AG787" s="271"/>
      <c r="AH787" s="271"/>
      <c r="AI787" s="271"/>
      <c r="AJ787" s="271"/>
      <c r="AK787" s="271"/>
      <c r="AL787" s="271"/>
      <c r="AM787" s="271"/>
      <c r="AN787" s="271"/>
      <c r="AO787" s="271"/>
      <c r="AP787" s="271"/>
      <c r="AQ787" s="271"/>
      <c r="AR787" s="271"/>
      <c r="AS787" s="271"/>
      <c r="AT787" s="271"/>
      <c r="AU787" s="271"/>
      <c r="AV787" s="271"/>
      <c r="AW787" s="271"/>
      <c r="AX787" s="271"/>
      <c r="AY787" s="271"/>
      <c r="AZ787" s="271"/>
      <c r="BA787" s="271"/>
      <c r="BB787" s="271"/>
      <c r="BC787" s="271"/>
      <c r="BD787" s="271"/>
      <c r="BE787" s="271"/>
      <c r="BF787" s="271"/>
      <c r="BG787" s="271"/>
      <c r="BH787" s="271"/>
      <c r="BI787" s="271"/>
      <c r="BJ787" s="271"/>
      <c r="BK787" s="271"/>
      <c r="BL787" s="271"/>
      <c r="BM787" s="271"/>
      <c r="BN787" s="271"/>
      <c r="BO787" s="271"/>
      <c r="BP787" s="271"/>
      <c r="BQ787" s="271"/>
      <c r="BR787" s="271"/>
      <c r="BS787" s="271"/>
      <c r="BT787" s="271"/>
      <c r="BU787" s="271"/>
      <c r="BV787" s="271"/>
      <c r="BW787" s="271"/>
      <c r="BX787" s="271"/>
      <c r="BY787" s="271"/>
      <c r="BZ787" s="271"/>
      <c r="CA787" s="271"/>
      <c r="CB787" s="271"/>
      <c r="CC787" s="271"/>
      <c r="CD787" s="271"/>
      <c r="CE787" s="271"/>
    </row>
    <row r="788" spans="1:83" ht="12.65" customHeight="1" x14ac:dyDescent="0.3">
      <c r="A788" s="209" t="str">
        <f>RIGHT($C$83,3)&amp;"*"&amp;RIGHT($C$82,4)&amp;"*"&amp;BE$55&amp;"*"&amp;"A"</f>
        <v>045*2021*8430*A</v>
      </c>
      <c r="B788" s="270">
        <f>ROUND(BE59,0)</f>
        <v>77714</v>
      </c>
      <c r="C788" s="272">
        <f>ROUND(BE60,2)</f>
        <v>3.59</v>
      </c>
      <c r="D788" s="270">
        <f>ROUND(BE61,0)</f>
        <v>183672</v>
      </c>
      <c r="E788" s="270">
        <f>ROUND(BE62,0)</f>
        <v>44001</v>
      </c>
      <c r="F788" s="270">
        <f>ROUND(BE63,0)</f>
        <v>0</v>
      </c>
      <c r="G788" s="270">
        <f>ROUND(BE64,0)</f>
        <v>26007</v>
      </c>
      <c r="H788" s="270">
        <f>ROUND(BE65,0)</f>
        <v>143965</v>
      </c>
      <c r="I788" s="270">
        <f>ROUND(BE66,0)</f>
        <v>53946</v>
      </c>
      <c r="J788" s="270">
        <f>ROUND(BE67,0)</f>
        <v>85888</v>
      </c>
      <c r="K788" s="270">
        <f>ROUND(BE68,0)</f>
        <v>1577</v>
      </c>
      <c r="L788" s="270">
        <f>ROUND(BE69,0)</f>
        <v>216</v>
      </c>
      <c r="M788" s="270">
        <f>ROUND(BE70,0)</f>
        <v>0</v>
      </c>
      <c r="N788" s="270"/>
      <c r="O788" s="270"/>
      <c r="P788" s="270">
        <f>IF(BE76&gt;0,ROUND(BE76,0),0)</f>
        <v>3604</v>
      </c>
      <c r="Q788" s="270">
        <f>IF(BE77&gt;0,ROUND(BE77,0),0)</f>
        <v>0</v>
      </c>
      <c r="R788" s="270">
        <f>IF(BE78&gt;0,ROUND(BE78,0),0)</f>
        <v>0</v>
      </c>
      <c r="S788" s="270">
        <f>IF(BE79&gt;0,ROUND(BE79,0),0)</f>
        <v>0</v>
      </c>
      <c r="T788" s="272">
        <f>IF(BE80&gt;0,ROUND(BE80,2),0)</f>
        <v>0</v>
      </c>
      <c r="U788" s="270"/>
      <c r="V788" s="271"/>
      <c r="W788" s="270"/>
      <c r="X788" s="270"/>
      <c r="Y788" s="270"/>
      <c r="Z788" s="271"/>
      <c r="AA788" s="271"/>
      <c r="AB788" s="271"/>
      <c r="AC788" s="271"/>
      <c r="AD788" s="271"/>
      <c r="AE788" s="271"/>
      <c r="AF788" s="271"/>
      <c r="AG788" s="271"/>
      <c r="AH788" s="271"/>
      <c r="AI788" s="271"/>
      <c r="AJ788" s="271"/>
      <c r="AK788" s="271"/>
      <c r="AL788" s="271"/>
      <c r="AM788" s="271"/>
      <c r="AN788" s="271"/>
      <c r="AO788" s="271"/>
      <c r="AP788" s="271"/>
      <c r="AQ788" s="271"/>
      <c r="AR788" s="271"/>
      <c r="AS788" s="271"/>
      <c r="AT788" s="271"/>
      <c r="AU788" s="271"/>
      <c r="AV788" s="271"/>
      <c r="AW788" s="271"/>
      <c r="AX788" s="271"/>
      <c r="AY788" s="271"/>
      <c r="AZ788" s="271"/>
      <c r="BA788" s="271"/>
      <c r="BB788" s="271"/>
      <c r="BC788" s="271"/>
      <c r="BD788" s="271"/>
      <c r="BE788" s="271"/>
      <c r="BF788" s="271"/>
      <c r="BG788" s="271"/>
      <c r="BH788" s="271"/>
      <c r="BI788" s="271"/>
      <c r="BJ788" s="271"/>
      <c r="BK788" s="271"/>
      <c r="BL788" s="271"/>
      <c r="BM788" s="271"/>
      <c r="BN788" s="271"/>
      <c r="BO788" s="271"/>
      <c r="BP788" s="271"/>
      <c r="BQ788" s="271"/>
      <c r="BR788" s="271"/>
      <c r="BS788" s="271"/>
      <c r="BT788" s="271"/>
      <c r="BU788" s="271"/>
      <c r="BV788" s="271"/>
      <c r="BW788" s="271"/>
      <c r="BX788" s="271"/>
      <c r="BY788" s="271"/>
      <c r="BZ788" s="271"/>
      <c r="CA788" s="271"/>
      <c r="CB788" s="271"/>
      <c r="CC788" s="271"/>
      <c r="CD788" s="271"/>
      <c r="CE788" s="271"/>
    </row>
    <row r="789" spans="1:83" ht="12.65" customHeight="1" x14ac:dyDescent="0.3">
      <c r="A789" s="209" t="str">
        <f>RIGHT($C$83,3)&amp;"*"&amp;RIGHT($C$82,4)&amp;"*"&amp;BF$55&amp;"*"&amp;"A"</f>
        <v>045*2021*8460*A</v>
      </c>
      <c r="B789" s="270"/>
      <c r="C789" s="272">
        <f>ROUND(BF60,2)</f>
        <v>10.24</v>
      </c>
      <c r="D789" s="270">
        <f>ROUND(BF61,0)</f>
        <v>381433</v>
      </c>
      <c r="E789" s="270">
        <f>ROUND(BF62,0)</f>
        <v>91377</v>
      </c>
      <c r="F789" s="270">
        <f>ROUND(BF63,0)</f>
        <v>0</v>
      </c>
      <c r="G789" s="270">
        <f>ROUND(BF64,0)</f>
        <v>27257</v>
      </c>
      <c r="H789" s="270">
        <f>ROUND(BF65,0)</f>
        <v>0</v>
      </c>
      <c r="I789" s="270">
        <f>ROUND(BF66,0)</f>
        <v>0</v>
      </c>
      <c r="J789" s="270">
        <f>ROUND(BF67,0)</f>
        <v>36462</v>
      </c>
      <c r="K789" s="270">
        <f>ROUND(BF68,0)</f>
        <v>0</v>
      </c>
      <c r="L789" s="270">
        <f>ROUND(BF69,0)</f>
        <v>0</v>
      </c>
      <c r="M789" s="270">
        <f>ROUND(BF70,0)</f>
        <v>0</v>
      </c>
      <c r="N789" s="270"/>
      <c r="O789" s="270"/>
      <c r="P789" s="270">
        <f>IF(BF76&gt;0,ROUND(BF76,0),0)</f>
        <v>1530</v>
      </c>
      <c r="Q789" s="270">
        <f>IF(BF77&gt;0,ROUND(BF77,0),0)</f>
        <v>0</v>
      </c>
      <c r="R789" s="270">
        <f>IF(BF78&gt;0,ROUND(BF78,0),0)</f>
        <v>0</v>
      </c>
      <c r="S789" s="270">
        <f>IF(BF79&gt;0,ROUND(BF79,0),0)</f>
        <v>0</v>
      </c>
      <c r="T789" s="272">
        <f>IF(BF80&gt;0,ROUND(BF80,2),0)</f>
        <v>0</v>
      </c>
      <c r="U789" s="270"/>
      <c r="V789" s="271"/>
      <c r="W789" s="270"/>
      <c r="X789" s="270"/>
      <c r="Y789" s="270"/>
      <c r="Z789" s="271"/>
      <c r="AA789" s="271"/>
      <c r="AB789" s="271"/>
      <c r="AC789" s="271"/>
      <c r="AD789" s="271"/>
      <c r="AE789" s="271"/>
      <c r="AF789" s="271"/>
      <c r="AG789" s="271"/>
      <c r="AH789" s="271"/>
      <c r="AI789" s="271"/>
      <c r="AJ789" s="271"/>
      <c r="AK789" s="271"/>
      <c r="AL789" s="271"/>
      <c r="AM789" s="271"/>
      <c r="AN789" s="271"/>
      <c r="AO789" s="271"/>
      <c r="AP789" s="271"/>
      <c r="AQ789" s="271"/>
      <c r="AR789" s="271"/>
      <c r="AS789" s="271"/>
      <c r="AT789" s="271"/>
      <c r="AU789" s="271"/>
      <c r="AV789" s="271"/>
      <c r="AW789" s="271"/>
      <c r="AX789" s="271"/>
      <c r="AY789" s="271"/>
      <c r="AZ789" s="271"/>
      <c r="BA789" s="271"/>
      <c r="BB789" s="271"/>
      <c r="BC789" s="271"/>
      <c r="BD789" s="271"/>
      <c r="BE789" s="271"/>
      <c r="BF789" s="271"/>
      <c r="BG789" s="271"/>
      <c r="BH789" s="271"/>
      <c r="BI789" s="271"/>
      <c r="BJ789" s="271"/>
      <c r="BK789" s="271"/>
      <c r="BL789" s="271"/>
      <c r="BM789" s="271"/>
      <c r="BN789" s="271"/>
      <c r="BO789" s="271"/>
      <c r="BP789" s="271"/>
      <c r="BQ789" s="271"/>
      <c r="BR789" s="271"/>
      <c r="BS789" s="271"/>
      <c r="BT789" s="271"/>
      <c r="BU789" s="271"/>
      <c r="BV789" s="271"/>
      <c r="BW789" s="271"/>
      <c r="BX789" s="271"/>
      <c r="BY789" s="271"/>
      <c r="BZ789" s="271"/>
      <c r="CA789" s="271"/>
      <c r="CB789" s="271"/>
      <c r="CC789" s="271"/>
      <c r="CD789" s="271"/>
      <c r="CE789" s="271"/>
    </row>
    <row r="790" spans="1:83" ht="12.65" customHeight="1" x14ac:dyDescent="0.3">
      <c r="A790" s="209" t="str">
        <f>RIGHT($C$83,3)&amp;"*"&amp;RIGHT($C$82,4)&amp;"*"&amp;BG$55&amp;"*"&amp;"A"</f>
        <v>045*2021*8470*A</v>
      </c>
      <c r="B790" s="270"/>
      <c r="C790" s="272">
        <f>ROUND(BG60,2)</f>
        <v>0</v>
      </c>
      <c r="D790" s="270">
        <f>ROUND(BG61,0)</f>
        <v>0</v>
      </c>
      <c r="E790" s="270">
        <f>ROUND(BG62,0)</f>
        <v>0</v>
      </c>
      <c r="F790" s="270">
        <f>ROUND(BG63,0)</f>
        <v>0</v>
      </c>
      <c r="G790" s="270">
        <f>ROUND(BG64,0)</f>
        <v>0</v>
      </c>
      <c r="H790" s="270">
        <f>ROUND(BG65,0)</f>
        <v>0</v>
      </c>
      <c r="I790" s="270">
        <f>ROUND(BG66,0)</f>
        <v>0</v>
      </c>
      <c r="J790" s="270">
        <f>ROUND(BG67,0)</f>
        <v>0</v>
      </c>
      <c r="K790" s="270">
        <f>ROUND(BG68,0)</f>
        <v>0</v>
      </c>
      <c r="L790" s="270">
        <f>ROUND(BG69,0)</f>
        <v>0</v>
      </c>
      <c r="M790" s="270">
        <f>ROUND(BG70,0)</f>
        <v>0</v>
      </c>
      <c r="N790" s="270"/>
      <c r="O790" s="270"/>
      <c r="P790" s="270">
        <f>IF(BG76&gt;0,ROUND(BG76,0),0)</f>
        <v>0</v>
      </c>
      <c r="Q790" s="270">
        <f>IF(BG77&gt;0,ROUND(BG77,0),0)</f>
        <v>0</v>
      </c>
      <c r="R790" s="270">
        <f>IF(BG78&gt;0,ROUND(BG78,0),0)</f>
        <v>0</v>
      </c>
      <c r="S790" s="270">
        <f>IF(BG79&gt;0,ROUND(BG79,0),0)</f>
        <v>0</v>
      </c>
      <c r="T790" s="272">
        <f>IF(BG80&gt;0,ROUND(BG80,2),0)</f>
        <v>0</v>
      </c>
      <c r="U790" s="270"/>
      <c r="V790" s="271"/>
      <c r="W790" s="270"/>
      <c r="X790" s="270"/>
      <c r="Y790" s="270"/>
      <c r="Z790" s="271"/>
      <c r="AA790" s="271"/>
      <c r="AB790" s="271"/>
      <c r="AC790" s="271"/>
      <c r="AD790" s="271"/>
      <c r="AE790" s="271"/>
      <c r="AF790" s="271"/>
      <c r="AG790" s="271"/>
      <c r="AH790" s="271"/>
      <c r="AI790" s="271"/>
      <c r="AJ790" s="271"/>
      <c r="AK790" s="271"/>
      <c r="AL790" s="271"/>
      <c r="AM790" s="271"/>
      <c r="AN790" s="271"/>
      <c r="AO790" s="271"/>
      <c r="AP790" s="271"/>
      <c r="AQ790" s="271"/>
      <c r="AR790" s="271"/>
      <c r="AS790" s="271"/>
      <c r="AT790" s="271"/>
      <c r="AU790" s="271"/>
      <c r="AV790" s="271"/>
      <c r="AW790" s="271"/>
      <c r="AX790" s="271"/>
      <c r="AY790" s="271"/>
      <c r="AZ790" s="271"/>
      <c r="BA790" s="271"/>
      <c r="BB790" s="271"/>
      <c r="BC790" s="271"/>
      <c r="BD790" s="271"/>
      <c r="BE790" s="271"/>
      <c r="BF790" s="271"/>
      <c r="BG790" s="271"/>
      <c r="BH790" s="271"/>
      <c r="BI790" s="271"/>
      <c r="BJ790" s="271"/>
      <c r="BK790" s="271"/>
      <c r="BL790" s="271"/>
      <c r="BM790" s="271"/>
      <c r="BN790" s="271"/>
      <c r="BO790" s="271"/>
      <c r="BP790" s="271"/>
      <c r="BQ790" s="271"/>
      <c r="BR790" s="271"/>
      <c r="BS790" s="271"/>
      <c r="BT790" s="271"/>
      <c r="BU790" s="271"/>
      <c r="BV790" s="271"/>
      <c r="BW790" s="271"/>
      <c r="BX790" s="271"/>
      <c r="BY790" s="271"/>
      <c r="BZ790" s="271"/>
      <c r="CA790" s="271"/>
      <c r="CB790" s="271"/>
      <c r="CC790" s="271"/>
      <c r="CD790" s="271"/>
      <c r="CE790" s="271"/>
    </row>
    <row r="791" spans="1:83" ht="12.65" customHeight="1" x14ac:dyDescent="0.3">
      <c r="A791" s="209" t="str">
        <f>RIGHT($C$83,3)&amp;"*"&amp;RIGHT($C$82,4)&amp;"*"&amp;BH$55&amp;"*"&amp;"A"</f>
        <v>045*2021*8480*A</v>
      </c>
      <c r="B791" s="270"/>
      <c r="C791" s="272">
        <f>ROUND(BH60,2)</f>
        <v>2.74</v>
      </c>
      <c r="D791" s="270">
        <f>ROUND(BH61,0)</f>
        <v>209126</v>
      </c>
      <c r="E791" s="270">
        <f>ROUND(BH62,0)</f>
        <v>50099</v>
      </c>
      <c r="F791" s="270">
        <f>ROUND(BH63,0)</f>
        <v>0</v>
      </c>
      <c r="G791" s="270">
        <f>ROUND(BH64,0)</f>
        <v>31160</v>
      </c>
      <c r="H791" s="270">
        <f>ROUND(BH65,0)</f>
        <v>42282</v>
      </c>
      <c r="I791" s="270">
        <f>ROUND(BH66,0)</f>
        <v>801078</v>
      </c>
      <c r="J791" s="270">
        <f>ROUND(BH67,0)</f>
        <v>17921</v>
      </c>
      <c r="K791" s="270">
        <f>ROUND(BH68,0)</f>
        <v>28520</v>
      </c>
      <c r="L791" s="270">
        <f>ROUND(BH69,0)</f>
        <v>43</v>
      </c>
      <c r="M791" s="270">
        <f>ROUND(BH70,0)</f>
        <v>0</v>
      </c>
      <c r="N791" s="270"/>
      <c r="O791" s="270"/>
      <c r="P791" s="270">
        <f>IF(BH76&gt;0,ROUND(BH76,0),0)</f>
        <v>752</v>
      </c>
      <c r="Q791" s="270">
        <f>IF(BH77&gt;0,ROUND(BH77,0),0)</f>
        <v>0</v>
      </c>
      <c r="R791" s="270">
        <f>IF(BH78&gt;0,ROUND(BH78,0),0)</f>
        <v>260</v>
      </c>
      <c r="S791" s="270">
        <f>IF(BH79&gt;0,ROUND(BH79,0),0)</f>
        <v>0</v>
      </c>
      <c r="T791" s="272">
        <f>IF(BH80&gt;0,ROUND(BH80,2),0)</f>
        <v>0</v>
      </c>
      <c r="U791" s="270"/>
      <c r="V791" s="271"/>
      <c r="W791" s="270"/>
      <c r="X791" s="270"/>
      <c r="Y791" s="270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</row>
    <row r="792" spans="1:83" ht="12.65" customHeight="1" x14ac:dyDescent="0.3">
      <c r="A792" s="209" t="str">
        <f>RIGHT($C$83,3)&amp;"*"&amp;RIGHT($C$82,4)&amp;"*"&amp;BI$55&amp;"*"&amp;"A"</f>
        <v>045*2021*8490*A</v>
      </c>
      <c r="B792" s="270"/>
      <c r="C792" s="272">
        <f>ROUND(BI60,2)</f>
        <v>0</v>
      </c>
      <c r="D792" s="270">
        <f>ROUND(BI61,0)</f>
        <v>0</v>
      </c>
      <c r="E792" s="270">
        <f>ROUND(BI62,0)</f>
        <v>0</v>
      </c>
      <c r="F792" s="270">
        <f>ROUND(BI63,0)</f>
        <v>0</v>
      </c>
      <c r="G792" s="270">
        <f>ROUND(BI64,0)</f>
        <v>0</v>
      </c>
      <c r="H792" s="270">
        <f>ROUND(BI65,0)</f>
        <v>0</v>
      </c>
      <c r="I792" s="270">
        <f>ROUND(BI66,0)</f>
        <v>0</v>
      </c>
      <c r="J792" s="270">
        <f>ROUND(BI67,0)</f>
        <v>0</v>
      </c>
      <c r="K792" s="270">
        <f>ROUND(BI68,0)</f>
        <v>0</v>
      </c>
      <c r="L792" s="270">
        <f>ROUND(BI69,0)</f>
        <v>0</v>
      </c>
      <c r="M792" s="270">
        <f>ROUND(BI70,0)</f>
        <v>0</v>
      </c>
      <c r="N792" s="270"/>
      <c r="O792" s="270"/>
      <c r="P792" s="270">
        <f>IF(BI76&gt;0,ROUND(BI76,0),0)</f>
        <v>0</v>
      </c>
      <c r="Q792" s="270">
        <f>IF(BI77&gt;0,ROUND(BI77,0),0)</f>
        <v>0</v>
      </c>
      <c r="R792" s="270">
        <f>IF(BI78&gt;0,ROUND(BI78,0),0)</f>
        <v>0</v>
      </c>
      <c r="S792" s="270">
        <f>IF(BI79&gt;0,ROUND(BI79,0),0)</f>
        <v>0</v>
      </c>
      <c r="T792" s="272">
        <f>IF(BI80&gt;0,ROUND(BI80,2),0)</f>
        <v>0</v>
      </c>
      <c r="U792" s="270"/>
      <c r="V792" s="271"/>
      <c r="W792" s="270"/>
      <c r="X792" s="270"/>
      <c r="Y792" s="270"/>
      <c r="Z792" s="271"/>
      <c r="AA792" s="271"/>
      <c r="AB792" s="271"/>
      <c r="AC792" s="271"/>
      <c r="AD792" s="271"/>
      <c r="AE792" s="271"/>
      <c r="AF792" s="271"/>
      <c r="AG792" s="271"/>
      <c r="AH792" s="271"/>
      <c r="AI792" s="271"/>
      <c r="AJ792" s="271"/>
      <c r="AK792" s="271"/>
      <c r="AL792" s="271"/>
      <c r="AM792" s="271"/>
      <c r="AN792" s="271"/>
      <c r="AO792" s="271"/>
      <c r="AP792" s="271"/>
      <c r="AQ792" s="271"/>
      <c r="AR792" s="271"/>
      <c r="AS792" s="271"/>
      <c r="AT792" s="271"/>
      <c r="AU792" s="271"/>
      <c r="AV792" s="271"/>
      <c r="AW792" s="271"/>
      <c r="AX792" s="271"/>
      <c r="AY792" s="271"/>
      <c r="AZ792" s="271"/>
      <c r="BA792" s="271"/>
      <c r="BB792" s="271"/>
      <c r="BC792" s="271"/>
      <c r="BD792" s="271"/>
      <c r="BE792" s="271"/>
      <c r="BF792" s="271"/>
      <c r="BG792" s="271"/>
      <c r="BH792" s="271"/>
      <c r="BI792" s="271"/>
      <c r="BJ792" s="271"/>
      <c r="BK792" s="271"/>
      <c r="BL792" s="271"/>
      <c r="BM792" s="271"/>
      <c r="BN792" s="271"/>
      <c r="BO792" s="271"/>
      <c r="BP792" s="271"/>
      <c r="BQ792" s="271"/>
      <c r="BR792" s="271"/>
      <c r="BS792" s="271"/>
      <c r="BT792" s="271"/>
      <c r="BU792" s="271"/>
      <c r="BV792" s="271"/>
      <c r="BW792" s="271"/>
      <c r="BX792" s="271"/>
      <c r="BY792" s="271"/>
      <c r="BZ792" s="271"/>
      <c r="CA792" s="271"/>
      <c r="CB792" s="271"/>
      <c r="CC792" s="271"/>
      <c r="CD792" s="271"/>
      <c r="CE792" s="271"/>
    </row>
    <row r="793" spans="1:83" ht="12.65" customHeight="1" x14ac:dyDescent="0.3">
      <c r="A793" s="209" t="str">
        <f>RIGHT($C$83,3)&amp;"*"&amp;RIGHT($C$82,4)&amp;"*"&amp;BJ$55&amp;"*"&amp;"A"</f>
        <v>045*2021*8510*A</v>
      </c>
      <c r="B793" s="270"/>
      <c r="C793" s="272">
        <f>ROUND(BJ60,2)</f>
        <v>2.2000000000000002</v>
      </c>
      <c r="D793" s="270">
        <f>ROUND(BJ61,0)</f>
        <v>201839</v>
      </c>
      <c r="E793" s="270">
        <f>ROUND(BJ62,0)</f>
        <v>48353</v>
      </c>
      <c r="F793" s="270">
        <f>ROUND(BJ63,0)</f>
        <v>79170</v>
      </c>
      <c r="G793" s="270">
        <f>ROUND(BJ64,0)</f>
        <v>2167</v>
      </c>
      <c r="H793" s="270">
        <f>ROUND(BJ65,0)</f>
        <v>0</v>
      </c>
      <c r="I793" s="270">
        <f>ROUND(BJ66,0)</f>
        <v>14230</v>
      </c>
      <c r="J793" s="270">
        <f>ROUND(BJ67,0)</f>
        <v>0</v>
      </c>
      <c r="K793" s="270">
        <f>ROUND(BJ68,0)</f>
        <v>0</v>
      </c>
      <c r="L793" s="270">
        <f>ROUND(BJ69,0)</f>
        <v>250</v>
      </c>
      <c r="M793" s="270">
        <f>ROUND(BJ70,0)</f>
        <v>0</v>
      </c>
      <c r="N793" s="270"/>
      <c r="O793" s="270"/>
      <c r="P793" s="270">
        <f>IF(BJ76&gt;0,ROUND(BJ76,0),0)</f>
        <v>0</v>
      </c>
      <c r="Q793" s="270">
        <f>IF(BJ77&gt;0,ROUND(BJ77,0),0)</f>
        <v>0</v>
      </c>
      <c r="R793" s="270">
        <f>IF(BJ78&gt;0,ROUND(BJ78,0),0)</f>
        <v>0</v>
      </c>
      <c r="S793" s="270">
        <f>IF(BJ79&gt;0,ROUND(BJ79,0),0)</f>
        <v>0</v>
      </c>
      <c r="T793" s="272">
        <f>IF(BJ80&gt;0,ROUND(BJ80,2),0)</f>
        <v>0</v>
      </c>
      <c r="U793" s="270"/>
      <c r="V793" s="271"/>
      <c r="W793" s="270"/>
      <c r="X793" s="270"/>
      <c r="Y793" s="270"/>
      <c r="Z793" s="271"/>
      <c r="AA793" s="271"/>
      <c r="AB793" s="271"/>
      <c r="AC793" s="271"/>
      <c r="AD793" s="271"/>
      <c r="AE793" s="271"/>
      <c r="AF793" s="271"/>
      <c r="AG793" s="271"/>
      <c r="AH793" s="271"/>
      <c r="AI793" s="271"/>
      <c r="AJ793" s="271"/>
      <c r="AK793" s="271"/>
      <c r="AL793" s="271"/>
      <c r="AM793" s="271"/>
      <c r="AN793" s="271"/>
      <c r="AO793" s="271"/>
      <c r="AP793" s="271"/>
      <c r="AQ793" s="271"/>
      <c r="AR793" s="271"/>
      <c r="AS793" s="271"/>
      <c r="AT793" s="271"/>
      <c r="AU793" s="271"/>
      <c r="AV793" s="271"/>
      <c r="AW793" s="271"/>
      <c r="AX793" s="271"/>
      <c r="AY793" s="271"/>
      <c r="AZ793" s="271"/>
      <c r="BA793" s="271"/>
      <c r="BB793" s="271"/>
      <c r="BC793" s="271"/>
      <c r="BD793" s="271"/>
      <c r="BE793" s="271"/>
      <c r="BF793" s="271"/>
      <c r="BG793" s="271"/>
      <c r="BH793" s="271"/>
      <c r="BI793" s="271"/>
      <c r="BJ793" s="271"/>
      <c r="BK793" s="271"/>
      <c r="BL793" s="271"/>
      <c r="BM793" s="271"/>
      <c r="BN793" s="271"/>
      <c r="BO793" s="271"/>
      <c r="BP793" s="271"/>
      <c r="BQ793" s="271"/>
      <c r="BR793" s="271"/>
      <c r="BS793" s="271"/>
      <c r="BT793" s="271"/>
      <c r="BU793" s="271"/>
      <c r="BV793" s="271"/>
      <c r="BW793" s="271"/>
      <c r="BX793" s="271"/>
      <c r="BY793" s="271"/>
      <c r="BZ793" s="271"/>
      <c r="CA793" s="271"/>
      <c r="CB793" s="271"/>
      <c r="CC793" s="271"/>
      <c r="CD793" s="271"/>
      <c r="CE793" s="271"/>
    </row>
    <row r="794" spans="1:83" ht="12.65" customHeight="1" x14ac:dyDescent="0.3">
      <c r="A794" s="209" t="str">
        <f>RIGHT($C$83,3)&amp;"*"&amp;RIGHT($C$82,4)&amp;"*"&amp;BK$55&amp;"*"&amp;"A"</f>
        <v>045*2021*8530*A</v>
      </c>
      <c r="B794" s="270"/>
      <c r="C794" s="272">
        <f>ROUND(BK60,2)</f>
        <v>6.27</v>
      </c>
      <c r="D794" s="270">
        <f>ROUND(BK61,0)</f>
        <v>324013</v>
      </c>
      <c r="E794" s="270">
        <f>ROUND(BK62,0)</f>
        <v>77622</v>
      </c>
      <c r="F794" s="270">
        <f>ROUND(BK63,0)</f>
        <v>61294</v>
      </c>
      <c r="G794" s="270">
        <f>ROUND(BK64,0)</f>
        <v>2036</v>
      </c>
      <c r="H794" s="270">
        <f>ROUND(BK65,0)</f>
        <v>0</v>
      </c>
      <c r="I794" s="270">
        <f>ROUND(BK66,0)</f>
        <v>34297</v>
      </c>
      <c r="J794" s="270">
        <f>ROUND(BK67,0)</f>
        <v>50093</v>
      </c>
      <c r="K794" s="270">
        <f>ROUND(BK68,0)</f>
        <v>5746</v>
      </c>
      <c r="L794" s="270">
        <f>ROUND(BK69,0)</f>
        <v>27017</v>
      </c>
      <c r="M794" s="270">
        <f>ROUND(BK70,0)</f>
        <v>0</v>
      </c>
      <c r="N794" s="270"/>
      <c r="O794" s="270"/>
      <c r="P794" s="270">
        <f>IF(BK76&gt;0,ROUND(BK76,0),0)</f>
        <v>2102</v>
      </c>
      <c r="Q794" s="270">
        <f>IF(BK77&gt;0,ROUND(BK77,0),0)</f>
        <v>0</v>
      </c>
      <c r="R794" s="270">
        <f>IF(BK78&gt;0,ROUND(BK78,0),0)</f>
        <v>728</v>
      </c>
      <c r="S794" s="270">
        <f>IF(BK79&gt;0,ROUND(BK79,0),0)</f>
        <v>0</v>
      </c>
      <c r="T794" s="272">
        <f>IF(BK80&gt;0,ROUND(BK80,2),0)</f>
        <v>0</v>
      </c>
      <c r="U794" s="270"/>
      <c r="V794" s="271"/>
      <c r="W794" s="270"/>
      <c r="X794" s="270"/>
      <c r="Y794" s="270"/>
      <c r="Z794" s="271"/>
      <c r="AA794" s="271"/>
      <c r="AB794" s="271"/>
      <c r="AC794" s="271"/>
      <c r="AD794" s="271"/>
      <c r="AE794" s="271"/>
      <c r="AF794" s="271"/>
      <c r="AG794" s="271"/>
      <c r="AH794" s="271"/>
      <c r="AI794" s="271"/>
      <c r="AJ794" s="271"/>
      <c r="AK794" s="271"/>
      <c r="AL794" s="271"/>
      <c r="AM794" s="271"/>
      <c r="AN794" s="271"/>
      <c r="AO794" s="271"/>
      <c r="AP794" s="271"/>
      <c r="AQ794" s="271"/>
      <c r="AR794" s="271"/>
      <c r="AS794" s="271"/>
      <c r="AT794" s="271"/>
      <c r="AU794" s="271"/>
      <c r="AV794" s="271"/>
      <c r="AW794" s="271"/>
      <c r="AX794" s="271"/>
      <c r="AY794" s="271"/>
      <c r="AZ794" s="271"/>
      <c r="BA794" s="271"/>
      <c r="BB794" s="271"/>
      <c r="BC794" s="271"/>
      <c r="BD794" s="271"/>
      <c r="BE794" s="271"/>
      <c r="BF794" s="271"/>
      <c r="BG794" s="271"/>
      <c r="BH794" s="271"/>
      <c r="BI794" s="271"/>
      <c r="BJ794" s="271"/>
      <c r="BK794" s="271"/>
      <c r="BL794" s="271"/>
      <c r="BM794" s="271"/>
      <c r="BN794" s="271"/>
      <c r="BO794" s="271"/>
      <c r="BP794" s="271"/>
      <c r="BQ794" s="271"/>
      <c r="BR794" s="271"/>
      <c r="BS794" s="271"/>
      <c r="BT794" s="271"/>
      <c r="BU794" s="271"/>
      <c r="BV794" s="271"/>
      <c r="BW794" s="271"/>
      <c r="BX794" s="271"/>
      <c r="BY794" s="271"/>
      <c r="BZ794" s="271"/>
      <c r="CA794" s="271"/>
      <c r="CB794" s="271"/>
      <c r="CC794" s="271"/>
      <c r="CD794" s="271"/>
      <c r="CE794" s="271"/>
    </row>
    <row r="795" spans="1:83" ht="12.65" customHeight="1" x14ac:dyDescent="0.3">
      <c r="A795" s="209" t="str">
        <f>RIGHT($C$83,3)&amp;"*"&amp;RIGHT($C$82,4)&amp;"*"&amp;BL$55&amp;"*"&amp;"A"</f>
        <v>045*2021*8560*A</v>
      </c>
      <c r="B795" s="270"/>
      <c r="C795" s="272">
        <f>ROUND(BL60,2)</f>
        <v>4.24</v>
      </c>
      <c r="D795" s="270">
        <f>ROUND(BL61,0)</f>
        <v>168632</v>
      </c>
      <c r="E795" s="270">
        <f>ROUND(BL62,0)</f>
        <v>40398</v>
      </c>
      <c r="F795" s="270">
        <f>ROUND(BL63,0)</f>
        <v>0</v>
      </c>
      <c r="G795" s="270">
        <f>ROUND(BL64,0)</f>
        <v>1304</v>
      </c>
      <c r="H795" s="270">
        <f>ROUND(BL65,0)</f>
        <v>0</v>
      </c>
      <c r="I795" s="270">
        <f>ROUND(BL66,0)</f>
        <v>0</v>
      </c>
      <c r="J795" s="270">
        <f>ROUND(BL67,0)</f>
        <v>93561</v>
      </c>
      <c r="K795" s="270">
        <f>ROUND(BL68,0)</f>
        <v>0</v>
      </c>
      <c r="L795" s="270">
        <f>ROUND(BL69,0)</f>
        <v>266</v>
      </c>
      <c r="M795" s="270">
        <f>ROUND(BL70,0)</f>
        <v>0</v>
      </c>
      <c r="N795" s="270"/>
      <c r="O795" s="270"/>
      <c r="P795" s="270">
        <f>IF(BL76&gt;0,ROUND(BL76,0),0)</f>
        <v>3926</v>
      </c>
      <c r="Q795" s="270">
        <f>IF(BL77&gt;0,ROUND(BL77,0),0)</f>
        <v>0</v>
      </c>
      <c r="R795" s="270">
        <f>IF(BL78&gt;0,ROUND(BL78,0),0)</f>
        <v>1360</v>
      </c>
      <c r="S795" s="270">
        <f>IF(BL79&gt;0,ROUND(BL79,0),0)</f>
        <v>0</v>
      </c>
      <c r="T795" s="272">
        <f>IF(BL80&gt;0,ROUND(BL80,2),0)</f>
        <v>0</v>
      </c>
      <c r="U795" s="270"/>
      <c r="V795" s="271"/>
      <c r="W795" s="270"/>
      <c r="X795" s="270"/>
      <c r="Y795" s="270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  <c r="AJ795" s="271"/>
      <c r="AK795" s="271"/>
      <c r="AL795" s="271"/>
      <c r="AM795" s="271"/>
      <c r="AN795" s="271"/>
      <c r="AO795" s="271"/>
      <c r="AP795" s="271"/>
      <c r="AQ795" s="271"/>
      <c r="AR795" s="271"/>
      <c r="AS795" s="271"/>
      <c r="AT795" s="271"/>
      <c r="AU795" s="271"/>
      <c r="AV795" s="271"/>
      <c r="AW795" s="271"/>
      <c r="AX795" s="271"/>
      <c r="AY795" s="271"/>
      <c r="AZ795" s="271"/>
      <c r="BA795" s="271"/>
      <c r="BB795" s="271"/>
      <c r="BC795" s="271"/>
      <c r="BD795" s="271"/>
      <c r="BE795" s="271"/>
      <c r="BF795" s="271"/>
      <c r="BG795" s="271"/>
      <c r="BH795" s="271"/>
      <c r="BI795" s="271"/>
      <c r="BJ795" s="271"/>
      <c r="BK795" s="271"/>
      <c r="BL795" s="271"/>
      <c r="BM795" s="271"/>
      <c r="BN795" s="271"/>
      <c r="BO795" s="271"/>
      <c r="BP795" s="271"/>
      <c r="BQ795" s="271"/>
      <c r="BR795" s="271"/>
      <c r="BS795" s="271"/>
      <c r="BT795" s="271"/>
      <c r="BU795" s="271"/>
      <c r="BV795" s="271"/>
      <c r="BW795" s="271"/>
      <c r="BX795" s="271"/>
      <c r="BY795" s="271"/>
      <c r="BZ795" s="271"/>
      <c r="CA795" s="271"/>
      <c r="CB795" s="271"/>
      <c r="CC795" s="271"/>
      <c r="CD795" s="271"/>
      <c r="CE795" s="271"/>
    </row>
    <row r="796" spans="1:83" ht="12.65" customHeight="1" x14ac:dyDescent="0.3">
      <c r="A796" s="209" t="str">
        <f>RIGHT($C$83,3)&amp;"*"&amp;RIGHT($C$82,4)&amp;"*"&amp;BM$55&amp;"*"&amp;"A"</f>
        <v>045*2021*8590*A</v>
      </c>
      <c r="B796" s="270"/>
      <c r="C796" s="272">
        <f>ROUND(BM60,2)</f>
        <v>0</v>
      </c>
      <c r="D796" s="270">
        <f>ROUND(BM61,0)</f>
        <v>0</v>
      </c>
      <c r="E796" s="270">
        <f>ROUND(BM62,0)</f>
        <v>0</v>
      </c>
      <c r="F796" s="270">
        <f>ROUND(BM63,0)</f>
        <v>0</v>
      </c>
      <c r="G796" s="270">
        <f>ROUND(BM64,0)</f>
        <v>0</v>
      </c>
      <c r="H796" s="270">
        <f>ROUND(BM65,0)</f>
        <v>0</v>
      </c>
      <c r="I796" s="270">
        <f>ROUND(BM66,0)</f>
        <v>0</v>
      </c>
      <c r="J796" s="270">
        <f>ROUND(BM67,0)</f>
        <v>0</v>
      </c>
      <c r="K796" s="270">
        <f>ROUND(BM68,0)</f>
        <v>0</v>
      </c>
      <c r="L796" s="270">
        <f>ROUND(BM69,0)</f>
        <v>0</v>
      </c>
      <c r="M796" s="270">
        <f>ROUND(BM70,0)</f>
        <v>0</v>
      </c>
      <c r="N796" s="270"/>
      <c r="O796" s="270"/>
      <c r="P796" s="270">
        <f>IF(BM76&gt;0,ROUND(BM76,0),0)</f>
        <v>0</v>
      </c>
      <c r="Q796" s="270">
        <f>IF(BM77&gt;0,ROUND(BM77,0),0)</f>
        <v>0</v>
      </c>
      <c r="R796" s="270">
        <f>IF(BM78&gt;0,ROUND(BM78,0),0)</f>
        <v>0</v>
      </c>
      <c r="S796" s="270">
        <f>IF(BM79&gt;0,ROUND(BM79,0),0)</f>
        <v>0</v>
      </c>
      <c r="T796" s="272">
        <f>IF(BM80&gt;0,ROUND(BM80,2),0)</f>
        <v>0</v>
      </c>
      <c r="U796" s="270"/>
      <c r="V796" s="271"/>
      <c r="W796" s="270"/>
      <c r="X796" s="270"/>
      <c r="Y796" s="270"/>
      <c r="Z796" s="271"/>
      <c r="AA796" s="271"/>
      <c r="AB796" s="271"/>
      <c r="AC796" s="271"/>
      <c r="AD796" s="271"/>
      <c r="AE796" s="271"/>
      <c r="AF796" s="271"/>
      <c r="AG796" s="271"/>
      <c r="AH796" s="271"/>
      <c r="AI796" s="271"/>
      <c r="AJ796" s="271"/>
      <c r="AK796" s="271"/>
      <c r="AL796" s="271"/>
      <c r="AM796" s="271"/>
      <c r="AN796" s="271"/>
      <c r="AO796" s="271"/>
      <c r="AP796" s="271"/>
      <c r="AQ796" s="271"/>
      <c r="AR796" s="271"/>
      <c r="AS796" s="271"/>
      <c r="AT796" s="271"/>
      <c r="AU796" s="271"/>
      <c r="AV796" s="271"/>
      <c r="AW796" s="271"/>
      <c r="AX796" s="271"/>
      <c r="AY796" s="271"/>
      <c r="AZ796" s="271"/>
      <c r="BA796" s="271"/>
      <c r="BB796" s="271"/>
      <c r="BC796" s="271"/>
      <c r="BD796" s="271"/>
      <c r="BE796" s="271"/>
      <c r="BF796" s="271"/>
      <c r="BG796" s="271"/>
      <c r="BH796" s="271"/>
      <c r="BI796" s="271"/>
      <c r="BJ796" s="271"/>
      <c r="BK796" s="271"/>
      <c r="BL796" s="271"/>
      <c r="BM796" s="271"/>
      <c r="BN796" s="271"/>
      <c r="BO796" s="271"/>
      <c r="BP796" s="271"/>
      <c r="BQ796" s="271"/>
      <c r="BR796" s="271"/>
      <c r="BS796" s="271"/>
      <c r="BT796" s="271"/>
      <c r="BU796" s="271"/>
      <c r="BV796" s="271"/>
      <c r="BW796" s="271"/>
      <c r="BX796" s="271"/>
      <c r="BY796" s="271"/>
      <c r="BZ796" s="271"/>
      <c r="CA796" s="271"/>
      <c r="CB796" s="271"/>
      <c r="CC796" s="271"/>
      <c r="CD796" s="271"/>
      <c r="CE796" s="271"/>
    </row>
    <row r="797" spans="1:83" ht="12.65" customHeight="1" x14ac:dyDescent="0.3">
      <c r="A797" s="209" t="str">
        <f>RIGHT($C$83,3)&amp;"*"&amp;RIGHT($C$82,4)&amp;"*"&amp;BN$55&amp;"*"&amp;"A"</f>
        <v>045*2021*8610*A</v>
      </c>
      <c r="B797" s="270"/>
      <c r="C797" s="272">
        <f>ROUND(BN60,2)</f>
        <v>1.99</v>
      </c>
      <c r="D797" s="270">
        <f>ROUND(BN61,0)</f>
        <v>229991</v>
      </c>
      <c r="E797" s="270">
        <f>ROUND(BN62,0)</f>
        <v>55097</v>
      </c>
      <c r="F797" s="270">
        <f>ROUND(BN63,0)</f>
        <v>216617</v>
      </c>
      <c r="G797" s="270">
        <f>ROUND(BN64,0)</f>
        <v>6348</v>
      </c>
      <c r="H797" s="270">
        <f>ROUND(BN65,0)</f>
        <v>0</v>
      </c>
      <c r="I797" s="270">
        <f>ROUND(BN66,0)</f>
        <v>0</v>
      </c>
      <c r="J797" s="270">
        <f>ROUND(BN67,0)</f>
        <v>141152</v>
      </c>
      <c r="K797" s="270">
        <f>ROUND(BN68,0)</f>
        <v>0</v>
      </c>
      <c r="L797" s="270">
        <f>ROUND(BN69,0)</f>
        <v>196707</v>
      </c>
      <c r="M797" s="270">
        <f>ROUND(BN70,0)</f>
        <v>0</v>
      </c>
      <c r="N797" s="270"/>
      <c r="O797" s="270"/>
      <c r="P797" s="270">
        <f>IF(BN76&gt;0,ROUND(BN76,0),0)</f>
        <v>5923</v>
      </c>
      <c r="Q797" s="270">
        <f>IF(BN77&gt;0,ROUND(BN77,0),0)</f>
        <v>0</v>
      </c>
      <c r="R797" s="270">
        <f>IF(BN78&gt;0,ROUND(BN78,0),0)</f>
        <v>0</v>
      </c>
      <c r="S797" s="270">
        <f>IF(BN79&gt;0,ROUND(BN79,0),0)</f>
        <v>0</v>
      </c>
      <c r="T797" s="272">
        <f>IF(BN80&gt;0,ROUND(BN80,2),0)</f>
        <v>0</v>
      </c>
      <c r="U797" s="270"/>
      <c r="V797" s="271"/>
      <c r="W797" s="270"/>
      <c r="X797" s="270"/>
      <c r="Y797" s="270"/>
      <c r="Z797" s="271"/>
      <c r="AA797" s="271"/>
      <c r="AB797" s="271"/>
      <c r="AC797" s="271"/>
      <c r="AD797" s="271"/>
      <c r="AE797" s="271"/>
      <c r="AF797" s="271"/>
      <c r="AG797" s="271"/>
      <c r="AH797" s="271"/>
      <c r="AI797" s="271"/>
      <c r="AJ797" s="271"/>
      <c r="AK797" s="271"/>
      <c r="AL797" s="271"/>
      <c r="AM797" s="271"/>
      <c r="AN797" s="271"/>
      <c r="AO797" s="271"/>
      <c r="AP797" s="271"/>
      <c r="AQ797" s="271"/>
      <c r="AR797" s="271"/>
      <c r="AS797" s="271"/>
      <c r="AT797" s="271"/>
      <c r="AU797" s="271"/>
      <c r="AV797" s="271"/>
      <c r="AW797" s="271"/>
      <c r="AX797" s="271"/>
      <c r="AY797" s="271"/>
      <c r="AZ797" s="271"/>
      <c r="BA797" s="271"/>
      <c r="BB797" s="271"/>
      <c r="BC797" s="271"/>
      <c r="BD797" s="271"/>
      <c r="BE797" s="271"/>
      <c r="BF797" s="271"/>
      <c r="BG797" s="271"/>
      <c r="BH797" s="271"/>
      <c r="BI797" s="271"/>
      <c r="BJ797" s="271"/>
      <c r="BK797" s="271"/>
      <c r="BL797" s="271"/>
      <c r="BM797" s="271"/>
      <c r="BN797" s="271"/>
      <c r="BO797" s="271"/>
      <c r="BP797" s="271"/>
      <c r="BQ797" s="271"/>
      <c r="BR797" s="271"/>
      <c r="BS797" s="271"/>
      <c r="BT797" s="271"/>
      <c r="BU797" s="271"/>
      <c r="BV797" s="271"/>
      <c r="BW797" s="271"/>
      <c r="BX797" s="271"/>
      <c r="BY797" s="271"/>
      <c r="BZ797" s="271"/>
      <c r="CA797" s="271"/>
      <c r="CB797" s="271"/>
      <c r="CC797" s="271"/>
      <c r="CD797" s="271"/>
      <c r="CE797" s="271"/>
    </row>
    <row r="798" spans="1:83" ht="12.65" customHeight="1" x14ac:dyDescent="0.3">
      <c r="A798" s="209" t="str">
        <f>RIGHT($C$83,3)&amp;"*"&amp;RIGHT($C$82,4)&amp;"*"&amp;BO$55&amp;"*"&amp;"A"</f>
        <v>045*2021*8620*A</v>
      </c>
      <c r="B798" s="270"/>
      <c r="C798" s="272">
        <f>ROUND(BO60,2)</f>
        <v>0</v>
      </c>
      <c r="D798" s="270">
        <f>ROUND(BO61,0)</f>
        <v>0</v>
      </c>
      <c r="E798" s="270">
        <f>ROUND(BO62,0)</f>
        <v>0</v>
      </c>
      <c r="F798" s="270">
        <f>ROUND(BO63,0)</f>
        <v>0</v>
      </c>
      <c r="G798" s="270">
        <f>ROUND(BO64,0)</f>
        <v>0</v>
      </c>
      <c r="H798" s="270">
        <f>ROUND(BO65,0)</f>
        <v>0</v>
      </c>
      <c r="I798" s="270">
        <f>ROUND(BO66,0)</f>
        <v>0</v>
      </c>
      <c r="J798" s="270">
        <f>ROUND(BO67,0)</f>
        <v>0</v>
      </c>
      <c r="K798" s="270">
        <f>ROUND(BO68,0)</f>
        <v>0</v>
      </c>
      <c r="L798" s="270">
        <f>ROUND(BO69,0)</f>
        <v>0</v>
      </c>
      <c r="M798" s="270">
        <f>ROUND(BO70,0)</f>
        <v>0</v>
      </c>
      <c r="N798" s="270"/>
      <c r="O798" s="270"/>
      <c r="P798" s="270">
        <f>IF(BO76&gt;0,ROUND(BO76,0),0)</f>
        <v>0</v>
      </c>
      <c r="Q798" s="270">
        <f>IF(BO77&gt;0,ROUND(BO77,0),0)</f>
        <v>0</v>
      </c>
      <c r="R798" s="270">
        <f>IF(BO78&gt;0,ROUND(BO78,0),0)</f>
        <v>0</v>
      </c>
      <c r="S798" s="270">
        <f>IF(BO79&gt;0,ROUND(BO79,0),0)</f>
        <v>0</v>
      </c>
      <c r="T798" s="272">
        <f>IF(BO80&gt;0,ROUND(BO80,2),0)</f>
        <v>0</v>
      </c>
      <c r="U798" s="270"/>
      <c r="V798" s="271"/>
      <c r="W798" s="270"/>
      <c r="X798" s="270"/>
      <c r="Y798" s="270"/>
      <c r="Z798" s="271"/>
      <c r="AA798" s="271"/>
      <c r="AB798" s="271"/>
      <c r="AC798" s="271"/>
      <c r="AD798" s="271"/>
      <c r="AE798" s="271"/>
      <c r="AF798" s="271"/>
      <c r="AG798" s="271"/>
      <c r="AH798" s="271"/>
      <c r="AI798" s="271"/>
      <c r="AJ798" s="271"/>
      <c r="AK798" s="271"/>
      <c r="AL798" s="271"/>
      <c r="AM798" s="271"/>
      <c r="AN798" s="271"/>
      <c r="AO798" s="271"/>
      <c r="AP798" s="271"/>
      <c r="AQ798" s="271"/>
      <c r="AR798" s="271"/>
      <c r="AS798" s="271"/>
      <c r="AT798" s="271"/>
      <c r="AU798" s="271"/>
      <c r="AV798" s="271"/>
      <c r="AW798" s="271"/>
      <c r="AX798" s="271"/>
      <c r="AY798" s="271"/>
      <c r="AZ798" s="271"/>
      <c r="BA798" s="271"/>
      <c r="BB798" s="271"/>
      <c r="BC798" s="271"/>
      <c r="BD798" s="271"/>
      <c r="BE798" s="271"/>
      <c r="BF798" s="271"/>
      <c r="BG798" s="271"/>
      <c r="BH798" s="271"/>
      <c r="BI798" s="271"/>
      <c r="BJ798" s="271"/>
      <c r="BK798" s="271"/>
      <c r="BL798" s="271"/>
      <c r="BM798" s="271"/>
      <c r="BN798" s="271"/>
      <c r="BO798" s="271"/>
      <c r="BP798" s="271"/>
      <c r="BQ798" s="271"/>
      <c r="BR798" s="271"/>
      <c r="BS798" s="271"/>
      <c r="BT798" s="271"/>
      <c r="BU798" s="271"/>
      <c r="BV798" s="271"/>
      <c r="BW798" s="271"/>
      <c r="BX798" s="271"/>
      <c r="BY798" s="271"/>
      <c r="BZ798" s="271"/>
      <c r="CA798" s="271"/>
      <c r="CB798" s="271"/>
      <c r="CC798" s="271"/>
      <c r="CD798" s="271"/>
      <c r="CE798" s="271"/>
    </row>
    <row r="799" spans="1:83" ht="12.65" customHeight="1" x14ac:dyDescent="0.3">
      <c r="A799" s="209" t="str">
        <f>RIGHT($C$83,3)&amp;"*"&amp;RIGHT($C$82,4)&amp;"*"&amp;BP$55&amp;"*"&amp;"A"</f>
        <v>045*2021*8630*A</v>
      </c>
      <c r="B799" s="270"/>
      <c r="C799" s="272">
        <f>ROUND(BP60,2)</f>
        <v>0.99</v>
      </c>
      <c r="D799" s="270">
        <f>ROUND(BP61,0)</f>
        <v>70156</v>
      </c>
      <c r="E799" s="270">
        <f>ROUND(BP62,0)</f>
        <v>16807</v>
      </c>
      <c r="F799" s="270">
        <f>ROUND(BP63,0)</f>
        <v>606</v>
      </c>
      <c r="G799" s="270">
        <f>ROUND(BP64,0)</f>
        <v>7362</v>
      </c>
      <c r="H799" s="270">
        <f>ROUND(BP65,0)</f>
        <v>0</v>
      </c>
      <c r="I799" s="270">
        <f>ROUND(BP66,0)</f>
        <v>35833</v>
      </c>
      <c r="J799" s="270">
        <f>ROUND(BP67,0)</f>
        <v>0</v>
      </c>
      <c r="K799" s="270">
        <f>ROUND(BP68,0)</f>
        <v>0</v>
      </c>
      <c r="L799" s="270">
        <f>ROUND(BP69,0)</f>
        <v>0</v>
      </c>
      <c r="M799" s="270">
        <f>ROUND(BP70,0)</f>
        <v>0</v>
      </c>
      <c r="N799" s="270"/>
      <c r="O799" s="270"/>
      <c r="P799" s="270">
        <f>IF(BP76&gt;0,ROUND(BP76,0),0)</f>
        <v>0</v>
      </c>
      <c r="Q799" s="270">
        <f>IF(BP77&gt;0,ROUND(BP77,0),0)</f>
        <v>0</v>
      </c>
      <c r="R799" s="270">
        <f>IF(BP78&gt;0,ROUND(BP78,0),0)</f>
        <v>0</v>
      </c>
      <c r="S799" s="270">
        <f>IF(BP79&gt;0,ROUND(BP79,0),0)</f>
        <v>0</v>
      </c>
      <c r="T799" s="272">
        <f>IF(BP80&gt;0,ROUND(BP80,2),0)</f>
        <v>0</v>
      </c>
      <c r="U799" s="270"/>
      <c r="V799" s="271"/>
      <c r="W799" s="270"/>
      <c r="X799" s="270"/>
      <c r="Y799" s="270"/>
      <c r="Z799" s="271"/>
      <c r="AA799" s="271"/>
      <c r="AB799" s="271"/>
      <c r="AC799" s="271"/>
      <c r="AD799" s="271"/>
      <c r="AE799" s="271"/>
      <c r="AF799" s="271"/>
      <c r="AG799" s="271"/>
      <c r="AH799" s="271"/>
      <c r="AI799" s="271"/>
      <c r="AJ799" s="271"/>
      <c r="AK799" s="271"/>
      <c r="AL799" s="271"/>
      <c r="AM799" s="271"/>
      <c r="AN799" s="271"/>
      <c r="AO799" s="271"/>
      <c r="AP799" s="271"/>
      <c r="AQ799" s="271"/>
      <c r="AR799" s="271"/>
      <c r="AS799" s="271"/>
      <c r="AT799" s="271"/>
      <c r="AU799" s="271"/>
      <c r="AV799" s="271"/>
      <c r="AW799" s="271"/>
      <c r="AX799" s="271"/>
      <c r="AY799" s="271"/>
      <c r="AZ799" s="271"/>
      <c r="BA799" s="271"/>
      <c r="BB799" s="271"/>
      <c r="BC799" s="271"/>
      <c r="BD799" s="271"/>
      <c r="BE799" s="271"/>
      <c r="BF799" s="271"/>
      <c r="BG799" s="271"/>
      <c r="BH799" s="271"/>
      <c r="BI799" s="271"/>
      <c r="BJ799" s="271"/>
      <c r="BK799" s="271"/>
      <c r="BL799" s="271"/>
      <c r="BM799" s="271"/>
      <c r="BN799" s="271"/>
      <c r="BO799" s="271"/>
      <c r="BP799" s="271"/>
      <c r="BQ799" s="271"/>
      <c r="BR799" s="271"/>
      <c r="BS799" s="271"/>
      <c r="BT799" s="271"/>
      <c r="BU799" s="271"/>
      <c r="BV799" s="271"/>
      <c r="BW799" s="271"/>
      <c r="BX799" s="271"/>
      <c r="BY799" s="271"/>
      <c r="BZ799" s="271"/>
      <c r="CA799" s="271"/>
      <c r="CB799" s="271"/>
      <c r="CC799" s="271"/>
      <c r="CD799" s="271"/>
      <c r="CE799" s="271"/>
    </row>
    <row r="800" spans="1:83" ht="12.65" customHeight="1" x14ac:dyDescent="0.3">
      <c r="A800" s="209" t="str">
        <f>RIGHT($C$83,3)&amp;"*"&amp;RIGHT($C$82,4)&amp;"*"&amp;BQ$55&amp;"*"&amp;"A"</f>
        <v>045*2021*8640*A</v>
      </c>
      <c r="B800" s="270"/>
      <c r="C800" s="272">
        <f>ROUND(BQ60,2)</f>
        <v>0</v>
      </c>
      <c r="D800" s="270">
        <f>ROUND(BQ61,0)</f>
        <v>0</v>
      </c>
      <c r="E800" s="270">
        <f>ROUND(BQ62,0)</f>
        <v>0</v>
      </c>
      <c r="F800" s="270">
        <f>ROUND(BQ63,0)</f>
        <v>0</v>
      </c>
      <c r="G800" s="270">
        <f>ROUND(BQ64,0)</f>
        <v>0</v>
      </c>
      <c r="H800" s="270">
        <f>ROUND(BQ65,0)</f>
        <v>0</v>
      </c>
      <c r="I800" s="270">
        <f>ROUND(BQ66,0)</f>
        <v>0</v>
      </c>
      <c r="J800" s="270">
        <f>ROUND(BQ67,0)</f>
        <v>0</v>
      </c>
      <c r="K800" s="270">
        <f>ROUND(BQ68,0)</f>
        <v>0</v>
      </c>
      <c r="L800" s="270">
        <f>ROUND(BQ69,0)</f>
        <v>0</v>
      </c>
      <c r="M800" s="270">
        <f>ROUND(BQ70,0)</f>
        <v>0</v>
      </c>
      <c r="N800" s="270"/>
      <c r="O800" s="270"/>
      <c r="P800" s="270">
        <f>IF(BQ76&gt;0,ROUND(BQ76,0),0)</f>
        <v>0</v>
      </c>
      <c r="Q800" s="270">
        <f>IF(BQ77&gt;0,ROUND(BQ77,0),0)</f>
        <v>0</v>
      </c>
      <c r="R800" s="270">
        <f>IF(BQ78&gt;0,ROUND(BQ78,0),0)</f>
        <v>0</v>
      </c>
      <c r="S800" s="270">
        <f>IF(BQ79&gt;0,ROUND(BQ79,0),0)</f>
        <v>0</v>
      </c>
      <c r="T800" s="272">
        <f>IF(BQ80&gt;0,ROUND(BQ80,2),0)</f>
        <v>0</v>
      </c>
      <c r="U800" s="270"/>
      <c r="V800" s="271"/>
      <c r="W800" s="270"/>
      <c r="X800" s="270"/>
      <c r="Y800" s="270"/>
      <c r="Z800" s="271"/>
      <c r="AA800" s="271"/>
      <c r="AB800" s="271"/>
      <c r="AC800" s="271"/>
      <c r="AD800" s="271"/>
      <c r="AE800" s="271"/>
      <c r="AF800" s="271"/>
      <c r="AG800" s="271"/>
      <c r="AH800" s="271"/>
      <c r="AI800" s="271"/>
      <c r="AJ800" s="271"/>
      <c r="AK800" s="271"/>
      <c r="AL800" s="271"/>
      <c r="AM800" s="271"/>
      <c r="AN800" s="271"/>
      <c r="AO800" s="271"/>
      <c r="AP800" s="271"/>
      <c r="AQ800" s="271"/>
      <c r="AR800" s="271"/>
      <c r="AS800" s="271"/>
      <c r="AT800" s="271"/>
      <c r="AU800" s="271"/>
      <c r="AV800" s="271"/>
      <c r="AW800" s="271"/>
      <c r="AX800" s="271"/>
      <c r="AY800" s="271"/>
      <c r="AZ800" s="271"/>
      <c r="BA800" s="271"/>
      <c r="BB800" s="271"/>
      <c r="BC800" s="271"/>
      <c r="BD800" s="271"/>
      <c r="BE800" s="271"/>
      <c r="BF800" s="271"/>
      <c r="BG800" s="271"/>
      <c r="BH800" s="271"/>
      <c r="BI800" s="271"/>
      <c r="BJ800" s="271"/>
      <c r="BK800" s="271"/>
      <c r="BL800" s="271"/>
      <c r="BM800" s="271"/>
      <c r="BN800" s="271"/>
      <c r="BO800" s="271"/>
      <c r="BP800" s="271"/>
      <c r="BQ800" s="271"/>
      <c r="BR800" s="271"/>
      <c r="BS800" s="271"/>
      <c r="BT800" s="271"/>
      <c r="BU800" s="271"/>
      <c r="BV800" s="271"/>
      <c r="BW800" s="271"/>
      <c r="BX800" s="271"/>
      <c r="BY800" s="271"/>
      <c r="BZ800" s="271"/>
      <c r="CA800" s="271"/>
      <c r="CB800" s="271"/>
      <c r="CC800" s="271"/>
      <c r="CD800" s="271"/>
      <c r="CE800" s="271"/>
    </row>
    <row r="801" spans="1:83" ht="12.65" customHeight="1" x14ac:dyDescent="0.3">
      <c r="A801" s="209" t="str">
        <f>RIGHT($C$83,3)&amp;"*"&amp;RIGHT($C$82,4)&amp;"*"&amp;BR$55&amp;"*"&amp;"A"</f>
        <v>045*2021*8650*A</v>
      </c>
      <c r="B801" s="270"/>
      <c r="C801" s="272">
        <f>ROUND(BR60,2)</f>
        <v>1.18</v>
      </c>
      <c r="D801" s="270">
        <f>ROUND(BR61,0)</f>
        <v>147774</v>
      </c>
      <c r="E801" s="270">
        <f>ROUND(BR62,0)</f>
        <v>35401</v>
      </c>
      <c r="F801" s="270">
        <f>ROUND(BR63,0)</f>
        <v>5425</v>
      </c>
      <c r="G801" s="270">
        <f>ROUND(BR64,0)</f>
        <v>3354</v>
      </c>
      <c r="H801" s="270">
        <f>ROUND(BR65,0)</f>
        <v>0</v>
      </c>
      <c r="I801" s="270">
        <f>ROUND(BR66,0)</f>
        <v>10501</v>
      </c>
      <c r="J801" s="270">
        <f>ROUND(BR67,0)</f>
        <v>20328</v>
      </c>
      <c r="K801" s="270">
        <f>ROUND(BR68,0)</f>
        <v>0</v>
      </c>
      <c r="L801" s="270">
        <f>ROUND(BR69,0)</f>
        <v>4689</v>
      </c>
      <c r="M801" s="270">
        <f>ROUND(BR70,0)</f>
        <v>0</v>
      </c>
      <c r="N801" s="270"/>
      <c r="O801" s="270"/>
      <c r="P801" s="270">
        <f>IF(BR76&gt;0,ROUND(BR76,0),0)</f>
        <v>853</v>
      </c>
      <c r="Q801" s="270">
        <f>IF(BR77&gt;0,ROUND(BR77,0),0)</f>
        <v>0</v>
      </c>
      <c r="R801" s="270">
        <f>IF(BR78&gt;0,ROUND(BR78,0),0)</f>
        <v>0</v>
      </c>
      <c r="S801" s="270">
        <f>IF(BR79&gt;0,ROUND(BR79,0),0)</f>
        <v>0</v>
      </c>
      <c r="T801" s="272">
        <f>IF(BR80&gt;0,ROUND(BR80,2),0)</f>
        <v>0</v>
      </c>
      <c r="U801" s="270"/>
      <c r="V801" s="271"/>
      <c r="W801" s="270"/>
      <c r="X801" s="270"/>
      <c r="Y801" s="270"/>
      <c r="Z801" s="271"/>
      <c r="AA801" s="271"/>
      <c r="AB801" s="271"/>
      <c r="AC801" s="271"/>
      <c r="AD801" s="271"/>
      <c r="AE801" s="271"/>
      <c r="AF801" s="271"/>
      <c r="AG801" s="271"/>
      <c r="AH801" s="271"/>
      <c r="AI801" s="271"/>
      <c r="AJ801" s="271"/>
      <c r="AK801" s="271"/>
      <c r="AL801" s="271"/>
      <c r="AM801" s="271"/>
      <c r="AN801" s="271"/>
      <c r="AO801" s="271"/>
      <c r="AP801" s="271"/>
      <c r="AQ801" s="271"/>
      <c r="AR801" s="271"/>
      <c r="AS801" s="271"/>
      <c r="AT801" s="271"/>
      <c r="AU801" s="271"/>
      <c r="AV801" s="271"/>
      <c r="AW801" s="271"/>
      <c r="AX801" s="271"/>
      <c r="AY801" s="271"/>
      <c r="AZ801" s="271"/>
      <c r="BA801" s="271"/>
      <c r="BB801" s="271"/>
      <c r="BC801" s="271"/>
      <c r="BD801" s="271"/>
      <c r="BE801" s="271"/>
      <c r="BF801" s="271"/>
      <c r="BG801" s="271"/>
      <c r="BH801" s="271"/>
      <c r="BI801" s="271"/>
      <c r="BJ801" s="271"/>
      <c r="BK801" s="271"/>
      <c r="BL801" s="271"/>
      <c r="BM801" s="271"/>
      <c r="BN801" s="271"/>
      <c r="BO801" s="271"/>
      <c r="BP801" s="271"/>
      <c r="BQ801" s="271"/>
      <c r="BR801" s="271"/>
      <c r="BS801" s="271"/>
      <c r="BT801" s="271"/>
      <c r="BU801" s="271"/>
      <c r="BV801" s="271"/>
      <c r="BW801" s="271"/>
      <c r="BX801" s="271"/>
      <c r="BY801" s="271"/>
      <c r="BZ801" s="271"/>
      <c r="CA801" s="271"/>
      <c r="CB801" s="271"/>
      <c r="CC801" s="271"/>
      <c r="CD801" s="271"/>
      <c r="CE801" s="271"/>
    </row>
    <row r="802" spans="1:83" ht="12.65" customHeight="1" x14ac:dyDescent="0.3">
      <c r="A802" s="209" t="str">
        <f>RIGHT($C$83,3)&amp;"*"&amp;RIGHT($C$82,4)&amp;"*"&amp;BS$55&amp;"*"&amp;"A"</f>
        <v>045*2021*8660*A</v>
      </c>
      <c r="B802" s="270"/>
      <c r="C802" s="272">
        <f>ROUND(BS60,2)</f>
        <v>0</v>
      </c>
      <c r="D802" s="270">
        <f>ROUND(BS61,0)</f>
        <v>0</v>
      </c>
      <c r="E802" s="270">
        <f>ROUND(BS62,0)</f>
        <v>0</v>
      </c>
      <c r="F802" s="270">
        <f>ROUND(BS63,0)</f>
        <v>0</v>
      </c>
      <c r="G802" s="270">
        <f>ROUND(BS64,0)</f>
        <v>0</v>
      </c>
      <c r="H802" s="270">
        <f>ROUND(BS65,0)</f>
        <v>0</v>
      </c>
      <c r="I802" s="270">
        <f>ROUND(BS66,0)</f>
        <v>0</v>
      </c>
      <c r="J802" s="270">
        <f>ROUND(BS67,0)</f>
        <v>0</v>
      </c>
      <c r="K802" s="270">
        <f>ROUND(BS68,0)</f>
        <v>0</v>
      </c>
      <c r="L802" s="270">
        <f>ROUND(BS69,0)</f>
        <v>0</v>
      </c>
      <c r="M802" s="270">
        <f>ROUND(BS70,0)</f>
        <v>0</v>
      </c>
      <c r="N802" s="270"/>
      <c r="O802" s="270"/>
      <c r="P802" s="270">
        <f>IF(BS76&gt;0,ROUND(BS76,0),0)</f>
        <v>0</v>
      </c>
      <c r="Q802" s="270">
        <f>IF(BS77&gt;0,ROUND(BS77,0),0)</f>
        <v>0</v>
      </c>
      <c r="R802" s="270">
        <f>IF(BS78&gt;0,ROUND(BS78,0),0)</f>
        <v>0</v>
      </c>
      <c r="S802" s="270">
        <f>IF(BS79&gt;0,ROUND(BS79,0),0)</f>
        <v>0</v>
      </c>
      <c r="T802" s="272">
        <f>IF(BS80&gt;0,ROUND(BS80,2),0)</f>
        <v>0</v>
      </c>
      <c r="U802" s="270"/>
      <c r="V802" s="271"/>
      <c r="W802" s="270"/>
      <c r="X802" s="270"/>
      <c r="Y802" s="270"/>
      <c r="Z802" s="271"/>
      <c r="AA802" s="271"/>
      <c r="AB802" s="271"/>
      <c r="AC802" s="271"/>
      <c r="AD802" s="271"/>
      <c r="AE802" s="271"/>
      <c r="AF802" s="271"/>
      <c r="AG802" s="271"/>
      <c r="AH802" s="271"/>
      <c r="AI802" s="271"/>
      <c r="AJ802" s="271"/>
      <c r="AK802" s="271"/>
      <c r="AL802" s="271"/>
      <c r="AM802" s="271"/>
      <c r="AN802" s="271"/>
      <c r="AO802" s="271"/>
      <c r="AP802" s="271"/>
      <c r="AQ802" s="271"/>
      <c r="AR802" s="271"/>
      <c r="AS802" s="271"/>
      <c r="AT802" s="271"/>
      <c r="AU802" s="271"/>
      <c r="AV802" s="271"/>
      <c r="AW802" s="271"/>
      <c r="AX802" s="271"/>
      <c r="AY802" s="271"/>
      <c r="AZ802" s="271"/>
      <c r="BA802" s="271"/>
      <c r="BB802" s="271"/>
      <c r="BC802" s="271"/>
      <c r="BD802" s="271"/>
      <c r="BE802" s="271"/>
      <c r="BF802" s="271"/>
      <c r="BG802" s="271"/>
      <c r="BH802" s="271"/>
      <c r="BI802" s="271"/>
      <c r="BJ802" s="271"/>
      <c r="BK802" s="271"/>
      <c r="BL802" s="271"/>
      <c r="BM802" s="271"/>
      <c r="BN802" s="271"/>
      <c r="BO802" s="271"/>
      <c r="BP802" s="271"/>
      <c r="BQ802" s="271"/>
      <c r="BR802" s="271"/>
      <c r="BS802" s="271"/>
      <c r="BT802" s="271"/>
      <c r="BU802" s="271"/>
      <c r="BV802" s="271"/>
      <c r="BW802" s="271"/>
      <c r="BX802" s="271"/>
      <c r="BY802" s="271"/>
      <c r="BZ802" s="271"/>
      <c r="CA802" s="271"/>
      <c r="CB802" s="271"/>
      <c r="CC802" s="271"/>
      <c r="CD802" s="271"/>
      <c r="CE802" s="271"/>
    </row>
    <row r="803" spans="1:83" ht="12.65" customHeight="1" x14ac:dyDescent="0.3">
      <c r="A803" s="209" t="str">
        <f>RIGHT($C$83,3)&amp;"*"&amp;RIGHT($C$82,4)&amp;"*"&amp;BT$55&amp;"*"&amp;"A"</f>
        <v>045*2021*8670*A</v>
      </c>
      <c r="B803" s="270"/>
      <c r="C803" s="272">
        <f>ROUND(BT60,2)</f>
        <v>0</v>
      </c>
      <c r="D803" s="270">
        <f>ROUND(BT61,0)</f>
        <v>0</v>
      </c>
      <c r="E803" s="270">
        <f>ROUND(BT62,0)</f>
        <v>0</v>
      </c>
      <c r="F803" s="270">
        <f>ROUND(BT63,0)</f>
        <v>0</v>
      </c>
      <c r="G803" s="270">
        <f>ROUND(BT64,0)</f>
        <v>0</v>
      </c>
      <c r="H803" s="270">
        <f>ROUND(BT65,0)</f>
        <v>0</v>
      </c>
      <c r="I803" s="270">
        <f>ROUND(BT66,0)</f>
        <v>0</v>
      </c>
      <c r="J803" s="270">
        <f>ROUND(BT67,0)</f>
        <v>0</v>
      </c>
      <c r="K803" s="270">
        <f>ROUND(BT68,0)</f>
        <v>0</v>
      </c>
      <c r="L803" s="270">
        <f>ROUND(BT69,0)</f>
        <v>0</v>
      </c>
      <c r="M803" s="270">
        <f>ROUND(BT70,0)</f>
        <v>0</v>
      </c>
      <c r="N803" s="270"/>
      <c r="O803" s="270"/>
      <c r="P803" s="270">
        <f>IF(BT76&gt;0,ROUND(BT76,0),0)</f>
        <v>0</v>
      </c>
      <c r="Q803" s="270">
        <f>IF(BT77&gt;0,ROUND(BT77,0),0)</f>
        <v>0</v>
      </c>
      <c r="R803" s="270">
        <f>IF(BT78&gt;0,ROUND(BT78,0),0)</f>
        <v>0</v>
      </c>
      <c r="S803" s="270">
        <f>IF(BT79&gt;0,ROUND(BT79,0),0)</f>
        <v>0</v>
      </c>
      <c r="T803" s="272">
        <f>IF(BT80&gt;0,ROUND(BT80,2),0)</f>
        <v>0</v>
      </c>
      <c r="U803" s="270"/>
      <c r="V803" s="271"/>
      <c r="W803" s="270"/>
      <c r="X803" s="270"/>
      <c r="Y803" s="270"/>
      <c r="Z803" s="271"/>
      <c r="AA803" s="271"/>
      <c r="AB803" s="271"/>
      <c r="AC803" s="271"/>
      <c r="AD803" s="271"/>
      <c r="AE803" s="271"/>
      <c r="AF803" s="271"/>
      <c r="AG803" s="271"/>
      <c r="AH803" s="271"/>
      <c r="AI803" s="271"/>
      <c r="AJ803" s="271"/>
      <c r="AK803" s="271"/>
      <c r="AL803" s="271"/>
      <c r="AM803" s="271"/>
      <c r="AN803" s="271"/>
      <c r="AO803" s="271"/>
      <c r="AP803" s="271"/>
      <c r="AQ803" s="271"/>
      <c r="AR803" s="271"/>
      <c r="AS803" s="271"/>
      <c r="AT803" s="271"/>
      <c r="AU803" s="271"/>
      <c r="AV803" s="271"/>
      <c r="AW803" s="271"/>
      <c r="AX803" s="271"/>
      <c r="AY803" s="271"/>
      <c r="AZ803" s="271"/>
      <c r="BA803" s="271"/>
      <c r="BB803" s="271"/>
      <c r="BC803" s="271"/>
      <c r="BD803" s="271"/>
      <c r="BE803" s="271"/>
      <c r="BF803" s="271"/>
      <c r="BG803" s="271"/>
      <c r="BH803" s="271"/>
      <c r="BI803" s="271"/>
      <c r="BJ803" s="271"/>
      <c r="BK803" s="271"/>
      <c r="BL803" s="271"/>
      <c r="BM803" s="271"/>
      <c r="BN803" s="271"/>
      <c r="BO803" s="271"/>
      <c r="BP803" s="271"/>
      <c r="BQ803" s="271"/>
      <c r="BR803" s="271"/>
      <c r="BS803" s="271"/>
      <c r="BT803" s="271"/>
      <c r="BU803" s="271"/>
      <c r="BV803" s="271"/>
      <c r="BW803" s="271"/>
      <c r="BX803" s="271"/>
      <c r="BY803" s="271"/>
      <c r="BZ803" s="271"/>
      <c r="CA803" s="271"/>
      <c r="CB803" s="271"/>
      <c r="CC803" s="271"/>
      <c r="CD803" s="271"/>
      <c r="CE803" s="271"/>
    </row>
    <row r="804" spans="1:83" ht="12.65" customHeight="1" x14ac:dyDescent="0.3">
      <c r="A804" s="209" t="str">
        <f>RIGHT($C$83,3)&amp;"*"&amp;RIGHT($C$82,4)&amp;"*"&amp;BU$55&amp;"*"&amp;"A"</f>
        <v>045*2021*8680*A</v>
      </c>
      <c r="B804" s="270"/>
      <c r="C804" s="272">
        <f>ROUND(BU60,2)</f>
        <v>0</v>
      </c>
      <c r="D804" s="270">
        <f>ROUND(BU61,0)</f>
        <v>0</v>
      </c>
      <c r="E804" s="270">
        <f>ROUND(BU62,0)</f>
        <v>0</v>
      </c>
      <c r="F804" s="270">
        <f>ROUND(BU63,0)</f>
        <v>0</v>
      </c>
      <c r="G804" s="270">
        <f>ROUND(BU64,0)</f>
        <v>0</v>
      </c>
      <c r="H804" s="270">
        <f>ROUND(BU65,0)</f>
        <v>0</v>
      </c>
      <c r="I804" s="270">
        <f>ROUND(BU66,0)</f>
        <v>0</v>
      </c>
      <c r="J804" s="270">
        <f>ROUND(BU67,0)</f>
        <v>0</v>
      </c>
      <c r="K804" s="270">
        <f>ROUND(BU68,0)</f>
        <v>0</v>
      </c>
      <c r="L804" s="270">
        <f>ROUND(BU69,0)</f>
        <v>0</v>
      </c>
      <c r="M804" s="270">
        <f>ROUND(BU70,0)</f>
        <v>0</v>
      </c>
      <c r="N804" s="270"/>
      <c r="O804" s="270"/>
      <c r="P804" s="270">
        <f>IF(BU76&gt;0,ROUND(BU76,0),0)</f>
        <v>0</v>
      </c>
      <c r="Q804" s="270">
        <f>IF(BU77&gt;0,ROUND(BU77,0),0)</f>
        <v>0</v>
      </c>
      <c r="R804" s="270">
        <f>IF(BU78&gt;0,ROUND(BU78,0),0)</f>
        <v>0</v>
      </c>
      <c r="S804" s="270">
        <f>IF(BU79&gt;0,ROUND(BU79,0),0)</f>
        <v>0</v>
      </c>
      <c r="T804" s="272">
        <f>IF(BU80&gt;0,ROUND(BU80,2),0)</f>
        <v>0</v>
      </c>
      <c r="U804" s="270"/>
      <c r="V804" s="271"/>
      <c r="W804" s="270"/>
      <c r="X804" s="270"/>
      <c r="Y804" s="270"/>
      <c r="Z804" s="271"/>
      <c r="AA804" s="271"/>
      <c r="AB804" s="271"/>
      <c r="AC804" s="271"/>
      <c r="AD804" s="271"/>
      <c r="AE804" s="271"/>
      <c r="AF804" s="271"/>
      <c r="AG804" s="271"/>
      <c r="AH804" s="271"/>
      <c r="AI804" s="271"/>
      <c r="AJ804" s="271"/>
      <c r="AK804" s="271"/>
      <c r="AL804" s="271"/>
      <c r="AM804" s="271"/>
      <c r="AN804" s="271"/>
      <c r="AO804" s="271"/>
      <c r="AP804" s="271"/>
      <c r="AQ804" s="271"/>
      <c r="AR804" s="271"/>
      <c r="AS804" s="271"/>
      <c r="AT804" s="271"/>
      <c r="AU804" s="271"/>
      <c r="AV804" s="271"/>
      <c r="AW804" s="271"/>
      <c r="AX804" s="271"/>
      <c r="AY804" s="271"/>
      <c r="AZ804" s="271"/>
      <c r="BA804" s="271"/>
      <c r="BB804" s="271"/>
      <c r="BC804" s="271"/>
      <c r="BD804" s="271"/>
      <c r="BE804" s="271"/>
      <c r="BF804" s="271"/>
      <c r="BG804" s="271"/>
      <c r="BH804" s="271"/>
      <c r="BI804" s="271"/>
      <c r="BJ804" s="271"/>
      <c r="BK804" s="271"/>
      <c r="BL804" s="271"/>
      <c r="BM804" s="271"/>
      <c r="BN804" s="271"/>
      <c r="BO804" s="271"/>
      <c r="BP804" s="271"/>
      <c r="BQ804" s="271"/>
      <c r="BR804" s="271"/>
      <c r="BS804" s="271"/>
      <c r="BT804" s="271"/>
      <c r="BU804" s="271"/>
      <c r="BV804" s="271"/>
      <c r="BW804" s="271"/>
      <c r="BX804" s="271"/>
      <c r="BY804" s="271"/>
      <c r="BZ804" s="271"/>
      <c r="CA804" s="271"/>
      <c r="CB804" s="271"/>
      <c r="CC804" s="271"/>
      <c r="CD804" s="271"/>
      <c r="CE804" s="271"/>
    </row>
    <row r="805" spans="1:83" ht="12.65" customHeight="1" x14ac:dyDescent="0.3">
      <c r="A805" s="209" t="str">
        <f>RIGHT($C$83,3)&amp;"*"&amp;RIGHT($C$82,4)&amp;"*"&amp;BV$55&amp;"*"&amp;"A"</f>
        <v>045*2021*8690*A</v>
      </c>
      <c r="B805" s="270"/>
      <c r="C805" s="272">
        <f>ROUND(BV60,2)</f>
        <v>4.96</v>
      </c>
      <c r="D805" s="270">
        <f>ROUND(BV61,0)</f>
        <v>316887</v>
      </c>
      <c r="E805" s="270">
        <f>ROUND(BV62,0)</f>
        <v>75914</v>
      </c>
      <c r="F805" s="270">
        <f>ROUND(BV63,0)</f>
        <v>0</v>
      </c>
      <c r="G805" s="270">
        <f>ROUND(BV64,0)</f>
        <v>146</v>
      </c>
      <c r="H805" s="270">
        <f>ROUND(BV65,0)</f>
        <v>0</v>
      </c>
      <c r="I805" s="270">
        <f>ROUND(BV66,0)</f>
        <v>434432</v>
      </c>
      <c r="J805" s="270">
        <f>ROUND(BV67,0)</f>
        <v>33578</v>
      </c>
      <c r="K805" s="270">
        <f>ROUND(BV68,0)</f>
        <v>0</v>
      </c>
      <c r="L805" s="270">
        <f>ROUND(BV69,0)</f>
        <v>879</v>
      </c>
      <c r="M805" s="270">
        <f>ROUND(BV70,0)</f>
        <v>0</v>
      </c>
      <c r="N805" s="270"/>
      <c r="O805" s="270"/>
      <c r="P805" s="270">
        <f>IF(BV76&gt;0,ROUND(BV76,0),0)</f>
        <v>1409</v>
      </c>
      <c r="Q805" s="270">
        <f>IF(BV77&gt;0,ROUND(BV77,0),0)</f>
        <v>0</v>
      </c>
      <c r="R805" s="270">
        <f>IF(BV78&gt;0,ROUND(BV78,0),0)</f>
        <v>488</v>
      </c>
      <c r="S805" s="270">
        <f>IF(BV79&gt;0,ROUND(BV79,0),0)</f>
        <v>0</v>
      </c>
      <c r="T805" s="272">
        <f>IF(BV80&gt;0,ROUND(BV80,2),0)</f>
        <v>0</v>
      </c>
      <c r="U805" s="270"/>
      <c r="V805" s="271"/>
      <c r="W805" s="270"/>
      <c r="X805" s="270"/>
      <c r="Y805" s="270"/>
      <c r="Z805" s="271"/>
      <c r="AA805" s="271"/>
      <c r="AB805" s="271"/>
      <c r="AC805" s="271"/>
      <c r="AD805" s="271"/>
      <c r="AE805" s="271"/>
      <c r="AF805" s="271"/>
      <c r="AG805" s="271"/>
      <c r="AH805" s="271"/>
      <c r="AI805" s="271"/>
      <c r="AJ805" s="271"/>
      <c r="AK805" s="271"/>
      <c r="AL805" s="271"/>
      <c r="AM805" s="271"/>
      <c r="AN805" s="271"/>
      <c r="AO805" s="271"/>
      <c r="AP805" s="271"/>
      <c r="AQ805" s="271"/>
      <c r="AR805" s="271"/>
      <c r="AS805" s="271"/>
      <c r="AT805" s="271"/>
      <c r="AU805" s="271"/>
      <c r="AV805" s="271"/>
      <c r="AW805" s="271"/>
      <c r="AX805" s="271"/>
      <c r="AY805" s="271"/>
      <c r="AZ805" s="271"/>
      <c r="BA805" s="271"/>
      <c r="BB805" s="271"/>
      <c r="BC805" s="271"/>
      <c r="BD805" s="271"/>
      <c r="BE805" s="271"/>
      <c r="BF805" s="271"/>
      <c r="BG805" s="271"/>
      <c r="BH805" s="271"/>
      <c r="BI805" s="271"/>
      <c r="BJ805" s="271"/>
      <c r="BK805" s="271"/>
      <c r="BL805" s="271"/>
      <c r="BM805" s="271"/>
      <c r="BN805" s="271"/>
      <c r="BO805" s="271"/>
      <c r="BP805" s="271"/>
      <c r="BQ805" s="271"/>
      <c r="BR805" s="271"/>
      <c r="BS805" s="271"/>
      <c r="BT805" s="271"/>
      <c r="BU805" s="271"/>
      <c r="BV805" s="271"/>
      <c r="BW805" s="271"/>
      <c r="BX805" s="271"/>
      <c r="BY805" s="271"/>
      <c r="BZ805" s="271"/>
      <c r="CA805" s="271"/>
      <c r="CB805" s="271"/>
      <c r="CC805" s="271"/>
      <c r="CD805" s="271"/>
      <c r="CE805" s="271"/>
    </row>
    <row r="806" spans="1:83" ht="12.65" customHeight="1" x14ac:dyDescent="0.3">
      <c r="A806" s="209" t="str">
        <f>RIGHT($C$83,3)&amp;"*"&amp;RIGHT($C$82,4)&amp;"*"&amp;BW$55&amp;"*"&amp;"A"</f>
        <v>045*2021*8700*A</v>
      </c>
      <c r="B806" s="270"/>
      <c r="C806" s="272">
        <f>ROUND(BW60,2)</f>
        <v>0</v>
      </c>
      <c r="D806" s="270">
        <f>ROUND(BW61,0)</f>
        <v>0</v>
      </c>
      <c r="E806" s="270">
        <f>ROUND(BW62,0)</f>
        <v>0</v>
      </c>
      <c r="F806" s="270">
        <f>ROUND(BW63,0)</f>
        <v>0</v>
      </c>
      <c r="G806" s="270">
        <f>ROUND(BW64,0)</f>
        <v>4</v>
      </c>
      <c r="H806" s="270">
        <f>ROUND(BW65,0)</f>
        <v>0</v>
      </c>
      <c r="I806" s="270">
        <f>ROUND(BW66,0)</f>
        <v>0</v>
      </c>
      <c r="J806" s="270">
        <f>ROUND(BW67,0)</f>
        <v>0</v>
      </c>
      <c r="K806" s="270">
        <f>ROUND(BW68,0)</f>
        <v>0</v>
      </c>
      <c r="L806" s="270">
        <f>ROUND(BW69,0)</f>
        <v>839</v>
      </c>
      <c r="M806" s="270">
        <f>ROUND(BW70,0)</f>
        <v>0</v>
      </c>
      <c r="N806" s="270"/>
      <c r="O806" s="270"/>
      <c r="P806" s="270">
        <f>IF(BW76&gt;0,ROUND(BW76,0),0)</f>
        <v>0</v>
      </c>
      <c r="Q806" s="270">
        <f>IF(BW77&gt;0,ROUND(BW77,0),0)</f>
        <v>0</v>
      </c>
      <c r="R806" s="270">
        <f>IF(BW78&gt;0,ROUND(BW78,0),0)</f>
        <v>0</v>
      </c>
      <c r="S806" s="270">
        <f>IF(BW79&gt;0,ROUND(BW79,0),0)</f>
        <v>0</v>
      </c>
      <c r="T806" s="272">
        <f>IF(BW80&gt;0,ROUND(BW80,2),0)</f>
        <v>0</v>
      </c>
      <c r="U806" s="270"/>
      <c r="V806" s="271"/>
      <c r="W806" s="270"/>
      <c r="X806" s="270"/>
      <c r="Y806" s="270"/>
      <c r="Z806" s="271"/>
      <c r="AA806" s="271"/>
      <c r="AB806" s="271"/>
      <c r="AC806" s="271"/>
      <c r="AD806" s="271"/>
      <c r="AE806" s="271"/>
      <c r="AF806" s="271"/>
      <c r="AG806" s="271"/>
      <c r="AH806" s="271"/>
      <c r="AI806" s="271"/>
      <c r="AJ806" s="271"/>
      <c r="AK806" s="271"/>
      <c r="AL806" s="271"/>
      <c r="AM806" s="271"/>
      <c r="AN806" s="271"/>
      <c r="AO806" s="271"/>
      <c r="AP806" s="271"/>
      <c r="AQ806" s="271"/>
      <c r="AR806" s="271"/>
      <c r="AS806" s="271"/>
      <c r="AT806" s="271"/>
      <c r="AU806" s="271"/>
      <c r="AV806" s="271"/>
      <c r="AW806" s="271"/>
      <c r="AX806" s="271"/>
      <c r="AY806" s="271"/>
      <c r="AZ806" s="271"/>
      <c r="BA806" s="271"/>
      <c r="BB806" s="271"/>
      <c r="BC806" s="271"/>
      <c r="BD806" s="271"/>
      <c r="BE806" s="271"/>
      <c r="BF806" s="271"/>
      <c r="BG806" s="271"/>
      <c r="BH806" s="271"/>
      <c r="BI806" s="271"/>
      <c r="BJ806" s="271"/>
      <c r="BK806" s="271"/>
      <c r="BL806" s="271"/>
      <c r="BM806" s="271"/>
      <c r="BN806" s="271"/>
      <c r="BO806" s="271"/>
      <c r="BP806" s="271"/>
      <c r="BQ806" s="271"/>
      <c r="BR806" s="271"/>
      <c r="BS806" s="271"/>
      <c r="BT806" s="271"/>
      <c r="BU806" s="271"/>
      <c r="BV806" s="271"/>
      <c r="BW806" s="271"/>
      <c r="BX806" s="271"/>
      <c r="BY806" s="271"/>
      <c r="BZ806" s="271"/>
      <c r="CA806" s="271"/>
      <c r="CB806" s="271"/>
      <c r="CC806" s="271"/>
      <c r="CD806" s="271"/>
      <c r="CE806" s="271"/>
    </row>
    <row r="807" spans="1:83" ht="12.65" customHeight="1" x14ac:dyDescent="0.3">
      <c r="A807" s="209" t="str">
        <f>RIGHT($C$83,3)&amp;"*"&amp;RIGHT($C$82,4)&amp;"*"&amp;BX$55&amp;"*"&amp;"A"</f>
        <v>045*2021*8710*A</v>
      </c>
      <c r="B807" s="270"/>
      <c r="C807" s="272">
        <f>ROUND(BX60,2)</f>
        <v>0</v>
      </c>
      <c r="D807" s="270">
        <f>ROUND(BX61,0)</f>
        <v>0</v>
      </c>
      <c r="E807" s="270">
        <f>ROUND(BX62,0)</f>
        <v>0</v>
      </c>
      <c r="F807" s="270">
        <f>ROUND(BX63,0)</f>
        <v>0</v>
      </c>
      <c r="G807" s="270">
        <f>ROUND(BX64,0)</f>
        <v>0</v>
      </c>
      <c r="H807" s="270">
        <f>ROUND(BX65,0)</f>
        <v>0</v>
      </c>
      <c r="I807" s="270">
        <f>ROUND(BX66,0)</f>
        <v>0</v>
      </c>
      <c r="J807" s="270">
        <f>ROUND(BX67,0)</f>
        <v>0</v>
      </c>
      <c r="K807" s="270">
        <f>ROUND(BX68,0)</f>
        <v>0</v>
      </c>
      <c r="L807" s="270">
        <f>ROUND(BX69,0)</f>
        <v>0</v>
      </c>
      <c r="M807" s="270">
        <f>ROUND(BX70,0)</f>
        <v>0</v>
      </c>
      <c r="N807" s="270"/>
      <c r="O807" s="270"/>
      <c r="P807" s="270">
        <f>IF(BX76&gt;0,ROUND(BX76,0),0)</f>
        <v>0</v>
      </c>
      <c r="Q807" s="270">
        <f>IF(BX77&gt;0,ROUND(BX77,0),0)</f>
        <v>0</v>
      </c>
      <c r="R807" s="270">
        <f>IF(BX78&gt;0,ROUND(BX78,0),0)</f>
        <v>0</v>
      </c>
      <c r="S807" s="270">
        <f>IF(BX79&gt;0,ROUND(BX79,0),0)</f>
        <v>0</v>
      </c>
      <c r="T807" s="272">
        <f>IF(BX80&gt;0,ROUND(BX80,2),0)</f>
        <v>0</v>
      </c>
      <c r="U807" s="270"/>
      <c r="V807" s="271"/>
      <c r="W807" s="270"/>
      <c r="X807" s="270"/>
      <c r="Y807" s="270"/>
      <c r="Z807" s="271"/>
      <c r="AA807" s="271"/>
      <c r="AB807" s="271"/>
      <c r="AC807" s="271"/>
      <c r="AD807" s="271"/>
      <c r="AE807" s="271"/>
      <c r="AF807" s="271"/>
      <c r="AG807" s="271"/>
      <c r="AH807" s="271"/>
      <c r="AI807" s="271"/>
      <c r="AJ807" s="271"/>
      <c r="AK807" s="271"/>
      <c r="AL807" s="271"/>
      <c r="AM807" s="271"/>
      <c r="AN807" s="271"/>
      <c r="AO807" s="271"/>
      <c r="AP807" s="271"/>
      <c r="AQ807" s="271"/>
      <c r="AR807" s="271"/>
      <c r="AS807" s="271"/>
      <c r="AT807" s="271"/>
      <c r="AU807" s="271"/>
      <c r="AV807" s="271"/>
      <c r="AW807" s="271"/>
      <c r="AX807" s="271"/>
      <c r="AY807" s="271"/>
      <c r="AZ807" s="271"/>
      <c r="BA807" s="271"/>
      <c r="BB807" s="271"/>
      <c r="BC807" s="271"/>
      <c r="BD807" s="271"/>
      <c r="BE807" s="271"/>
      <c r="BF807" s="271"/>
      <c r="BG807" s="271"/>
      <c r="BH807" s="271"/>
      <c r="BI807" s="271"/>
      <c r="BJ807" s="271"/>
      <c r="BK807" s="271"/>
      <c r="BL807" s="271"/>
      <c r="BM807" s="271"/>
      <c r="BN807" s="271"/>
      <c r="BO807" s="271"/>
      <c r="BP807" s="271"/>
      <c r="BQ807" s="271"/>
      <c r="BR807" s="271"/>
      <c r="BS807" s="271"/>
      <c r="BT807" s="271"/>
      <c r="BU807" s="271"/>
      <c r="BV807" s="271"/>
      <c r="BW807" s="271"/>
      <c r="BX807" s="271"/>
      <c r="BY807" s="271"/>
      <c r="BZ807" s="271"/>
      <c r="CA807" s="271"/>
      <c r="CB807" s="271"/>
      <c r="CC807" s="271"/>
      <c r="CD807" s="271"/>
      <c r="CE807" s="271"/>
    </row>
    <row r="808" spans="1:83" ht="12.65" customHeight="1" x14ac:dyDescent="0.3">
      <c r="A808" s="209" t="str">
        <f>RIGHT($C$83,3)&amp;"*"&amp;RIGHT($C$82,4)&amp;"*"&amp;BY$55&amp;"*"&amp;"A"</f>
        <v>045*2021*8720*A</v>
      </c>
      <c r="B808" s="270"/>
      <c r="C808" s="272">
        <f>ROUND(BY60,2)</f>
        <v>4.46</v>
      </c>
      <c r="D808" s="270">
        <f>ROUND(BY61,0)</f>
        <v>299897</v>
      </c>
      <c r="E808" s="270">
        <f>ROUND(BY62,0)</f>
        <v>71844</v>
      </c>
      <c r="F808" s="270">
        <f>ROUND(BY63,0)</f>
        <v>12723</v>
      </c>
      <c r="G808" s="270">
        <f>ROUND(BY64,0)</f>
        <v>158994</v>
      </c>
      <c r="H808" s="270">
        <f>ROUND(BY65,0)</f>
        <v>0</v>
      </c>
      <c r="I808" s="270">
        <f>ROUND(BY66,0)</f>
        <v>6170</v>
      </c>
      <c r="J808" s="270">
        <f>ROUND(BY67,0)</f>
        <v>8317</v>
      </c>
      <c r="K808" s="270">
        <f>ROUND(BY68,0)</f>
        <v>0</v>
      </c>
      <c r="L808" s="270">
        <f>ROUND(BY69,0)</f>
        <v>752</v>
      </c>
      <c r="M808" s="270">
        <f>ROUND(BY70,0)</f>
        <v>0</v>
      </c>
      <c r="N808" s="270"/>
      <c r="O808" s="270"/>
      <c r="P808" s="270">
        <f>IF(BY76&gt;0,ROUND(BY76,0),0)</f>
        <v>349</v>
      </c>
      <c r="Q808" s="270">
        <f>IF(BY77&gt;0,ROUND(BY77,0),0)</f>
        <v>0</v>
      </c>
      <c r="R808" s="270">
        <f>IF(BY78&gt;0,ROUND(BY78,0),0)</f>
        <v>158</v>
      </c>
      <c r="S808" s="270">
        <f>IF(BY79&gt;0,ROUND(BY79,0),0)</f>
        <v>0</v>
      </c>
      <c r="T808" s="272">
        <f>IF(BY80&gt;0,ROUND(BY80,2),0)</f>
        <v>0</v>
      </c>
      <c r="U808" s="270"/>
      <c r="V808" s="271"/>
      <c r="W808" s="270"/>
      <c r="X808" s="270"/>
      <c r="Y808" s="270"/>
      <c r="Z808" s="271"/>
      <c r="AA808" s="271"/>
      <c r="AB808" s="271"/>
      <c r="AC808" s="271"/>
      <c r="AD808" s="271"/>
      <c r="AE808" s="271"/>
      <c r="AF808" s="271"/>
      <c r="AG808" s="271"/>
      <c r="AH808" s="271"/>
      <c r="AI808" s="271"/>
      <c r="AJ808" s="271"/>
      <c r="AK808" s="271"/>
      <c r="AL808" s="271"/>
      <c r="AM808" s="271"/>
      <c r="AN808" s="271"/>
      <c r="AO808" s="271"/>
      <c r="AP808" s="271"/>
      <c r="AQ808" s="271"/>
      <c r="AR808" s="271"/>
      <c r="AS808" s="271"/>
      <c r="AT808" s="271"/>
      <c r="AU808" s="271"/>
      <c r="AV808" s="271"/>
      <c r="AW808" s="271"/>
      <c r="AX808" s="271"/>
      <c r="AY808" s="271"/>
      <c r="AZ808" s="271"/>
      <c r="BA808" s="271"/>
      <c r="BB808" s="271"/>
      <c r="BC808" s="271"/>
      <c r="BD808" s="271"/>
      <c r="BE808" s="271"/>
      <c r="BF808" s="271"/>
      <c r="BG808" s="271"/>
      <c r="BH808" s="271"/>
      <c r="BI808" s="271"/>
      <c r="BJ808" s="271"/>
      <c r="BK808" s="271"/>
      <c r="BL808" s="271"/>
      <c r="BM808" s="271"/>
      <c r="BN808" s="271"/>
      <c r="BO808" s="271"/>
      <c r="BP808" s="271"/>
      <c r="BQ808" s="271"/>
      <c r="BR808" s="271"/>
      <c r="BS808" s="271"/>
      <c r="BT808" s="271"/>
      <c r="BU808" s="271"/>
      <c r="BV808" s="271"/>
      <c r="BW808" s="271"/>
      <c r="BX808" s="271"/>
      <c r="BY808" s="271"/>
      <c r="BZ808" s="271"/>
      <c r="CA808" s="271"/>
      <c r="CB808" s="271"/>
      <c r="CC808" s="271"/>
      <c r="CD808" s="271"/>
      <c r="CE808" s="271"/>
    </row>
    <row r="809" spans="1:83" ht="12.65" customHeight="1" x14ac:dyDescent="0.3">
      <c r="A809" s="209" t="str">
        <f>RIGHT($C$83,3)&amp;"*"&amp;RIGHT($C$82,4)&amp;"*"&amp;BZ$55&amp;"*"&amp;"A"</f>
        <v>045*2021*8730*A</v>
      </c>
      <c r="B809" s="270"/>
      <c r="C809" s="272">
        <f>ROUND(BZ60,2)</f>
        <v>0</v>
      </c>
      <c r="D809" s="270">
        <f>ROUND(BZ61,0)</f>
        <v>0</v>
      </c>
      <c r="E809" s="270">
        <f>ROUND(BZ62,0)</f>
        <v>0</v>
      </c>
      <c r="F809" s="270">
        <f>ROUND(BZ63,0)</f>
        <v>0</v>
      </c>
      <c r="G809" s="270">
        <f>ROUND(BZ64,0)</f>
        <v>0</v>
      </c>
      <c r="H809" s="270">
        <f>ROUND(BZ65,0)</f>
        <v>0</v>
      </c>
      <c r="I809" s="270">
        <f>ROUND(BZ66,0)</f>
        <v>0</v>
      </c>
      <c r="J809" s="270">
        <f>ROUND(BZ67,0)</f>
        <v>0</v>
      </c>
      <c r="K809" s="270">
        <f>ROUND(BZ68,0)</f>
        <v>0</v>
      </c>
      <c r="L809" s="270">
        <f>ROUND(BZ69,0)</f>
        <v>0</v>
      </c>
      <c r="M809" s="270">
        <f>ROUND(BZ70,0)</f>
        <v>0</v>
      </c>
      <c r="N809" s="270"/>
      <c r="O809" s="270"/>
      <c r="P809" s="270">
        <f>IF(BZ76&gt;0,ROUND(BZ76,0),0)</f>
        <v>0</v>
      </c>
      <c r="Q809" s="270">
        <f>IF(BZ77&gt;0,ROUND(BZ77,0),0)</f>
        <v>0</v>
      </c>
      <c r="R809" s="270">
        <f>IF(BZ78&gt;0,ROUND(BZ78,0),0)</f>
        <v>0</v>
      </c>
      <c r="S809" s="270">
        <f>IF(BZ79&gt;0,ROUND(BZ79,0),0)</f>
        <v>0</v>
      </c>
      <c r="T809" s="272">
        <f>IF(BZ80&gt;0,ROUND(BZ80,2),0)</f>
        <v>0</v>
      </c>
      <c r="U809" s="270"/>
      <c r="V809" s="271"/>
      <c r="W809" s="270"/>
      <c r="X809" s="270"/>
      <c r="Y809" s="270"/>
      <c r="Z809" s="271"/>
      <c r="AA809" s="271"/>
      <c r="AB809" s="271"/>
      <c r="AC809" s="271"/>
      <c r="AD809" s="271"/>
      <c r="AE809" s="271"/>
      <c r="AF809" s="271"/>
      <c r="AG809" s="271"/>
      <c r="AH809" s="271"/>
      <c r="AI809" s="271"/>
      <c r="AJ809" s="271"/>
      <c r="AK809" s="271"/>
      <c r="AL809" s="271"/>
      <c r="AM809" s="271"/>
      <c r="AN809" s="271"/>
      <c r="AO809" s="271"/>
      <c r="AP809" s="271"/>
      <c r="AQ809" s="271"/>
      <c r="AR809" s="271"/>
      <c r="AS809" s="271"/>
      <c r="AT809" s="271"/>
      <c r="AU809" s="271"/>
      <c r="AV809" s="271"/>
      <c r="AW809" s="271"/>
      <c r="AX809" s="271"/>
      <c r="AY809" s="271"/>
      <c r="AZ809" s="271"/>
      <c r="BA809" s="271"/>
      <c r="BB809" s="271"/>
      <c r="BC809" s="271"/>
      <c r="BD809" s="271"/>
      <c r="BE809" s="271"/>
      <c r="BF809" s="271"/>
      <c r="BG809" s="271"/>
      <c r="BH809" s="271"/>
      <c r="BI809" s="271"/>
      <c r="BJ809" s="271"/>
      <c r="BK809" s="271"/>
      <c r="BL809" s="271"/>
      <c r="BM809" s="271"/>
      <c r="BN809" s="271"/>
      <c r="BO809" s="271"/>
      <c r="BP809" s="271"/>
      <c r="BQ809" s="271"/>
      <c r="BR809" s="271"/>
      <c r="BS809" s="271"/>
      <c r="BT809" s="271"/>
      <c r="BU809" s="271"/>
      <c r="BV809" s="271"/>
      <c r="BW809" s="271"/>
      <c r="BX809" s="271"/>
      <c r="BY809" s="271"/>
      <c r="BZ809" s="271"/>
      <c r="CA809" s="271"/>
      <c r="CB809" s="271"/>
      <c r="CC809" s="271"/>
      <c r="CD809" s="271"/>
      <c r="CE809" s="271"/>
    </row>
    <row r="810" spans="1:83" ht="12.65" customHeight="1" x14ac:dyDescent="0.3">
      <c r="A810" s="209" t="str">
        <f>RIGHT($C$83,3)&amp;"*"&amp;RIGHT($C$82,4)&amp;"*"&amp;CA$55&amp;"*"&amp;"A"</f>
        <v>045*2021*8740*A</v>
      </c>
      <c r="B810" s="270"/>
      <c r="C810" s="272">
        <f>ROUND(CA60,2)</f>
        <v>0</v>
      </c>
      <c r="D810" s="270">
        <f>ROUND(CA61,0)</f>
        <v>0</v>
      </c>
      <c r="E810" s="270">
        <f>ROUND(CA62,0)</f>
        <v>0</v>
      </c>
      <c r="F810" s="270">
        <f>ROUND(CA63,0)</f>
        <v>0</v>
      </c>
      <c r="G810" s="270">
        <f>ROUND(CA64,0)</f>
        <v>0</v>
      </c>
      <c r="H810" s="270">
        <f>ROUND(CA65,0)</f>
        <v>0</v>
      </c>
      <c r="I810" s="270">
        <f>ROUND(CA66,0)</f>
        <v>0</v>
      </c>
      <c r="J810" s="270">
        <f>ROUND(CA67,0)</f>
        <v>0</v>
      </c>
      <c r="K810" s="270">
        <f>ROUND(CA68,0)</f>
        <v>0</v>
      </c>
      <c r="L810" s="270">
        <f>ROUND(CA69,0)</f>
        <v>0</v>
      </c>
      <c r="M810" s="270">
        <f>ROUND(CA70,0)</f>
        <v>0</v>
      </c>
      <c r="N810" s="270"/>
      <c r="O810" s="270"/>
      <c r="P810" s="270">
        <f>IF(CA76&gt;0,ROUND(CA76,0),0)</f>
        <v>0</v>
      </c>
      <c r="Q810" s="270">
        <f>IF(CA77&gt;0,ROUND(CA77,0),0)</f>
        <v>0</v>
      </c>
      <c r="R810" s="270">
        <f>IF(CA78&gt;0,ROUND(CA78,0),0)</f>
        <v>0</v>
      </c>
      <c r="S810" s="270">
        <f>IF(CA79&gt;0,ROUND(CA79,0),0)</f>
        <v>0</v>
      </c>
      <c r="T810" s="272">
        <f>IF(CA80&gt;0,ROUND(CA80,2),0)</f>
        <v>0</v>
      </c>
      <c r="U810" s="270"/>
      <c r="V810" s="271"/>
      <c r="W810" s="270"/>
      <c r="X810" s="270"/>
      <c r="Y810" s="270"/>
      <c r="Z810" s="271"/>
      <c r="AA810" s="271"/>
      <c r="AB810" s="271"/>
      <c r="AC810" s="271"/>
      <c r="AD810" s="271"/>
      <c r="AE810" s="271"/>
      <c r="AF810" s="271"/>
      <c r="AG810" s="271"/>
      <c r="AH810" s="271"/>
      <c r="AI810" s="271"/>
      <c r="AJ810" s="271"/>
      <c r="AK810" s="271"/>
      <c r="AL810" s="271"/>
      <c r="AM810" s="271"/>
      <c r="AN810" s="271"/>
      <c r="AO810" s="271"/>
      <c r="AP810" s="271"/>
      <c r="AQ810" s="271"/>
      <c r="AR810" s="271"/>
      <c r="AS810" s="271"/>
      <c r="AT810" s="271"/>
      <c r="AU810" s="271"/>
      <c r="AV810" s="271"/>
      <c r="AW810" s="271"/>
      <c r="AX810" s="271"/>
      <c r="AY810" s="271"/>
      <c r="AZ810" s="271"/>
      <c r="BA810" s="271"/>
      <c r="BB810" s="271"/>
      <c r="BC810" s="271"/>
      <c r="BD810" s="271"/>
      <c r="BE810" s="271"/>
      <c r="BF810" s="271"/>
      <c r="BG810" s="271"/>
      <c r="BH810" s="271"/>
      <c r="BI810" s="271"/>
      <c r="BJ810" s="271"/>
      <c r="BK810" s="271"/>
      <c r="BL810" s="271"/>
      <c r="BM810" s="271"/>
      <c r="BN810" s="271"/>
      <c r="BO810" s="271"/>
      <c r="BP810" s="271"/>
      <c r="BQ810" s="271"/>
      <c r="BR810" s="271"/>
      <c r="BS810" s="271"/>
      <c r="BT810" s="271"/>
      <c r="BU810" s="271"/>
      <c r="BV810" s="271"/>
      <c r="BW810" s="271"/>
      <c r="BX810" s="271"/>
      <c r="BY810" s="271"/>
      <c r="BZ810" s="271"/>
      <c r="CA810" s="271"/>
      <c r="CB810" s="271"/>
      <c r="CC810" s="271"/>
      <c r="CD810" s="271"/>
      <c r="CE810" s="271"/>
    </row>
    <row r="811" spans="1:83" ht="12.65" customHeight="1" x14ac:dyDescent="0.3">
      <c r="A811" s="209" t="str">
        <f>RIGHT($C$83,3)&amp;"*"&amp;RIGHT($C$82,4)&amp;"*"&amp;CB$55&amp;"*"&amp;"A"</f>
        <v>045*2021*8770*A</v>
      </c>
      <c r="B811" s="270"/>
      <c r="C811" s="272">
        <f>ROUND(CB60,2)</f>
        <v>0</v>
      </c>
      <c r="D811" s="270">
        <f>ROUND(CB61,0)</f>
        <v>0</v>
      </c>
      <c r="E811" s="270">
        <f>ROUND(CB62,0)</f>
        <v>0</v>
      </c>
      <c r="F811" s="270">
        <f>ROUND(CB63,0)</f>
        <v>0</v>
      </c>
      <c r="G811" s="270">
        <f>ROUND(CB64,0)</f>
        <v>0</v>
      </c>
      <c r="H811" s="270">
        <f>ROUND(CB65,0)</f>
        <v>0</v>
      </c>
      <c r="I811" s="270">
        <f>ROUND(CB66,0)</f>
        <v>0</v>
      </c>
      <c r="J811" s="270">
        <f>ROUND(CB67,0)</f>
        <v>0</v>
      </c>
      <c r="K811" s="270">
        <f>ROUND(CB68,0)</f>
        <v>0</v>
      </c>
      <c r="L811" s="270">
        <f>ROUND(CB69,0)</f>
        <v>0</v>
      </c>
      <c r="M811" s="270">
        <f>ROUND(CB70,0)</f>
        <v>0</v>
      </c>
      <c r="N811" s="270"/>
      <c r="O811" s="270"/>
      <c r="P811" s="270">
        <f>IF(CB76&gt;0,ROUND(CB76,0),0)</f>
        <v>0</v>
      </c>
      <c r="Q811" s="270">
        <f>IF(CB77&gt;0,ROUND(CB77,0),0)</f>
        <v>0</v>
      </c>
      <c r="R811" s="270">
        <f>IF(CB78&gt;0,ROUND(CB78,0),0)</f>
        <v>0</v>
      </c>
      <c r="S811" s="270">
        <f>IF(CB79&gt;0,ROUND(CB79,0),0)</f>
        <v>0</v>
      </c>
      <c r="T811" s="272">
        <f>IF(CB80&gt;0,ROUND(CB80,2),0)</f>
        <v>0</v>
      </c>
      <c r="U811" s="270"/>
      <c r="V811" s="271"/>
      <c r="W811" s="270"/>
      <c r="X811" s="270"/>
      <c r="Y811" s="270"/>
      <c r="Z811" s="271"/>
      <c r="AA811" s="271"/>
      <c r="AB811" s="271"/>
      <c r="AC811" s="271"/>
      <c r="AD811" s="271"/>
      <c r="AE811" s="271"/>
      <c r="AF811" s="271"/>
      <c r="AG811" s="271"/>
      <c r="AH811" s="271"/>
      <c r="AI811" s="271"/>
      <c r="AJ811" s="271"/>
      <c r="AK811" s="271"/>
      <c r="AL811" s="271"/>
      <c r="AM811" s="271"/>
      <c r="AN811" s="271"/>
      <c r="AO811" s="271"/>
      <c r="AP811" s="271"/>
      <c r="AQ811" s="271"/>
      <c r="AR811" s="271"/>
      <c r="AS811" s="271"/>
      <c r="AT811" s="271"/>
      <c r="AU811" s="271"/>
      <c r="AV811" s="271"/>
      <c r="AW811" s="271"/>
      <c r="AX811" s="271"/>
      <c r="AY811" s="271"/>
      <c r="AZ811" s="271"/>
      <c r="BA811" s="271"/>
      <c r="BB811" s="271"/>
      <c r="BC811" s="271"/>
      <c r="BD811" s="271"/>
      <c r="BE811" s="271"/>
      <c r="BF811" s="271"/>
      <c r="BG811" s="271"/>
      <c r="BH811" s="271"/>
      <c r="BI811" s="271"/>
      <c r="BJ811" s="271"/>
      <c r="BK811" s="271"/>
      <c r="BL811" s="271"/>
      <c r="BM811" s="271"/>
      <c r="BN811" s="271"/>
      <c r="BO811" s="271"/>
      <c r="BP811" s="271"/>
      <c r="BQ811" s="271"/>
      <c r="BR811" s="271"/>
      <c r="BS811" s="271"/>
      <c r="BT811" s="271"/>
      <c r="BU811" s="271"/>
      <c r="BV811" s="271"/>
      <c r="BW811" s="271"/>
      <c r="BX811" s="271"/>
      <c r="BY811" s="271"/>
      <c r="BZ811" s="271"/>
      <c r="CA811" s="271"/>
      <c r="CB811" s="271"/>
      <c r="CC811" s="271"/>
      <c r="CD811" s="271"/>
      <c r="CE811" s="271"/>
    </row>
    <row r="812" spans="1:83" ht="12.65" customHeight="1" x14ac:dyDescent="0.3">
      <c r="A812" s="209" t="str">
        <f>RIGHT($C$83,3)&amp;"*"&amp;RIGHT($C$82,4)&amp;"*"&amp;CC$55&amp;"*"&amp;"A"</f>
        <v>045*2021*8790*A</v>
      </c>
      <c r="B812" s="270"/>
      <c r="C812" s="272">
        <f>ROUND(CC60,2)</f>
        <v>0</v>
      </c>
      <c r="D812" s="270">
        <f>ROUND(CC61,0)</f>
        <v>0</v>
      </c>
      <c r="E812" s="270">
        <f>ROUND(CC62,0)</f>
        <v>0</v>
      </c>
      <c r="F812" s="270">
        <f>ROUND(CC63,0)</f>
        <v>0</v>
      </c>
      <c r="G812" s="270">
        <f>ROUND(CC64,0)</f>
        <v>0</v>
      </c>
      <c r="H812" s="270">
        <f>ROUND(CC65,0)</f>
        <v>0</v>
      </c>
      <c r="I812" s="270">
        <f>ROUND(CC66,0)</f>
        <v>0</v>
      </c>
      <c r="J812" s="270">
        <f>ROUND(CC67,0)</f>
        <v>0</v>
      </c>
      <c r="K812" s="270">
        <f>ROUND(CC68,0)</f>
        <v>0</v>
      </c>
      <c r="L812" s="270">
        <f>ROUND(CC69,0)</f>
        <v>0</v>
      </c>
      <c r="M812" s="270">
        <f>ROUND(CC70,0)</f>
        <v>0</v>
      </c>
      <c r="N812" s="270"/>
      <c r="O812" s="270"/>
      <c r="P812" s="270">
        <f>IF(CC76&gt;0,ROUND(CC76,0),0)</f>
        <v>0</v>
      </c>
      <c r="Q812" s="270">
        <f>IF(CC77&gt;0,ROUND(CC77,0),0)</f>
        <v>0</v>
      </c>
      <c r="R812" s="270">
        <f>IF(CC78&gt;0,ROUND(CC78,0),0)</f>
        <v>0</v>
      </c>
      <c r="S812" s="270">
        <f>IF(CC79&gt;0,ROUND(CC79,0),0)</f>
        <v>0</v>
      </c>
      <c r="T812" s="272">
        <f>IF(CC80&gt;0,ROUND(CC80,2),0)</f>
        <v>0</v>
      </c>
      <c r="U812" s="270"/>
      <c r="V812" s="271"/>
      <c r="W812" s="270"/>
      <c r="X812" s="270"/>
      <c r="Y812" s="270"/>
      <c r="Z812" s="271"/>
      <c r="AA812" s="271"/>
      <c r="AB812" s="271"/>
      <c r="AC812" s="271"/>
      <c r="AD812" s="271"/>
      <c r="AE812" s="271"/>
      <c r="AF812" s="271"/>
      <c r="AG812" s="271"/>
      <c r="AH812" s="271"/>
      <c r="AI812" s="271"/>
      <c r="AJ812" s="271"/>
      <c r="AK812" s="271"/>
      <c r="AL812" s="271"/>
      <c r="AM812" s="271"/>
      <c r="AN812" s="271"/>
      <c r="AO812" s="271"/>
      <c r="AP812" s="271"/>
      <c r="AQ812" s="271"/>
      <c r="AR812" s="271"/>
      <c r="AS812" s="271"/>
      <c r="AT812" s="271"/>
      <c r="AU812" s="271"/>
      <c r="AV812" s="271"/>
      <c r="AW812" s="271"/>
      <c r="AX812" s="271"/>
      <c r="AY812" s="271"/>
      <c r="AZ812" s="271"/>
      <c r="BA812" s="271"/>
      <c r="BB812" s="271"/>
      <c r="BC812" s="271"/>
      <c r="BD812" s="271"/>
      <c r="BE812" s="271"/>
      <c r="BF812" s="271"/>
      <c r="BG812" s="271"/>
      <c r="BH812" s="271"/>
      <c r="BI812" s="271"/>
      <c r="BJ812" s="271"/>
      <c r="BK812" s="271"/>
      <c r="BL812" s="271"/>
      <c r="BM812" s="271"/>
      <c r="BN812" s="271"/>
      <c r="BO812" s="271"/>
      <c r="BP812" s="271"/>
      <c r="BQ812" s="271"/>
      <c r="BR812" s="271"/>
      <c r="BS812" s="271"/>
      <c r="BT812" s="271"/>
      <c r="BU812" s="271"/>
      <c r="BV812" s="271"/>
      <c r="BW812" s="271"/>
      <c r="BX812" s="271"/>
      <c r="BY812" s="271"/>
      <c r="BZ812" s="271"/>
      <c r="CA812" s="271"/>
      <c r="CB812" s="271"/>
      <c r="CC812" s="271"/>
      <c r="CD812" s="271"/>
      <c r="CE812" s="271"/>
    </row>
    <row r="813" spans="1:83" ht="12.65" customHeight="1" x14ac:dyDescent="0.3">
      <c r="A813" s="209" t="str">
        <f>RIGHT($C$83,3)&amp;"*"&amp;RIGHT($C$82,4)&amp;"*"&amp;"9000"&amp;"*"&amp;"A"</f>
        <v>045*2021*9000*A</v>
      </c>
      <c r="B813" s="270"/>
      <c r="C813" s="273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3"/>
      <c r="U813" s="270">
        <f>ROUND(CD69,0)</f>
        <v>965454</v>
      </c>
      <c r="V813" s="271">
        <f>ROUND(CD70,0)</f>
        <v>5435282</v>
      </c>
      <c r="W813" s="270">
        <f>ROUND(CE72,0)</f>
        <v>1587467</v>
      </c>
      <c r="X813" s="270">
        <f>ROUND(C131,0)</f>
        <v>0</v>
      </c>
      <c r="Y813" s="270"/>
      <c r="Z813" s="271"/>
      <c r="AA813" s="271"/>
      <c r="AB813" s="271"/>
      <c r="AC813" s="271"/>
      <c r="AD813" s="271"/>
      <c r="AE813" s="271"/>
      <c r="AF813" s="271"/>
      <c r="AG813" s="271"/>
      <c r="AH813" s="271"/>
      <c r="AI813" s="271"/>
      <c r="AJ813" s="271"/>
      <c r="AK813" s="271"/>
      <c r="AL813" s="271"/>
      <c r="AM813" s="271"/>
      <c r="AN813" s="271"/>
      <c r="AO813" s="271"/>
      <c r="AP813" s="271"/>
      <c r="AQ813" s="271"/>
      <c r="AR813" s="271"/>
      <c r="AS813" s="271"/>
      <c r="AT813" s="271"/>
      <c r="AU813" s="271"/>
      <c r="AV813" s="271"/>
      <c r="AW813" s="271"/>
      <c r="AX813" s="271"/>
      <c r="AY813" s="271"/>
      <c r="AZ813" s="271"/>
      <c r="BA813" s="271"/>
      <c r="BB813" s="271"/>
      <c r="BC813" s="271"/>
      <c r="BD813" s="271"/>
      <c r="BE813" s="271"/>
      <c r="BF813" s="271"/>
      <c r="BG813" s="271"/>
      <c r="BH813" s="271"/>
      <c r="BI813" s="271"/>
      <c r="BJ813" s="271"/>
      <c r="BK813" s="271"/>
      <c r="BL813" s="271"/>
      <c r="BM813" s="271"/>
      <c r="BN813" s="271"/>
      <c r="BO813" s="271"/>
      <c r="BP813" s="271"/>
      <c r="BQ813" s="271"/>
      <c r="BR813" s="271"/>
      <c r="BS813" s="271"/>
      <c r="BT813" s="271"/>
      <c r="BU813" s="271"/>
      <c r="BV813" s="271"/>
      <c r="BW813" s="271"/>
      <c r="BX813" s="271"/>
      <c r="BY813" s="271"/>
      <c r="BZ813" s="271"/>
      <c r="CA813" s="271"/>
      <c r="CB813" s="271"/>
      <c r="CC813" s="271"/>
      <c r="CD813" s="271"/>
      <c r="CE813" s="271"/>
    </row>
    <row r="814" spans="1:83" ht="12.65" customHeight="1" x14ac:dyDescent="0.3"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  <c r="AA814" s="271"/>
      <c r="AB814" s="271"/>
      <c r="AC814" s="271"/>
      <c r="AD814" s="271"/>
      <c r="AE814" s="271"/>
      <c r="AF814" s="271"/>
      <c r="AG814" s="271"/>
      <c r="AH814" s="271"/>
      <c r="AI814" s="271"/>
      <c r="AJ814" s="271"/>
      <c r="AK814" s="271"/>
      <c r="AL814" s="271"/>
      <c r="AM814" s="271"/>
      <c r="AN814" s="271"/>
      <c r="AO814" s="271"/>
      <c r="AP814" s="271"/>
      <c r="AQ814" s="271"/>
      <c r="AR814" s="271"/>
      <c r="AS814" s="271"/>
      <c r="AT814" s="271"/>
      <c r="AU814" s="271"/>
      <c r="AV814" s="271"/>
      <c r="AW814" s="271"/>
      <c r="AX814" s="271"/>
      <c r="AY814" s="271"/>
      <c r="AZ814" s="271"/>
      <c r="BA814" s="271"/>
      <c r="BB814" s="271"/>
      <c r="BC814" s="271"/>
      <c r="BD814" s="271"/>
      <c r="BE814" s="271"/>
      <c r="BF814" s="271"/>
      <c r="BG814" s="271"/>
      <c r="BH814" s="271"/>
      <c r="BI814" s="271"/>
      <c r="BJ814" s="271"/>
      <c r="BK814" s="271"/>
      <c r="BL814" s="271"/>
      <c r="BM814" s="271"/>
      <c r="BN814" s="271"/>
      <c r="BO814" s="271"/>
      <c r="BP814" s="271"/>
      <c r="BQ814" s="271"/>
      <c r="BR814" s="271"/>
      <c r="BS814" s="271"/>
      <c r="BT814" s="271"/>
      <c r="BU814" s="271"/>
      <c r="BV814" s="271"/>
      <c r="BW814" s="271"/>
      <c r="BX814" s="271"/>
      <c r="BY814" s="271"/>
      <c r="BZ814" s="271"/>
      <c r="CA814" s="271"/>
      <c r="CB814" s="271"/>
      <c r="CC814" s="271"/>
      <c r="CD814" s="271"/>
      <c r="CE814" s="271"/>
    </row>
    <row r="815" spans="1:83" ht="12.65" customHeight="1" x14ac:dyDescent="0.3">
      <c r="B815" s="274" t="s">
        <v>1004</v>
      </c>
      <c r="C815" s="275">
        <f t="shared" ref="C815:K815" si="22">SUM(C734:C813)</f>
        <v>142.43000000000004</v>
      </c>
      <c r="D815" s="271">
        <f t="shared" si="22"/>
        <v>8981752</v>
      </c>
      <c r="E815" s="271">
        <f t="shared" si="22"/>
        <v>2151695</v>
      </c>
      <c r="F815" s="271">
        <f t="shared" si="22"/>
        <v>3408429</v>
      </c>
      <c r="G815" s="271">
        <f t="shared" si="22"/>
        <v>1510849</v>
      </c>
      <c r="H815" s="271">
        <f t="shared" si="22"/>
        <v>186247</v>
      </c>
      <c r="I815" s="271">
        <f t="shared" si="22"/>
        <v>1985956</v>
      </c>
      <c r="J815" s="271">
        <f t="shared" si="22"/>
        <v>1852016</v>
      </c>
      <c r="K815" s="271">
        <f t="shared" si="22"/>
        <v>47869</v>
      </c>
      <c r="L815" s="271">
        <f>SUM(L734:L813)+SUM(U734:U813)</f>
        <v>1241333</v>
      </c>
      <c r="M815" s="271">
        <f>SUM(M734:M813)+SUM(V734:V813)</f>
        <v>5435282</v>
      </c>
      <c r="N815" s="271">
        <f t="shared" ref="N815:Y815" si="23">SUM(N734:N813)</f>
        <v>22079979</v>
      </c>
      <c r="O815" s="271">
        <f t="shared" si="23"/>
        <v>4484936</v>
      </c>
      <c r="P815" s="271">
        <f t="shared" si="23"/>
        <v>77714</v>
      </c>
      <c r="Q815" s="271">
        <f t="shared" si="23"/>
        <v>59442</v>
      </c>
      <c r="R815" s="271">
        <f t="shared" si="23"/>
        <v>21299</v>
      </c>
      <c r="S815" s="271">
        <f t="shared" si="23"/>
        <v>70238</v>
      </c>
      <c r="T815" s="275">
        <f t="shared" si="23"/>
        <v>54.460000000000008</v>
      </c>
      <c r="U815" s="271">
        <f t="shared" si="23"/>
        <v>965454</v>
      </c>
      <c r="V815" s="271">
        <f t="shared" si="23"/>
        <v>5435282</v>
      </c>
      <c r="W815" s="271">
        <f t="shared" si="23"/>
        <v>1587467</v>
      </c>
      <c r="X815" s="271">
        <f t="shared" si="23"/>
        <v>0</v>
      </c>
      <c r="Y815" s="271">
        <f t="shared" si="23"/>
        <v>3037570</v>
      </c>
      <c r="Z815" s="271"/>
      <c r="AA815" s="271"/>
      <c r="AB815" s="271"/>
      <c r="AC815" s="271"/>
      <c r="AD815" s="271"/>
      <c r="AE815" s="271"/>
      <c r="AF815" s="271"/>
      <c r="AG815" s="271"/>
      <c r="AH815" s="271"/>
      <c r="AI815" s="271"/>
      <c r="AJ815" s="271"/>
      <c r="AK815" s="271"/>
      <c r="AL815" s="271"/>
      <c r="AM815" s="271"/>
      <c r="AN815" s="271"/>
      <c r="AO815" s="271"/>
      <c r="AP815" s="271"/>
      <c r="AQ815" s="271"/>
      <c r="AR815" s="271"/>
      <c r="AS815" s="271"/>
      <c r="AT815" s="271"/>
      <c r="AU815" s="271"/>
      <c r="AV815" s="271"/>
      <c r="AW815" s="271"/>
      <c r="AX815" s="271"/>
      <c r="AY815" s="271"/>
      <c r="AZ815" s="271"/>
      <c r="BA815" s="271"/>
      <c r="BB815" s="271"/>
      <c r="BC815" s="271"/>
      <c r="BD815" s="271"/>
      <c r="BE815" s="271"/>
      <c r="BF815" s="271"/>
      <c r="BG815" s="271"/>
      <c r="BH815" s="271"/>
      <c r="BI815" s="271"/>
      <c r="BJ815" s="271"/>
      <c r="BK815" s="271"/>
      <c r="BL815" s="271"/>
      <c r="BM815" s="271"/>
      <c r="BN815" s="271"/>
      <c r="BO815" s="271"/>
      <c r="BP815" s="271"/>
      <c r="BQ815" s="271"/>
      <c r="BR815" s="271"/>
      <c r="BS815" s="271"/>
      <c r="BT815" s="271"/>
      <c r="BU815" s="271"/>
      <c r="BV815" s="271"/>
      <c r="BW815" s="271"/>
      <c r="BX815" s="271"/>
      <c r="BY815" s="271"/>
      <c r="BZ815" s="271"/>
      <c r="CA815" s="271"/>
      <c r="CB815" s="271"/>
      <c r="CC815" s="271"/>
      <c r="CD815" s="271"/>
      <c r="CE815" s="271"/>
    </row>
    <row r="816" spans="1:83" ht="12.65" customHeight="1" x14ac:dyDescent="0.3">
      <c r="B816" s="271" t="s">
        <v>1005</v>
      </c>
      <c r="C816" s="275">
        <f>CE60</f>
        <v>142.43000000000004</v>
      </c>
      <c r="D816" s="271">
        <f>CE61</f>
        <v>8981752</v>
      </c>
      <c r="E816" s="271">
        <f>CE62</f>
        <v>2151695</v>
      </c>
      <c r="F816" s="271">
        <f>CE63</f>
        <v>3408429</v>
      </c>
      <c r="G816" s="271">
        <f>CE64</f>
        <v>1510849</v>
      </c>
      <c r="H816" s="274">
        <f>CE65</f>
        <v>186247</v>
      </c>
      <c r="I816" s="274">
        <f>CE66</f>
        <v>1985956</v>
      </c>
      <c r="J816" s="274">
        <f>CE67</f>
        <v>1852016</v>
      </c>
      <c r="K816" s="274">
        <f>CE68</f>
        <v>47869</v>
      </c>
      <c r="L816" s="274">
        <f>CE69</f>
        <v>1241333</v>
      </c>
      <c r="M816" s="274">
        <f>CE70</f>
        <v>5435282</v>
      </c>
      <c r="N816" s="271">
        <f>CE75</f>
        <v>22079979</v>
      </c>
      <c r="O816" s="271">
        <f>CE73</f>
        <v>4484936</v>
      </c>
      <c r="P816" s="271">
        <f>CE76</f>
        <v>77714</v>
      </c>
      <c r="Q816" s="271">
        <f>CE77</f>
        <v>59442</v>
      </c>
      <c r="R816" s="271">
        <f>CE78</f>
        <v>21299</v>
      </c>
      <c r="S816" s="271">
        <f>CE79</f>
        <v>70238</v>
      </c>
      <c r="T816" s="275">
        <f>CE80</f>
        <v>54.454038461538474</v>
      </c>
      <c r="U816" s="271" t="s">
        <v>1006</v>
      </c>
      <c r="V816" s="271" t="s">
        <v>1006</v>
      </c>
      <c r="W816" s="271" t="s">
        <v>1006</v>
      </c>
      <c r="X816" s="271" t="s">
        <v>1006</v>
      </c>
      <c r="Y816" s="271">
        <f>M716</f>
        <v>3037570</v>
      </c>
      <c r="Z816" s="271"/>
      <c r="AA816" s="271"/>
      <c r="AB816" s="271"/>
      <c r="AC816" s="271"/>
      <c r="AD816" s="271"/>
      <c r="AE816" s="271"/>
      <c r="AF816" s="271"/>
      <c r="AG816" s="271"/>
      <c r="AH816" s="271"/>
      <c r="AI816" s="271"/>
      <c r="AJ816" s="271"/>
      <c r="AK816" s="271"/>
      <c r="AL816" s="271"/>
      <c r="AM816" s="271"/>
      <c r="AN816" s="271"/>
      <c r="AO816" s="271"/>
      <c r="AP816" s="271"/>
      <c r="AQ816" s="271"/>
      <c r="AR816" s="271"/>
      <c r="AS816" s="271"/>
      <c r="AT816" s="271"/>
      <c r="AU816" s="271"/>
      <c r="AV816" s="271"/>
      <c r="AW816" s="271"/>
      <c r="AX816" s="271"/>
      <c r="AY816" s="271"/>
      <c r="AZ816" s="271"/>
      <c r="BA816" s="271"/>
      <c r="BB816" s="271"/>
      <c r="BC816" s="271"/>
      <c r="BD816" s="271"/>
      <c r="BE816" s="271"/>
      <c r="BF816" s="271"/>
      <c r="BG816" s="271"/>
      <c r="BH816" s="271"/>
      <c r="BI816" s="271"/>
      <c r="BJ816" s="271"/>
      <c r="BK816" s="271"/>
      <c r="BL816" s="271"/>
      <c r="BM816" s="271"/>
      <c r="BN816" s="271"/>
      <c r="BO816" s="271"/>
      <c r="BP816" s="271"/>
      <c r="BQ816" s="271"/>
      <c r="BR816" s="271"/>
      <c r="BS816" s="271"/>
      <c r="BT816" s="271"/>
      <c r="BU816" s="271"/>
      <c r="BV816" s="271"/>
      <c r="BW816" s="271"/>
      <c r="BX816" s="271"/>
      <c r="BY816" s="271"/>
      <c r="BZ816" s="271"/>
      <c r="CA816" s="271"/>
      <c r="CB816" s="271"/>
      <c r="CC816" s="271"/>
      <c r="CD816" s="271"/>
      <c r="CE816" s="271"/>
    </row>
    <row r="817" spans="2:15" ht="12.65" customHeight="1" x14ac:dyDescent="0.3">
      <c r="B817" s="180" t="s">
        <v>471</v>
      </c>
      <c r="C817" s="199" t="s">
        <v>1007</v>
      </c>
      <c r="D817" s="180">
        <f>C378</f>
        <v>8981753</v>
      </c>
      <c r="E817" s="180">
        <f>C379</f>
        <v>2151696</v>
      </c>
      <c r="F817" s="180">
        <f>C380</f>
        <v>3408429</v>
      </c>
      <c r="G817" s="236">
        <f>C381</f>
        <v>1510845</v>
      </c>
      <c r="H817" s="236">
        <f>C382</f>
        <v>186247</v>
      </c>
      <c r="I817" s="236">
        <f>C383</f>
        <v>1985956</v>
      </c>
      <c r="J817" s="236">
        <f>C384</f>
        <v>1852016</v>
      </c>
      <c r="K817" s="236">
        <f>C385</f>
        <v>47869</v>
      </c>
      <c r="L817" s="236">
        <f>C386+C387+C388+C389</f>
        <v>1241337</v>
      </c>
      <c r="M817" s="236">
        <f>C370</f>
        <v>5435282</v>
      </c>
      <c r="N817" s="180">
        <f>D361</f>
        <v>22079978</v>
      </c>
      <c r="O817" s="180">
        <f>C359</f>
        <v>4484935</v>
      </c>
    </row>
  </sheetData>
  <mergeCells count="1">
    <mergeCell ref="B220:C220"/>
  </mergeCells>
  <phoneticPr fontId="0" type="noConversion"/>
  <hyperlinks>
    <hyperlink ref="F16" r:id="rId1" xr:uid="{CDD22E4F-484F-4E39-8F2A-D13427D8A4F1}"/>
    <hyperlink ref="C17" r:id="rId2" xr:uid="{C61E53FF-3F42-4FA7-B416-A656749CE329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M44"/>
  <sheetViews>
    <sheetView showGridLines="0" topLeftCell="A13" zoomScale="75" workbookViewId="0">
      <selection activeCell="M21" sqref="M21"/>
    </sheetView>
  </sheetViews>
  <sheetFormatPr defaultColWidth="10.75" defaultRowHeight="12.5" x14ac:dyDescent="0.25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3" thickBot="1" x14ac:dyDescent="0.3">
      <c r="J1" s="166" t="s">
        <v>1008</v>
      </c>
    </row>
    <row r="2" spans="2:13" ht="16" thickTop="1" x14ac:dyDescent="0.35">
      <c r="B2" s="141"/>
      <c r="C2" s="142"/>
      <c r="D2" s="142"/>
      <c r="E2" s="142"/>
      <c r="F2" s="142"/>
      <c r="G2" s="142"/>
      <c r="H2" s="142"/>
      <c r="I2" s="142"/>
      <c r="J2" s="143"/>
    </row>
    <row r="3" spans="2:13" ht="15.5" x14ac:dyDescent="0.35">
      <c r="B3" s="144"/>
      <c r="C3" s="8"/>
      <c r="D3" s="8"/>
      <c r="E3" s="8"/>
      <c r="F3" s="76" t="s">
        <v>1009</v>
      </c>
      <c r="G3" s="76"/>
      <c r="H3" s="8"/>
      <c r="I3" s="8"/>
      <c r="J3" s="145"/>
    </row>
    <row r="4" spans="2:13" ht="15.5" x14ac:dyDescent="0.35">
      <c r="B4" s="144"/>
      <c r="C4" s="8"/>
      <c r="D4" s="8"/>
      <c r="E4" s="8"/>
      <c r="F4" s="76" t="s">
        <v>1010</v>
      </c>
      <c r="G4" s="76"/>
      <c r="H4" s="8"/>
      <c r="I4" s="8"/>
      <c r="J4" s="145"/>
    </row>
    <row r="5" spans="2:13" ht="15.5" x14ac:dyDescent="0.35">
      <c r="B5" s="144"/>
      <c r="C5" s="8"/>
      <c r="D5" s="8"/>
      <c r="E5" s="8"/>
      <c r="F5" s="8"/>
      <c r="G5" s="8"/>
      <c r="H5" s="8"/>
      <c r="I5" s="8"/>
      <c r="J5" s="145"/>
    </row>
    <row r="6" spans="2:13" ht="16" thickBot="1" x14ac:dyDescent="0.4">
      <c r="B6" s="146"/>
      <c r="C6" s="147"/>
      <c r="D6" s="147"/>
      <c r="E6" s="147"/>
      <c r="F6" s="147"/>
      <c r="G6" s="147"/>
      <c r="H6" s="147"/>
      <c r="I6" s="147"/>
      <c r="J6" s="278" t="s">
        <v>1264</v>
      </c>
    </row>
    <row r="7" spans="2:13" ht="16" thickTop="1" x14ac:dyDescent="0.35">
      <c r="B7" s="144"/>
      <c r="C7" s="8"/>
      <c r="D7" s="8"/>
      <c r="E7" s="8"/>
      <c r="F7" s="8"/>
      <c r="G7" s="8"/>
      <c r="H7" s="8"/>
      <c r="I7" s="8"/>
      <c r="J7" s="145"/>
    </row>
    <row r="8" spans="2:13" ht="16" thickBot="1" x14ac:dyDescent="0.4">
      <c r="B8" s="144"/>
      <c r="C8" s="8"/>
      <c r="D8" s="8"/>
      <c r="E8" s="8"/>
      <c r="F8" s="76" t="s">
        <v>1011</v>
      </c>
      <c r="G8" s="76"/>
      <c r="H8" s="8"/>
      <c r="I8" s="8"/>
      <c r="J8" s="145"/>
    </row>
    <row r="9" spans="2:13" ht="16" thickTop="1" x14ac:dyDescent="0.35">
      <c r="B9" s="141"/>
      <c r="C9" s="142"/>
      <c r="D9" s="142"/>
      <c r="E9" s="142"/>
      <c r="F9" s="149" t="s">
        <v>1012</v>
      </c>
      <c r="G9" s="149"/>
      <c r="H9" s="142"/>
      <c r="I9" s="142"/>
      <c r="J9" s="143"/>
    </row>
    <row r="10" spans="2:13" ht="15.5" x14ac:dyDescent="0.35">
      <c r="B10" s="144"/>
      <c r="C10" s="8"/>
      <c r="D10" s="8"/>
      <c r="E10" s="8"/>
      <c r="F10" s="76" t="s">
        <v>1261</v>
      </c>
      <c r="G10" s="76"/>
      <c r="H10" s="8"/>
      <c r="I10" s="8"/>
      <c r="J10" s="145"/>
    </row>
    <row r="11" spans="2:13" ht="15.5" x14ac:dyDescent="0.35">
      <c r="B11" s="144"/>
      <c r="C11" s="8"/>
      <c r="D11" s="8"/>
      <c r="E11" s="8"/>
      <c r="F11" s="76"/>
      <c r="G11" s="76"/>
      <c r="H11" s="8"/>
      <c r="I11" s="8"/>
      <c r="J11" s="145"/>
    </row>
    <row r="12" spans="2:13" ht="15.5" x14ac:dyDescent="0.35">
      <c r="B12" s="144"/>
      <c r="C12" s="8"/>
      <c r="D12" s="8"/>
      <c r="E12" s="8"/>
      <c r="F12" s="76" t="s">
        <v>1262</v>
      </c>
      <c r="G12" s="76"/>
      <c r="H12" s="8"/>
      <c r="I12" s="8"/>
      <c r="J12" s="145"/>
    </row>
    <row r="13" spans="2:13" ht="15.5" x14ac:dyDescent="0.35">
      <c r="B13" s="144"/>
      <c r="C13" s="8"/>
      <c r="D13" s="8"/>
      <c r="E13" s="8"/>
      <c r="F13" s="76" t="s">
        <v>1263</v>
      </c>
      <c r="G13" s="76"/>
      <c r="H13" s="8"/>
      <c r="I13" s="8"/>
      <c r="J13" s="145"/>
    </row>
    <row r="14" spans="2:13" ht="16" thickBot="1" x14ac:dyDescent="0.4">
      <c r="B14" s="146"/>
      <c r="C14" s="147"/>
      <c r="D14" s="147"/>
      <c r="E14" s="147"/>
      <c r="F14" s="147"/>
      <c r="G14" s="147"/>
      <c r="H14" s="147"/>
      <c r="I14" s="147"/>
      <c r="J14" s="148"/>
    </row>
    <row r="15" spans="2:13" ht="16" thickTop="1" x14ac:dyDescent="0.35">
      <c r="B15" s="144"/>
      <c r="C15" s="8"/>
      <c r="D15" s="8"/>
      <c r="E15" s="8"/>
      <c r="F15" s="8"/>
      <c r="G15" s="8"/>
      <c r="H15" s="8"/>
      <c r="I15" s="8"/>
      <c r="J15" s="145"/>
      <c r="M15" s="255"/>
    </row>
    <row r="16" spans="2:13" ht="16" thickBot="1" x14ac:dyDescent="0.4">
      <c r="B16" s="144"/>
      <c r="C16" s="8"/>
      <c r="D16" s="8"/>
      <c r="E16" s="8"/>
      <c r="F16" s="8" t="s">
        <v>1013</v>
      </c>
      <c r="G16" s="8"/>
      <c r="H16" s="8"/>
      <c r="I16" s="8"/>
      <c r="J16" s="145"/>
    </row>
    <row r="17" spans="2:10" ht="16" thickTop="1" x14ac:dyDescent="0.35">
      <c r="B17" s="141"/>
      <c r="C17" s="150" t="s">
        <v>1014</v>
      </c>
      <c r="D17" s="150"/>
      <c r="E17" s="142" t="str">
        <f>+data!C84</f>
        <v>Columbia Basin Hospital</v>
      </c>
      <c r="F17" s="149"/>
      <c r="G17" s="149"/>
      <c r="H17" s="142"/>
      <c r="I17" s="142"/>
      <c r="J17" s="143"/>
    </row>
    <row r="18" spans="2:10" ht="15.5" x14ac:dyDescent="0.35">
      <c r="B18" s="144"/>
      <c r="C18" s="151" t="s">
        <v>1015</v>
      </c>
      <c r="D18" s="151"/>
      <c r="E18" s="8" t="str">
        <f>+"H-"&amp;data!C83</f>
        <v>H-045</v>
      </c>
      <c r="F18" s="76"/>
      <c r="G18" s="76"/>
      <c r="H18" s="8"/>
      <c r="I18" s="8"/>
      <c r="J18" s="145"/>
    </row>
    <row r="19" spans="2:10" ht="15.5" x14ac:dyDescent="0.35">
      <c r="B19" s="144"/>
      <c r="C19" s="151" t="s">
        <v>1016</v>
      </c>
      <c r="D19" s="151"/>
      <c r="E19" s="8" t="str">
        <f>+data!C85</f>
        <v>200 Nat Washington Way</v>
      </c>
      <c r="F19" s="76"/>
      <c r="G19" s="76"/>
      <c r="H19" s="8"/>
      <c r="I19" s="8"/>
      <c r="J19" s="145"/>
    </row>
    <row r="20" spans="2:10" ht="15.5" x14ac:dyDescent="0.35">
      <c r="B20" s="144"/>
      <c r="C20" s="151" t="s">
        <v>1017</v>
      </c>
      <c r="D20" s="151"/>
      <c r="E20" s="8">
        <f>+data!C86</f>
        <v>0</v>
      </c>
      <c r="F20" s="76"/>
      <c r="G20" s="76"/>
      <c r="H20" s="8"/>
      <c r="I20" s="8"/>
      <c r="J20" s="145"/>
    </row>
    <row r="21" spans="2:10" ht="15.5" x14ac:dyDescent="0.35">
      <c r="B21" s="144"/>
      <c r="C21" s="151" t="s">
        <v>1018</v>
      </c>
      <c r="D21" s="151"/>
      <c r="E21" s="8" t="str">
        <f>+data!C87</f>
        <v>Ephrata, WA 98823</v>
      </c>
      <c r="F21" s="76"/>
      <c r="G21" s="76"/>
      <c r="H21" s="8"/>
      <c r="I21" s="8"/>
      <c r="J21" s="145"/>
    </row>
    <row r="22" spans="2:10" ht="16" thickBot="1" x14ac:dyDescent="0.4">
      <c r="B22" s="146"/>
      <c r="C22" s="147"/>
      <c r="D22" s="147"/>
      <c r="E22" s="147"/>
      <c r="F22" s="147"/>
      <c r="G22" s="147"/>
      <c r="H22" s="147"/>
      <c r="I22" s="147"/>
      <c r="J22" s="148"/>
    </row>
    <row r="23" spans="2:10" ht="16" thickTop="1" x14ac:dyDescent="0.35">
      <c r="B23" s="144"/>
      <c r="C23" s="8"/>
      <c r="D23" s="8"/>
      <c r="E23" s="8"/>
      <c r="F23" s="8"/>
      <c r="G23" s="8"/>
      <c r="H23" s="8"/>
      <c r="I23" s="8"/>
      <c r="J23" s="145"/>
    </row>
    <row r="24" spans="2:10" ht="15.5" x14ac:dyDescent="0.35">
      <c r="B24" s="144"/>
      <c r="C24" s="8"/>
      <c r="D24" s="8"/>
      <c r="E24" s="8"/>
      <c r="F24" s="8"/>
      <c r="G24" s="8"/>
      <c r="H24" s="8"/>
      <c r="I24" s="8"/>
      <c r="J24" s="145"/>
    </row>
    <row r="25" spans="2:10" ht="15.5" x14ac:dyDescent="0.35">
      <c r="B25" s="144"/>
      <c r="C25" s="8"/>
      <c r="D25" s="8"/>
      <c r="E25" s="8"/>
      <c r="F25" s="8"/>
      <c r="G25" s="8"/>
      <c r="H25" s="8"/>
      <c r="I25" s="8"/>
      <c r="J25" s="145"/>
    </row>
    <row r="26" spans="2:10" ht="15.5" x14ac:dyDescent="0.35">
      <c r="B26" s="152"/>
      <c r="C26" s="70"/>
      <c r="D26" s="70"/>
      <c r="E26" s="70"/>
      <c r="F26" s="153" t="s">
        <v>1019</v>
      </c>
      <c r="G26" s="70"/>
      <c r="H26" s="70"/>
      <c r="I26" s="70"/>
      <c r="J26" s="154"/>
    </row>
    <row r="27" spans="2:10" ht="15.5" x14ac:dyDescent="0.35">
      <c r="B27" s="155" t="s">
        <v>1020</v>
      </c>
      <c r="C27" s="120"/>
      <c r="D27" s="120"/>
      <c r="E27" s="120"/>
      <c r="F27" s="120"/>
      <c r="G27" s="120"/>
      <c r="H27" s="120"/>
      <c r="I27" s="120"/>
      <c r="J27" s="156"/>
    </row>
    <row r="28" spans="2:10" ht="15.5" x14ac:dyDescent="0.35">
      <c r="B28" s="144" t="str">
        <f>+"by the Department of Health for the fiscal year ended "&amp;data!C82&amp;"."</f>
        <v>by the Department of Health for the fiscal year ended 12/31/2021.</v>
      </c>
      <c r="C28" s="8"/>
      <c r="D28" s="8"/>
      <c r="E28" s="8"/>
      <c r="F28" s="8"/>
      <c r="G28" s="8"/>
      <c r="H28" s="8"/>
      <c r="I28" s="8"/>
      <c r="J28" s="145"/>
    </row>
    <row r="29" spans="2:10" ht="15.5" x14ac:dyDescent="0.35">
      <c r="B29" s="144" t="s">
        <v>1021</v>
      </c>
      <c r="C29" s="8"/>
      <c r="D29" s="8"/>
      <c r="E29" s="8"/>
      <c r="F29" s="8"/>
      <c r="G29" s="8"/>
      <c r="H29" s="8"/>
      <c r="I29" s="8"/>
      <c r="J29" s="145"/>
    </row>
    <row r="30" spans="2:10" ht="15.5" x14ac:dyDescent="0.35">
      <c r="B30" s="157" t="s">
        <v>1022</v>
      </c>
      <c r="C30" s="119"/>
      <c r="D30" s="119"/>
      <c r="E30" s="119"/>
      <c r="F30" s="119"/>
      <c r="G30" s="119"/>
      <c r="H30" s="119"/>
      <c r="I30" s="119"/>
      <c r="J30" s="158"/>
    </row>
    <row r="31" spans="2:10" ht="15.5" x14ac:dyDescent="0.35">
      <c r="B31" s="155"/>
      <c r="C31" s="120"/>
      <c r="D31" s="120"/>
      <c r="E31" s="120"/>
      <c r="F31" s="120"/>
      <c r="G31" s="120"/>
      <c r="H31" s="120"/>
      <c r="I31" s="120"/>
      <c r="J31" s="156"/>
    </row>
    <row r="32" spans="2:10" ht="15.5" x14ac:dyDescent="0.35">
      <c r="B32" s="144"/>
      <c r="C32" s="8"/>
      <c r="D32" s="8"/>
      <c r="E32" s="8"/>
      <c r="F32" s="8"/>
      <c r="G32" s="8"/>
      <c r="H32" s="8"/>
      <c r="I32" s="8"/>
      <c r="J32" s="145"/>
    </row>
    <row r="33" spans="2:10" ht="15.5" x14ac:dyDescent="0.35">
      <c r="B33" s="159" t="s">
        <v>221</v>
      </c>
      <c r="C33" s="119"/>
      <c r="D33" s="119"/>
      <c r="E33" s="119"/>
      <c r="F33" s="119"/>
      <c r="G33" s="119"/>
      <c r="H33" s="119"/>
      <c r="I33" s="119"/>
      <c r="J33" s="158"/>
    </row>
    <row r="34" spans="2:10" ht="15.5" x14ac:dyDescent="0.35">
      <c r="B34" s="152" t="s">
        <v>1023</v>
      </c>
      <c r="C34" s="70"/>
      <c r="D34" s="70"/>
      <c r="E34" s="70"/>
      <c r="F34" s="153"/>
      <c r="G34" s="70"/>
      <c r="H34" s="70"/>
      <c r="I34" s="70"/>
      <c r="J34" s="154"/>
    </row>
    <row r="35" spans="2:10" ht="15.5" x14ac:dyDescent="0.35">
      <c r="B35" s="152" t="s">
        <v>1024</v>
      </c>
      <c r="C35" s="70"/>
      <c r="D35" s="70"/>
      <c r="E35" s="70"/>
      <c r="F35" s="153"/>
      <c r="G35" s="70"/>
      <c r="H35" s="70"/>
      <c r="I35" s="70"/>
      <c r="J35" s="154"/>
    </row>
    <row r="36" spans="2:10" ht="15.5" x14ac:dyDescent="0.35">
      <c r="B36" s="152" t="s">
        <v>1025</v>
      </c>
      <c r="C36" s="70"/>
      <c r="D36" s="70"/>
      <c r="E36" s="70"/>
      <c r="F36" s="153"/>
      <c r="G36" s="70"/>
      <c r="H36" s="70"/>
      <c r="I36" s="70"/>
      <c r="J36" s="154"/>
    </row>
    <row r="37" spans="2:10" ht="15.5" x14ac:dyDescent="0.35">
      <c r="B37" s="155"/>
      <c r="C37" s="120"/>
      <c r="D37" s="120"/>
      <c r="E37" s="120"/>
      <c r="F37" s="120"/>
      <c r="G37" s="120"/>
      <c r="H37" s="120"/>
      <c r="I37" s="120"/>
      <c r="J37" s="156"/>
    </row>
    <row r="38" spans="2:10" ht="15.5" x14ac:dyDescent="0.35">
      <c r="B38" s="144"/>
      <c r="C38" s="8"/>
      <c r="D38" s="8"/>
      <c r="E38" s="8"/>
      <c r="F38" s="8"/>
      <c r="G38" s="8"/>
      <c r="H38" s="8"/>
      <c r="I38" s="8"/>
      <c r="J38" s="145"/>
    </row>
    <row r="39" spans="2:10" ht="15.5" x14ac:dyDescent="0.35">
      <c r="B39" s="159" t="s">
        <v>221</v>
      </c>
      <c r="C39" s="119"/>
      <c r="D39" s="119"/>
      <c r="E39" s="119"/>
      <c r="F39" s="119"/>
      <c r="G39" s="119"/>
      <c r="H39" s="119"/>
      <c r="I39" s="119"/>
      <c r="J39" s="158"/>
    </row>
    <row r="40" spans="2:10" ht="15.5" x14ac:dyDescent="0.35">
      <c r="B40" s="152" t="s">
        <v>1026</v>
      </c>
      <c r="C40" s="70"/>
      <c r="D40" s="70"/>
      <c r="E40" s="70"/>
      <c r="F40" s="153"/>
      <c r="G40" s="70"/>
      <c r="H40" s="70"/>
      <c r="I40" s="70"/>
      <c r="J40" s="154"/>
    </row>
    <row r="41" spans="2:10" ht="15.5" x14ac:dyDescent="0.35">
      <c r="B41" s="152" t="s">
        <v>1024</v>
      </c>
      <c r="C41" s="70"/>
      <c r="D41" s="70"/>
      <c r="E41" s="70"/>
      <c r="F41" s="153"/>
      <c r="G41" s="70"/>
      <c r="H41" s="70"/>
      <c r="I41" s="70"/>
      <c r="J41" s="154"/>
    </row>
    <row r="42" spans="2:10" ht="16" thickBot="1" x14ac:dyDescent="0.4">
      <c r="B42" s="160" t="s">
        <v>1025</v>
      </c>
      <c r="C42" s="161"/>
      <c r="D42" s="161"/>
      <c r="E42" s="161"/>
      <c r="F42" s="162"/>
      <c r="G42" s="161"/>
      <c r="H42" s="161"/>
      <c r="I42" s="161"/>
      <c r="J42" s="163"/>
    </row>
    <row r="43" spans="2:10" ht="13" thickTop="1" x14ac:dyDescent="0.25"/>
    <row r="44" spans="2:10" x14ac:dyDescent="0.25">
      <c r="B44" s="164"/>
      <c r="C44" s="164"/>
      <c r="D44" s="164"/>
      <c r="E44" s="164"/>
      <c r="F44" s="164"/>
      <c r="G44" s="164"/>
      <c r="H44" s="164"/>
      <c r="I44" s="164"/>
      <c r="J44" s="164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40"/>
  <sheetViews>
    <sheetView showGridLines="0" topLeftCell="A28" zoomScale="75" workbookViewId="0">
      <selection activeCell="F23" sqref="F23"/>
    </sheetView>
  </sheetViews>
  <sheetFormatPr defaultColWidth="8.9140625" defaultRowHeight="18" customHeight="1" x14ac:dyDescent="0.3"/>
  <cols>
    <col min="1" max="1" width="4.75" style="2" customWidth="1"/>
    <col min="2" max="2" width="15.414062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140625" style="2"/>
  </cols>
  <sheetData>
    <row r="1" spans="1:13" ht="20.149999999999999" customHeight="1" x14ac:dyDescent="0.35">
      <c r="A1" s="7"/>
      <c r="B1" s="7"/>
      <c r="C1" s="7"/>
      <c r="D1" s="7"/>
      <c r="E1" s="7"/>
      <c r="F1" s="7"/>
      <c r="G1" s="169" t="s">
        <v>1027</v>
      </c>
      <c r="H1" s="7"/>
    </row>
    <row r="2" spans="1:13" ht="20.149999999999999" customHeight="1" x14ac:dyDescent="0.35">
      <c r="A2" s="6" t="s">
        <v>1028</v>
      </c>
      <c r="B2" s="6"/>
      <c r="C2" s="6"/>
      <c r="D2" s="6"/>
      <c r="E2" s="6"/>
      <c r="F2" s="6"/>
      <c r="G2" s="11"/>
      <c r="H2" s="7"/>
    </row>
    <row r="3" spans="1:13" ht="20.149999999999999" customHeight="1" x14ac:dyDescent="0.35">
      <c r="A3" s="7"/>
      <c r="B3" s="5"/>
      <c r="C3" s="5"/>
      <c r="D3" s="5"/>
      <c r="E3" s="5"/>
      <c r="F3" s="5"/>
      <c r="G3" s="5"/>
      <c r="H3" s="7"/>
    </row>
    <row r="4" spans="1:13" ht="20.149999999999999" customHeight="1" x14ac:dyDescent="0.35">
      <c r="A4" s="13">
        <v>1</v>
      </c>
      <c r="B4" s="127" t="str">
        <f>"Fiscal Year Ended:  "&amp;data!C82</f>
        <v>Fiscal Year Ended:  12/31/2021</v>
      </c>
      <c r="C4" s="38"/>
      <c r="D4" s="120"/>
      <c r="E4" s="70"/>
      <c r="F4" s="127" t="str">
        <f>"License Number:  "&amp;"H-"&amp;FIXED(data!C83,0)</f>
        <v>License Number:  H-45</v>
      </c>
      <c r="G4" s="24"/>
      <c r="H4" s="7"/>
    </row>
    <row r="5" spans="1:13" ht="20.149999999999999" customHeight="1" x14ac:dyDescent="0.35">
      <c r="A5" s="13">
        <v>2</v>
      </c>
      <c r="B5" s="49" t="s">
        <v>257</v>
      </c>
      <c r="C5" s="24"/>
      <c r="D5" s="127" t="str">
        <f>"  "&amp;data!C84</f>
        <v xml:space="preserve">  Columbia Basin Hospital</v>
      </c>
      <c r="E5" s="70"/>
      <c r="F5" s="70"/>
      <c r="G5" s="24"/>
      <c r="H5" s="7"/>
    </row>
    <row r="6" spans="1:13" ht="20.149999999999999" customHeight="1" x14ac:dyDescent="0.35">
      <c r="A6" s="13">
        <v>3</v>
      </c>
      <c r="B6" s="49" t="s">
        <v>259</v>
      </c>
      <c r="C6" s="24"/>
      <c r="D6" s="127" t="str">
        <f>"  "&amp;data!C88</f>
        <v xml:space="preserve">  Grant</v>
      </c>
      <c r="E6" s="70"/>
      <c r="F6" s="70"/>
      <c r="G6" s="24"/>
      <c r="H6" s="7"/>
    </row>
    <row r="7" spans="1:13" ht="20.149999999999999" customHeight="1" x14ac:dyDescent="0.35">
      <c r="A7" s="13">
        <v>4</v>
      </c>
      <c r="B7" s="49" t="s">
        <v>1029</v>
      </c>
      <c r="C7" s="24"/>
      <c r="D7" s="127" t="str">
        <f>"  "&amp;data!C89</f>
        <v xml:space="preserve">  Rosalinda Kibby, Administrator</v>
      </c>
      <c r="E7" s="70"/>
      <c r="F7" s="70"/>
      <c r="G7" s="24"/>
      <c r="H7" s="7"/>
    </row>
    <row r="8" spans="1:13" ht="20.149999999999999" customHeight="1" x14ac:dyDescent="0.35">
      <c r="A8" s="13">
        <v>5</v>
      </c>
      <c r="B8" s="49" t="s">
        <v>1030</v>
      </c>
      <c r="C8" s="24"/>
      <c r="D8" s="127" t="str">
        <f>"  "&amp;data!C90</f>
        <v xml:space="preserve">  Connie Tanguy</v>
      </c>
      <c r="E8" s="70"/>
      <c r="F8" s="70"/>
      <c r="G8" s="24"/>
      <c r="H8" s="7"/>
    </row>
    <row r="9" spans="1:13" ht="20.149999999999999" customHeight="1" x14ac:dyDescent="0.35">
      <c r="A9" s="13">
        <v>6</v>
      </c>
      <c r="B9" s="49" t="s">
        <v>1031</v>
      </c>
      <c r="C9" s="24"/>
      <c r="D9" s="127" t="str">
        <f>"  "&amp;data!C91</f>
        <v xml:space="preserve">  Amy Paynter</v>
      </c>
      <c r="E9" s="70"/>
      <c r="F9" s="70"/>
      <c r="G9" s="24"/>
      <c r="H9" s="7"/>
    </row>
    <row r="10" spans="1:13" ht="20.149999999999999" customHeight="1" x14ac:dyDescent="0.35">
      <c r="A10" s="13">
        <v>7</v>
      </c>
      <c r="B10" s="49" t="s">
        <v>1032</v>
      </c>
      <c r="C10" s="24"/>
      <c r="D10" s="127" t="str">
        <f>"  "&amp;data!C92</f>
        <v xml:space="preserve">  509-754-4631</v>
      </c>
      <c r="E10" s="70"/>
      <c r="F10" s="70"/>
      <c r="G10" s="24"/>
      <c r="H10" s="7"/>
    </row>
    <row r="11" spans="1:13" ht="20.149999999999999" customHeight="1" x14ac:dyDescent="0.35">
      <c r="A11" s="13">
        <v>8</v>
      </c>
      <c r="B11" s="49" t="s">
        <v>1033</v>
      </c>
      <c r="C11" s="24"/>
      <c r="D11" s="127" t="str">
        <f>"  "&amp;data!C93</f>
        <v xml:space="preserve">  509-754-6356</v>
      </c>
      <c r="E11" s="70"/>
      <c r="F11" s="70"/>
      <c r="G11" s="24"/>
      <c r="H11" s="7"/>
    </row>
    <row r="12" spans="1:13" ht="20.149999999999999" customHeight="1" x14ac:dyDescent="0.35">
      <c r="A12" s="73"/>
      <c r="B12" s="30"/>
      <c r="C12" s="30"/>
      <c r="D12" s="30"/>
      <c r="E12" s="30"/>
      <c r="F12" s="30"/>
      <c r="G12" s="20"/>
      <c r="H12" s="7"/>
    </row>
    <row r="13" spans="1:13" ht="20.149999999999999" customHeight="1" x14ac:dyDescent="0.35">
      <c r="A13" s="74"/>
      <c r="B13" s="8"/>
      <c r="C13" s="8"/>
      <c r="D13" s="8"/>
      <c r="E13" s="8"/>
      <c r="F13" s="8"/>
      <c r="G13" s="126"/>
      <c r="H13" s="7"/>
    </row>
    <row r="14" spans="1:13" ht="20.149999999999999" customHeight="1" x14ac:dyDescent="0.35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49999999999999" customHeight="1" x14ac:dyDescent="0.35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80"/>
    </row>
    <row r="16" spans="1:13" ht="20.149999999999999" customHeight="1" x14ac:dyDescent="0.35">
      <c r="A16" s="111" t="str">
        <f>IF(data!C97&gt;0," X","")</f>
        <v/>
      </c>
      <c r="B16" s="14" t="s">
        <v>267</v>
      </c>
      <c r="C16" s="15" t="str">
        <f>IF(data!C101&gt;0," X","")</f>
        <v/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49999999999999" customHeight="1" x14ac:dyDescent="0.35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49999999999999" customHeight="1" x14ac:dyDescent="0.35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49999999999999" customHeight="1" x14ac:dyDescent="0.35">
      <c r="A19" s="111" t="str">
        <f>IF(data!C99&gt;0," X","")</f>
        <v xml:space="preserve"> X</v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49999999999999" customHeight="1" x14ac:dyDescent="0.35">
      <c r="A20" s="73"/>
      <c r="B20" s="30"/>
      <c r="C20" s="30"/>
      <c r="D20" s="30"/>
      <c r="E20" s="30"/>
      <c r="F20" s="30"/>
      <c r="G20" s="20"/>
      <c r="H20" s="7"/>
    </row>
    <row r="21" spans="1:9" ht="20.149999999999999" customHeight="1" x14ac:dyDescent="0.35">
      <c r="A21" s="74"/>
      <c r="B21" s="8"/>
      <c r="C21" s="8"/>
      <c r="D21" s="8"/>
      <c r="E21" s="8"/>
      <c r="F21" s="8"/>
      <c r="G21" s="28"/>
      <c r="H21" s="7"/>
    </row>
    <row r="22" spans="1:9" ht="20.149999999999999" customHeight="1" x14ac:dyDescent="0.35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49999999999999" customHeight="1" x14ac:dyDescent="0.35">
      <c r="A23" s="130"/>
      <c r="B23" s="49" t="s">
        <v>1039</v>
      </c>
      <c r="C23" s="38"/>
      <c r="D23" s="38"/>
      <c r="E23" s="38"/>
      <c r="F23" s="13">
        <f>data!C111</f>
        <v>128</v>
      </c>
      <c r="G23" s="21">
        <f>data!D111</f>
        <v>434</v>
      </c>
      <c r="H23" s="7"/>
    </row>
    <row r="24" spans="1:9" ht="20.149999999999999" customHeight="1" x14ac:dyDescent="0.35">
      <c r="A24" s="130"/>
      <c r="B24" s="49" t="s">
        <v>1040</v>
      </c>
      <c r="C24" s="38"/>
      <c r="D24" s="38"/>
      <c r="E24" s="38"/>
      <c r="F24" s="13">
        <f>data!C112</f>
        <v>133</v>
      </c>
      <c r="G24" s="21">
        <f>data!D112</f>
        <v>8633</v>
      </c>
      <c r="H24" s="7"/>
    </row>
    <row r="25" spans="1:9" ht="20.149999999999999" customHeight="1" x14ac:dyDescent="0.35">
      <c r="A25" s="130"/>
      <c r="B25" s="49" t="s">
        <v>1041</v>
      </c>
      <c r="C25" s="38"/>
      <c r="D25" s="38"/>
      <c r="E25" s="38"/>
      <c r="F25" s="13">
        <f>data!C113</f>
        <v>0</v>
      </c>
      <c r="G25" s="21">
        <f>data!D113</f>
        <v>0</v>
      </c>
      <c r="H25" s="7"/>
    </row>
    <row r="26" spans="1:9" ht="20.149999999999999" customHeight="1" x14ac:dyDescent="0.35">
      <c r="A26" s="13">
        <v>11</v>
      </c>
      <c r="B26" s="49" t="s">
        <v>281</v>
      </c>
      <c r="C26" s="38"/>
      <c r="D26" s="38"/>
      <c r="E26" s="38"/>
      <c r="F26" s="13">
        <f>data!C114</f>
        <v>0</v>
      </c>
      <c r="G26" s="13">
        <f>data!D114</f>
        <v>0</v>
      </c>
      <c r="H26" s="7"/>
    </row>
    <row r="27" spans="1:9" ht="20.149999999999999" customHeight="1" x14ac:dyDescent="0.35">
      <c r="A27" s="73"/>
      <c r="B27" s="30"/>
      <c r="C27" s="30"/>
      <c r="D27" s="30"/>
      <c r="E27" s="30"/>
      <c r="F27" s="30"/>
      <c r="G27" s="20"/>
      <c r="H27" s="7"/>
    </row>
    <row r="28" spans="1:9" ht="20.149999999999999" customHeight="1" x14ac:dyDescent="0.35">
      <c r="A28" s="74"/>
      <c r="B28" s="8"/>
      <c r="C28" s="8"/>
      <c r="D28" s="8"/>
      <c r="E28" s="8"/>
      <c r="F28" s="8"/>
      <c r="G28" s="28"/>
      <c r="H28" s="7"/>
    </row>
    <row r="29" spans="1:9" ht="20.149999999999999" customHeight="1" x14ac:dyDescent="0.35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49999999999999" customHeight="1" x14ac:dyDescent="0.35">
      <c r="A30" s="130"/>
      <c r="B30" s="49" t="s">
        <v>283</v>
      </c>
      <c r="C30" s="24"/>
      <c r="D30" s="21">
        <f>data!C116</f>
        <v>0</v>
      </c>
      <c r="E30" s="49" t="s">
        <v>288</v>
      </c>
      <c r="F30" s="24"/>
      <c r="G30" s="21">
        <f>data!C123</f>
        <v>0</v>
      </c>
      <c r="H30" s="7"/>
    </row>
    <row r="31" spans="1:9" ht="20.149999999999999" customHeight="1" x14ac:dyDescent="0.35">
      <c r="A31" s="130"/>
      <c r="B31" s="97" t="s">
        <v>1043</v>
      </c>
      <c r="C31" s="24"/>
      <c r="D31" s="21">
        <f>data!C117</f>
        <v>0</v>
      </c>
      <c r="E31" s="49" t="s">
        <v>289</v>
      </c>
      <c r="F31" s="24"/>
      <c r="G31" s="21">
        <f>data!C124</f>
        <v>0</v>
      </c>
      <c r="H31" s="7"/>
    </row>
    <row r="32" spans="1:9" ht="20.149999999999999" customHeight="1" x14ac:dyDescent="0.35">
      <c r="A32" s="130"/>
      <c r="B32" s="97" t="s">
        <v>1044</v>
      </c>
      <c r="C32" s="24"/>
      <c r="D32" s="21">
        <f>data!C118</f>
        <v>25</v>
      </c>
      <c r="E32" s="49" t="s">
        <v>1045</v>
      </c>
      <c r="F32" s="24"/>
      <c r="G32" s="21">
        <f>data!C125</f>
        <v>0</v>
      </c>
      <c r="H32" s="7"/>
    </row>
    <row r="33" spans="1:8" ht="20.149999999999999" customHeight="1" x14ac:dyDescent="0.35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0</v>
      </c>
      <c r="H33" s="7"/>
    </row>
    <row r="34" spans="1:8" ht="20.149999999999999" customHeight="1" x14ac:dyDescent="0.35">
      <c r="A34" s="130"/>
      <c r="B34" s="97" t="s">
        <v>1048</v>
      </c>
      <c r="C34" s="24"/>
      <c r="D34" s="21">
        <f>data!C120</f>
        <v>0</v>
      </c>
      <c r="E34" s="49" t="s">
        <v>291</v>
      </c>
      <c r="F34" s="24"/>
      <c r="G34" s="21">
        <f>data!E127</f>
        <v>25</v>
      </c>
      <c r="H34" s="7"/>
    </row>
    <row r="35" spans="1:8" ht="20.149999999999999" customHeight="1" x14ac:dyDescent="0.35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49999999999999" customHeight="1" x14ac:dyDescent="0.35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0</v>
      </c>
      <c r="H36" s="7"/>
    </row>
    <row r="37" spans="1:8" ht="20.149999999999999" customHeight="1" x14ac:dyDescent="0.35">
      <c r="A37" s="130"/>
      <c r="E37" s="49" t="s">
        <v>293</v>
      </c>
      <c r="F37" s="24"/>
      <c r="G37" s="21">
        <f>data!C129</f>
        <v>0</v>
      </c>
      <c r="H37" s="7"/>
    </row>
    <row r="38" spans="1:8" ht="20.149999999999999" customHeight="1" x14ac:dyDescent="0.35">
      <c r="A38" s="130"/>
      <c r="B38" s="38"/>
      <c r="C38" s="38"/>
      <c r="D38" s="38"/>
      <c r="E38" s="38"/>
      <c r="F38" s="38"/>
      <c r="G38" s="24"/>
      <c r="H38" s="7"/>
    </row>
    <row r="39" spans="1:8" ht="20.149999999999999" customHeight="1" x14ac:dyDescent="0.35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49999999999999" customHeight="1" x14ac:dyDescent="0.35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4"/>
  <sheetViews>
    <sheetView showGridLines="0" topLeftCell="A13" zoomScale="75" workbookViewId="0">
      <selection activeCell="E11" sqref="E11"/>
    </sheetView>
  </sheetViews>
  <sheetFormatPr defaultColWidth="8.9140625" defaultRowHeight="20.149999999999999" customHeight="1" x14ac:dyDescent="0.3"/>
  <cols>
    <col min="1" max="1" width="10.3320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140625" style="2"/>
  </cols>
  <sheetData>
    <row r="1" spans="1:13" ht="20.149999999999999" customHeight="1" x14ac:dyDescent="0.35">
      <c r="A1" s="29" t="s">
        <v>1052</v>
      </c>
      <c r="B1" s="8"/>
      <c r="C1" s="8"/>
      <c r="D1" s="8"/>
      <c r="E1" s="8"/>
      <c r="F1" s="8"/>
      <c r="G1" s="165" t="s">
        <v>1053</v>
      </c>
    </row>
    <row r="2" spans="1:13" ht="20.149999999999999" customHeight="1" x14ac:dyDescent="0.35">
      <c r="A2" s="105" t="str">
        <f>"Hospital Name: "&amp;data!C84</f>
        <v>Hospital Name: Columbia Basin Hospital</v>
      </c>
      <c r="B2" s="8"/>
      <c r="C2" s="8"/>
      <c r="D2" s="8"/>
      <c r="E2" s="8"/>
      <c r="F2" s="11"/>
      <c r="G2" s="76" t="s">
        <v>1054</v>
      </c>
    </row>
    <row r="3" spans="1:13" ht="20.149999999999999" customHeight="1" x14ac:dyDescent="0.35">
      <c r="A3" s="8"/>
      <c r="B3" s="8"/>
      <c r="C3" s="8"/>
      <c r="D3" s="8"/>
      <c r="E3" s="8"/>
      <c r="F3" s="8"/>
      <c r="G3" s="106" t="str">
        <f>"FYE: "&amp;data!C82</f>
        <v>FYE: 12/31/2021</v>
      </c>
    </row>
    <row r="4" spans="1:13" ht="20.149999999999999" customHeight="1" x14ac:dyDescent="0.35">
      <c r="A4" s="107" t="s">
        <v>1055</v>
      </c>
      <c r="B4" s="108"/>
      <c r="C4" s="108"/>
      <c r="D4" s="108"/>
      <c r="E4" s="108"/>
      <c r="F4" s="108"/>
      <c r="G4" s="95"/>
    </row>
    <row r="5" spans="1:13" ht="20.149999999999999" customHeight="1" x14ac:dyDescent="0.35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49999999999999" customHeight="1" x14ac:dyDescent="0.35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49999999999999" customHeight="1" x14ac:dyDescent="0.35">
      <c r="A7" s="23" t="s">
        <v>296</v>
      </c>
      <c r="B7" s="48">
        <f>data!B138</f>
        <v>81</v>
      </c>
      <c r="C7" s="48">
        <f>data!B139</f>
        <v>274</v>
      </c>
      <c r="D7" s="48">
        <f>data!B140</f>
        <v>0</v>
      </c>
      <c r="E7" s="48">
        <f>data!B141</f>
        <v>2104400</v>
      </c>
      <c r="F7" s="48">
        <f>data!B142</f>
        <v>8214977</v>
      </c>
      <c r="G7" s="48">
        <f>data!B141+data!B142</f>
        <v>10319377</v>
      </c>
    </row>
    <row r="8" spans="1:13" ht="20.149999999999999" customHeight="1" x14ac:dyDescent="0.35">
      <c r="A8" s="23" t="s">
        <v>297</v>
      </c>
      <c r="B8" s="48">
        <f>data!C138</f>
        <v>23</v>
      </c>
      <c r="C8" s="48">
        <f>data!C139</f>
        <v>73</v>
      </c>
      <c r="D8" s="48">
        <f>data!C140</f>
        <v>0</v>
      </c>
      <c r="E8" s="48">
        <f>data!C141</f>
        <v>860944</v>
      </c>
      <c r="F8" s="48">
        <f>data!C142</f>
        <v>4530791</v>
      </c>
      <c r="G8" s="48">
        <f>data!C141+data!C142</f>
        <v>5391735</v>
      </c>
    </row>
    <row r="9" spans="1:13" ht="20.149999999999999" customHeight="1" x14ac:dyDescent="0.35">
      <c r="A9" s="23" t="s">
        <v>1058</v>
      </c>
      <c r="B9" s="48">
        <f>data!D138</f>
        <v>24</v>
      </c>
      <c r="C9" s="48">
        <f>data!D139</f>
        <v>87</v>
      </c>
      <c r="D9" s="48">
        <f>data!D140</f>
        <v>0</v>
      </c>
      <c r="E9" s="48">
        <f>data!D141</f>
        <v>1012419</v>
      </c>
      <c r="F9" s="48">
        <f>data!D142</f>
        <v>5778953</v>
      </c>
      <c r="G9" s="48">
        <f>data!D141+data!D142</f>
        <v>6791372</v>
      </c>
    </row>
    <row r="10" spans="1:13" ht="20.149999999999999" customHeight="1" x14ac:dyDescent="0.35">
      <c r="A10" s="111" t="s">
        <v>203</v>
      </c>
      <c r="B10" s="48">
        <f>data!E138</f>
        <v>128</v>
      </c>
      <c r="C10" s="48">
        <f>data!E139</f>
        <v>434</v>
      </c>
      <c r="D10" s="48">
        <f>data!E140</f>
        <v>0</v>
      </c>
      <c r="E10" s="48">
        <f>data!E141</f>
        <v>3977763</v>
      </c>
      <c r="F10" s="48">
        <f>data!E142</f>
        <v>18524721</v>
      </c>
      <c r="G10" s="48">
        <f>data!E141+data!E142</f>
        <v>22502484</v>
      </c>
    </row>
    <row r="11" spans="1:13" ht="20.149999999999999" customHeight="1" x14ac:dyDescent="0.35">
      <c r="A11" s="112"/>
      <c r="B11" s="113"/>
      <c r="C11" s="113"/>
      <c r="D11" s="113"/>
      <c r="E11" s="113"/>
      <c r="F11" s="113"/>
      <c r="G11" s="114"/>
    </row>
    <row r="12" spans="1:13" ht="20.149999999999999" customHeight="1" x14ac:dyDescent="0.35">
      <c r="A12" s="73"/>
      <c r="B12" s="30"/>
      <c r="C12" s="30"/>
      <c r="D12" s="30"/>
      <c r="E12" s="30"/>
      <c r="F12" s="30"/>
      <c r="G12" s="20"/>
    </row>
    <row r="13" spans="1:13" ht="20.149999999999999" customHeight="1" x14ac:dyDescent="0.35">
      <c r="A13" s="115" t="s">
        <v>1059</v>
      </c>
      <c r="B13" s="5"/>
      <c r="C13" s="5"/>
      <c r="D13" s="5"/>
      <c r="E13" s="5"/>
      <c r="F13" s="5"/>
      <c r="G13" s="116"/>
    </row>
    <row r="14" spans="1:13" ht="20.149999999999999" customHeight="1" x14ac:dyDescent="0.35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49999999999999" customHeight="1" x14ac:dyDescent="0.35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80"/>
    </row>
    <row r="16" spans="1:13" ht="20.149999999999999" customHeight="1" x14ac:dyDescent="0.35">
      <c r="A16" s="23" t="s">
        <v>296</v>
      </c>
      <c r="B16" s="48">
        <f>data!B144</f>
        <v>105</v>
      </c>
      <c r="C16" s="48">
        <f>data!B145</f>
        <v>1609</v>
      </c>
      <c r="D16" s="48">
        <f>data!B146</f>
        <v>0</v>
      </c>
      <c r="E16" s="48">
        <f>data!B147</f>
        <v>642189</v>
      </c>
      <c r="F16" s="48">
        <f>data!B148</f>
        <v>0</v>
      </c>
      <c r="G16" s="48">
        <f>data!B147+data!B148</f>
        <v>642189</v>
      </c>
    </row>
    <row r="17" spans="1:7" ht="20.149999999999999" customHeight="1" x14ac:dyDescent="0.35">
      <c r="A17" s="23" t="s">
        <v>297</v>
      </c>
      <c r="B17" s="48">
        <f>data!C144</f>
        <v>6</v>
      </c>
      <c r="C17" s="48">
        <f>data!C145</f>
        <v>4622</v>
      </c>
      <c r="D17" s="48">
        <f>data!C146</f>
        <v>0</v>
      </c>
      <c r="E17" s="48">
        <f>data!C147</f>
        <v>1724275</v>
      </c>
      <c r="F17" s="48">
        <f>data!C148</f>
        <v>0</v>
      </c>
      <c r="G17" s="48">
        <f>data!C147+data!C148</f>
        <v>1724275</v>
      </c>
    </row>
    <row r="18" spans="1:7" ht="20.149999999999999" customHeight="1" x14ac:dyDescent="0.35">
      <c r="A18" s="23" t="s">
        <v>1058</v>
      </c>
      <c r="B18" s="48">
        <f>data!D144</f>
        <v>22</v>
      </c>
      <c r="C18" s="48">
        <f>data!D145</f>
        <v>2402</v>
      </c>
      <c r="D18" s="48">
        <f>data!D146</f>
        <v>0</v>
      </c>
      <c r="E18" s="48">
        <f>data!D147</f>
        <v>533174</v>
      </c>
      <c r="F18" s="48">
        <f>data!D148</f>
        <v>0</v>
      </c>
      <c r="G18" s="48">
        <f>data!D147+data!D148</f>
        <v>533174</v>
      </c>
    </row>
    <row r="19" spans="1:7" ht="20.149999999999999" customHeight="1" x14ac:dyDescent="0.35">
      <c r="A19" s="111" t="s">
        <v>203</v>
      </c>
      <c r="B19" s="48">
        <f>data!E144</f>
        <v>133</v>
      </c>
      <c r="C19" s="48">
        <f>data!E145</f>
        <v>8633</v>
      </c>
      <c r="D19" s="48">
        <f>data!E146</f>
        <v>0</v>
      </c>
      <c r="E19" s="48">
        <f>data!E147</f>
        <v>2899638</v>
      </c>
      <c r="F19" s="48">
        <f>data!E148</f>
        <v>0</v>
      </c>
      <c r="G19" s="48">
        <f>data!E147+data!E148</f>
        <v>2899638</v>
      </c>
    </row>
    <row r="20" spans="1:7" ht="20.149999999999999" customHeight="1" x14ac:dyDescent="0.35">
      <c r="A20" s="112"/>
      <c r="B20" s="113"/>
      <c r="C20" s="113"/>
      <c r="D20" s="113"/>
      <c r="E20" s="113"/>
      <c r="F20" s="113"/>
      <c r="G20" s="114"/>
    </row>
    <row r="21" spans="1:7" ht="20.149999999999999" customHeight="1" x14ac:dyDescent="0.35">
      <c r="A21" s="73"/>
      <c r="B21" s="30"/>
      <c r="C21" s="30"/>
      <c r="D21" s="30"/>
      <c r="E21" s="30"/>
      <c r="F21" s="30"/>
      <c r="G21" s="20"/>
    </row>
    <row r="22" spans="1:7" ht="20.149999999999999" customHeight="1" x14ac:dyDescent="0.35">
      <c r="A22" s="115" t="s">
        <v>1060</v>
      </c>
      <c r="B22" s="5"/>
      <c r="C22" s="5"/>
      <c r="D22" s="5"/>
      <c r="E22" s="5"/>
      <c r="F22" s="5"/>
      <c r="G22" s="116"/>
    </row>
    <row r="23" spans="1:7" ht="20.149999999999999" customHeight="1" x14ac:dyDescent="0.35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49999999999999" customHeight="1" x14ac:dyDescent="0.35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49999999999999" customHeight="1" x14ac:dyDescent="0.35">
      <c r="A25" s="23" t="s">
        <v>296</v>
      </c>
      <c r="B25" s="48">
        <f>data!B150</f>
        <v>0</v>
      </c>
      <c r="C25" s="48">
        <f>data!B151</f>
        <v>0</v>
      </c>
      <c r="D25" s="48">
        <f>data!B152</f>
        <v>0</v>
      </c>
      <c r="E25" s="48">
        <f>data!B153</f>
        <v>0</v>
      </c>
      <c r="F25" s="48">
        <f>data!B154</f>
        <v>0</v>
      </c>
      <c r="G25" s="48">
        <f>data!B153+data!B154</f>
        <v>0</v>
      </c>
    </row>
    <row r="26" spans="1:7" ht="20.149999999999999" customHeight="1" x14ac:dyDescent="0.35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0</v>
      </c>
      <c r="G26" s="48">
        <f>data!C153+data!C154</f>
        <v>0</v>
      </c>
    </row>
    <row r="27" spans="1:7" ht="20.149999999999999" customHeight="1" x14ac:dyDescent="0.35">
      <c r="A27" s="23" t="s">
        <v>1058</v>
      </c>
      <c r="B27" s="48">
        <f>data!D150</f>
        <v>0</v>
      </c>
      <c r="C27" s="48">
        <f>data!D151</f>
        <v>0</v>
      </c>
      <c r="D27" s="48">
        <f>data!D152</f>
        <v>0</v>
      </c>
      <c r="E27" s="48">
        <f>data!D153</f>
        <v>0</v>
      </c>
      <c r="F27" s="48">
        <f>data!D154</f>
        <v>0</v>
      </c>
      <c r="G27" s="48">
        <f>data!D153+data!D154</f>
        <v>0</v>
      </c>
    </row>
    <row r="28" spans="1:7" ht="20.149999999999999" customHeight="1" x14ac:dyDescent="0.35">
      <c r="A28" s="111" t="s">
        <v>203</v>
      </c>
      <c r="B28" s="48">
        <f>data!E150</f>
        <v>0</v>
      </c>
      <c r="C28" s="48">
        <f>data!E151</f>
        <v>0</v>
      </c>
      <c r="D28" s="48">
        <f>data!E152</f>
        <v>0</v>
      </c>
      <c r="E28" s="48">
        <f>data!E153</f>
        <v>0</v>
      </c>
      <c r="F28" s="48">
        <f>data!E154</f>
        <v>0</v>
      </c>
      <c r="G28" s="48">
        <f>data!E153+data!E154</f>
        <v>0</v>
      </c>
    </row>
    <row r="29" spans="1:7" ht="20.149999999999999" customHeight="1" x14ac:dyDescent="0.35">
      <c r="A29" s="112"/>
      <c r="B29" s="113"/>
      <c r="C29" s="113"/>
      <c r="D29" s="113"/>
      <c r="E29" s="113"/>
      <c r="F29" s="113"/>
      <c r="G29" s="114"/>
    </row>
    <row r="30" spans="1:7" ht="20.149999999999999" customHeight="1" x14ac:dyDescent="0.35">
      <c r="A30" s="73"/>
      <c r="B30" s="50"/>
      <c r="C30" s="30"/>
      <c r="D30" s="30"/>
      <c r="E30" s="30"/>
      <c r="F30" s="30"/>
      <c r="G30" s="20"/>
    </row>
    <row r="31" spans="1:7" ht="20.149999999999999" customHeight="1" x14ac:dyDescent="0.35">
      <c r="A31" s="118" t="s">
        <v>1061</v>
      </c>
      <c r="B31" s="119"/>
      <c r="C31" s="70"/>
      <c r="D31" s="120"/>
      <c r="E31" s="120"/>
      <c r="F31" s="120"/>
      <c r="G31" s="121"/>
    </row>
    <row r="32" spans="1:7" ht="20.149999999999999" customHeight="1" x14ac:dyDescent="0.35">
      <c r="A32" s="122"/>
      <c r="B32" s="65" t="s">
        <v>1062</v>
      </c>
      <c r="C32" s="123">
        <f>data!B157</f>
        <v>2518282</v>
      </c>
      <c r="D32" s="70"/>
      <c r="E32" s="70"/>
      <c r="F32" s="70"/>
      <c r="G32" s="27"/>
    </row>
    <row r="33" spans="1:7" ht="20.149999999999999" customHeight="1" x14ac:dyDescent="0.35">
      <c r="A33" s="122"/>
      <c r="B33" s="124" t="s">
        <v>1063</v>
      </c>
      <c r="C33" s="125">
        <f>data!C157</f>
        <v>894503</v>
      </c>
      <c r="D33" s="119"/>
      <c r="E33" s="119"/>
      <c r="F33" s="119"/>
      <c r="G33" s="126"/>
    </row>
    <row r="34" spans="1:7" ht="20.149999999999999" customHeight="1" x14ac:dyDescent="0.35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M41"/>
  <sheetViews>
    <sheetView showGridLines="0" topLeftCell="A4" zoomScale="75" workbookViewId="0">
      <selection activeCell="C33" sqref="C33"/>
    </sheetView>
  </sheetViews>
  <sheetFormatPr defaultColWidth="8.9140625" defaultRowHeight="14" x14ac:dyDescent="0.3"/>
  <cols>
    <col min="1" max="1" width="5.75" style="2" customWidth="1"/>
    <col min="2" max="2" width="54.08203125" style="2" customWidth="1"/>
    <col min="3" max="3" width="13.75" style="2" customWidth="1"/>
    <col min="4" max="16384" width="8.9140625" style="2"/>
  </cols>
  <sheetData>
    <row r="1" spans="1:13" ht="20.149999999999999" customHeight="1" x14ac:dyDescent="0.35">
      <c r="A1" s="4" t="s">
        <v>305</v>
      </c>
      <c r="B1" s="5"/>
      <c r="C1" s="167" t="s">
        <v>1064</v>
      </c>
    </row>
    <row r="2" spans="1:13" ht="20.149999999999999" customHeight="1" x14ac:dyDescent="0.35">
      <c r="A2" s="94"/>
      <c r="B2" s="8"/>
      <c r="C2" s="8"/>
    </row>
    <row r="3" spans="1:13" ht="20.149999999999999" customHeight="1" x14ac:dyDescent="0.35">
      <c r="A3" s="29" t="str">
        <f>"Hospital: "&amp;data!C84</f>
        <v>Hospital: Columbia Basin Hospital</v>
      </c>
      <c r="B3" s="30"/>
      <c r="C3" s="31" t="str">
        <f>"FYE: "&amp;data!C82</f>
        <v>FYE: 12/31/2021</v>
      </c>
    </row>
    <row r="4" spans="1:13" ht="20.149999999999999" customHeight="1" x14ac:dyDescent="0.35">
      <c r="A4" s="30"/>
      <c r="B4" s="8"/>
      <c r="C4" s="8"/>
    </row>
    <row r="5" spans="1:13" ht="20.149999999999999" customHeight="1" x14ac:dyDescent="0.35">
      <c r="A5" s="23">
        <v>1</v>
      </c>
      <c r="B5" s="37" t="s">
        <v>306</v>
      </c>
      <c r="C5" s="95"/>
    </row>
    <row r="6" spans="1:13" ht="20.149999999999999" customHeight="1" x14ac:dyDescent="0.35">
      <c r="A6" s="96">
        <v>2</v>
      </c>
      <c r="B6" s="49" t="s">
        <v>1065</v>
      </c>
      <c r="C6" s="13">
        <f>data!C165</f>
        <v>718312</v>
      </c>
    </row>
    <row r="7" spans="1:13" ht="20.149999999999999" customHeight="1" x14ac:dyDescent="0.35">
      <c r="A7" s="40">
        <v>3</v>
      </c>
      <c r="B7" s="97" t="s">
        <v>308</v>
      </c>
      <c r="C7" s="13">
        <f>data!C166</f>
        <v>31064</v>
      </c>
    </row>
    <row r="8" spans="1:13" ht="20.149999999999999" customHeight="1" x14ac:dyDescent="0.35">
      <c r="A8" s="40">
        <v>4</v>
      </c>
      <c r="B8" s="49" t="s">
        <v>309</v>
      </c>
      <c r="C8" s="13">
        <f>data!C167</f>
        <v>113321</v>
      </c>
    </row>
    <row r="9" spans="1:13" ht="20.149999999999999" customHeight="1" x14ac:dyDescent="0.35">
      <c r="A9" s="40">
        <v>5</v>
      </c>
      <c r="B9" s="49" t="s">
        <v>310</v>
      </c>
      <c r="C9" s="13">
        <f>data!C168</f>
        <v>841865</v>
      </c>
    </row>
    <row r="10" spans="1:13" ht="20.149999999999999" customHeight="1" x14ac:dyDescent="0.35">
      <c r="A10" s="40">
        <v>6</v>
      </c>
      <c r="B10" s="49" t="s">
        <v>311</v>
      </c>
      <c r="C10" s="13">
        <f>data!C169</f>
        <v>1106</v>
      </c>
    </row>
    <row r="11" spans="1:13" ht="20.149999999999999" customHeight="1" x14ac:dyDescent="0.35">
      <c r="A11" s="40">
        <v>7</v>
      </c>
      <c r="B11" s="49" t="s">
        <v>312</v>
      </c>
      <c r="C11" s="13">
        <f>data!C170</f>
        <v>360295</v>
      </c>
    </row>
    <row r="12" spans="1:13" ht="20.149999999999999" customHeight="1" x14ac:dyDescent="0.35">
      <c r="A12" s="40">
        <v>8</v>
      </c>
      <c r="B12" s="49" t="s">
        <v>313</v>
      </c>
      <c r="C12" s="13">
        <f>data!C171</f>
        <v>-50820</v>
      </c>
    </row>
    <row r="13" spans="1:13" ht="20.149999999999999" customHeight="1" x14ac:dyDescent="0.35">
      <c r="A13" s="40">
        <v>9</v>
      </c>
      <c r="B13" s="49" t="s">
        <v>313</v>
      </c>
      <c r="C13" s="13">
        <f>data!C172</f>
        <v>0</v>
      </c>
    </row>
    <row r="14" spans="1:13" ht="20.149999999999999" customHeight="1" x14ac:dyDescent="0.35">
      <c r="A14" s="40">
        <v>10</v>
      </c>
      <c r="B14" s="49" t="s">
        <v>1066</v>
      </c>
      <c r="C14" s="13">
        <f>data!D173</f>
        <v>2015143</v>
      </c>
    </row>
    <row r="15" spans="1:13" ht="20.149999999999999" customHeight="1" x14ac:dyDescent="0.35">
      <c r="A15" s="57"/>
      <c r="B15" s="45"/>
      <c r="C15" s="98"/>
      <c r="M15" s="180"/>
    </row>
    <row r="16" spans="1:13" ht="20.149999999999999" customHeight="1" x14ac:dyDescent="0.35">
      <c r="A16" s="73"/>
      <c r="B16" s="30"/>
      <c r="C16" s="20"/>
    </row>
    <row r="17" spans="1:3" ht="20.149999999999999" customHeight="1" x14ac:dyDescent="0.35">
      <c r="A17" s="99">
        <v>11</v>
      </c>
      <c r="B17" s="100" t="s">
        <v>314</v>
      </c>
      <c r="C17" s="101"/>
    </row>
    <row r="18" spans="1:3" ht="20.149999999999999" customHeight="1" x14ac:dyDescent="0.35">
      <c r="A18" s="13">
        <v>12</v>
      </c>
      <c r="B18" s="49" t="s">
        <v>1067</v>
      </c>
      <c r="C18" s="13">
        <f>data!C175</f>
        <v>1425</v>
      </c>
    </row>
    <row r="19" spans="1:3" ht="20.149999999999999" customHeight="1" x14ac:dyDescent="0.35">
      <c r="A19" s="13">
        <v>13</v>
      </c>
      <c r="B19" s="49" t="s">
        <v>1068</v>
      </c>
      <c r="C19" s="13">
        <f>data!C176</f>
        <v>45745</v>
      </c>
    </row>
    <row r="20" spans="1:3" ht="20.149999999999999" customHeight="1" x14ac:dyDescent="0.35">
      <c r="A20" s="13">
        <v>14</v>
      </c>
      <c r="B20" s="49" t="s">
        <v>1069</v>
      </c>
      <c r="C20" s="13">
        <f>data!D177</f>
        <v>47170</v>
      </c>
    </row>
    <row r="21" spans="1:3" ht="20.149999999999999" customHeight="1" x14ac:dyDescent="0.35">
      <c r="A21" s="57"/>
      <c r="B21" s="45"/>
      <c r="C21" s="98"/>
    </row>
    <row r="22" spans="1:3" ht="20.149999999999999" customHeight="1" x14ac:dyDescent="0.35">
      <c r="A22" s="73"/>
      <c r="B22" s="8"/>
      <c r="C22" s="44"/>
    </row>
    <row r="23" spans="1:3" ht="20.149999999999999" customHeight="1" x14ac:dyDescent="0.35">
      <c r="A23" s="102">
        <v>15</v>
      </c>
      <c r="B23" s="103" t="s">
        <v>317</v>
      </c>
      <c r="C23" s="95"/>
    </row>
    <row r="24" spans="1:3" ht="20.149999999999999" customHeight="1" x14ac:dyDescent="0.35">
      <c r="A24" s="13">
        <v>16</v>
      </c>
      <c r="B24" s="37" t="s">
        <v>1070</v>
      </c>
      <c r="C24" s="104"/>
    </row>
    <row r="25" spans="1:3" ht="20.149999999999999" customHeight="1" x14ac:dyDescent="0.35">
      <c r="A25" s="13">
        <v>17</v>
      </c>
      <c r="B25" s="49" t="s">
        <v>1071</v>
      </c>
      <c r="C25" s="13">
        <f>data!C179</f>
        <v>44597</v>
      </c>
    </row>
    <row r="26" spans="1:3" ht="20.149999999999999" customHeight="1" x14ac:dyDescent="0.35">
      <c r="A26" s="13">
        <v>18</v>
      </c>
      <c r="B26" s="49" t="s">
        <v>319</v>
      </c>
      <c r="C26" s="13">
        <f>data!C180</f>
        <v>147225</v>
      </c>
    </row>
    <row r="27" spans="1:3" ht="20.149999999999999" customHeight="1" x14ac:dyDescent="0.35">
      <c r="A27" s="13">
        <v>19</v>
      </c>
      <c r="B27" s="49" t="s">
        <v>1072</v>
      </c>
      <c r="C27" s="13">
        <f>data!D181</f>
        <v>191822</v>
      </c>
    </row>
    <row r="28" spans="1:3" ht="20.149999999999999" customHeight="1" x14ac:dyDescent="0.35">
      <c r="A28" s="57"/>
      <c r="B28" s="45"/>
      <c r="C28" s="98"/>
    </row>
    <row r="29" spans="1:3" ht="20.149999999999999" customHeight="1" x14ac:dyDescent="0.35">
      <c r="A29" s="73"/>
      <c r="B29" s="30"/>
      <c r="C29" s="20"/>
    </row>
    <row r="30" spans="1:3" ht="20.149999999999999" customHeight="1" x14ac:dyDescent="0.35">
      <c r="A30" s="102">
        <v>20</v>
      </c>
      <c r="B30" s="43" t="s">
        <v>1073</v>
      </c>
      <c r="C30" s="34"/>
    </row>
    <row r="31" spans="1:3" ht="20.149999999999999" customHeight="1" x14ac:dyDescent="0.35">
      <c r="A31" s="13">
        <v>21</v>
      </c>
      <c r="B31" s="49" t="s">
        <v>321</v>
      </c>
      <c r="C31" s="13">
        <f>data!C183</f>
        <v>0</v>
      </c>
    </row>
    <row r="32" spans="1:3" ht="20.149999999999999" customHeight="1" x14ac:dyDescent="0.35">
      <c r="A32" s="13">
        <v>22</v>
      </c>
      <c r="B32" s="49" t="s">
        <v>1074</v>
      </c>
      <c r="C32" s="13">
        <f>data!C184</f>
        <v>0</v>
      </c>
    </row>
    <row r="33" spans="1:3" ht="20.149999999999999" customHeight="1" x14ac:dyDescent="0.35">
      <c r="A33" s="13">
        <v>23</v>
      </c>
      <c r="B33" s="49" t="s">
        <v>132</v>
      </c>
      <c r="C33" s="13">
        <f>data!C185</f>
        <v>0</v>
      </c>
    </row>
    <row r="34" spans="1:3" ht="20.149999999999999" customHeight="1" x14ac:dyDescent="0.35">
      <c r="A34" s="13">
        <v>24</v>
      </c>
      <c r="B34" s="49" t="s">
        <v>1075</v>
      </c>
      <c r="C34" s="13">
        <f>data!D186</f>
        <v>0</v>
      </c>
    </row>
    <row r="35" spans="1:3" ht="20.149999999999999" customHeight="1" x14ac:dyDescent="0.35">
      <c r="A35" s="57"/>
      <c r="B35" s="45"/>
      <c r="C35" s="98"/>
    </row>
    <row r="36" spans="1:3" ht="20.149999999999999" customHeight="1" x14ac:dyDescent="0.35">
      <c r="A36" s="73"/>
      <c r="B36" s="30"/>
      <c r="C36" s="20"/>
    </row>
    <row r="37" spans="1:3" ht="20.149999999999999" customHeight="1" x14ac:dyDescent="0.35">
      <c r="A37" s="102">
        <v>25</v>
      </c>
      <c r="B37" s="43" t="s">
        <v>323</v>
      </c>
      <c r="C37" s="95"/>
    </row>
    <row r="38" spans="1:3" ht="20.149999999999999" customHeight="1" x14ac:dyDescent="0.35">
      <c r="A38" s="13">
        <v>26</v>
      </c>
      <c r="B38" s="49" t="s">
        <v>1076</v>
      </c>
      <c r="C38" s="13">
        <f>data!C188</f>
        <v>0</v>
      </c>
    </row>
    <row r="39" spans="1:3" ht="20.149999999999999" customHeight="1" x14ac:dyDescent="0.35">
      <c r="A39" s="13">
        <v>27</v>
      </c>
      <c r="B39" s="49" t="s">
        <v>325</v>
      </c>
      <c r="C39" s="13">
        <f>data!C189</f>
        <v>748336</v>
      </c>
    </row>
    <row r="40" spans="1:3" ht="20.149999999999999" customHeight="1" x14ac:dyDescent="0.35">
      <c r="A40" s="13">
        <v>28</v>
      </c>
      <c r="B40" s="49" t="s">
        <v>1077</v>
      </c>
      <c r="C40" s="13">
        <f>data!D190</f>
        <v>748336</v>
      </c>
    </row>
    <row r="41" spans="1:3" x14ac:dyDescent="0.3">
      <c r="A41" s="3"/>
      <c r="B41" s="3"/>
      <c r="C41" s="3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2"/>
  <sheetViews>
    <sheetView showGridLines="0" zoomScale="75" workbookViewId="0">
      <selection activeCell="C7" sqref="C7"/>
    </sheetView>
  </sheetViews>
  <sheetFormatPr defaultColWidth="8.9140625" defaultRowHeight="20.149999999999999" customHeight="1" x14ac:dyDescent="0.35"/>
  <cols>
    <col min="1" max="1" width="5.75" style="7" customWidth="1"/>
    <col min="2" max="2" width="22.58203125" style="7" customWidth="1"/>
    <col min="3" max="5" width="13.75" style="7" customWidth="1"/>
    <col min="6" max="6" width="15.75" style="7" customWidth="1"/>
    <col min="7" max="16384" width="8.9140625" style="7"/>
  </cols>
  <sheetData>
    <row r="1" spans="1:13" ht="20.149999999999999" customHeight="1" x14ac:dyDescent="0.35">
      <c r="A1" s="4" t="s">
        <v>326</v>
      </c>
      <c r="B1" s="5"/>
      <c r="C1" s="5"/>
      <c r="D1" s="5"/>
      <c r="E1" s="5"/>
      <c r="F1" s="167" t="s">
        <v>1078</v>
      </c>
    </row>
    <row r="2" spans="1:13" ht="20.149999999999999" customHeight="1" x14ac:dyDescent="0.35">
      <c r="A2" s="8"/>
      <c r="B2" s="8"/>
      <c r="C2" s="8"/>
      <c r="D2" s="8"/>
      <c r="E2" s="8"/>
      <c r="F2" s="8"/>
    </row>
    <row r="3" spans="1:13" ht="20.149999999999999" customHeight="1" x14ac:dyDescent="0.35">
      <c r="A3" s="10" t="str">
        <f>"Hospital: "&amp;data!C84</f>
        <v>Hospital: Columbia Basin Hospital</v>
      </c>
      <c r="B3" s="8"/>
      <c r="C3" s="8"/>
      <c r="E3" s="11"/>
      <c r="F3" s="12" t="str">
        <f>" FYE: "&amp;data!C82</f>
        <v xml:space="preserve"> FYE: 12/31/2021</v>
      </c>
    </row>
    <row r="4" spans="1:13" ht="20.149999999999999" customHeight="1" x14ac:dyDescent="0.35">
      <c r="A4" s="39" t="s">
        <v>327</v>
      </c>
      <c r="B4" s="36"/>
      <c r="C4" s="36"/>
      <c r="D4" s="71"/>
      <c r="E4" s="71"/>
      <c r="F4" s="36"/>
    </row>
    <row r="5" spans="1:13" ht="20.149999999999999" customHeight="1" x14ac:dyDescent="0.35">
      <c r="A5" s="42"/>
      <c r="B5" s="52"/>
      <c r="C5" s="72" t="s">
        <v>1079</v>
      </c>
      <c r="D5" s="47"/>
      <c r="E5" s="47"/>
      <c r="F5" s="72" t="s">
        <v>1080</v>
      </c>
    </row>
    <row r="6" spans="1:13" ht="20.149999999999999" customHeight="1" x14ac:dyDescent="0.35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49999999999999" customHeight="1" x14ac:dyDescent="0.35">
      <c r="A7" s="13">
        <v>1</v>
      </c>
      <c r="B7" s="14" t="s">
        <v>332</v>
      </c>
      <c r="C7" s="21">
        <f>data!B195</f>
        <v>99457</v>
      </c>
      <c r="D7" s="21">
        <f>data!C195</f>
        <v>0</v>
      </c>
      <c r="E7" s="21">
        <f>data!D195</f>
        <v>0</v>
      </c>
      <c r="F7" s="21">
        <f>data!E195</f>
        <v>99457</v>
      </c>
    </row>
    <row r="8" spans="1:13" ht="20.149999999999999" customHeight="1" x14ac:dyDescent="0.35">
      <c r="A8" s="13">
        <v>2</v>
      </c>
      <c r="B8" s="14" t="s">
        <v>333</v>
      </c>
      <c r="C8" s="21">
        <f>data!B196</f>
        <v>186843</v>
      </c>
      <c r="D8" s="21">
        <f>data!C196</f>
        <v>136396</v>
      </c>
      <c r="E8" s="21">
        <f>data!D196</f>
        <v>0</v>
      </c>
      <c r="F8" s="21">
        <f>data!E196</f>
        <v>323239</v>
      </c>
    </row>
    <row r="9" spans="1:13" ht="20.149999999999999" customHeight="1" x14ac:dyDescent="0.35">
      <c r="A9" s="13">
        <v>3</v>
      </c>
      <c r="B9" s="14" t="s">
        <v>334</v>
      </c>
      <c r="C9" s="21">
        <f>data!B197</f>
        <v>24474025</v>
      </c>
      <c r="D9" s="21">
        <f>data!C197</f>
        <v>0</v>
      </c>
      <c r="E9" s="21">
        <f>data!D197</f>
        <v>0</v>
      </c>
      <c r="F9" s="21">
        <f>data!E197</f>
        <v>24474025</v>
      </c>
    </row>
    <row r="10" spans="1:13" ht="20.149999999999999" customHeight="1" x14ac:dyDescent="0.35">
      <c r="A10" s="13">
        <v>4</v>
      </c>
      <c r="B10" s="14" t="s">
        <v>1083</v>
      </c>
      <c r="C10" s="21">
        <f>data!B198</f>
        <v>4900033</v>
      </c>
      <c r="D10" s="21">
        <f>data!C198</f>
        <v>0</v>
      </c>
      <c r="E10" s="21">
        <f>data!D198</f>
        <v>0</v>
      </c>
      <c r="F10" s="21">
        <f>data!E198</f>
        <v>4900033</v>
      </c>
    </row>
    <row r="11" spans="1:13" ht="20.149999999999999" customHeight="1" x14ac:dyDescent="0.35">
      <c r="A11" s="13">
        <v>5</v>
      </c>
      <c r="B11" s="14" t="s">
        <v>1084</v>
      </c>
      <c r="C11" s="21">
        <f>data!B199</f>
        <v>0</v>
      </c>
      <c r="D11" s="21">
        <f>data!C199</f>
        <v>0</v>
      </c>
      <c r="E11" s="21">
        <f>data!D199</f>
        <v>0</v>
      </c>
      <c r="F11" s="21">
        <f>data!E199</f>
        <v>0</v>
      </c>
    </row>
    <row r="12" spans="1:13" ht="20.149999999999999" customHeight="1" x14ac:dyDescent="0.35">
      <c r="A12" s="13">
        <v>6</v>
      </c>
      <c r="B12" s="14" t="s">
        <v>1085</v>
      </c>
      <c r="C12" s="21">
        <f>data!B200</f>
        <v>4320563</v>
      </c>
      <c r="D12" s="21">
        <f>data!C200</f>
        <v>23570</v>
      </c>
      <c r="E12" s="21">
        <f>data!D200</f>
        <v>0</v>
      </c>
      <c r="F12" s="21">
        <f>data!E200</f>
        <v>4344133</v>
      </c>
    </row>
    <row r="13" spans="1:13" ht="20.149999999999999" customHeight="1" x14ac:dyDescent="0.35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49999999999999" customHeight="1" x14ac:dyDescent="0.35">
      <c r="A14" s="13">
        <v>8</v>
      </c>
      <c r="B14" s="14" t="s">
        <v>339</v>
      </c>
      <c r="C14" s="21">
        <f>data!B202</f>
        <v>0</v>
      </c>
      <c r="D14" s="21">
        <f>data!C202</f>
        <v>0</v>
      </c>
      <c r="E14" s="21">
        <f>data!D202</f>
        <v>0</v>
      </c>
      <c r="F14" s="21">
        <f>data!E202</f>
        <v>0</v>
      </c>
    </row>
    <row r="15" spans="1:13" ht="20.149999999999999" customHeight="1" x14ac:dyDescent="0.35">
      <c r="A15" s="13">
        <v>9</v>
      </c>
      <c r="B15" s="14" t="s">
        <v>1087</v>
      </c>
      <c r="C15" s="21">
        <f>data!B203</f>
        <v>1784</v>
      </c>
      <c r="D15" s="21">
        <f>data!C203</f>
        <v>27330</v>
      </c>
      <c r="E15" s="21">
        <f>data!D203</f>
        <v>0</v>
      </c>
      <c r="F15" s="21">
        <f>data!E203</f>
        <v>29114</v>
      </c>
      <c r="M15" s="265"/>
    </row>
    <row r="16" spans="1:13" ht="20.149999999999999" customHeight="1" x14ac:dyDescent="0.35">
      <c r="A16" s="13">
        <v>10</v>
      </c>
      <c r="B16" s="14" t="s">
        <v>661</v>
      </c>
      <c r="C16" s="21">
        <f>data!B204</f>
        <v>33982705</v>
      </c>
      <c r="D16" s="21">
        <f>data!C204</f>
        <v>187296</v>
      </c>
      <c r="E16" s="21">
        <f>data!D204</f>
        <v>0</v>
      </c>
      <c r="F16" s="21">
        <f>data!E204</f>
        <v>34170001</v>
      </c>
    </row>
    <row r="17" spans="1:6" ht="20.149999999999999" customHeight="1" x14ac:dyDescent="0.35">
      <c r="A17" s="73"/>
      <c r="B17" s="30"/>
      <c r="C17" s="30"/>
      <c r="D17" s="30"/>
      <c r="E17" s="30"/>
      <c r="F17" s="20"/>
    </row>
    <row r="18" spans="1:6" ht="20.149999999999999" customHeight="1" x14ac:dyDescent="0.35">
      <c r="A18" s="74"/>
      <c r="B18" s="8"/>
      <c r="C18" s="8"/>
      <c r="D18" s="8"/>
      <c r="E18" s="8"/>
      <c r="F18" s="28"/>
    </row>
    <row r="19" spans="1:6" ht="20.149999999999999" customHeight="1" x14ac:dyDescent="0.35">
      <c r="A19" s="74"/>
      <c r="B19" s="8"/>
      <c r="C19" s="8"/>
      <c r="D19" s="8"/>
      <c r="E19" s="8"/>
      <c r="F19" s="28"/>
    </row>
    <row r="20" spans="1:6" ht="20.149999999999999" customHeight="1" x14ac:dyDescent="0.35">
      <c r="A20" s="39" t="s">
        <v>341</v>
      </c>
      <c r="B20" s="36"/>
      <c r="C20" s="36"/>
      <c r="D20" s="36"/>
      <c r="E20" s="36"/>
      <c r="F20" s="36"/>
    </row>
    <row r="21" spans="1:6" ht="20.149999999999999" customHeight="1" x14ac:dyDescent="0.35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49999999999999" customHeight="1" x14ac:dyDescent="0.35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49999999999999" customHeight="1" x14ac:dyDescent="0.35">
      <c r="A23" s="13">
        <v>11</v>
      </c>
      <c r="B23" s="93" t="s">
        <v>332</v>
      </c>
      <c r="C23" s="92"/>
      <c r="D23" s="92"/>
      <c r="E23" s="92"/>
      <c r="F23" s="92"/>
    </row>
    <row r="24" spans="1:6" ht="20.149999999999999" customHeight="1" x14ac:dyDescent="0.35">
      <c r="A24" s="13">
        <v>12</v>
      </c>
      <c r="B24" s="14" t="s">
        <v>333</v>
      </c>
      <c r="C24" s="21">
        <f>data!B209</f>
        <v>133529</v>
      </c>
      <c r="D24" s="21">
        <f>data!C209</f>
        <v>10593</v>
      </c>
      <c r="E24" s="21">
        <f>data!D209</f>
        <v>0</v>
      </c>
      <c r="F24" s="21">
        <f>data!E209</f>
        <v>144122</v>
      </c>
    </row>
    <row r="25" spans="1:6" ht="20.149999999999999" customHeight="1" x14ac:dyDescent="0.35">
      <c r="A25" s="13">
        <v>13</v>
      </c>
      <c r="B25" s="14" t="s">
        <v>334</v>
      </c>
      <c r="C25" s="21">
        <f>data!B210</f>
        <v>11192554</v>
      </c>
      <c r="D25" s="21">
        <f>data!C210</f>
        <v>1008449</v>
      </c>
      <c r="E25" s="21">
        <f>data!D210</f>
        <v>0</v>
      </c>
      <c r="F25" s="21">
        <f>data!E210</f>
        <v>12201003</v>
      </c>
    </row>
    <row r="26" spans="1:6" ht="20.149999999999999" customHeight="1" x14ac:dyDescent="0.35">
      <c r="A26" s="13">
        <v>14</v>
      </c>
      <c r="B26" s="14" t="s">
        <v>1083</v>
      </c>
      <c r="C26" s="21">
        <f>data!B211</f>
        <v>1910300</v>
      </c>
      <c r="D26" s="21">
        <f>data!C211</f>
        <v>447827</v>
      </c>
      <c r="E26" s="21">
        <f>data!D211</f>
        <v>0</v>
      </c>
      <c r="F26" s="21">
        <f>data!E211</f>
        <v>2358127</v>
      </c>
    </row>
    <row r="27" spans="1:6" ht="20.149999999999999" customHeight="1" x14ac:dyDescent="0.35">
      <c r="A27" s="13">
        <v>15</v>
      </c>
      <c r="B27" s="14" t="s">
        <v>1084</v>
      </c>
      <c r="C27" s="21">
        <f>data!B212</f>
        <v>0</v>
      </c>
      <c r="D27" s="21">
        <f>data!C212</f>
        <v>0</v>
      </c>
      <c r="E27" s="21">
        <f>data!D212</f>
        <v>0</v>
      </c>
      <c r="F27" s="21">
        <f>data!E212</f>
        <v>0</v>
      </c>
    </row>
    <row r="28" spans="1:6" ht="20.149999999999999" customHeight="1" x14ac:dyDescent="0.35">
      <c r="A28" s="13">
        <v>16</v>
      </c>
      <c r="B28" s="14" t="s">
        <v>1085</v>
      </c>
      <c r="C28" s="21">
        <f>data!B213</f>
        <v>2932988</v>
      </c>
      <c r="D28" s="21">
        <f>data!C213</f>
        <v>346718</v>
      </c>
      <c r="E28" s="21">
        <f>data!D213</f>
        <v>0</v>
      </c>
      <c r="F28" s="21">
        <f>data!E213</f>
        <v>3279706</v>
      </c>
    </row>
    <row r="29" spans="1:6" ht="20.149999999999999" customHeight="1" x14ac:dyDescent="0.35">
      <c r="A29" s="13">
        <v>17</v>
      </c>
      <c r="B29" s="14" t="s">
        <v>1086</v>
      </c>
      <c r="C29" s="21">
        <f>data!B214</f>
        <v>0</v>
      </c>
      <c r="D29" s="21">
        <f>data!C214</f>
        <v>24823</v>
      </c>
      <c r="E29" s="21">
        <f>data!D214</f>
        <v>0</v>
      </c>
      <c r="F29" s="21">
        <f>data!E214</f>
        <v>24823</v>
      </c>
    </row>
    <row r="30" spans="1:6" ht="20.149999999999999" customHeight="1" x14ac:dyDescent="0.35">
      <c r="A30" s="13">
        <v>18</v>
      </c>
      <c r="B30" s="14" t="s">
        <v>339</v>
      </c>
      <c r="C30" s="21">
        <f>data!B215</f>
        <v>0</v>
      </c>
      <c r="D30" s="21">
        <f>data!C215</f>
        <v>0</v>
      </c>
      <c r="E30" s="21">
        <f>data!D215</f>
        <v>0</v>
      </c>
      <c r="F30" s="21">
        <f>data!E215</f>
        <v>0</v>
      </c>
    </row>
    <row r="31" spans="1:6" ht="20.149999999999999" customHeight="1" x14ac:dyDescent="0.35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49999999999999" customHeight="1" x14ac:dyDescent="0.35">
      <c r="A32" s="13">
        <v>20</v>
      </c>
      <c r="B32" s="14" t="s">
        <v>661</v>
      </c>
      <c r="C32" s="21">
        <f>data!B217</f>
        <v>16169371</v>
      </c>
      <c r="D32" s="21">
        <f>data!C217</f>
        <v>1838410</v>
      </c>
      <c r="E32" s="21">
        <f>data!D217</f>
        <v>0</v>
      </c>
      <c r="F32" s="21">
        <f>data!E217</f>
        <v>18007781</v>
      </c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M34"/>
  <sheetViews>
    <sheetView showGridLines="0" zoomScale="75" workbookViewId="0">
      <selection activeCell="M21" sqref="M21"/>
    </sheetView>
  </sheetViews>
  <sheetFormatPr defaultColWidth="8.9140625" defaultRowHeight="20.149999999999999" customHeight="1" x14ac:dyDescent="0.35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140625" style="7"/>
  </cols>
  <sheetData>
    <row r="1" spans="1:13" ht="20.149999999999999" customHeight="1" x14ac:dyDescent="0.35">
      <c r="A1" s="6" t="s">
        <v>1089</v>
      </c>
      <c r="B1" s="6"/>
      <c r="C1" s="6"/>
      <c r="D1" s="169" t="s">
        <v>1090</v>
      </c>
    </row>
    <row r="2" spans="1:13" ht="20.149999999999999" customHeight="1" x14ac:dyDescent="0.35">
      <c r="A2" s="29" t="str">
        <f>"Hospital: "&amp;data!C84</f>
        <v>Hospital: Columbia Basin Hospital</v>
      </c>
      <c r="B2" s="30"/>
      <c r="C2" s="30"/>
      <c r="D2" s="31" t="str">
        <f>"FYE: "&amp;data!C82</f>
        <v>FYE: 12/31/2021</v>
      </c>
    </row>
    <row r="3" spans="1:13" ht="20.149999999999999" customHeight="1" x14ac:dyDescent="0.35">
      <c r="A3" s="42"/>
      <c r="B3" s="52"/>
      <c r="C3" s="52"/>
      <c r="D3" s="52"/>
    </row>
    <row r="4" spans="1:13" ht="20.149999999999999" customHeight="1" x14ac:dyDescent="0.35">
      <c r="A4" s="53"/>
      <c r="B4" s="41" t="s">
        <v>1091</v>
      </c>
      <c r="C4" s="41" t="s">
        <v>1092</v>
      </c>
      <c r="D4" s="54"/>
    </row>
    <row r="5" spans="1:13" ht="20.149999999999999" customHeight="1" x14ac:dyDescent="0.35">
      <c r="A5" s="102">
        <v>1</v>
      </c>
      <c r="B5" s="55"/>
      <c r="C5" s="22" t="s">
        <v>1255</v>
      </c>
      <c r="D5" s="14">
        <f>data!D221</f>
        <v>460569</v>
      </c>
    </row>
    <row r="6" spans="1:13" ht="20.149999999999999" customHeight="1" x14ac:dyDescent="0.35">
      <c r="A6" s="13">
        <v>2</v>
      </c>
      <c r="B6" s="30"/>
      <c r="C6" s="31" t="s">
        <v>432</v>
      </c>
      <c r="D6" s="25"/>
    </row>
    <row r="7" spans="1:13" ht="20.149999999999999" customHeight="1" x14ac:dyDescent="0.35">
      <c r="A7" s="13">
        <v>3</v>
      </c>
      <c r="B7" s="55">
        <v>5810</v>
      </c>
      <c r="C7" s="14" t="s">
        <v>296</v>
      </c>
      <c r="D7" s="14">
        <f>data!C223</f>
        <v>1731266</v>
      </c>
    </row>
    <row r="8" spans="1:13" ht="20.149999999999999" customHeight="1" x14ac:dyDescent="0.35">
      <c r="A8" s="13">
        <v>4</v>
      </c>
      <c r="B8" s="55">
        <v>5820</v>
      </c>
      <c r="C8" s="14" t="s">
        <v>297</v>
      </c>
      <c r="D8" s="14">
        <f>data!C224</f>
        <v>2093932</v>
      </c>
    </row>
    <row r="9" spans="1:13" ht="20.149999999999999" customHeight="1" x14ac:dyDescent="0.35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49999999999999" customHeight="1" x14ac:dyDescent="0.35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49999999999999" customHeight="1" x14ac:dyDescent="0.35">
      <c r="A11" s="13">
        <v>7</v>
      </c>
      <c r="B11" s="55">
        <v>5850</v>
      </c>
      <c r="C11" s="14" t="s">
        <v>1093</v>
      </c>
      <c r="D11" s="14">
        <f>data!C227</f>
        <v>0</v>
      </c>
    </row>
    <row r="12" spans="1:13" ht="20.149999999999999" customHeight="1" x14ac:dyDescent="0.35">
      <c r="A12" s="13">
        <v>8</v>
      </c>
      <c r="B12" s="55">
        <v>5860</v>
      </c>
      <c r="C12" s="14" t="s">
        <v>132</v>
      </c>
      <c r="D12" s="14">
        <f>data!C228</f>
        <v>2178955</v>
      </c>
    </row>
    <row r="13" spans="1:13" ht="20.149999999999999" customHeight="1" x14ac:dyDescent="0.35">
      <c r="A13" s="23">
        <v>9</v>
      </c>
      <c r="B13" s="24"/>
      <c r="C13" s="14" t="s">
        <v>1094</v>
      </c>
      <c r="D13" s="14">
        <f>data!D229</f>
        <v>6004153</v>
      </c>
    </row>
    <row r="14" spans="1:13" ht="20.149999999999999" customHeight="1" x14ac:dyDescent="0.35">
      <c r="A14" s="81">
        <v>10</v>
      </c>
      <c r="B14" s="56"/>
      <c r="C14" s="56"/>
      <c r="D14" s="56"/>
    </row>
    <row r="15" spans="1:13" ht="20.149999999999999" customHeight="1" x14ac:dyDescent="0.35">
      <c r="A15" s="23">
        <v>11</v>
      </c>
      <c r="B15" s="58"/>
      <c r="C15" s="9" t="s">
        <v>351</v>
      </c>
      <c r="D15" s="25"/>
    </row>
    <row r="16" spans="1:13" ht="20.149999999999999" customHeight="1" x14ac:dyDescent="0.35">
      <c r="A16" s="81">
        <v>12</v>
      </c>
      <c r="B16" s="56"/>
      <c r="C16" s="49" t="s">
        <v>1095</v>
      </c>
      <c r="D16" s="140">
        <f>+data!C231</f>
        <v>0</v>
      </c>
      <c r="M16" s="265"/>
    </row>
    <row r="17" spans="1:4" ht="20.149999999999999" customHeight="1" x14ac:dyDescent="0.35">
      <c r="A17" s="23">
        <v>13</v>
      </c>
      <c r="B17" s="58"/>
      <c r="C17" s="45"/>
      <c r="D17" s="83"/>
    </row>
    <row r="18" spans="1:4" ht="20.149999999999999" customHeight="1" x14ac:dyDescent="0.35">
      <c r="A18" s="13">
        <v>14</v>
      </c>
      <c r="B18" s="59">
        <v>5900</v>
      </c>
      <c r="C18" s="14" t="s">
        <v>353</v>
      </c>
      <c r="D18" s="60">
        <f>data!C233</f>
        <v>17013</v>
      </c>
    </row>
    <row r="19" spans="1:4" ht="20.149999999999999" customHeight="1" x14ac:dyDescent="0.35">
      <c r="A19" s="61">
        <v>15</v>
      </c>
      <c r="B19" s="55">
        <v>5910</v>
      </c>
      <c r="C19" s="22" t="s">
        <v>1096</v>
      </c>
      <c r="D19" s="14">
        <f>data!C234</f>
        <v>47158</v>
      </c>
    </row>
    <row r="20" spans="1:4" ht="20.149999999999999" customHeight="1" x14ac:dyDescent="0.35">
      <c r="A20" s="23">
        <v>16</v>
      </c>
      <c r="B20" s="24"/>
      <c r="C20" s="24"/>
      <c r="D20" s="56"/>
    </row>
    <row r="21" spans="1:4" ht="20.149999999999999" customHeight="1" x14ac:dyDescent="0.35">
      <c r="A21" s="23">
        <v>17</v>
      </c>
      <c r="B21" s="56"/>
      <c r="C21" s="56"/>
      <c r="D21" s="56"/>
    </row>
    <row r="22" spans="1:4" ht="20.149999999999999" customHeight="1" x14ac:dyDescent="0.35">
      <c r="A22" s="81">
        <v>18</v>
      </c>
      <c r="B22" s="56"/>
      <c r="C22" s="15" t="s">
        <v>1097</v>
      </c>
      <c r="D22" s="14">
        <f>data!D236</f>
        <v>64171</v>
      </c>
    </row>
    <row r="23" spans="1:4" ht="20.149999999999999" customHeight="1" x14ac:dyDescent="0.35">
      <c r="A23" s="62">
        <v>19</v>
      </c>
      <c r="B23" s="58"/>
      <c r="C23" s="58"/>
      <c r="D23" s="25"/>
    </row>
    <row r="24" spans="1:4" ht="20.149999999999999" customHeight="1" x14ac:dyDescent="0.35">
      <c r="A24" s="269">
        <v>20</v>
      </c>
      <c r="B24" s="55">
        <v>5970</v>
      </c>
      <c r="C24" s="14" t="s">
        <v>357</v>
      </c>
      <c r="D24" s="14">
        <f>data!C238</f>
        <v>0</v>
      </c>
    </row>
    <row r="25" spans="1:4" ht="20.149999999999999" customHeight="1" x14ac:dyDescent="0.35">
      <c r="A25" s="62">
        <v>21</v>
      </c>
      <c r="B25" s="30"/>
      <c r="C25" s="30"/>
      <c r="D25" s="25"/>
    </row>
    <row r="26" spans="1:4" ht="20.149999999999999" customHeight="1" x14ac:dyDescent="0.35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49999999999999" customHeight="1" x14ac:dyDescent="0.35">
      <c r="A27" s="64">
        <v>23</v>
      </c>
      <c r="B27" s="63" t="s">
        <v>1099</v>
      </c>
      <c r="C27" s="56"/>
      <c r="D27" s="14">
        <f>data!D242</f>
        <v>6528893</v>
      </c>
    </row>
    <row r="28" spans="1:4" ht="20.149999999999999" customHeight="1" x14ac:dyDescent="0.35">
      <c r="A28" s="126">
        <v>24</v>
      </c>
      <c r="B28" s="65" t="s">
        <v>1100</v>
      </c>
      <c r="C28" s="50"/>
      <c r="D28" s="54"/>
    </row>
    <row r="29" spans="1:4" ht="20.149999999999999" customHeight="1" x14ac:dyDescent="0.35">
      <c r="A29" s="66"/>
      <c r="B29" s="67"/>
      <c r="C29" s="67"/>
      <c r="D29" s="56"/>
    </row>
    <row r="30" spans="1:4" ht="20.149999999999999" customHeight="1" x14ac:dyDescent="0.35">
      <c r="A30" s="68"/>
      <c r="B30" s="38"/>
      <c r="C30" s="38"/>
      <c r="D30" s="56"/>
    </row>
    <row r="31" spans="1:4" ht="20.149999999999999" customHeight="1" x14ac:dyDescent="0.35">
      <c r="A31" s="68"/>
      <c r="B31" s="38"/>
      <c r="C31" s="38"/>
      <c r="D31" s="56"/>
    </row>
    <row r="32" spans="1:4" ht="20.149999999999999" customHeight="1" x14ac:dyDescent="0.35">
      <c r="A32" s="68"/>
      <c r="B32" s="38"/>
      <c r="C32" s="38"/>
      <c r="D32" s="56"/>
    </row>
    <row r="33" spans="1:4" ht="20.149999999999999" customHeight="1" x14ac:dyDescent="0.35">
      <c r="A33" s="68"/>
      <c r="B33" s="38"/>
      <c r="C33" s="38"/>
      <c r="D33" s="24"/>
    </row>
    <row r="34" spans="1:4" ht="20.149999999999999" customHeight="1" x14ac:dyDescent="0.35">
      <c r="A34" s="69"/>
      <c r="B34" s="70"/>
      <c r="C34" s="70"/>
      <c r="D34" s="27"/>
    </row>
  </sheetData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M153"/>
  <sheetViews>
    <sheetView showGridLines="0" topLeftCell="A22" zoomScale="75" workbookViewId="0">
      <selection activeCell="C38" sqref="C38"/>
    </sheetView>
  </sheetViews>
  <sheetFormatPr defaultColWidth="57.4140625" defaultRowHeight="15.5" x14ac:dyDescent="0.35"/>
  <cols>
    <col min="1" max="1" width="5.75" style="7" customWidth="1"/>
    <col min="2" max="2" width="55.75" style="7" customWidth="1"/>
    <col min="3" max="3" width="22" style="7" customWidth="1"/>
    <col min="4" max="4" width="5.6640625" style="7" customWidth="1"/>
    <col min="5" max="16384" width="57.4140625" style="7"/>
  </cols>
  <sheetData>
    <row r="1" spans="1:13" ht="20.149999999999999" customHeight="1" x14ac:dyDescent="0.35">
      <c r="A1" s="4" t="s">
        <v>1101</v>
      </c>
      <c r="B1" s="5"/>
      <c r="C1" s="6"/>
    </row>
    <row r="2" spans="1:13" ht="20.149999999999999" customHeight="1" x14ac:dyDescent="0.35">
      <c r="A2" s="4"/>
      <c r="B2" s="5"/>
      <c r="C2" s="167" t="s">
        <v>1102</v>
      </c>
    </row>
    <row r="3" spans="1:13" ht="20.149999999999999" customHeight="1" x14ac:dyDescent="0.35">
      <c r="A3" s="29" t="str">
        <f>"HOSPITAL: "&amp;data!C84</f>
        <v>HOSPITAL: Columbia Basin Hospital</v>
      </c>
      <c r="B3" s="30"/>
      <c r="C3" s="31" t="str">
        <f>" FYE: "&amp;data!C82</f>
        <v xml:space="preserve"> FYE: 12/31/2021</v>
      </c>
    </row>
    <row r="4" spans="1:13" ht="20.149999999999999" customHeight="1" x14ac:dyDescent="0.35">
      <c r="A4" s="32"/>
      <c r="B4" s="33" t="s">
        <v>1103</v>
      </c>
      <c r="C4" s="34"/>
    </row>
    <row r="5" spans="1:13" ht="20.149999999999999" customHeight="1" x14ac:dyDescent="0.35">
      <c r="A5" s="23">
        <v>1</v>
      </c>
      <c r="B5" s="35" t="s">
        <v>361</v>
      </c>
      <c r="C5" s="36"/>
    </row>
    <row r="6" spans="1:13" ht="20.149999999999999" customHeight="1" x14ac:dyDescent="0.35">
      <c r="A6" s="13">
        <v>2</v>
      </c>
      <c r="B6" s="14" t="s">
        <v>362</v>
      </c>
      <c r="C6" s="21">
        <f>data!C250</f>
        <v>10294943</v>
      </c>
    </row>
    <row r="7" spans="1:13" ht="20.149999999999999" customHeight="1" x14ac:dyDescent="0.35">
      <c r="A7" s="13">
        <v>3</v>
      </c>
      <c r="B7" s="14" t="s">
        <v>363</v>
      </c>
      <c r="C7" s="21">
        <f>data!C251</f>
        <v>0</v>
      </c>
    </row>
    <row r="8" spans="1:13" ht="20.149999999999999" customHeight="1" x14ac:dyDescent="0.35">
      <c r="A8" s="13">
        <v>4</v>
      </c>
      <c r="B8" s="14" t="s">
        <v>364</v>
      </c>
      <c r="C8" s="21">
        <f>data!C252</f>
        <v>2323391</v>
      </c>
    </row>
    <row r="9" spans="1:13" ht="20.149999999999999" customHeight="1" x14ac:dyDescent="0.35">
      <c r="A9" s="13">
        <v>5</v>
      </c>
      <c r="B9" s="14" t="s">
        <v>1104</v>
      </c>
      <c r="C9" s="21">
        <f>data!C253</f>
        <v>0</v>
      </c>
    </row>
    <row r="10" spans="1:13" ht="20.149999999999999" customHeight="1" x14ac:dyDescent="0.35">
      <c r="A10" s="13">
        <v>6</v>
      </c>
      <c r="B10" s="14" t="s">
        <v>1105</v>
      </c>
      <c r="C10" s="21">
        <f>data!C254</f>
        <v>274933</v>
      </c>
    </row>
    <row r="11" spans="1:13" ht="20.149999999999999" customHeight="1" x14ac:dyDescent="0.35">
      <c r="A11" s="13">
        <v>7</v>
      </c>
      <c r="B11" s="14" t="s">
        <v>1106</v>
      </c>
      <c r="C11" s="21">
        <f>data!C255</f>
        <v>71245</v>
      </c>
    </row>
    <row r="12" spans="1:13" ht="20.149999999999999" customHeight="1" x14ac:dyDescent="0.35">
      <c r="A12" s="13">
        <v>8</v>
      </c>
      <c r="B12" s="14" t="s">
        <v>367</v>
      </c>
      <c r="C12" s="21">
        <f>data!C256</f>
        <v>0</v>
      </c>
    </row>
    <row r="13" spans="1:13" ht="20.149999999999999" customHeight="1" x14ac:dyDescent="0.35">
      <c r="A13" s="13">
        <v>9</v>
      </c>
      <c r="B13" s="14" t="s">
        <v>368</v>
      </c>
      <c r="C13" s="21">
        <f>data!C257</f>
        <v>149887</v>
      </c>
    </row>
    <row r="14" spans="1:13" ht="20.149999999999999" customHeight="1" x14ac:dyDescent="0.35">
      <c r="A14" s="13">
        <v>10</v>
      </c>
      <c r="B14" s="14" t="s">
        <v>369</v>
      </c>
      <c r="C14" s="21">
        <f>data!C258</f>
        <v>1285837</v>
      </c>
    </row>
    <row r="15" spans="1:13" ht="20.149999999999999" customHeight="1" x14ac:dyDescent="0.35">
      <c r="A15" s="13">
        <v>11</v>
      </c>
      <c r="B15" s="14" t="s">
        <v>1107</v>
      </c>
      <c r="C15" s="21">
        <f>data!C259</f>
        <v>0</v>
      </c>
      <c r="M15" s="265"/>
    </row>
    <row r="16" spans="1:13" ht="20.149999999999999" customHeight="1" x14ac:dyDescent="0.35">
      <c r="A16" s="13">
        <v>12</v>
      </c>
      <c r="B16" s="14" t="s">
        <v>1108</v>
      </c>
      <c r="C16" s="21">
        <f>data!D260</f>
        <v>14400236</v>
      </c>
    </row>
    <row r="17" spans="1:3" ht="20.149999999999999" customHeight="1" x14ac:dyDescent="0.35">
      <c r="A17" s="13">
        <v>13</v>
      </c>
      <c r="B17" s="24"/>
      <c r="C17" s="24"/>
    </row>
    <row r="18" spans="1:3" ht="20.149999999999999" customHeight="1" x14ac:dyDescent="0.35">
      <c r="A18" s="13">
        <v>14</v>
      </c>
      <c r="B18" s="37" t="s">
        <v>1109</v>
      </c>
      <c r="C18" s="36"/>
    </row>
    <row r="19" spans="1:3" ht="20.149999999999999" customHeight="1" x14ac:dyDescent="0.35">
      <c r="A19" s="13">
        <v>15</v>
      </c>
      <c r="B19" s="14" t="s">
        <v>362</v>
      </c>
      <c r="C19" s="21">
        <f>data!C262</f>
        <v>2829695</v>
      </c>
    </row>
    <row r="20" spans="1:3" ht="20.149999999999999" customHeight="1" x14ac:dyDescent="0.35">
      <c r="A20" s="13">
        <v>16</v>
      </c>
      <c r="B20" s="14" t="s">
        <v>363</v>
      </c>
      <c r="C20" s="21">
        <f>data!C263</f>
        <v>0</v>
      </c>
    </row>
    <row r="21" spans="1:3" ht="20.149999999999999" customHeight="1" x14ac:dyDescent="0.35">
      <c r="A21" s="13">
        <v>17</v>
      </c>
      <c r="B21" s="14" t="s">
        <v>373</v>
      </c>
      <c r="C21" s="21">
        <f>data!C264</f>
        <v>0</v>
      </c>
    </row>
    <row r="22" spans="1:3" ht="20.149999999999999" customHeight="1" x14ac:dyDescent="0.35">
      <c r="A22" s="13">
        <v>18</v>
      </c>
      <c r="B22" s="14" t="s">
        <v>1110</v>
      </c>
      <c r="C22" s="21">
        <f>data!D265</f>
        <v>2829695</v>
      </c>
    </row>
    <row r="23" spans="1:3" ht="20.149999999999999" customHeight="1" x14ac:dyDescent="0.35">
      <c r="A23" s="13">
        <v>19</v>
      </c>
      <c r="B23" s="38"/>
      <c r="C23" s="24"/>
    </row>
    <row r="24" spans="1:3" ht="20.149999999999999" customHeight="1" x14ac:dyDescent="0.35">
      <c r="A24" s="13">
        <v>20</v>
      </c>
      <c r="B24" s="37" t="s">
        <v>1111</v>
      </c>
      <c r="C24" s="36"/>
    </row>
    <row r="25" spans="1:3" ht="20.149999999999999" customHeight="1" x14ac:dyDescent="0.35">
      <c r="A25" s="13">
        <v>21</v>
      </c>
      <c r="B25" s="14" t="s">
        <v>332</v>
      </c>
      <c r="C25" s="21">
        <f>data!C267</f>
        <v>99457</v>
      </c>
    </row>
    <row r="26" spans="1:3" ht="20.149999999999999" customHeight="1" x14ac:dyDescent="0.35">
      <c r="A26" s="13">
        <v>22</v>
      </c>
      <c r="B26" s="14" t="s">
        <v>333</v>
      </c>
      <c r="C26" s="21">
        <f>data!C268</f>
        <v>323239</v>
      </c>
    </row>
    <row r="27" spans="1:3" ht="20.149999999999999" customHeight="1" x14ac:dyDescent="0.35">
      <c r="A27" s="13">
        <v>23</v>
      </c>
      <c r="B27" s="14" t="s">
        <v>334</v>
      </c>
      <c r="C27" s="21">
        <f>data!C269</f>
        <v>24474026</v>
      </c>
    </row>
    <row r="28" spans="1:3" ht="20.149999999999999" customHeight="1" x14ac:dyDescent="0.35">
      <c r="A28" s="13">
        <v>24</v>
      </c>
      <c r="B28" s="14" t="s">
        <v>1112</v>
      </c>
      <c r="C28" s="21">
        <f>data!C270</f>
        <v>4900033</v>
      </c>
    </row>
    <row r="29" spans="1:3" ht="20.149999999999999" customHeight="1" x14ac:dyDescent="0.35">
      <c r="A29" s="13">
        <v>25</v>
      </c>
      <c r="B29" s="14" t="s">
        <v>336</v>
      </c>
      <c r="C29" s="21">
        <f>data!C271</f>
        <v>0</v>
      </c>
    </row>
    <row r="30" spans="1:3" ht="20.149999999999999" customHeight="1" x14ac:dyDescent="0.35">
      <c r="A30" s="13">
        <v>26</v>
      </c>
      <c r="B30" s="14" t="s">
        <v>378</v>
      </c>
      <c r="C30" s="21">
        <f>data!C272</f>
        <v>4344132</v>
      </c>
    </row>
    <row r="31" spans="1:3" ht="20.149999999999999" customHeight="1" x14ac:dyDescent="0.35">
      <c r="A31" s="13">
        <v>27</v>
      </c>
      <c r="B31" s="14" t="s">
        <v>339</v>
      </c>
      <c r="C31" s="21">
        <f>data!C273</f>
        <v>0</v>
      </c>
    </row>
    <row r="32" spans="1:3" ht="20.149999999999999" customHeight="1" x14ac:dyDescent="0.35">
      <c r="A32" s="13">
        <v>28</v>
      </c>
      <c r="B32" s="14" t="s">
        <v>340</v>
      </c>
      <c r="C32" s="21">
        <f>data!C274</f>
        <v>29114</v>
      </c>
    </row>
    <row r="33" spans="1:3" ht="20.149999999999999" customHeight="1" x14ac:dyDescent="0.35">
      <c r="A33" s="13">
        <v>29</v>
      </c>
      <c r="B33" s="14" t="s">
        <v>661</v>
      </c>
      <c r="C33" s="21">
        <f>data!D275</f>
        <v>34170001</v>
      </c>
    </row>
    <row r="34" spans="1:3" ht="20.149999999999999" customHeight="1" x14ac:dyDescent="0.35">
      <c r="A34" s="13">
        <v>30</v>
      </c>
      <c r="B34" s="14" t="s">
        <v>1113</v>
      </c>
      <c r="C34" s="21">
        <f>data!C276</f>
        <v>18007783</v>
      </c>
    </row>
    <row r="35" spans="1:3" ht="20.149999999999999" customHeight="1" x14ac:dyDescent="0.35">
      <c r="A35" s="13">
        <v>31</v>
      </c>
      <c r="B35" s="14" t="s">
        <v>1114</v>
      </c>
      <c r="C35" s="21">
        <f>data!D277</f>
        <v>16162218</v>
      </c>
    </row>
    <row r="36" spans="1:3" ht="20.149999999999999" customHeight="1" x14ac:dyDescent="0.35">
      <c r="A36" s="13">
        <v>32</v>
      </c>
      <c r="B36" s="38"/>
      <c r="C36" s="24"/>
    </row>
    <row r="37" spans="1:3" ht="20.149999999999999" customHeight="1" x14ac:dyDescent="0.35">
      <c r="A37" s="23">
        <v>33</v>
      </c>
      <c r="B37" s="37" t="s">
        <v>1115</v>
      </c>
      <c r="C37" s="36"/>
    </row>
    <row r="38" spans="1:3" ht="20.149999999999999" customHeight="1" x14ac:dyDescent="0.35">
      <c r="A38" s="13">
        <v>34</v>
      </c>
      <c r="B38" s="14" t="s">
        <v>1116</v>
      </c>
      <c r="C38" s="21">
        <f>data!C279</f>
        <v>0</v>
      </c>
    </row>
    <row r="39" spans="1:3" ht="20.149999999999999" customHeight="1" x14ac:dyDescent="0.35">
      <c r="A39" s="13">
        <v>35</v>
      </c>
      <c r="B39" s="14" t="s">
        <v>1117</v>
      </c>
      <c r="C39" s="21">
        <f>data!C280</f>
        <v>0</v>
      </c>
    </row>
    <row r="40" spans="1:3" ht="20.149999999999999" customHeight="1" x14ac:dyDescent="0.35">
      <c r="A40" s="13">
        <v>36</v>
      </c>
      <c r="B40" s="14" t="s">
        <v>385</v>
      </c>
      <c r="C40" s="21">
        <f>data!C281</f>
        <v>0</v>
      </c>
    </row>
    <row r="41" spans="1:3" ht="20.149999999999999" customHeight="1" x14ac:dyDescent="0.35">
      <c r="A41" s="13">
        <v>37</v>
      </c>
      <c r="B41" s="14" t="s">
        <v>373</v>
      </c>
      <c r="C41" s="21">
        <f>data!C282</f>
        <v>0</v>
      </c>
    </row>
    <row r="42" spans="1:3" ht="20.149999999999999" customHeight="1" x14ac:dyDescent="0.35">
      <c r="A42" s="13">
        <v>38</v>
      </c>
      <c r="B42" s="14" t="s">
        <v>1118</v>
      </c>
      <c r="C42" s="21">
        <f>data!D283</f>
        <v>0</v>
      </c>
    </row>
    <row r="43" spans="1:3" ht="20.149999999999999" customHeight="1" x14ac:dyDescent="0.35">
      <c r="A43" s="13">
        <v>39</v>
      </c>
      <c r="B43" s="38"/>
      <c r="C43" s="24"/>
    </row>
    <row r="44" spans="1:3" ht="20.149999999999999" customHeight="1" x14ac:dyDescent="0.35">
      <c r="A44" s="23">
        <v>40</v>
      </c>
      <c r="B44" s="37" t="s">
        <v>1119</v>
      </c>
      <c r="C44" s="36"/>
    </row>
    <row r="45" spans="1:3" ht="20.149999999999999" customHeight="1" x14ac:dyDescent="0.35">
      <c r="A45" s="13">
        <v>41</v>
      </c>
      <c r="B45" s="14" t="s">
        <v>388</v>
      </c>
      <c r="C45" s="21">
        <f>data!C286</f>
        <v>0</v>
      </c>
    </row>
    <row r="46" spans="1:3" ht="20.149999999999999" customHeight="1" x14ac:dyDescent="0.35">
      <c r="A46" s="13">
        <v>42</v>
      </c>
      <c r="B46" s="14" t="s">
        <v>389</v>
      </c>
      <c r="C46" s="21">
        <f>data!C287</f>
        <v>0</v>
      </c>
    </row>
    <row r="47" spans="1:3" ht="20.149999999999999" customHeight="1" x14ac:dyDescent="0.35">
      <c r="A47" s="13">
        <v>43</v>
      </c>
      <c r="B47" s="14" t="s">
        <v>1120</v>
      </c>
      <c r="C47" s="21">
        <f>data!C288</f>
        <v>0</v>
      </c>
    </row>
    <row r="48" spans="1:3" ht="20.149999999999999" customHeight="1" x14ac:dyDescent="0.35">
      <c r="A48" s="13">
        <v>44</v>
      </c>
      <c r="B48" s="14" t="s">
        <v>391</v>
      </c>
      <c r="C48" s="21">
        <f>data!C289</f>
        <v>0</v>
      </c>
    </row>
    <row r="49" spans="1:3" ht="20.149999999999999" customHeight="1" x14ac:dyDescent="0.35">
      <c r="A49" s="13">
        <v>45</v>
      </c>
      <c r="B49" s="14" t="s">
        <v>1121</v>
      </c>
      <c r="C49" s="21">
        <f>data!D290</f>
        <v>0</v>
      </c>
    </row>
    <row r="50" spans="1:3" ht="20.149999999999999" customHeight="1" x14ac:dyDescent="0.35">
      <c r="A50" s="40">
        <v>46</v>
      </c>
      <c r="B50" s="41" t="s">
        <v>1122</v>
      </c>
      <c r="C50" s="21">
        <f>data!D292</f>
        <v>33392149</v>
      </c>
    </row>
    <row r="51" spans="1:3" ht="20.149999999999999" customHeight="1" x14ac:dyDescent="0.35"/>
    <row r="52" spans="1:3" ht="20.149999999999999" customHeight="1" x14ac:dyDescent="0.35"/>
    <row r="53" spans="1:3" ht="20.149999999999999" customHeight="1" x14ac:dyDescent="0.35">
      <c r="A53" s="4" t="s">
        <v>1123</v>
      </c>
      <c r="B53" s="5"/>
      <c r="C53" s="6"/>
    </row>
    <row r="54" spans="1:3" ht="20.149999999999999" customHeight="1" x14ac:dyDescent="0.35">
      <c r="A54" s="4"/>
      <c r="B54" s="5"/>
      <c r="C54" s="167" t="s">
        <v>1124</v>
      </c>
    </row>
    <row r="55" spans="1:3" ht="20.149999999999999" customHeight="1" x14ac:dyDescent="0.35">
      <c r="A55" s="29" t="str">
        <f>"HOSPITAL: "&amp;data!C84</f>
        <v>HOSPITAL: Columbia Basin Hospital</v>
      </c>
      <c r="B55" s="30"/>
      <c r="C55" s="31" t="str">
        <f>"FYE: "&amp;data!C82</f>
        <v>FYE: 12/31/2021</v>
      </c>
    </row>
    <row r="56" spans="1:3" ht="20.149999999999999" customHeight="1" x14ac:dyDescent="0.35">
      <c r="A56" s="42"/>
      <c r="B56" s="43" t="s">
        <v>1125</v>
      </c>
      <c r="C56" s="34"/>
    </row>
    <row r="57" spans="1:3" ht="20.149999999999999" customHeight="1" x14ac:dyDescent="0.35">
      <c r="A57" s="16">
        <v>1</v>
      </c>
      <c r="B57" s="4" t="s">
        <v>395</v>
      </c>
      <c r="C57" s="44"/>
    </row>
    <row r="58" spans="1:3" ht="20.149999999999999" customHeight="1" x14ac:dyDescent="0.35">
      <c r="A58" s="13">
        <v>2</v>
      </c>
      <c r="B58" s="14" t="s">
        <v>396</v>
      </c>
      <c r="C58" s="21">
        <f>data!C304</f>
        <v>0</v>
      </c>
    </row>
    <row r="59" spans="1:3" ht="20.149999999999999" customHeight="1" x14ac:dyDescent="0.35">
      <c r="A59" s="13">
        <v>3</v>
      </c>
      <c r="B59" s="14" t="s">
        <v>1126</v>
      </c>
      <c r="C59" s="21">
        <f>data!C305</f>
        <v>604711</v>
      </c>
    </row>
    <row r="60" spans="1:3" ht="20.149999999999999" customHeight="1" x14ac:dyDescent="0.35">
      <c r="A60" s="13">
        <v>4</v>
      </c>
      <c r="B60" s="14" t="s">
        <v>1127</v>
      </c>
      <c r="C60" s="21">
        <f>data!C306</f>
        <v>1137723</v>
      </c>
    </row>
    <row r="61" spans="1:3" ht="20.149999999999999" customHeight="1" x14ac:dyDescent="0.35">
      <c r="A61" s="13">
        <v>5</v>
      </c>
      <c r="B61" s="14" t="s">
        <v>399</v>
      </c>
      <c r="C61" s="21">
        <f>data!C307</f>
        <v>0</v>
      </c>
    </row>
    <row r="62" spans="1:3" ht="20.149999999999999" customHeight="1" x14ac:dyDescent="0.35">
      <c r="A62" s="13">
        <v>6</v>
      </c>
      <c r="B62" s="14" t="s">
        <v>1128</v>
      </c>
      <c r="C62" s="21">
        <f>data!C308</f>
        <v>0</v>
      </c>
    </row>
    <row r="63" spans="1:3" ht="20.149999999999999" customHeight="1" x14ac:dyDescent="0.35">
      <c r="A63" s="13">
        <v>7</v>
      </c>
      <c r="B63" s="14" t="s">
        <v>1129</v>
      </c>
      <c r="C63" s="21">
        <f>data!C309</f>
        <v>162660</v>
      </c>
    </row>
    <row r="64" spans="1:3" ht="20.149999999999999" customHeight="1" x14ac:dyDescent="0.35">
      <c r="A64" s="13">
        <v>8</v>
      </c>
      <c r="B64" s="14" t="s">
        <v>401</v>
      </c>
      <c r="C64" s="21">
        <f>data!C310</f>
        <v>0</v>
      </c>
    </row>
    <row r="65" spans="1:3" ht="20.149999999999999" customHeight="1" x14ac:dyDescent="0.35">
      <c r="A65" s="13">
        <v>9</v>
      </c>
      <c r="B65" s="14" t="s">
        <v>402</v>
      </c>
      <c r="C65" s="21">
        <f>data!C311</f>
        <v>0</v>
      </c>
    </row>
    <row r="66" spans="1:3" ht="20.149999999999999" customHeight="1" x14ac:dyDescent="0.35">
      <c r="A66" s="13">
        <v>10</v>
      </c>
      <c r="B66" s="14" t="s">
        <v>403</v>
      </c>
      <c r="C66" s="21">
        <f>data!C312</f>
        <v>0</v>
      </c>
    </row>
    <row r="67" spans="1:3" ht="20.149999999999999" customHeight="1" x14ac:dyDescent="0.35">
      <c r="A67" s="13">
        <v>11</v>
      </c>
      <c r="B67" s="14" t="s">
        <v>1130</v>
      </c>
      <c r="C67" s="21">
        <f>data!C313</f>
        <v>685803</v>
      </c>
    </row>
    <row r="68" spans="1:3" ht="20.149999999999999" customHeight="1" x14ac:dyDescent="0.35">
      <c r="A68" s="13">
        <v>12</v>
      </c>
      <c r="B68" s="14" t="s">
        <v>1131</v>
      </c>
      <c r="C68" s="21">
        <f>data!D314</f>
        <v>2590897</v>
      </c>
    </row>
    <row r="69" spans="1:3" ht="20.149999999999999" customHeight="1" x14ac:dyDescent="0.35">
      <c r="A69" s="13">
        <v>13</v>
      </c>
      <c r="B69" s="38"/>
      <c r="C69" s="24"/>
    </row>
    <row r="70" spans="1:3" ht="20.149999999999999" customHeight="1" x14ac:dyDescent="0.35">
      <c r="A70" s="13">
        <v>14</v>
      </c>
      <c r="B70" s="37" t="s">
        <v>1132</v>
      </c>
      <c r="C70" s="36"/>
    </row>
    <row r="71" spans="1:3" ht="20.149999999999999" customHeight="1" x14ac:dyDescent="0.35">
      <c r="A71" s="13">
        <v>15</v>
      </c>
      <c r="B71" s="14" t="s">
        <v>407</v>
      </c>
      <c r="C71" s="21">
        <f>data!C316</f>
        <v>0</v>
      </c>
    </row>
    <row r="72" spans="1:3" ht="20.149999999999999" customHeight="1" x14ac:dyDescent="0.35">
      <c r="A72" s="13">
        <v>16</v>
      </c>
      <c r="B72" s="14" t="s">
        <v>1133</v>
      </c>
      <c r="C72" s="21">
        <f>data!C317</f>
        <v>0</v>
      </c>
    </row>
    <row r="73" spans="1:3" ht="20.149999999999999" customHeight="1" x14ac:dyDescent="0.35">
      <c r="A73" s="13">
        <v>17</v>
      </c>
      <c r="B73" s="14" t="s">
        <v>409</v>
      </c>
      <c r="C73" s="21">
        <f>data!C318</f>
        <v>0</v>
      </c>
    </row>
    <row r="74" spans="1:3" ht="20.149999999999999" customHeight="1" x14ac:dyDescent="0.35">
      <c r="A74" s="13">
        <v>18</v>
      </c>
      <c r="B74" s="14" t="s">
        <v>1134</v>
      </c>
      <c r="C74" s="21">
        <f>data!D319</f>
        <v>0</v>
      </c>
    </row>
    <row r="75" spans="1:3" ht="20.149999999999999" customHeight="1" x14ac:dyDescent="0.35">
      <c r="A75" s="13">
        <v>19</v>
      </c>
      <c r="B75" s="38"/>
      <c r="C75" s="24"/>
    </row>
    <row r="76" spans="1:3" ht="20.149999999999999" customHeight="1" x14ac:dyDescent="0.35">
      <c r="A76" s="23">
        <v>20</v>
      </c>
      <c r="B76" s="37" t="s">
        <v>411</v>
      </c>
      <c r="C76" s="36"/>
    </row>
    <row r="77" spans="1:3" ht="20.149999999999999" customHeight="1" x14ac:dyDescent="0.35">
      <c r="A77" s="13">
        <v>21</v>
      </c>
      <c r="B77" s="14" t="s">
        <v>412</v>
      </c>
      <c r="C77" s="21">
        <f>data!C321</f>
        <v>0</v>
      </c>
    </row>
    <row r="78" spans="1:3" ht="20.149999999999999" customHeight="1" x14ac:dyDescent="0.35">
      <c r="A78" s="13">
        <v>22</v>
      </c>
      <c r="B78" s="14" t="s">
        <v>1135</v>
      </c>
      <c r="C78" s="21">
        <f>data!C322</f>
        <v>0</v>
      </c>
    </row>
    <row r="79" spans="1:3" ht="20.149999999999999" customHeight="1" x14ac:dyDescent="0.35">
      <c r="A79" s="13">
        <v>23</v>
      </c>
      <c r="B79" s="14" t="s">
        <v>414</v>
      </c>
      <c r="C79" s="21">
        <f>data!C323</f>
        <v>0</v>
      </c>
    </row>
    <row r="80" spans="1:3" ht="20.149999999999999" customHeight="1" x14ac:dyDescent="0.35">
      <c r="A80" s="13">
        <v>24</v>
      </c>
      <c r="B80" s="14" t="s">
        <v>1136</v>
      </c>
      <c r="C80" s="21">
        <f>data!C324</f>
        <v>118166</v>
      </c>
    </row>
    <row r="81" spans="1:3" ht="20.149999999999999" customHeight="1" x14ac:dyDescent="0.35">
      <c r="A81" s="13">
        <v>25</v>
      </c>
      <c r="B81" s="14" t="s">
        <v>416</v>
      </c>
      <c r="C81" s="21">
        <f>data!C325</f>
        <v>0</v>
      </c>
    </row>
    <row r="82" spans="1:3" ht="20.149999999999999" customHeight="1" x14ac:dyDescent="0.35">
      <c r="A82" s="13">
        <v>26</v>
      </c>
      <c r="B82" s="14" t="s">
        <v>1137</v>
      </c>
      <c r="C82" s="21">
        <f>data!C326</f>
        <v>15133257</v>
      </c>
    </row>
    <row r="83" spans="1:3" ht="20.149999999999999" customHeight="1" x14ac:dyDescent="0.35">
      <c r="A83" s="13">
        <v>27</v>
      </c>
      <c r="B83" s="14" t="s">
        <v>418</v>
      </c>
      <c r="C83" s="21">
        <f>data!C327</f>
        <v>0</v>
      </c>
    </row>
    <row r="84" spans="1:3" ht="20.149999999999999" customHeight="1" x14ac:dyDescent="0.35">
      <c r="A84" s="13">
        <v>28</v>
      </c>
      <c r="B84" s="14" t="s">
        <v>661</v>
      </c>
      <c r="C84" s="21">
        <f>data!D328</f>
        <v>15251423</v>
      </c>
    </row>
    <row r="85" spans="1:3" ht="20.149999999999999" customHeight="1" x14ac:dyDescent="0.35">
      <c r="A85" s="13">
        <v>29</v>
      </c>
      <c r="B85" s="14" t="s">
        <v>1138</v>
      </c>
      <c r="C85" s="21">
        <f>data!D329</f>
        <v>685803</v>
      </c>
    </row>
    <row r="86" spans="1:3" ht="20.149999999999999" customHeight="1" x14ac:dyDescent="0.35">
      <c r="A86" s="13">
        <v>30</v>
      </c>
      <c r="B86" s="14" t="s">
        <v>1139</v>
      </c>
      <c r="C86" s="21">
        <f>data!D330</f>
        <v>14565620</v>
      </c>
    </row>
    <row r="87" spans="1:3" ht="20.149999999999999" customHeight="1" x14ac:dyDescent="0.35">
      <c r="A87" s="13">
        <v>31</v>
      </c>
      <c r="B87" s="38"/>
      <c r="C87" s="24"/>
    </row>
    <row r="88" spans="1:3" ht="20.149999999999999" customHeight="1" x14ac:dyDescent="0.35">
      <c r="A88" s="13">
        <v>32</v>
      </c>
      <c r="B88" s="89" t="s">
        <v>1140</v>
      </c>
      <c r="C88" s="21">
        <f>data!C332</f>
        <v>16235632</v>
      </c>
    </row>
    <row r="89" spans="1:3" ht="20.149999999999999" customHeight="1" x14ac:dyDescent="0.35">
      <c r="A89" s="13">
        <v>33</v>
      </c>
      <c r="B89" s="24"/>
      <c r="C89" s="24"/>
    </row>
    <row r="90" spans="1:3" ht="20.149999999999999" customHeight="1" x14ac:dyDescent="0.35">
      <c r="A90" s="13">
        <v>34</v>
      </c>
      <c r="B90" s="37" t="s">
        <v>1141</v>
      </c>
      <c r="C90" s="36"/>
    </row>
    <row r="91" spans="1:3" ht="20.149999999999999" customHeight="1" x14ac:dyDescent="0.35">
      <c r="A91" s="13">
        <v>35</v>
      </c>
      <c r="B91" s="14" t="s">
        <v>1142</v>
      </c>
      <c r="C91" s="21">
        <f>data!C334</f>
        <v>0</v>
      </c>
    </row>
    <row r="92" spans="1:3" ht="20.149999999999999" customHeight="1" x14ac:dyDescent="0.35">
      <c r="A92" s="13">
        <v>36</v>
      </c>
      <c r="B92" s="38"/>
      <c r="C92" s="24"/>
    </row>
    <row r="93" spans="1:3" ht="20.149999999999999" customHeight="1" x14ac:dyDescent="0.35">
      <c r="A93" s="13">
        <v>37</v>
      </c>
      <c r="B93" s="14" t="s">
        <v>1143</v>
      </c>
      <c r="C93" s="21">
        <f>data!C335</f>
        <v>0</v>
      </c>
    </row>
    <row r="94" spans="1:3" ht="20.149999999999999" customHeight="1" x14ac:dyDescent="0.35">
      <c r="A94" s="13">
        <v>38</v>
      </c>
      <c r="B94" s="38"/>
      <c r="C94" s="24"/>
    </row>
    <row r="95" spans="1:3" ht="20.149999999999999" customHeight="1" x14ac:dyDescent="0.35">
      <c r="A95" s="13">
        <v>39</v>
      </c>
      <c r="B95" s="14" t="s">
        <v>1144</v>
      </c>
      <c r="C95" s="21">
        <f>data!C336</f>
        <v>0</v>
      </c>
    </row>
    <row r="96" spans="1:3" ht="20.149999999999999" customHeight="1" x14ac:dyDescent="0.35">
      <c r="A96" s="13">
        <v>40</v>
      </c>
      <c r="B96" s="38"/>
      <c r="C96" s="24"/>
    </row>
    <row r="97" spans="1:3" ht="20.149999999999999" customHeight="1" x14ac:dyDescent="0.35">
      <c r="A97" s="13">
        <v>41</v>
      </c>
      <c r="B97" s="14" t="s">
        <v>1145</v>
      </c>
      <c r="C97" s="21">
        <f>data!C337</f>
        <v>0</v>
      </c>
    </row>
    <row r="98" spans="1:3" ht="20.149999999999999" customHeight="1" x14ac:dyDescent="0.35">
      <c r="A98" s="13">
        <v>42</v>
      </c>
      <c r="B98" s="14" t="s">
        <v>1146</v>
      </c>
      <c r="C98" s="24"/>
    </row>
    <row r="99" spans="1:3" ht="20.149999999999999" customHeight="1" x14ac:dyDescent="0.35">
      <c r="A99" s="13">
        <v>43</v>
      </c>
      <c r="B99" s="38"/>
      <c r="C99" s="24"/>
    </row>
    <row r="100" spans="1:3" ht="20.149999999999999" customHeight="1" x14ac:dyDescent="0.35">
      <c r="A100" s="13">
        <v>44</v>
      </c>
      <c r="B100" s="14" t="s">
        <v>1147</v>
      </c>
      <c r="C100" s="21">
        <f>data!C338</f>
        <v>0</v>
      </c>
    </row>
    <row r="101" spans="1:3" ht="20.149999999999999" customHeight="1" x14ac:dyDescent="0.35">
      <c r="A101" s="13">
        <v>45</v>
      </c>
      <c r="B101" s="14" t="s">
        <v>1148</v>
      </c>
      <c r="C101" s="21">
        <f>data!C332+data!C334+data!C335+data!C336+data!C337-data!C338</f>
        <v>16235632</v>
      </c>
    </row>
    <row r="102" spans="1:3" ht="20.149999999999999" customHeight="1" x14ac:dyDescent="0.35">
      <c r="A102" s="13">
        <v>46</v>
      </c>
      <c r="B102" s="14" t="s">
        <v>1149</v>
      </c>
      <c r="C102" s="21">
        <f>data!D339</f>
        <v>33392149</v>
      </c>
    </row>
    <row r="103" spans="1:3" ht="20.149999999999999" customHeight="1" x14ac:dyDescent="0.35"/>
    <row r="104" spans="1:3" ht="20.149999999999999" customHeight="1" x14ac:dyDescent="0.35"/>
    <row r="105" spans="1:3" ht="20.149999999999999" customHeight="1" x14ac:dyDescent="0.35">
      <c r="A105" s="4" t="s">
        <v>1150</v>
      </c>
      <c r="B105" s="5"/>
      <c r="C105" s="6"/>
    </row>
    <row r="106" spans="1:3" ht="20.149999999999999" customHeight="1" x14ac:dyDescent="0.35">
      <c r="A106" s="45"/>
      <c r="B106" s="8"/>
      <c r="C106" s="167" t="s">
        <v>1151</v>
      </c>
    </row>
    <row r="107" spans="1:3" ht="20.149999999999999" customHeight="1" x14ac:dyDescent="0.35">
      <c r="A107" s="29" t="str">
        <f>"HOSPITAL: "&amp;data!C84</f>
        <v>HOSPITAL: Columbia Basin Hospital</v>
      </c>
      <c r="B107" s="30"/>
      <c r="C107" s="31" t="str">
        <f>" FYE: "&amp;data!C82</f>
        <v xml:space="preserve"> FYE: 12/31/2021</v>
      </c>
    </row>
    <row r="108" spans="1:3" ht="20.149999999999999" customHeight="1" x14ac:dyDescent="0.35">
      <c r="A108" s="32"/>
      <c r="B108" s="46"/>
      <c r="C108" s="47"/>
    </row>
    <row r="109" spans="1:3" ht="20.149999999999999" customHeight="1" x14ac:dyDescent="0.35">
      <c r="A109" s="13">
        <v>1</v>
      </c>
      <c r="B109" s="37" t="s">
        <v>1152</v>
      </c>
      <c r="C109" s="36"/>
    </row>
    <row r="110" spans="1:3" ht="20.149999999999999" customHeight="1" x14ac:dyDescent="0.35">
      <c r="A110" s="13">
        <v>2</v>
      </c>
      <c r="B110" s="14" t="s">
        <v>428</v>
      </c>
      <c r="C110" s="21">
        <f>data!C359</f>
        <v>6877402</v>
      </c>
    </row>
    <row r="111" spans="1:3" ht="20.149999999999999" customHeight="1" x14ac:dyDescent="0.35">
      <c r="A111" s="13">
        <v>3</v>
      </c>
      <c r="B111" s="14" t="s">
        <v>429</v>
      </c>
      <c r="C111" s="21">
        <f>data!C360</f>
        <v>18524721</v>
      </c>
    </row>
    <row r="112" spans="1:3" ht="20.149999999999999" customHeight="1" x14ac:dyDescent="0.35">
      <c r="A112" s="13">
        <v>4</v>
      </c>
      <c r="B112" s="14" t="s">
        <v>1153</v>
      </c>
      <c r="C112" s="21">
        <f>data!D361</f>
        <v>25402123</v>
      </c>
    </row>
    <row r="113" spans="1:3" ht="20.149999999999999" customHeight="1" x14ac:dyDescent="0.35">
      <c r="A113" s="13">
        <v>5</v>
      </c>
      <c r="B113" s="38"/>
      <c r="C113" s="24"/>
    </row>
    <row r="114" spans="1:3" ht="20.149999999999999" customHeight="1" x14ac:dyDescent="0.35">
      <c r="A114" s="13">
        <v>6</v>
      </c>
      <c r="B114" s="37" t="s">
        <v>1154</v>
      </c>
      <c r="C114" s="36"/>
    </row>
    <row r="115" spans="1:3" ht="20.149999999999999" customHeight="1" x14ac:dyDescent="0.35">
      <c r="A115" s="13">
        <v>7</v>
      </c>
      <c r="B115" s="268" t="s">
        <v>450</v>
      </c>
      <c r="C115" s="48">
        <f>data!C363</f>
        <v>460569</v>
      </c>
    </row>
    <row r="116" spans="1:3" ht="20.149999999999999" customHeight="1" x14ac:dyDescent="0.35">
      <c r="A116" s="13">
        <v>8</v>
      </c>
      <c r="B116" s="14" t="s">
        <v>432</v>
      </c>
      <c r="C116" s="48">
        <f>data!C364</f>
        <v>6004153</v>
      </c>
    </row>
    <row r="117" spans="1:3" ht="20.149999999999999" customHeight="1" x14ac:dyDescent="0.35">
      <c r="A117" s="13">
        <v>9</v>
      </c>
      <c r="B117" s="14" t="s">
        <v>1155</v>
      </c>
      <c r="C117" s="48">
        <f>data!C365</f>
        <v>64171</v>
      </c>
    </row>
    <row r="118" spans="1:3" ht="20.149999999999999" customHeight="1" x14ac:dyDescent="0.35">
      <c r="A118" s="13">
        <v>10</v>
      </c>
      <c r="B118" s="14" t="s">
        <v>1156</v>
      </c>
      <c r="C118" s="48">
        <f>data!C366</f>
        <v>0</v>
      </c>
    </row>
    <row r="119" spans="1:3" ht="20.149999999999999" customHeight="1" x14ac:dyDescent="0.35">
      <c r="A119" s="13">
        <v>11</v>
      </c>
      <c r="B119" s="14" t="s">
        <v>1099</v>
      </c>
      <c r="C119" s="48">
        <f>data!D367</f>
        <v>6528893</v>
      </c>
    </row>
    <row r="120" spans="1:3" ht="20.149999999999999" customHeight="1" x14ac:dyDescent="0.35">
      <c r="A120" s="13">
        <v>12</v>
      </c>
      <c r="B120" s="14" t="s">
        <v>1157</v>
      </c>
      <c r="C120" s="48">
        <f>data!D368</f>
        <v>18873230</v>
      </c>
    </row>
    <row r="121" spans="1:3" ht="20.149999999999999" customHeight="1" x14ac:dyDescent="0.35">
      <c r="A121" s="13">
        <v>13</v>
      </c>
      <c r="B121" s="38"/>
      <c r="C121" s="24"/>
    </row>
    <row r="122" spans="1:3" ht="20.149999999999999" customHeight="1" x14ac:dyDescent="0.35">
      <c r="A122" s="13">
        <v>14</v>
      </c>
      <c r="B122" s="37" t="s">
        <v>436</v>
      </c>
      <c r="C122" s="36"/>
    </row>
    <row r="123" spans="1:3" ht="20.149999999999999" customHeight="1" x14ac:dyDescent="0.35">
      <c r="A123" s="13">
        <v>15</v>
      </c>
      <c r="B123" s="14" t="s">
        <v>437</v>
      </c>
      <c r="C123" s="48">
        <f>data!C370</f>
        <v>4062305</v>
      </c>
    </row>
    <row r="124" spans="1:3" ht="20.149999999999999" customHeight="1" x14ac:dyDescent="0.35">
      <c r="A124" s="13">
        <v>16</v>
      </c>
      <c r="B124" s="14" t="s">
        <v>438</v>
      </c>
      <c r="C124" s="48">
        <f>data!C371</f>
        <v>1626415</v>
      </c>
    </row>
    <row r="125" spans="1:3" ht="20.149999999999999" customHeight="1" x14ac:dyDescent="0.35">
      <c r="A125" s="13">
        <v>17</v>
      </c>
      <c r="B125" s="14" t="s">
        <v>1158</v>
      </c>
      <c r="C125" s="48">
        <f>data!D372</f>
        <v>5688720</v>
      </c>
    </row>
    <row r="126" spans="1:3" ht="20.149999999999999" customHeight="1" x14ac:dyDescent="0.35">
      <c r="A126" s="13">
        <v>18</v>
      </c>
      <c r="B126" s="14" t="s">
        <v>1159</v>
      </c>
      <c r="C126" s="48">
        <f>data!D373</f>
        <v>24561950</v>
      </c>
    </row>
    <row r="127" spans="1:3" ht="20.149999999999999" customHeight="1" x14ac:dyDescent="0.35">
      <c r="A127" s="13">
        <v>19</v>
      </c>
      <c r="B127" s="38"/>
      <c r="C127" s="24"/>
    </row>
    <row r="128" spans="1:3" ht="20.149999999999999" customHeight="1" x14ac:dyDescent="0.35">
      <c r="A128" s="13">
        <v>20</v>
      </c>
      <c r="B128" s="37" t="s">
        <v>1160</v>
      </c>
      <c r="C128" s="36"/>
    </row>
    <row r="129" spans="1:3" ht="20.149999999999999" customHeight="1" x14ac:dyDescent="0.35">
      <c r="A129" s="13">
        <v>21</v>
      </c>
      <c r="B129" s="14" t="s">
        <v>442</v>
      </c>
      <c r="C129" s="48">
        <f>data!C378</f>
        <v>9651507</v>
      </c>
    </row>
    <row r="130" spans="1:3" ht="20.149999999999999" customHeight="1" x14ac:dyDescent="0.35">
      <c r="A130" s="13">
        <v>22</v>
      </c>
      <c r="B130" s="14" t="s">
        <v>3</v>
      </c>
      <c r="C130" s="48">
        <f>data!C379</f>
        <v>2015143</v>
      </c>
    </row>
    <row r="131" spans="1:3" ht="20.149999999999999" customHeight="1" x14ac:dyDescent="0.35">
      <c r="A131" s="13">
        <v>23</v>
      </c>
      <c r="B131" s="14" t="s">
        <v>236</v>
      </c>
      <c r="C131" s="48">
        <f>data!C380</f>
        <v>3186360</v>
      </c>
    </row>
    <row r="132" spans="1:3" ht="20.149999999999999" customHeight="1" x14ac:dyDescent="0.35">
      <c r="A132" s="13">
        <v>24</v>
      </c>
      <c r="B132" s="14" t="s">
        <v>237</v>
      </c>
      <c r="C132" s="48">
        <f>data!C381</f>
        <v>1860225</v>
      </c>
    </row>
    <row r="133" spans="1:3" ht="20.149999999999999" customHeight="1" x14ac:dyDescent="0.35">
      <c r="A133" s="13">
        <v>25</v>
      </c>
      <c r="B133" s="14" t="s">
        <v>1161</v>
      </c>
      <c r="C133" s="48">
        <f>data!C382</f>
        <v>189194</v>
      </c>
    </row>
    <row r="134" spans="1:3" ht="20.149999999999999" customHeight="1" x14ac:dyDescent="0.35">
      <c r="A134" s="13">
        <v>26</v>
      </c>
      <c r="B134" s="14" t="s">
        <v>1162</v>
      </c>
      <c r="C134" s="48">
        <f>data!C383</f>
        <v>1968828</v>
      </c>
    </row>
    <row r="135" spans="1:3" ht="20.149999999999999" customHeight="1" x14ac:dyDescent="0.35">
      <c r="A135" s="13">
        <v>27</v>
      </c>
      <c r="B135" s="14" t="s">
        <v>6</v>
      </c>
      <c r="C135" s="48">
        <f>data!C384</f>
        <v>1838410</v>
      </c>
    </row>
    <row r="136" spans="1:3" ht="20.149999999999999" customHeight="1" x14ac:dyDescent="0.35">
      <c r="A136" s="13">
        <v>28</v>
      </c>
      <c r="B136" s="14" t="s">
        <v>1163</v>
      </c>
      <c r="C136" s="48">
        <f>data!C385</f>
        <v>47170</v>
      </c>
    </row>
    <row r="137" spans="1:3" ht="20.149999999999999" customHeight="1" x14ac:dyDescent="0.35">
      <c r="A137" s="13">
        <v>29</v>
      </c>
      <c r="B137" s="14" t="s">
        <v>447</v>
      </c>
      <c r="C137" s="48">
        <f>data!C386</f>
        <v>191822</v>
      </c>
    </row>
    <row r="138" spans="1:3" ht="20.149999999999999" customHeight="1" x14ac:dyDescent="0.35">
      <c r="A138" s="13">
        <v>30</v>
      </c>
      <c r="B138" s="14" t="s">
        <v>1164</v>
      </c>
      <c r="C138" s="48">
        <f>data!C387</f>
        <v>0</v>
      </c>
    </row>
    <row r="139" spans="1:3" ht="20.149999999999999" customHeight="1" x14ac:dyDescent="0.35">
      <c r="A139" s="13">
        <v>31</v>
      </c>
      <c r="B139" s="14" t="s">
        <v>449</v>
      </c>
      <c r="C139" s="48">
        <f>data!C388</f>
        <v>748336</v>
      </c>
    </row>
    <row r="140" spans="1:3" ht="20.149999999999999" customHeight="1" x14ac:dyDescent="0.35">
      <c r="A140" s="13">
        <v>32</v>
      </c>
      <c r="B140" s="14" t="s">
        <v>241</v>
      </c>
      <c r="C140" s="48">
        <f>data!C389</f>
        <v>302330</v>
      </c>
    </row>
    <row r="141" spans="1:3" ht="20.149999999999999" customHeight="1" x14ac:dyDescent="0.35">
      <c r="A141" s="13">
        <v>34</v>
      </c>
      <c r="B141" s="14" t="s">
        <v>1165</v>
      </c>
      <c r="C141" s="48">
        <f>data!D390</f>
        <v>21999325</v>
      </c>
    </row>
    <row r="142" spans="1:3" ht="20.149999999999999" customHeight="1" x14ac:dyDescent="0.35">
      <c r="A142" s="13">
        <v>35</v>
      </c>
      <c r="B142" s="14" t="s">
        <v>1166</v>
      </c>
      <c r="C142" s="48">
        <f>data!D391</f>
        <v>2562625</v>
      </c>
    </row>
    <row r="143" spans="1:3" ht="20.149999999999999" customHeight="1" x14ac:dyDescent="0.35">
      <c r="A143" s="13">
        <v>36</v>
      </c>
      <c r="B143" s="38"/>
      <c r="C143" s="24"/>
    </row>
    <row r="144" spans="1:3" ht="20.149999999999999" customHeight="1" x14ac:dyDescent="0.35">
      <c r="A144" s="13">
        <v>37</v>
      </c>
      <c r="B144" s="14" t="s">
        <v>1167</v>
      </c>
      <c r="C144" s="48">
        <f>data!C392</f>
        <v>190921</v>
      </c>
    </row>
    <row r="145" spans="1:3" ht="20.149999999999999" customHeight="1" x14ac:dyDescent="0.35">
      <c r="A145" s="13">
        <v>38</v>
      </c>
      <c r="B145" s="38"/>
      <c r="C145" s="24"/>
    </row>
    <row r="146" spans="1:3" ht="20.149999999999999" customHeight="1" x14ac:dyDescent="0.35">
      <c r="A146" s="13">
        <v>39</v>
      </c>
      <c r="B146" s="14" t="s">
        <v>1168</v>
      </c>
      <c r="C146" s="21">
        <f>data!D393</f>
        <v>2753546</v>
      </c>
    </row>
    <row r="147" spans="1:3" ht="20.149999999999999" customHeight="1" x14ac:dyDescent="0.35">
      <c r="A147" s="13">
        <v>40</v>
      </c>
      <c r="B147" s="38"/>
      <c r="C147" s="24"/>
    </row>
    <row r="148" spans="1:3" ht="20.149999999999999" customHeight="1" x14ac:dyDescent="0.35">
      <c r="A148" s="13">
        <v>41</v>
      </c>
      <c r="B148" s="14" t="s">
        <v>1169</v>
      </c>
      <c r="C148" s="48">
        <f>data!C394</f>
        <v>0</v>
      </c>
    </row>
    <row r="149" spans="1:3" ht="20.149999999999999" customHeight="1" x14ac:dyDescent="0.35">
      <c r="A149" s="13">
        <v>42</v>
      </c>
      <c r="B149" s="14" t="s">
        <v>1170</v>
      </c>
      <c r="C149" s="48">
        <f>data!C395</f>
        <v>0</v>
      </c>
    </row>
    <row r="150" spans="1:3" ht="20.149999999999999" customHeight="1" x14ac:dyDescent="0.35">
      <c r="A150" s="13">
        <v>43</v>
      </c>
      <c r="B150" s="38"/>
      <c r="C150" s="24"/>
    </row>
    <row r="151" spans="1:3" ht="20.149999999999999" customHeight="1" x14ac:dyDescent="0.35">
      <c r="A151" s="13">
        <v>44</v>
      </c>
      <c r="B151" s="14" t="s">
        <v>1171</v>
      </c>
      <c r="C151" s="48">
        <f>data!D396</f>
        <v>2753546</v>
      </c>
    </row>
    <row r="152" spans="1:3" ht="20.149999999999999" customHeight="1" x14ac:dyDescent="0.35">
      <c r="A152" s="40">
        <v>45</v>
      </c>
      <c r="B152" s="49" t="s">
        <v>1172</v>
      </c>
      <c r="C152" s="24"/>
    </row>
    <row r="153" spans="1:3" ht="20.149999999999999" customHeight="1" x14ac:dyDescent="0.35">
      <c r="A153" s="69"/>
      <c r="B153" s="50"/>
      <c r="C153" s="51"/>
    </row>
  </sheetData>
  <phoneticPr fontId="0" type="noConversion"/>
  <printOptions horizontalCentered="1" verticalCentered="1" gridLinesSet="0"/>
  <pageMargins left="0" right="0" top="0" bottom="0" header="0" footer="0"/>
  <pageSetup scale="87" fitToHeight="3" orientation="portrait" r:id="rId1"/>
  <headerFooter alignWithMargins="0"/>
  <rowBreaks count="2" manualBreakCount="2">
    <brk id="50" max="65535" man="1"/>
    <brk id="101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384"/>
  <sheetViews>
    <sheetView showGridLines="0" topLeftCell="A322" zoomScale="65" workbookViewId="0">
      <selection activeCell="A350" sqref="A350:XFD350"/>
    </sheetView>
  </sheetViews>
  <sheetFormatPr defaultColWidth="8.9140625" defaultRowHeight="20.149999999999999" customHeight="1" x14ac:dyDescent="0.35"/>
  <cols>
    <col min="1" max="1" width="5.75" style="78" customWidth="1"/>
    <col min="2" max="2" width="22.4140625" style="78" customWidth="1"/>
    <col min="3" max="8" width="13.75" style="78" customWidth="1"/>
    <col min="9" max="9" width="15.75" style="78" customWidth="1"/>
    <col min="10" max="16384" width="8.9140625" style="78"/>
  </cols>
  <sheetData>
    <row r="1" spans="1:13" ht="20.149999999999999" customHeight="1" x14ac:dyDescent="0.35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49999999999999" customHeight="1" x14ac:dyDescent="0.35">
      <c r="A2" s="45"/>
      <c r="B2" s="77"/>
      <c r="C2" s="77"/>
      <c r="D2" s="77"/>
      <c r="E2" s="77"/>
      <c r="F2" s="77"/>
      <c r="G2" s="77"/>
      <c r="H2" s="77"/>
      <c r="I2" s="168" t="s">
        <v>1174</v>
      </c>
    </row>
    <row r="3" spans="1:13" ht="20.149999999999999" customHeight="1" x14ac:dyDescent="0.35">
      <c r="A3" s="45"/>
      <c r="B3" s="77"/>
      <c r="C3" s="77"/>
      <c r="D3" s="77"/>
      <c r="E3" s="77"/>
      <c r="F3" s="77"/>
      <c r="G3" s="77"/>
      <c r="H3" s="77"/>
      <c r="I3" s="45"/>
    </row>
    <row r="4" spans="1:13" ht="20.149999999999999" customHeight="1" x14ac:dyDescent="0.35">
      <c r="A4" s="79" t="str">
        <f>"HOSPITAL NAME: "&amp;data!C84</f>
        <v>HOSPITAL NAME: Columbia Basin Hospital</v>
      </c>
      <c r="B4" s="77"/>
      <c r="C4" s="77"/>
      <c r="D4" s="77"/>
      <c r="E4" s="77"/>
      <c r="F4" s="77"/>
      <c r="G4" s="80"/>
      <c r="H4" s="79" t="str">
        <f>"FYE: "&amp;data!C82</f>
        <v>FYE: 12/31/2021</v>
      </c>
    </row>
    <row r="5" spans="1:13" ht="20.149999999999999" customHeight="1" x14ac:dyDescent="0.35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49999999999999" customHeight="1" x14ac:dyDescent="0.35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49999999999999" customHeight="1" x14ac:dyDescent="0.35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49999999999999" customHeight="1" x14ac:dyDescent="0.35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49999999999999" customHeight="1" x14ac:dyDescent="0.35">
      <c r="A9" s="23">
        <v>4</v>
      </c>
      <c r="B9" s="14" t="s">
        <v>233</v>
      </c>
      <c r="C9" s="14">
        <f>data!C59</f>
        <v>0</v>
      </c>
      <c r="D9" s="14">
        <f>data!D59</f>
        <v>0</v>
      </c>
      <c r="E9" s="14">
        <f>data!E59</f>
        <v>434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0</v>
      </c>
    </row>
    <row r="10" spans="1:13" ht="20.149999999999999" customHeight="1" x14ac:dyDescent="0.35">
      <c r="A10" s="23">
        <v>5</v>
      </c>
      <c r="B10" s="14" t="s">
        <v>234</v>
      </c>
      <c r="C10" s="26">
        <f>data!C60</f>
        <v>0</v>
      </c>
      <c r="D10" s="26">
        <f>data!D60</f>
        <v>0</v>
      </c>
      <c r="E10" s="26">
        <f>data!E60</f>
        <v>1.82</v>
      </c>
      <c r="F10" s="26">
        <f>data!F60</f>
        <v>0</v>
      </c>
      <c r="G10" s="26">
        <f>data!G60</f>
        <v>0</v>
      </c>
      <c r="H10" s="26">
        <f>data!H60</f>
        <v>0</v>
      </c>
      <c r="I10" s="26">
        <f>data!I60</f>
        <v>0</v>
      </c>
    </row>
    <row r="11" spans="1:13" ht="20.149999999999999" customHeight="1" x14ac:dyDescent="0.35">
      <c r="A11" s="23">
        <v>6</v>
      </c>
      <c r="B11" s="14" t="s">
        <v>235</v>
      </c>
      <c r="C11" s="14">
        <f>data!C61</f>
        <v>0</v>
      </c>
      <c r="D11" s="14">
        <f>data!D61</f>
        <v>0</v>
      </c>
      <c r="E11" s="14">
        <f>data!E61</f>
        <v>122272</v>
      </c>
      <c r="F11" s="14">
        <f>data!F61</f>
        <v>0</v>
      </c>
      <c r="G11" s="14">
        <f>data!G61</f>
        <v>0</v>
      </c>
      <c r="H11" s="14">
        <f>data!H61</f>
        <v>0</v>
      </c>
      <c r="I11" s="14">
        <f>data!I61</f>
        <v>0</v>
      </c>
    </row>
    <row r="12" spans="1:13" ht="20.149999999999999" customHeight="1" x14ac:dyDescent="0.35">
      <c r="A12" s="23">
        <v>7</v>
      </c>
      <c r="B12" s="14" t="s">
        <v>3</v>
      </c>
      <c r="C12" s="14">
        <f>data!C62</f>
        <v>0</v>
      </c>
      <c r="D12" s="14">
        <f>data!D62</f>
        <v>0</v>
      </c>
      <c r="E12" s="14">
        <f>data!E62</f>
        <v>25529</v>
      </c>
      <c r="F12" s="14">
        <f>data!F62</f>
        <v>0</v>
      </c>
      <c r="G12" s="14">
        <f>data!G62</f>
        <v>0</v>
      </c>
      <c r="H12" s="14">
        <f>data!H62</f>
        <v>0</v>
      </c>
      <c r="I12" s="14">
        <f>data!I62</f>
        <v>0</v>
      </c>
    </row>
    <row r="13" spans="1:13" ht="20.149999999999999" customHeight="1" x14ac:dyDescent="0.35">
      <c r="A13" s="23">
        <v>8</v>
      </c>
      <c r="B13" s="14" t="s">
        <v>236</v>
      </c>
      <c r="C13" s="14">
        <f>data!C63</f>
        <v>0</v>
      </c>
      <c r="D13" s="14">
        <f>data!D63</f>
        <v>0</v>
      </c>
      <c r="E13" s="14">
        <f>data!E63</f>
        <v>7697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49999999999999" customHeight="1" x14ac:dyDescent="0.35">
      <c r="A14" s="23">
        <v>9</v>
      </c>
      <c r="B14" s="14" t="s">
        <v>237</v>
      </c>
      <c r="C14" s="14">
        <f>data!C64</f>
        <v>0</v>
      </c>
      <c r="D14" s="14">
        <f>data!D64</f>
        <v>0</v>
      </c>
      <c r="E14" s="14">
        <f>data!E64</f>
        <v>6582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0</v>
      </c>
    </row>
    <row r="15" spans="1:13" ht="20.149999999999999" customHeight="1" x14ac:dyDescent="0.35">
      <c r="A15" s="23">
        <v>10</v>
      </c>
      <c r="B15" s="14" t="s">
        <v>444</v>
      </c>
      <c r="C15" s="14">
        <f>data!C65</f>
        <v>0</v>
      </c>
      <c r="D15" s="14">
        <f>data!D65</f>
        <v>0</v>
      </c>
      <c r="E15" s="14">
        <f>data!E65</f>
        <v>0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0</v>
      </c>
      <c r="M15" s="264"/>
    </row>
    <row r="16" spans="1:13" ht="20.149999999999999" customHeight="1" x14ac:dyDescent="0.35">
      <c r="A16" s="23">
        <v>11</v>
      </c>
      <c r="B16" s="14" t="s">
        <v>445</v>
      </c>
      <c r="C16" s="14">
        <f>data!C66</f>
        <v>0</v>
      </c>
      <c r="D16" s="14">
        <f>data!D66</f>
        <v>0</v>
      </c>
      <c r="E16" s="14">
        <f>data!E66</f>
        <v>1701</v>
      </c>
      <c r="F16" s="14">
        <f>data!F66</f>
        <v>0</v>
      </c>
      <c r="G16" s="14">
        <f>data!G66</f>
        <v>0</v>
      </c>
      <c r="H16" s="14">
        <f>data!H66</f>
        <v>0</v>
      </c>
      <c r="I16" s="14">
        <f>data!I66</f>
        <v>0</v>
      </c>
    </row>
    <row r="17" spans="1:9" ht="20.149999999999999" customHeight="1" x14ac:dyDescent="0.35">
      <c r="A17" s="23">
        <v>12</v>
      </c>
      <c r="B17" s="14" t="s">
        <v>6</v>
      </c>
      <c r="C17" s="14">
        <f>data!C67</f>
        <v>0</v>
      </c>
      <c r="D17" s="14">
        <f>data!D67</f>
        <v>0</v>
      </c>
      <c r="E17" s="14">
        <f>data!E67</f>
        <v>28766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0</v>
      </c>
    </row>
    <row r="18" spans="1:9" ht="20.149999999999999" customHeight="1" x14ac:dyDescent="0.35">
      <c r="A18" s="23">
        <v>13</v>
      </c>
      <c r="B18" s="14" t="s">
        <v>474</v>
      </c>
      <c r="C18" s="14">
        <f>data!C68</f>
        <v>0</v>
      </c>
      <c r="D18" s="14">
        <f>data!D68</f>
        <v>0</v>
      </c>
      <c r="E18" s="14">
        <f>data!E68</f>
        <v>2563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0</v>
      </c>
    </row>
    <row r="19" spans="1:9" ht="20.149999999999999" customHeight="1" x14ac:dyDescent="0.35">
      <c r="A19" s="23">
        <v>14</v>
      </c>
      <c r="B19" s="14" t="s">
        <v>241</v>
      </c>
      <c r="C19" s="14">
        <f>data!C69</f>
        <v>0</v>
      </c>
      <c r="D19" s="14">
        <f>data!D69</f>
        <v>0</v>
      </c>
      <c r="E19" s="14">
        <f>data!E69</f>
        <v>465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0</v>
      </c>
    </row>
    <row r="20" spans="1:9" ht="20.149999999999999" customHeight="1" x14ac:dyDescent="0.35">
      <c r="A20" s="23">
        <v>15</v>
      </c>
      <c r="B20" s="14" t="s">
        <v>242</v>
      </c>
      <c r="C20" s="14">
        <f>-data!C70</f>
        <v>0</v>
      </c>
      <c r="D20" s="14">
        <f>-data!D70</f>
        <v>0</v>
      </c>
      <c r="E20" s="14">
        <f>-data!E70</f>
        <v>0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49999999999999" customHeight="1" x14ac:dyDescent="0.35">
      <c r="A21" s="23">
        <v>16</v>
      </c>
      <c r="B21" s="48" t="s">
        <v>1180</v>
      </c>
      <c r="C21" s="14">
        <f>data!C71</f>
        <v>0</v>
      </c>
      <c r="D21" s="14">
        <f>data!D71</f>
        <v>0</v>
      </c>
      <c r="E21" s="14">
        <f>data!E71</f>
        <v>195575</v>
      </c>
      <c r="F21" s="14">
        <f>data!F71</f>
        <v>0</v>
      </c>
      <c r="G21" s="14">
        <f>data!G71</f>
        <v>0</v>
      </c>
      <c r="H21" s="14">
        <f>data!H71</f>
        <v>0</v>
      </c>
      <c r="I21" s="14">
        <f>data!I71</f>
        <v>0</v>
      </c>
    </row>
    <row r="22" spans="1:9" ht="20.149999999999999" customHeight="1" x14ac:dyDescent="0.35">
      <c r="A22" s="23">
        <v>17</v>
      </c>
      <c r="B22" s="14" t="s">
        <v>244</v>
      </c>
      <c r="C22" s="210"/>
      <c r="D22" s="211"/>
      <c r="E22" s="211"/>
      <c r="F22" s="211"/>
      <c r="G22" s="211"/>
      <c r="H22" s="211"/>
      <c r="I22" s="211"/>
    </row>
    <row r="23" spans="1:9" ht="20.149999999999999" customHeight="1" x14ac:dyDescent="0.35">
      <c r="A23" s="23">
        <v>18</v>
      </c>
      <c r="B23" s="14" t="s">
        <v>1181</v>
      </c>
      <c r="C23" s="48">
        <f>+data!M668</f>
        <v>0</v>
      </c>
      <c r="D23" s="48">
        <f>+data!M669</f>
        <v>0</v>
      </c>
      <c r="E23" s="48">
        <f>+data!M670</f>
        <v>123157</v>
      </c>
      <c r="F23" s="48">
        <f>+data!M671</f>
        <v>0</v>
      </c>
      <c r="G23" s="48">
        <f>+data!M672</f>
        <v>0</v>
      </c>
      <c r="H23" s="48">
        <f>+data!M673</f>
        <v>0</v>
      </c>
      <c r="I23" s="48">
        <f>+data!M674</f>
        <v>0</v>
      </c>
    </row>
    <row r="24" spans="1:9" ht="20.149999999999999" customHeight="1" x14ac:dyDescent="0.35">
      <c r="A24" s="23">
        <v>19</v>
      </c>
      <c r="B24" s="48" t="s">
        <v>1182</v>
      </c>
      <c r="C24" s="14">
        <f>data!C73</f>
        <v>0</v>
      </c>
      <c r="D24" s="14">
        <f>data!D73</f>
        <v>0</v>
      </c>
      <c r="E24" s="14">
        <f>data!E73</f>
        <v>735616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0</v>
      </c>
    </row>
    <row r="25" spans="1:9" ht="20.149999999999999" customHeight="1" x14ac:dyDescent="0.35">
      <c r="A25" s="23">
        <v>20</v>
      </c>
      <c r="B25" s="48" t="s">
        <v>1183</v>
      </c>
      <c r="C25" s="14">
        <f>data!C74</f>
        <v>0</v>
      </c>
      <c r="D25" s="14">
        <f>data!D74</f>
        <v>0</v>
      </c>
      <c r="E25" s="14">
        <f>data!E74</f>
        <v>31735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 x14ac:dyDescent="0.35">
      <c r="A26" s="23">
        <v>21</v>
      </c>
      <c r="B26" s="48" t="s">
        <v>1184</v>
      </c>
      <c r="C26" s="14">
        <f>data!C75</f>
        <v>0</v>
      </c>
      <c r="D26" s="14">
        <f>data!D75</f>
        <v>0</v>
      </c>
      <c r="E26" s="14">
        <f>data!E75</f>
        <v>767351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0</v>
      </c>
    </row>
    <row r="27" spans="1:9" ht="20.149999999999999" customHeight="1" x14ac:dyDescent="0.35">
      <c r="A27" s="23" t="s">
        <v>1185</v>
      </c>
      <c r="B27" s="60"/>
      <c r="C27" s="211"/>
      <c r="D27" s="211"/>
      <c r="E27" s="211"/>
      <c r="F27" s="211"/>
      <c r="G27" s="211"/>
      <c r="H27" s="211"/>
      <c r="I27" s="211"/>
    </row>
    <row r="28" spans="1:9" ht="20.149999999999999" customHeight="1" x14ac:dyDescent="0.35">
      <c r="A28" s="23">
        <v>22</v>
      </c>
      <c r="B28" s="14" t="s">
        <v>1186</v>
      </c>
      <c r="C28" s="14">
        <f>data!C76</f>
        <v>0</v>
      </c>
      <c r="D28" s="14">
        <f>data!D76</f>
        <v>0</v>
      </c>
      <c r="E28" s="14">
        <f>data!E76</f>
        <v>1216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0</v>
      </c>
    </row>
    <row r="29" spans="1:9" ht="20.149999999999999" customHeight="1" x14ac:dyDescent="0.35">
      <c r="A29" s="23">
        <v>23</v>
      </c>
      <c r="B29" s="14" t="s">
        <v>1187</v>
      </c>
      <c r="C29" s="14">
        <f>data!C77</f>
        <v>0</v>
      </c>
      <c r="D29" s="14">
        <f>data!D77</f>
        <v>0</v>
      </c>
      <c r="E29" s="14">
        <f>data!E77</f>
        <v>1381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0</v>
      </c>
    </row>
    <row r="30" spans="1:9" ht="20.149999999999999" customHeight="1" x14ac:dyDescent="0.35">
      <c r="A30" s="23">
        <v>24</v>
      </c>
      <c r="B30" s="14" t="s">
        <v>1188</v>
      </c>
      <c r="C30" s="14">
        <f>data!C78</f>
        <v>0</v>
      </c>
      <c r="D30" s="14">
        <f>data!D78</f>
        <v>0</v>
      </c>
      <c r="E30" s="14">
        <f>data!E78</f>
        <v>430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0</v>
      </c>
    </row>
    <row r="31" spans="1:9" ht="20.149999999999999" customHeight="1" x14ac:dyDescent="0.35">
      <c r="A31" s="23">
        <v>25</v>
      </c>
      <c r="B31" s="14" t="s">
        <v>1189</v>
      </c>
      <c r="C31" s="14">
        <f>data!C79</f>
        <v>0</v>
      </c>
      <c r="D31" s="14">
        <f>data!D79</f>
        <v>0</v>
      </c>
      <c r="E31" s="14">
        <f>data!E79</f>
        <v>2455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49999999999999" customHeight="1" x14ac:dyDescent="0.35">
      <c r="A32" s="23">
        <v>26</v>
      </c>
      <c r="B32" s="14" t="s">
        <v>252</v>
      </c>
      <c r="C32" s="84">
        <f>data!C80</f>
        <v>0</v>
      </c>
      <c r="D32" s="84">
        <f>data!D80</f>
        <v>0</v>
      </c>
      <c r="E32" s="84">
        <f>data!E80</f>
        <v>1.82</v>
      </c>
      <c r="F32" s="84">
        <f>data!F80</f>
        <v>0</v>
      </c>
      <c r="G32" s="84">
        <f>data!G80</f>
        <v>0</v>
      </c>
      <c r="H32" s="84">
        <f>data!H80</f>
        <v>0</v>
      </c>
      <c r="I32" s="84">
        <f>data!I80</f>
        <v>0</v>
      </c>
    </row>
    <row r="33" spans="1:9" ht="20.149999999999999" customHeight="1" x14ac:dyDescent="0.35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49999999999999" customHeight="1" x14ac:dyDescent="0.35">
      <c r="A34" s="45"/>
      <c r="B34" s="77"/>
      <c r="C34" s="77"/>
      <c r="D34" s="77"/>
      <c r="E34" s="77"/>
      <c r="F34" s="77"/>
      <c r="G34" s="77"/>
      <c r="H34" s="77"/>
      <c r="I34" s="168" t="s">
        <v>1190</v>
      </c>
    </row>
    <row r="35" spans="1:9" ht="20.149999999999999" customHeight="1" x14ac:dyDescent="0.35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49999999999999" customHeight="1" x14ac:dyDescent="0.35">
      <c r="A36" s="79" t="str">
        <f>"HOSPITAL NAME: "&amp;data!C84</f>
        <v>HOSPITAL NAME: Columbia Basin Hospital</v>
      </c>
      <c r="B36" s="77"/>
      <c r="C36" s="77"/>
      <c r="D36" s="77"/>
      <c r="E36" s="77"/>
      <c r="F36" s="77"/>
      <c r="G36" s="80"/>
      <c r="H36" s="79" t="str">
        <f>"FYE: "&amp;data!C82</f>
        <v>FYE: 12/31/2021</v>
      </c>
    </row>
    <row r="37" spans="1:9" ht="20.149999999999999" customHeight="1" x14ac:dyDescent="0.35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49999999999999" customHeight="1" x14ac:dyDescent="0.35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49999999999999" customHeight="1" x14ac:dyDescent="0.35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49999999999999" customHeight="1" x14ac:dyDescent="0.35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49999999999999" customHeight="1" x14ac:dyDescent="0.35">
      <c r="A41" s="23">
        <v>4</v>
      </c>
      <c r="B41" s="14" t="s">
        <v>233</v>
      </c>
      <c r="C41" s="14">
        <f>data!J59</f>
        <v>0</v>
      </c>
      <c r="D41" s="14">
        <f>data!K59</f>
        <v>4151</v>
      </c>
      <c r="E41" s="14">
        <f>data!L59</f>
        <v>4482</v>
      </c>
      <c r="F41" s="14">
        <f>data!M59</f>
        <v>0</v>
      </c>
      <c r="G41" s="14">
        <f>data!N59</f>
        <v>9352</v>
      </c>
      <c r="H41" s="14">
        <f>data!O59</f>
        <v>0</v>
      </c>
      <c r="I41" s="14">
        <f>data!P59</f>
        <v>0</v>
      </c>
    </row>
    <row r="42" spans="1:9" ht="20.149999999999999" customHeight="1" x14ac:dyDescent="0.35">
      <c r="A42" s="23">
        <v>5</v>
      </c>
      <c r="B42" s="14" t="s">
        <v>234</v>
      </c>
      <c r="C42" s="26">
        <f>data!J60</f>
        <v>0</v>
      </c>
      <c r="D42" s="26">
        <f>data!K60</f>
        <v>13.72</v>
      </c>
      <c r="E42" s="26">
        <f>data!L60</f>
        <v>18.84</v>
      </c>
      <c r="F42" s="26">
        <f>data!M60</f>
        <v>0</v>
      </c>
      <c r="G42" s="26">
        <f>data!N60</f>
        <v>9.1199999999999992</v>
      </c>
      <c r="H42" s="26">
        <f>data!O60</f>
        <v>0</v>
      </c>
      <c r="I42" s="26">
        <f>data!P60</f>
        <v>0</v>
      </c>
    </row>
    <row r="43" spans="1:9" ht="20.149999999999999" customHeight="1" x14ac:dyDescent="0.35">
      <c r="A43" s="23">
        <v>6</v>
      </c>
      <c r="B43" s="14" t="s">
        <v>235</v>
      </c>
      <c r="C43" s="14">
        <f>data!J61</f>
        <v>0</v>
      </c>
      <c r="D43" s="14">
        <f>data!K61</f>
        <v>803038</v>
      </c>
      <c r="E43" s="14">
        <f>data!L61</f>
        <v>1262725</v>
      </c>
      <c r="F43" s="14">
        <f>data!M61</f>
        <v>0</v>
      </c>
      <c r="G43" s="14">
        <f>data!N61</f>
        <v>558228</v>
      </c>
      <c r="H43" s="14">
        <f>data!O61</f>
        <v>0</v>
      </c>
      <c r="I43" s="14">
        <f>data!P61</f>
        <v>0</v>
      </c>
    </row>
    <row r="44" spans="1:9" ht="20.149999999999999" customHeight="1" x14ac:dyDescent="0.35">
      <c r="A44" s="23">
        <v>7</v>
      </c>
      <c r="B44" s="14" t="s">
        <v>3</v>
      </c>
      <c r="C44" s="14">
        <f>data!J62</f>
        <v>0</v>
      </c>
      <c r="D44" s="14">
        <f>data!K62</f>
        <v>167667</v>
      </c>
      <c r="E44" s="14">
        <f>data!L62</f>
        <v>263645</v>
      </c>
      <c r="F44" s="14">
        <f>data!M62</f>
        <v>0</v>
      </c>
      <c r="G44" s="14">
        <f>data!N62</f>
        <v>116553</v>
      </c>
      <c r="H44" s="14">
        <f>data!O62</f>
        <v>0</v>
      </c>
      <c r="I44" s="14">
        <f>data!P62</f>
        <v>0</v>
      </c>
    </row>
    <row r="45" spans="1:9" ht="20.149999999999999" customHeight="1" x14ac:dyDescent="0.35">
      <c r="A45" s="23">
        <v>8</v>
      </c>
      <c r="B45" s="14" t="s">
        <v>236</v>
      </c>
      <c r="C45" s="14">
        <f>data!J63</f>
        <v>0</v>
      </c>
      <c r="D45" s="14">
        <f>data!K63</f>
        <v>66628</v>
      </c>
      <c r="E45" s="14">
        <f>data!L63</f>
        <v>79486</v>
      </c>
      <c r="F45" s="14">
        <f>data!M63</f>
        <v>0</v>
      </c>
      <c r="G45" s="14">
        <f>data!N63</f>
        <v>35687</v>
      </c>
      <c r="H45" s="14">
        <f>data!O63</f>
        <v>0</v>
      </c>
      <c r="I45" s="14">
        <f>data!P63</f>
        <v>0</v>
      </c>
    </row>
    <row r="46" spans="1:9" ht="20.149999999999999" customHeight="1" x14ac:dyDescent="0.35">
      <c r="A46" s="23">
        <v>9</v>
      </c>
      <c r="B46" s="14" t="s">
        <v>237</v>
      </c>
      <c r="C46" s="14">
        <f>data!J64</f>
        <v>0</v>
      </c>
      <c r="D46" s="14">
        <f>data!K64</f>
        <v>34079</v>
      </c>
      <c r="E46" s="14">
        <f>data!L64</f>
        <v>67975</v>
      </c>
      <c r="F46" s="14">
        <f>data!M64</f>
        <v>0</v>
      </c>
      <c r="G46" s="14">
        <f>data!N64</f>
        <v>11532</v>
      </c>
      <c r="H46" s="14">
        <f>data!O64</f>
        <v>0</v>
      </c>
      <c r="I46" s="14">
        <f>data!P64</f>
        <v>0</v>
      </c>
    </row>
    <row r="47" spans="1:9" ht="20.149999999999999" customHeight="1" x14ac:dyDescent="0.35">
      <c r="A47" s="23">
        <v>10</v>
      </c>
      <c r="B47" s="14" t="s">
        <v>444</v>
      </c>
      <c r="C47" s="14">
        <f>data!J65</f>
        <v>0</v>
      </c>
      <c r="D47" s="14">
        <f>data!K65</f>
        <v>0</v>
      </c>
      <c r="E47" s="14">
        <f>data!L65</f>
        <v>0</v>
      </c>
      <c r="F47" s="14">
        <f>data!M65</f>
        <v>0</v>
      </c>
      <c r="G47" s="14">
        <f>data!N65</f>
        <v>0</v>
      </c>
      <c r="H47" s="14">
        <f>data!O65</f>
        <v>0</v>
      </c>
      <c r="I47" s="14">
        <f>data!P65</f>
        <v>0</v>
      </c>
    </row>
    <row r="48" spans="1:9" ht="20.149999999999999" customHeight="1" x14ac:dyDescent="0.35">
      <c r="A48" s="23">
        <v>11</v>
      </c>
      <c r="B48" s="14" t="s">
        <v>445</v>
      </c>
      <c r="C48" s="14">
        <f>data!J66</f>
        <v>0</v>
      </c>
      <c r="D48" s="14">
        <f>data!K66</f>
        <v>8504</v>
      </c>
      <c r="E48" s="14">
        <f>data!L66</f>
        <v>17571</v>
      </c>
      <c r="F48" s="14">
        <f>data!M66</f>
        <v>0</v>
      </c>
      <c r="G48" s="14">
        <f>data!N66</f>
        <v>0</v>
      </c>
      <c r="H48" s="14">
        <f>data!O66</f>
        <v>0</v>
      </c>
      <c r="I48" s="14">
        <f>data!P66</f>
        <v>0</v>
      </c>
    </row>
    <row r="49" spans="1:9" ht="20.149999999999999" customHeight="1" x14ac:dyDescent="0.35">
      <c r="A49" s="23">
        <v>12</v>
      </c>
      <c r="B49" s="14" t="s">
        <v>6</v>
      </c>
      <c r="C49" s="14">
        <f>data!J67</f>
        <v>0</v>
      </c>
      <c r="D49" s="14">
        <f>data!K67</f>
        <v>110166</v>
      </c>
      <c r="E49" s="14">
        <f>data!L67</f>
        <v>297050</v>
      </c>
      <c r="F49" s="14">
        <f>data!M67</f>
        <v>0</v>
      </c>
      <c r="G49" s="14">
        <f>data!N67</f>
        <v>290757</v>
      </c>
      <c r="H49" s="14">
        <f>data!O67</f>
        <v>0</v>
      </c>
      <c r="I49" s="14">
        <f>data!P67</f>
        <v>0</v>
      </c>
    </row>
    <row r="50" spans="1:9" ht="20.149999999999999" customHeight="1" x14ac:dyDescent="0.35">
      <c r="A50" s="23">
        <v>13</v>
      </c>
      <c r="B50" s="14" t="s">
        <v>474</v>
      </c>
      <c r="C50" s="14">
        <f>data!J68</f>
        <v>0</v>
      </c>
      <c r="D50" s="14">
        <f>data!K68</f>
        <v>0</v>
      </c>
      <c r="E50" s="14">
        <f>data!L68</f>
        <v>0</v>
      </c>
      <c r="F50" s="14">
        <f>data!M68</f>
        <v>0</v>
      </c>
      <c r="G50" s="14">
        <f>data!N68</f>
        <v>0</v>
      </c>
      <c r="H50" s="14">
        <f>data!O68</f>
        <v>0</v>
      </c>
      <c r="I50" s="14">
        <f>data!P68</f>
        <v>0</v>
      </c>
    </row>
    <row r="51" spans="1:9" ht="20.149999999999999" customHeight="1" x14ac:dyDescent="0.35">
      <c r="A51" s="23">
        <v>14</v>
      </c>
      <c r="B51" s="14" t="s">
        <v>241</v>
      </c>
      <c r="C51" s="14">
        <f>data!J69</f>
        <v>0</v>
      </c>
      <c r="D51" s="14">
        <f>data!K69</f>
        <v>0</v>
      </c>
      <c r="E51" s="14">
        <f>data!L69</f>
        <v>4802</v>
      </c>
      <c r="F51" s="14">
        <f>data!M69</f>
        <v>0</v>
      </c>
      <c r="G51" s="14">
        <f>data!N69</f>
        <v>13</v>
      </c>
      <c r="H51" s="14">
        <f>data!O69</f>
        <v>0</v>
      </c>
      <c r="I51" s="14">
        <f>data!P69</f>
        <v>0</v>
      </c>
    </row>
    <row r="52" spans="1:9" ht="20.149999999999999" customHeight="1" x14ac:dyDescent="0.35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0</v>
      </c>
      <c r="I52" s="14">
        <f>-data!P70</f>
        <v>0</v>
      </c>
    </row>
    <row r="53" spans="1:9" ht="20.149999999999999" customHeight="1" x14ac:dyDescent="0.35">
      <c r="A53" s="23">
        <v>16</v>
      </c>
      <c r="B53" s="48" t="s">
        <v>1180</v>
      </c>
      <c r="C53" s="14">
        <f>data!J71</f>
        <v>0</v>
      </c>
      <c r="D53" s="14">
        <f>data!K71</f>
        <v>1190082</v>
      </c>
      <c r="E53" s="14">
        <f>data!L71</f>
        <v>1993254</v>
      </c>
      <c r="F53" s="14">
        <f>data!M71</f>
        <v>0</v>
      </c>
      <c r="G53" s="14">
        <f>data!N71</f>
        <v>1012770</v>
      </c>
      <c r="H53" s="14">
        <f>data!O71</f>
        <v>0</v>
      </c>
      <c r="I53" s="14">
        <f>data!P71</f>
        <v>0</v>
      </c>
    </row>
    <row r="54" spans="1:9" ht="20.149999999999999" customHeight="1" x14ac:dyDescent="0.35">
      <c r="A54" s="23">
        <v>17</v>
      </c>
      <c r="B54" s="14" t="s">
        <v>244</v>
      </c>
      <c r="C54" s="211"/>
      <c r="D54" s="211"/>
      <c r="E54" s="211"/>
      <c r="F54" s="211"/>
      <c r="G54" s="211"/>
      <c r="H54" s="211"/>
      <c r="I54" s="211"/>
    </row>
    <row r="55" spans="1:9" ht="20.149999999999999" customHeight="1" x14ac:dyDescent="0.35">
      <c r="A55" s="23">
        <v>18</v>
      </c>
      <c r="B55" s="14" t="s">
        <v>1181</v>
      </c>
      <c r="C55" s="48">
        <f>+data!M675</f>
        <v>0</v>
      </c>
      <c r="D55" s="48">
        <f>+data!M676</f>
        <v>474608</v>
      </c>
      <c r="E55" s="48">
        <f>+data!M677</f>
        <v>513780</v>
      </c>
      <c r="F55" s="48">
        <f>+data!M678</f>
        <v>0</v>
      </c>
      <c r="G55" s="48">
        <f>+data!M679</f>
        <v>331825</v>
      </c>
      <c r="H55" s="48">
        <f>+data!M680</f>
        <v>0</v>
      </c>
      <c r="I55" s="48">
        <f>+data!M681</f>
        <v>0</v>
      </c>
    </row>
    <row r="56" spans="1:9" ht="20.149999999999999" customHeight="1" x14ac:dyDescent="0.35">
      <c r="A56" s="23">
        <v>19</v>
      </c>
      <c r="B56" s="48" t="s">
        <v>1182</v>
      </c>
      <c r="C56" s="14">
        <f>data!J73</f>
        <v>0</v>
      </c>
      <c r="D56" s="14">
        <f>data!K73</f>
        <v>1157045</v>
      </c>
      <c r="E56" s="14">
        <f>data!L73</f>
        <v>1734717</v>
      </c>
      <c r="F56" s="14">
        <f>data!M73</f>
        <v>0</v>
      </c>
      <c r="G56" s="14">
        <f>data!N73</f>
        <v>996666</v>
      </c>
      <c r="H56" s="14">
        <f>data!O73</f>
        <v>0</v>
      </c>
      <c r="I56" s="14">
        <f>data!P73</f>
        <v>0</v>
      </c>
    </row>
    <row r="57" spans="1:9" ht="20.149999999999999" customHeight="1" x14ac:dyDescent="0.35">
      <c r="A57" s="23">
        <v>20</v>
      </c>
      <c r="B57" s="48" t="s">
        <v>1183</v>
      </c>
      <c r="C57" s="14">
        <f>data!J74</f>
        <v>0</v>
      </c>
      <c r="D57" s="14">
        <f>data!K74</f>
        <v>0</v>
      </c>
      <c r="E57" s="14">
        <f>data!L74</f>
        <v>0</v>
      </c>
      <c r="F57" s="14">
        <f>data!M74</f>
        <v>0</v>
      </c>
      <c r="G57" s="14">
        <f>data!N74</f>
        <v>0</v>
      </c>
      <c r="H57" s="14">
        <f>data!O74</f>
        <v>0</v>
      </c>
      <c r="I57" s="14">
        <f>data!P74</f>
        <v>0</v>
      </c>
    </row>
    <row r="58" spans="1:9" ht="20.149999999999999" customHeight="1" x14ac:dyDescent="0.35">
      <c r="A58" s="23">
        <v>21</v>
      </c>
      <c r="B58" s="48" t="s">
        <v>1184</v>
      </c>
      <c r="C58" s="14">
        <f>data!J75</f>
        <v>0</v>
      </c>
      <c r="D58" s="14">
        <f>data!K75</f>
        <v>1157045</v>
      </c>
      <c r="E58" s="14">
        <f>data!L75</f>
        <v>1734717</v>
      </c>
      <c r="F58" s="14">
        <f>data!M75</f>
        <v>0</v>
      </c>
      <c r="G58" s="14">
        <f>data!N75</f>
        <v>996666</v>
      </c>
      <c r="H58" s="14">
        <f>data!O75</f>
        <v>0</v>
      </c>
      <c r="I58" s="14">
        <f>data!P75</f>
        <v>0</v>
      </c>
    </row>
    <row r="59" spans="1:9" ht="20.149999999999999" customHeight="1" x14ac:dyDescent="0.35">
      <c r="A59" s="23" t="s">
        <v>1185</v>
      </c>
      <c r="B59" s="60"/>
      <c r="C59" s="211"/>
      <c r="D59" s="211"/>
      <c r="E59" s="211"/>
      <c r="F59" s="211"/>
      <c r="G59" s="211"/>
      <c r="H59" s="211"/>
      <c r="I59" s="211"/>
    </row>
    <row r="60" spans="1:9" ht="20.149999999999999" customHeight="1" x14ac:dyDescent="0.35">
      <c r="A60" s="23">
        <v>22</v>
      </c>
      <c r="B60" s="14" t="s">
        <v>1186</v>
      </c>
      <c r="C60" s="14">
        <f>data!J76</f>
        <v>0</v>
      </c>
      <c r="D60" s="14">
        <f>data!K76</f>
        <v>4657</v>
      </c>
      <c r="E60" s="14">
        <f>data!L76</f>
        <v>12557</v>
      </c>
      <c r="F60" s="14">
        <f>data!M76</f>
        <v>0</v>
      </c>
      <c r="G60" s="14">
        <f>data!N76</f>
        <v>12291</v>
      </c>
      <c r="H60" s="14">
        <f>data!O76</f>
        <v>0</v>
      </c>
      <c r="I60" s="14">
        <f>data!P76</f>
        <v>0</v>
      </c>
    </row>
    <row r="61" spans="1:9" ht="20.149999999999999" customHeight="1" x14ac:dyDescent="0.35">
      <c r="A61" s="23">
        <v>23</v>
      </c>
      <c r="B61" s="14" t="s">
        <v>1187</v>
      </c>
      <c r="C61" s="14">
        <f>data!J77</f>
        <v>0</v>
      </c>
      <c r="D61" s="14">
        <f>data!K77</f>
        <v>12313</v>
      </c>
      <c r="E61" s="14">
        <f>data!L77</f>
        <v>14265</v>
      </c>
      <c r="F61" s="14">
        <f>data!M77</f>
        <v>0</v>
      </c>
      <c r="G61" s="14">
        <f>data!N77</f>
        <v>25303</v>
      </c>
      <c r="H61" s="14">
        <f>data!O77</f>
        <v>0</v>
      </c>
      <c r="I61" s="14">
        <f>data!P77</f>
        <v>0</v>
      </c>
    </row>
    <row r="62" spans="1:9" ht="20.149999999999999" customHeight="1" x14ac:dyDescent="0.35">
      <c r="A62" s="23">
        <v>24</v>
      </c>
      <c r="B62" s="14" t="s">
        <v>1188</v>
      </c>
      <c r="C62" s="14">
        <f>data!J78</f>
        <v>0</v>
      </c>
      <c r="D62" s="14">
        <f>data!K78</f>
        <v>1608</v>
      </c>
      <c r="E62" s="14">
        <f>data!L78</f>
        <v>4438</v>
      </c>
      <c r="F62" s="14">
        <f>data!M78</f>
        <v>0</v>
      </c>
      <c r="G62" s="14">
        <f>data!N78</f>
        <v>4344</v>
      </c>
      <c r="H62" s="14">
        <f>data!O78</f>
        <v>0</v>
      </c>
      <c r="I62" s="14">
        <f>data!P78</f>
        <v>0</v>
      </c>
    </row>
    <row r="63" spans="1:9" ht="20.149999999999999" customHeight="1" x14ac:dyDescent="0.35">
      <c r="A63" s="23">
        <v>25</v>
      </c>
      <c r="B63" s="14" t="s">
        <v>1189</v>
      </c>
      <c r="C63" s="14">
        <f>data!J79</f>
        <v>0</v>
      </c>
      <c r="D63" s="14">
        <f>data!K79</f>
        <v>13032</v>
      </c>
      <c r="E63" s="14">
        <f>data!L79</f>
        <v>25349</v>
      </c>
      <c r="F63" s="14">
        <f>data!M79</f>
        <v>0</v>
      </c>
      <c r="G63" s="14">
        <f>data!N79</f>
        <v>6221</v>
      </c>
      <c r="H63" s="14">
        <f>data!O79</f>
        <v>0</v>
      </c>
      <c r="I63" s="14">
        <f>data!P79</f>
        <v>0</v>
      </c>
    </row>
    <row r="64" spans="1:9" ht="20.149999999999999" customHeight="1" x14ac:dyDescent="0.35">
      <c r="A64" s="23">
        <v>26</v>
      </c>
      <c r="B64" s="14" t="s">
        <v>252</v>
      </c>
      <c r="C64" s="26">
        <f>data!J80</f>
        <v>0</v>
      </c>
      <c r="D64" s="26">
        <f>data!K80</f>
        <v>13.11</v>
      </c>
      <c r="E64" s="26">
        <f>data!L80</f>
        <v>18.809999999999999</v>
      </c>
      <c r="F64" s="26">
        <f>data!M80</f>
        <v>0</v>
      </c>
      <c r="G64" s="26">
        <f>data!N80</f>
        <v>9.11</v>
      </c>
      <c r="H64" s="26">
        <f>data!O80</f>
        <v>0</v>
      </c>
      <c r="I64" s="26">
        <f>data!P80</f>
        <v>0</v>
      </c>
    </row>
    <row r="65" spans="1:9" ht="20.149999999999999" customHeight="1" x14ac:dyDescent="0.35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49999999999999" customHeight="1" x14ac:dyDescent="0.35">
      <c r="A66" s="77"/>
      <c r="B66" s="77"/>
      <c r="C66" s="77"/>
      <c r="D66" s="45"/>
      <c r="E66" s="77"/>
      <c r="F66" s="77"/>
      <c r="G66" s="77"/>
      <c r="H66" s="77"/>
      <c r="I66" s="168" t="s">
        <v>1193</v>
      </c>
    </row>
    <row r="67" spans="1:9" ht="20.149999999999999" customHeight="1" x14ac:dyDescent="0.35">
      <c r="A67" s="45"/>
      <c r="B67" s="77"/>
      <c r="C67" s="77"/>
      <c r="D67" s="77"/>
      <c r="E67" s="77"/>
      <c r="F67" s="77"/>
      <c r="G67" s="77"/>
      <c r="H67" s="77"/>
    </row>
    <row r="68" spans="1:9" ht="20.149999999999999" customHeight="1" x14ac:dyDescent="0.35">
      <c r="A68" s="79" t="str">
        <f>"HOSPITAL NAME: "&amp;data!C84</f>
        <v>HOSPITAL NAME: Columbia Basin Hospital</v>
      </c>
      <c r="B68" s="77"/>
      <c r="C68" s="77"/>
      <c r="D68" s="77"/>
      <c r="E68" s="77"/>
      <c r="F68" s="77"/>
      <c r="G68" s="80"/>
      <c r="H68" s="79" t="str">
        <f>"FYE: "&amp;data!C82</f>
        <v>FYE: 12/31/2021</v>
      </c>
    </row>
    <row r="69" spans="1:9" ht="20.149999999999999" customHeight="1" x14ac:dyDescent="0.35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49999999999999" customHeight="1" x14ac:dyDescent="0.35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49999999999999" customHeight="1" x14ac:dyDescent="0.35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49999999999999" customHeight="1" x14ac:dyDescent="0.35">
      <c r="A72" s="23">
        <v>3</v>
      </c>
      <c r="B72" s="14" t="s">
        <v>1179</v>
      </c>
      <c r="C72" s="15" t="s">
        <v>1196</v>
      </c>
      <c r="D72" s="89" t="s">
        <v>1197</v>
      </c>
      <c r="E72" s="212"/>
      <c r="F72" s="212"/>
      <c r="G72" s="89" t="s">
        <v>1198</v>
      </c>
      <c r="H72" s="89" t="s">
        <v>1198</v>
      </c>
      <c r="I72" s="15" t="s">
        <v>223</v>
      </c>
    </row>
    <row r="73" spans="1:9" ht="20.149999999999999" customHeight="1" x14ac:dyDescent="0.35">
      <c r="A73" s="23">
        <v>4</v>
      </c>
      <c r="B73" s="14" t="s">
        <v>233</v>
      </c>
      <c r="C73" s="14">
        <f>data!Q59</f>
        <v>0</v>
      </c>
      <c r="D73" s="48">
        <f>data!R59</f>
        <v>0</v>
      </c>
      <c r="E73" s="212"/>
      <c r="F73" s="212"/>
      <c r="G73" s="14">
        <f>data!U59</f>
        <v>130290</v>
      </c>
      <c r="H73" s="14">
        <f>data!V59</f>
        <v>0</v>
      </c>
      <c r="I73" s="14">
        <f>data!W59</f>
        <v>126</v>
      </c>
    </row>
    <row r="74" spans="1:9" ht="20.149999999999999" customHeight="1" x14ac:dyDescent="0.35">
      <c r="A74" s="23">
        <v>5</v>
      </c>
      <c r="B74" s="14" t="s">
        <v>234</v>
      </c>
      <c r="C74" s="26">
        <f>data!Q60</f>
        <v>0</v>
      </c>
      <c r="D74" s="26">
        <f>data!R60</f>
        <v>0</v>
      </c>
      <c r="E74" s="26">
        <f>data!S60</f>
        <v>1.1499999999999999</v>
      </c>
      <c r="F74" s="26">
        <f>data!T60</f>
        <v>0</v>
      </c>
      <c r="G74" s="26">
        <f>data!U60</f>
        <v>6.19</v>
      </c>
      <c r="H74" s="26">
        <f>data!V60</f>
        <v>0.08</v>
      </c>
      <c r="I74" s="26">
        <f>data!W60</f>
        <v>0.38</v>
      </c>
    </row>
    <row r="75" spans="1:9" ht="20.149999999999999" customHeight="1" x14ac:dyDescent="0.35">
      <c r="A75" s="23">
        <v>6</v>
      </c>
      <c r="B75" s="14" t="s">
        <v>235</v>
      </c>
      <c r="C75" s="14">
        <f>data!Q61</f>
        <v>0</v>
      </c>
      <c r="D75" s="14">
        <f>data!R61</f>
        <v>0</v>
      </c>
      <c r="E75" s="14">
        <f>data!S61</f>
        <v>55944</v>
      </c>
      <c r="F75" s="14">
        <f>data!T61</f>
        <v>0</v>
      </c>
      <c r="G75" s="14">
        <f>data!U61</f>
        <v>389147</v>
      </c>
      <c r="H75" s="14">
        <f>data!V61</f>
        <v>6146</v>
      </c>
      <c r="I75" s="14">
        <f>data!W61</f>
        <v>30392</v>
      </c>
    </row>
    <row r="76" spans="1:9" ht="20.149999999999999" customHeight="1" x14ac:dyDescent="0.35">
      <c r="A76" s="23">
        <v>7</v>
      </c>
      <c r="B76" s="14" t="s">
        <v>3</v>
      </c>
      <c r="C76" s="14">
        <f>data!Q62</f>
        <v>0</v>
      </c>
      <c r="D76" s="14">
        <f>data!R62</f>
        <v>0</v>
      </c>
      <c r="E76" s="14">
        <f>data!S62</f>
        <v>11681</v>
      </c>
      <c r="F76" s="14">
        <f>data!T62</f>
        <v>0</v>
      </c>
      <c r="G76" s="14">
        <f>data!U62</f>
        <v>81250</v>
      </c>
      <c r="H76" s="14">
        <f>data!V62</f>
        <v>1283</v>
      </c>
      <c r="I76" s="14">
        <f>data!W62</f>
        <v>6346</v>
      </c>
    </row>
    <row r="77" spans="1:9" ht="20.149999999999999" customHeight="1" x14ac:dyDescent="0.35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0</v>
      </c>
      <c r="F77" s="14">
        <f>data!T63</f>
        <v>0</v>
      </c>
      <c r="G77" s="14">
        <f>data!U63</f>
        <v>133536</v>
      </c>
      <c r="H77" s="14">
        <f>data!V63</f>
        <v>4634</v>
      </c>
      <c r="I77" s="14">
        <f>data!W63</f>
        <v>22917</v>
      </c>
    </row>
    <row r="78" spans="1:9" ht="20.149999999999999" customHeight="1" x14ac:dyDescent="0.35">
      <c r="A78" s="23">
        <v>9</v>
      </c>
      <c r="B78" s="14" t="s">
        <v>237</v>
      </c>
      <c r="C78" s="14">
        <f>data!Q64</f>
        <v>0</v>
      </c>
      <c r="D78" s="14">
        <f>data!R64</f>
        <v>0</v>
      </c>
      <c r="E78" s="14">
        <f>data!S64</f>
        <v>22086</v>
      </c>
      <c r="F78" s="14">
        <f>data!T64</f>
        <v>0</v>
      </c>
      <c r="G78" s="14">
        <f>data!U64</f>
        <v>550375</v>
      </c>
      <c r="H78" s="14">
        <f>data!V64</f>
        <v>280</v>
      </c>
      <c r="I78" s="14">
        <f>data!W64</f>
        <v>1383</v>
      </c>
    </row>
    <row r="79" spans="1:9" ht="20.149999999999999" customHeight="1" x14ac:dyDescent="0.35">
      <c r="A79" s="23">
        <v>10</v>
      </c>
      <c r="B79" s="14" t="s">
        <v>444</v>
      </c>
      <c r="C79" s="14">
        <f>data!Q65</f>
        <v>0</v>
      </c>
      <c r="D79" s="14">
        <f>data!R65</f>
        <v>0</v>
      </c>
      <c r="E79" s="14">
        <f>data!S65</f>
        <v>0</v>
      </c>
      <c r="F79" s="14">
        <f>data!T65</f>
        <v>0</v>
      </c>
      <c r="G79" s="14">
        <f>data!U65</f>
        <v>0</v>
      </c>
      <c r="H79" s="14">
        <f>data!V65</f>
        <v>0</v>
      </c>
      <c r="I79" s="14">
        <f>data!W65</f>
        <v>0</v>
      </c>
    </row>
    <row r="80" spans="1:9" ht="20.149999999999999" customHeight="1" x14ac:dyDescent="0.35">
      <c r="A80" s="23">
        <v>11</v>
      </c>
      <c r="B80" s="14" t="s">
        <v>445</v>
      </c>
      <c r="C80" s="14">
        <f>data!Q66</f>
        <v>0</v>
      </c>
      <c r="D80" s="14">
        <f>data!R66</f>
        <v>0</v>
      </c>
      <c r="E80" s="14">
        <f>data!S66</f>
        <v>0</v>
      </c>
      <c r="F80" s="14">
        <f>data!T66</f>
        <v>0</v>
      </c>
      <c r="G80" s="14">
        <f>data!U66</f>
        <v>31089</v>
      </c>
      <c r="H80" s="14">
        <f>data!V66</f>
        <v>0</v>
      </c>
      <c r="I80" s="14">
        <f>data!W66</f>
        <v>82319</v>
      </c>
    </row>
    <row r="81" spans="1:9" ht="20.149999999999999" customHeight="1" x14ac:dyDescent="0.35">
      <c r="A81" s="23">
        <v>12</v>
      </c>
      <c r="B81" s="14" t="s">
        <v>6</v>
      </c>
      <c r="C81" s="14">
        <f>data!Q67</f>
        <v>0</v>
      </c>
      <c r="D81" s="14">
        <f>data!R67</f>
        <v>0</v>
      </c>
      <c r="E81" s="14">
        <f>data!S67</f>
        <v>75439</v>
      </c>
      <c r="F81" s="14">
        <f>data!T67</f>
        <v>0</v>
      </c>
      <c r="G81" s="14">
        <f>data!U67</f>
        <v>27985</v>
      </c>
      <c r="H81" s="14">
        <f>data!V67</f>
        <v>757</v>
      </c>
      <c r="I81" s="14">
        <f>data!W67</f>
        <v>3714</v>
      </c>
    </row>
    <row r="82" spans="1:9" ht="20.149999999999999" customHeight="1" x14ac:dyDescent="0.35">
      <c r="A82" s="23">
        <v>13</v>
      </c>
      <c r="B82" s="14" t="s">
        <v>474</v>
      </c>
      <c r="C82" s="14">
        <f>data!Q68</f>
        <v>0</v>
      </c>
      <c r="D82" s="14">
        <f>data!R68</f>
        <v>0</v>
      </c>
      <c r="E82" s="14">
        <f>data!S68</f>
        <v>0</v>
      </c>
      <c r="F82" s="14">
        <f>data!T68</f>
        <v>0</v>
      </c>
      <c r="G82" s="14">
        <f>data!U68</f>
        <v>680</v>
      </c>
      <c r="H82" s="14">
        <f>data!V68</f>
        <v>0</v>
      </c>
      <c r="I82" s="14">
        <f>data!W68</f>
        <v>0</v>
      </c>
    </row>
    <row r="83" spans="1:9" ht="20.149999999999999" customHeight="1" x14ac:dyDescent="0.35">
      <c r="A83" s="23">
        <v>14</v>
      </c>
      <c r="B83" s="14" t="s">
        <v>241</v>
      </c>
      <c r="C83" s="14">
        <f>data!Q69</f>
        <v>0</v>
      </c>
      <c r="D83" s="14">
        <f>data!R69</f>
        <v>0</v>
      </c>
      <c r="E83" s="14">
        <f>data!S69</f>
        <v>100</v>
      </c>
      <c r="F83" s="14">
        <f>data!T69</f>
        <v>0</v>
      </c>
      <c r="G83" s="14">
        <f>data!U69</f>
        <v>12050</v>
      </c>
      <c r="H83" s="14">
        <f>data!V69</f>
        <v>133</v>
      </c>
      <c r="I83" s="14">
        <f>data!W69</f>
        <v>658</v>
      </c>
    </row>
    <row r="84" spans="1:9" ht="20.149999999999999" customHeight="1" x14ac:dyDescent="0.35">
      <c r="A84" s="23">
        <v>15</v>
      </c>
      <c r="B84" s="14" t="s">
        <v>242</v>
      </c>
      <c r="C84" s="14">
        <f>-data!Q70</f>
        <v>0</v>
      </c>
      <c r="D84" s="14">
        <f>-data!R70</f>
        <v>0</v>
      </c>
      <c r="E84" s="14">
        <f>-data!S70</f>
        <v>0</v>
      </c>
      <c r="F84" s="14">
        <f>-data!T70</f>
        <v>0</v>
      </c>
      <c r="G84" s="14">
        <f>-data!U70</f>
        <v>0</v>
      </c>
      <c r="H84" s="14">
        <f>-data!V70</f>
        <v>0</v>
      </c>
      <c r="I84" s="14">
        <f>-data!W70</f>
        <v>0</v>
      </c>
    </row>
    <row r="85" spans="1:9" ht="20.149999999999999" customHeight="1" x14ac:dyDescent="0.35">
      <c r="A85" s="23">
        <v>16</v>
      </c>
      <c r="B85" s="48" t="s">
        <v>1180</v>
      </c>
      <c r="C85" s="14">
        <f>data!Q71</f>
        <v>0</v>
      </c>
      <c r="D85" s="14">
        <f>data!R71</f>
        <v>0</v>
      </c>
      <c r="E85" s="14">
        <f>data!S71</f>
        <v>165250</v>
      </c>
      <c r="F85" s="14">
        <f>data!T71</f>
        <v>0</v>
      </c>
      <c r="G85" s="14">
        <f>data!U71</f>
        <v>1226112</v>
      </c>
      <c r="H85" s="14">
        <f>data!V71</f>
        <v>13233</v>
      </c>
      <c r="I85" s="14">
        <f>data!W71</f>
        <v>147729</v>
      </c>
    </row>
    <row r="86" spans="1:9" ht="20.149999999999999" customHeight="1" x14ac:dyDescent="0.35">
      <c r="A86" s="23">
        <v>17</v>
      </c>
      <c r="B86" s="14" t="s">
        <v>244</v>
      </c>
      <c r="C86" s="211"/>
      <c r="D86" s="211"/>
      <c r="E86" s="211"/>
      <c r="F86" s="211"/>
      <c r="G86" s="211"/>
      <c r="H86" s="211"/>
      <c r="I86" s="211"/>
    </row>
    <row r="87" spans="1:9" ht="20.149999999999999" customHeight="1" x14ac:dyDescent="0.35">
      <c r="A87" s="23">
        <v>18</v>
      </c>
      <c r="B87" s="14" t="s">
        <v>1181</v>
      </c>
      <c r="C87" s="48">
        <f>+data!M682</f>
        <v>0</v>
      </c>
      <c r="D87" s="48">
        <f>+data!M683</f>
        <v>0</v>
      </c>
      <c r="E87" s="48">
        <f>+data!M684</f>
        <v>-53437</v>
      </c>
      <c r="F87" s="48">
        <f>+data!M685</f>
        <v>0</v>
      </c>
      <c r="G87" s="48">
        <f>+data!M686</f>
        <v>686333</v>
      </c>
      <c r="H87" s="48">
        <f>+data!M687</f>
        <v>9419</v>
      </c>
      <c r="I87" s="48">
        <f>+data!M688</f>
        <v>52155</v>
      </c>
    </row>
    <row r="88" spans="1:9" ht="20.149999999999999" customHeight="1" x14ac:dyDescent="0.35">
      <c r="A88" s="23">
        <v>19</v>
      </c>
      <c r="B88" s="48" t="s">
        <v>1182</v>
      </c>
      <c r="C88" s="14">
        <f>data!Q73</f>
        <v>0</v>
      </c>
      <c r="D88" s="14">
        <f>data!R73</f>
        <v>0</v>
      </c>
      <c r="E88" s="14">
        <f>data!S73</f>
        <v>44712</v>
      </c>
      <c r="F88" s="14">
        <f>data!T73</f>
        <v>0</v>
      </c>
      <c r="G88" s="14">
        <f>data!U73</f>
        <v>551489</v>
      </c>
      <c r="H88" s="14">
        <f>data!V73</f>
        <v>2702</v>
      </c>
      <c r="I88" s="14">
        <f>data!W73</f>
        <v>17029</v>
      </c>
    </row>
    <row r="89" spans="1:9" ht="20.149999999999999" customHeight="1" x14ac:dyDescent="0.35">
      <c r="A89" s="23">
        <v>20</v>
      </c>
      <c r="B89" s="48" t="s">
        <v>1183</v>
      </c>
      <c r="C89" s="14">
        <f>data!Q74</f>
        <v>0</v>
      </c>
      <c r="D89" s="14">
        <f>data!R74</f>
        <v>0</v>
      </c>
      <c r="E89" s="14">
        <f>data!S74</f>
        <v>103744</v>
      </c>
      <c r="F89" s="14">
        <f>data!T74</f>
        <v>0</v>
      </c>
      <c r="G89" s="14">
        <f>data!U74</f>
        <v>4296693</v>
      </c>
      <c r="H89" s="14">
        <f>data!V74</f>
        <v>71966</v>
      </c>
      <c r="I89" s="14">
        <f>data!W74</f>
        <v>352212</v>
      </c>
    </row>
    <row r="90" spans="1:9" ht="20.149999999999999" customHeight="1" x14ac:dyDescent="0.35">
      <c r="A90" s="23">
        <v>21</v>
      </c>
      <c r="B90" s="48" t="s">
        <v>1184</v>
      </c>
      <c r="C90" s="14">
        <f>data!Q75</f>
        <v>0</v>
      </c>
      <c r="D90" s="14">
        <f>data!R75</f>
        <v>0</v>
      </c>
      <c r="E90" s="14">
        <f>data!S75</f>
        <v>148456</v>
      </c>
      <c r="F90" s="14">
        <f>data!T75</f>
        <v>0</v>
      </c>
      <c r="G90" s="14">
        <f>data!U75</f>
        <v>4848182</v>
      </c>
      <c r="H90" s="14">
        <f>data!V75</f>
        <v>74668</v>
      </c>
      <c r="I90" s="14">
        <f>data!W75</f>
        <v>369241</v>
      </c>
    </row>
    <row r="91" spans="1:9" ht="20.149999999999999" customHeight="1" x14ac:dyDescent="0.35">
      <c r="A91" s="23" t="s">
        <v>1185</v>
      </c>
      <c r="B91" s="60"/>
      <c r="C91" s="211"/>
      <c r="D91" s="211"/>
      <c r="E91" s="211"/>
      <c r="F91" s="211"/>
      <c r="G91" s="211"/>
      <c r="H91" s="211"/>
      <c r="I91" s="211"/>
    </row>
    <row r="92" spans="1:9" ht="20.149999999999999" customHeight="1" x14ac:dyDescent="0.35">
      <c r="A92" s="23">
        <v>22</v>
      </c>
      <c r="B92" s="14" t="s">
        <v>1186</v>
      </c>
      <c r="C92" s="14">
        <f>data!Q76</f>
        <v>0</v>
      </c>
      <c r="D92" s="14">
        <f>data!R76</f>
        <v>0</v>
      </c>
      <c r="E92" s="14">
        <f>data!S76</f>
        <v>3189</v>
      </c>
      <c r="F92" s="14">
        <f>data!T76</f>
        <v>0</v>
      </c>
      <c r="G92" s="14">
        <f>data!U76</f>
        <v>1183</v>
      </c>
      <c r="H92" s="14">
        <f>data!V76</f>
        <v>32</v>
      </c>
      <c r="I92" s="14">
        <f>data!W76</f>
        <v>157</v>
      </c>
    </row>
    <row r="93" spans="1:9" ht="20.149999999999999" customHeight="1" x14ac:dyDescent="0.35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0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49999999999999" customHeight="1" x14ac:dyDescent="0.35">
      <c r="A94" s="23">
        <v>24</v>
      </c>
      <c r="B94" s="14" t="s">
        <v>1188</v>
      </c>
      <c r="C94" s="14">
        <f>data!Q78</f>
        <v>0</v>
      </c>
      <c r="D94" s="14">
        <f>data!R78</f>
        <v>0</v>
      </c>
      <c r="E94" s="14">
        <f>data!S78</f>
        <v>1127</v>
      </c>
      <c r="F94" s="14">
        <f>data!T78</f>
        <v>0</v>
      </c>
      <c r="G94" s="14">
        <f>data!U78</f>
        <v>418</v>
      </c>
      <c r="H94" s="14">
        <f>data!V78</f>
        <v>11</v>
      </c>
      <c r="I94" s="14">
        <f>data!W78</f>
        <v>56</v>
      </c>
    </row>
    <row r="95" spans="1:9" ht="20.149999999999999" customHeight="1" x14ac:dyDescent="0.35">
      <c r="A95" s="23">
        <v>25</v>
      </c>
      <c r="B95" s="14" t="s">
        <v>1189</v>
      </c>
      <c r="C95" s="14">
        <f>data!Q79</f>
        <v>0</v>
      </c>
      <c r="D95" s="14">
        <f>data!R79</f>
        <v>0</v>
      </c>
      <c r="E95" s="14">
        <f>data!S79</f>
        <v>0</v>
      </c>
      <c r="F95" s="14">
        <f>data!T79</f>
        <v>0</v>
      </c>
      <c r="G95" s="14">
        <f>data!U79</f>
        <v>0</v>
      </c>
      <c r="H95" s="14">
        <f>data!V79</f>
        <v>0</v>
      </c>
      <c r="I95" s="14">
        <f>data!W79</f>
        <v>0</v>
      </c>
    </row>
    <row r="96" spans="1:9" ht="20.149999999999999" customHeight="1" x14ac:dyDescent="0.35">
      <c r="A96" s="23">
        <v>26</v>
      </c>
      <c r="B96" s="14" t="s">
        <v>252</v>
      </c>
      <c r="C96" s="84">
        <f>data!Q80</f>
        <v>0</v>
      </c>
      <c r="D96" s="84">
        <f>data!R80</f>
        <v>0</v>
      </c>
      <c r="E96" s="84">
        <f>data!S80</f>
        <v>0</v>
      </c>
      <c r="F96" s="84">
        <f>data!T80</f>
        <v>0</v>
      </c>
      <c r="G96" s="84">
        <f>data!U80</f>
        <v>0</v>
      </c>
      <c r="H96" s="84">
        <f>data!V80</f>
        <v>0</v>
      </c>
      <c r="I96" s="84">
        <f>data!W80</f>
        <v>0</v>
      </c>
    </row>
    <row r="97" spans="1:9" ht="20.149999999999999" customHeight="1" x14ac:dyDescent="0.35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49999999999999" customHeight="1" x14ac:dyDescent="0.35">
      <c r="A98" s="77"/>
      <c r="B98" s="77"/>
      <c r="C98" s="77"/>
      <c r="D98" s="45"/>
      <c r="E98" s="77"/>
      <c r="F98" s="77"/>
      <c r="G98" s="77"/>
      <c r="H98" s="77"/>
      <c r="I98" s="168" t="s">
        <v>1199</v>
      </c>
    </row>
    <row r="99" spans="1:9" ht="20.149999999999999" customHeight="1" x14ac:dyDescent="0.35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49999999999999" customHeight="1" x14ac:dyDescent="0.35">
      <c r="A100" s="79" t="str">
        <f>"HOSPITAL NAME: "&amp;data!C84</f>
        <v>HOSPITAL NAME: Columbia Basin Hospital</v>
      </c>
      <c r="B100" s="77"/>
      <c r="C100" s="77"/>
      <c r="D100" s="77"/>
      <c r="E100" s="77"/>
      <c r="F100" s="77"/>
      <c r="G100" s="80"/>
      <c r="H100" s="79" t="str">
        <f>"FYE: "&amp;data!C82</f>
        <v>FYE: 12/31/2021</v>
      </c>
    </row>
    <row r="101" spans="1:9" ht="20.149999999999999" customHeight="1" x14ac:dyDescent="0.35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49999999999999" customHeight="1" x14ac:dyDescent="0.35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49999999999999" customHeight="1" x14ac:dyDescent="0.35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49999999999999" customHeight="1" x14ac:dyDescent="0.35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12"/>
      <c r="H104" s="15" t="s">
        <v>226</v>
      </c>
      <c r="I104" s="15" t="s">
        <v>227</v>
      </c>
    </row>
    <row r="105" spans="1:9" ht="20.149999999999999" customHeight="1" x14ac:dyDescent="0.35">
      <c r="A105" s="23">
        <v>4</v>
      </c>
      <c r="B105" s="14" t="s">
        <v>233</v>
      </c>
      <c r="C105" s="14">
        <f>data!X59</f>
        <v>1156</v>
      </c>
      <c r="D105" s="14">
        <f>data!Y59</f>
        <v>3406</v>
      </c>
      <c r="E105" s="14">
        <f>data!Z59</f>
        <v>0</v>
      </c>
      <c r="F105" s="14">
        <f>data!AA59</f>
        <v>0</v>
      </c>
      <c r="G105" s="212"/>
      <c r="H105" s="14">
        <f>data!AC59</f>
        <v>0</v>
      </c>
      <c r="I105" s="14">
        <f>data!AD59</f>
        <v>0</v>
      </c>
    </row>
    <row r="106" spans="1:9" ht="20.149999999999999" customHeight="1" x14ac:dyDescent="0.35">
      <c r="A106" s="23">
        <v>5</v>
      </c>
      <c r="B106" s="14" t="s">
        <v>234</v>
      </c>
      <c r="C106" s="26">
        <f>data!X60</f>
        <v>2.16</v>
      </c>
      <c r="D106" s="26">
        <f>data!Y60</f>
        <v>1.95</v>
      </c>
      <c r="E106" s="26">
        <f>data!Z60</f>
        <v>0</v>
      </c>
      <c r="F106" s="26">
        <f>data!AA60</f>
        <v>0</v>
      </c>
      <c r="G106" s="26">
        <f>data!AB60</f>
        <v>0.54</v>
      </c>
      <c r="H106" s="26">
        <f>data!AC60</f>
        <v>0</v>
      </c>
      <c r="I106" s="26">
        <f>data!AD60</f>
        <v>0</v>
      </c>
    </row>
    <row r="107" spans="1:9" ht="20.149999999999999" customHeight="1" x14ac:dyDescent="0.35">
      <c r="A107" s="23">
        <v>6</v>
      </c>
      <c r="B107" s="14" t="s">
        <v>235</v>
      </c>
      <c r="C107" s="14">
        <f>data!X61</f>
        <v>173571</v>
      </c>
      <c r="D107" s="14">
        <f>data!Y61</f>
        <v>157040</v>
      </c>
      <c r="E107" s="14">
        <f>data!Z61</f>
        <v>0</v>
      </c>
      <c r="F107" s="14">
        <f>data!AA61</f>
        <v>0</v>
      </c>
      <c r="G107" s="14">
        <f>data!AB61</f>
        <v>27683</v>
      </c>
      <c r="H107" s="14">
        <f>data!AC61</f>
        <v>0</v>
      </c>
      <c r="I107" s="14">
        <f>data!AD61</f>
        <v>0</v>
      </c>
    </row>
    <row r="108" spans="1:9" ht="20.149999999999999" customHeight="1" x14ac:dyDescent="0.35">
      <c r="A108" s="23">
        <v>7</v>
      </c>
      <c r="B108" s="14" t="s">
        <v>3</v>
      </c>
      <c r="C108" s="14">
        <f>data!X62</f>
        <v>36240</v>
      </c>
      <c r="D108" s="14">
        <f>data!Y62</f>
        <v>32788</v>
      </c>
      <c r="E108" s="14">
        <f>data!Z62</f>
        <v>0</v>
      </c>
      <c r="F108" s="14">
        <f>data!AA62</f>
        <v>0</v>
      </c>
      <c r="G108" s="14">
        <f>data!AB62</f>
        <v>5780</v>
      </c>
      <c r="H108" s="14">
        <f>data!AC62</f>
        <v>0</v>
      </c>
      <c r="I108" s="14">
        <f>data!AD62</f>
        <v>0</v>
      </c>
    </row>
    <row r="109" spans="1:9" ht="20.149999999999999" customHeight="1" x14ac:dyDescent="0.35">
      <c r="A109" s="23">
        <v>8</v>
      </c>
      <c r="B109" s="14" t="s">
        <v>236</v>
      </c>
      <c r="C109" s="14">
        <f>data!X63</f>
        <v>130879</v>
      </c>
      <c r="D109" s="14">
        <f>data!Y63</f>
        <v>118414</v>
      </c>
      <c r="E109" s="14">
        <f>data!Z63</f>
        <v>0</v>
      </c>
      <c r="F109" s="14">
        <f>data!AA63</f>
        <v>0</v>
      </c>
      <c r="G109" s="14">
        <f>data!AB63</f>
        <v>70839</v>
      </c>
      <c r="H109" s="14">
        <f>data!AC63</f>
        <v>0</v>
      </c>
      <c r="I109" s="14">
        <f>data!AD63</f>
        <v>0</v>
      </c>
    </row>
    <row r="110" spans="1:9" ht="20.149999999999999" customHeight="1" x14ac:dyDescent="0.35">
      <c r="A110" s="23">
        <v>9</v>
      </c>
      <c r="B110" s="14" t="s">
        <v>237</v>
      </c>
      <c r="C110" s="14">
        <f>data!X64</f>
        <v>7901</v>
      </c>
      <c r="D110" s="14">
        <f>data!Y64</f>
        <v>7149</v>
      </c>
      <c r="E110" s="14">
        <f>data!Z64</f>
        <v>0</v>
      </c>
      <c r="F110" s="14">
        <f>data!AA64</f>
        <v>0</v>
      </c>
      <c r="G110" s="14">
        <f>data!AB64</f>
        <v>263070</v>
      </c>
      <c r="H110" s="14">
        <f>data!AC64</f>
        <v>0</v>
      </c>
      <c r="I110" s="14">
        <f>data!AD64</f>
        <v>0</v>
      </c>
    </row>
    <row r="111" spans="1:9" ht="20.149999999999999" customHeight="1" x14ac:dyDescent="0.35">
      <c r="A111" s="23">
        <v>10</v>
      </c>
      <c r="B111" s="14" t="s">
        <v>444</v>
      </c>
      <c r="C111" s="14">
        <f>data!X65</f>
        <v>0</v>
      </c>
      <c r="D111" s="14">
        <f>data!Y65</f>
        <v>0</v>
      </c>
      <c r="E111" s="14">
        <f>data!Z65</f>
        <v>0</v>
      </c>
      <c r="F111" s="14">
        <f>data!AA65</f>
        <v>0</v>
      </c>
      <c r="G111" s="14">
        <f>data!AB65</f>
        <v>0</v>
      </c>
      <c r="H111" s="14">
        <f>data!AC65</f>
        <v>0</v>
      </c>
      <c r="I111" s="14">
        <f>data!AD65</f>
        <v>0</v>
      </c>
    </row>
    <row r="112" spans="1:9" ht="20.149999999999999" customHeight="1" x14ac:dyDescent="0.35">
      <c r="A112" s="23">
        <v>11</v>
      </c>
      <c r="B112" s="14" t="s">
        <v>445</v>
      </c>
      <c r="C112" s="14">
        <f>data!X66</f>
        <v>67886</v>
      </c>
      <c r="D112" s="14">
        <f>data!Y66</f>
        <v>121115</v>
      </c>
      <c r="E112" s="14">
        <f>data!Z66</f>
        <v>0</v>
      </c>
      <c r="F112" s="14">
        <f>data!AA66</f>
        <v>0</v>
      </c>
      <c r="G112" s="14">
        <f>data!AB66</f>
        <v>236118</v>
      </c>
      <c r="H112" s="14">
        <f>data!AC66</f>
        <v>0</v>
      </c>
      <c r="I112" s="14">
        <f>data!AD66</f>
        <v>0</v>
      </c>
    </row>
    <row r="113" spans="1:9" ht="20.149999999999999" customHeight="1" x14ac:dyDescent="0.35">
      <c r="A113" s="23">
        <v>12</v>
      </c>
      <c r="B113" s="14" t="s">
        <v>6</v>
      </c>
      <c r="C113" s="14">
        <f>data!X67</f>
        <v>21243</v>
      </c>
      <c r="D113" s="14">
        <f>data!Y67</f>
        <v>19232</v>
      </c>
      <c r="E113" s="14">
        <f>data!Z67</f>
        <v>0</v>
      </c>
      <c r="F113" s="14">
        <f>data!AA67</f>
        <v>0</v>
      </c>
      <c r="G113" s="14">
        <f>data!AB67</f>
        <v>8776</v>
      </c>
      <c r="H113" s="14">
        <f>data!AC67</f>
        <v>0</v>
      </c>
      <c r="I113" s="14">
        <f>data!AD67</f>
        <v>0</v>
      </c>
    </row>
    <row r="114" spans="1:9" ht="20.149999999999999" customHeight="1" x14ac:dyDescent="0.35">
      <c r="A114" s="23">
        <v>13</v>
      </c>
      <c r="B114" s="14" t="s">
        <v>474</v>
      </c>
      <c r="C114" s="14">
        <f>data!X68</f>
        <v>0</v>
      </c>
      <c r="D114" s="14">
        <f>data!Y68</f>
        <v>0</v>
      </c>
      <c r="E114" s="14">
        <f>data!Z68</f>
        <v>0</v>
      </c>
      <c r="F114" s="14">
        <f>data!AA68</f>
        <v>0</v>
      </c>
      <c r="G114" s="14">
        <f>data!AB68</f>
        <v>-1350</v>
      </c>
      <c r="H114" s="14">
        <f>data!AC68</f>
        <v>0</v>
      </c>
      <c r="I114" s="14">
        <f>data!AD68</f>
        <v>0</v>
      </c>
    </row>
    <row r="115" spans="1:9" ht="20.149999999999999" customHeight="1" x14ac:dyDescent="0.35">
      <c r="A115" s="23">
        <v>14</v>
      </c>
      <c r="B115" s="14" t="s">
        <v>241</v>
      </c>
      <c r="C115" s="14">
        <f>data!X69</f>
        <v>3757</v>
      </c>
      <c r="D115" s="14">
        <f>data!Y69</f>
        <v>3399</v>
      </c>
      <c r="E115" s="14">
        <f>data!Z69</f>
        <v>0</v>
      </c>
      <c r="F115" s="14">
        <f>data!AA69</f>
        <v>0</v>
      </c>
      <c r="G115" s="14">
        <f>data!AB69</f>
        <v>1414</v>
      </c>
      <c r="H115" s="14">
        <f>data!AC69</f>
        <v>0</v>
      </c>
      <c r="I115" s="14">
        <f>data!AD69</f>
        <v>0</v>
      </c>
    </row>
    <row r="116" spans="1:9" ht="20.149999999999999" customHeight="1" x14ac:dyDescent="0.35">
      <c r="A116" s="23">
        <v>15</v>
      </c>
      <c r="B116" s="14" t="s">
        <v>242</v>
      </c>
      <c r="C116" s="14">
        <f>-data!X70</f>
        <v>0</v>
      </c>
      <c r="D116" s="14">
        <f>-data!Y70</f>
        <v>0</v>
      </c>
      <c r="E116" s="14">
        <f>-data!Z70</f>
        <v>0</v>
      </c>
      <c r="F116" s="14">
        <f>-data!AA70</f>
        <v>0</v>
      </c>
      <c r="G116" s="14">
        <f>-data!AB70</f>
        <v>0</v>
      </c>
      <c r="H116" s="14">
        <f>-data!AC70</f>
        <v>0</v>
      </c>
      <c r="I116" s="14">
        <f>-data!AD70</f>
        <v>0</v>
      </c>
    </row>
    <row r="117" spans="1:9" ht="20.149999999999999" customHeight="1" x14ac:dyDescent="0.35">
      <c r="A117" s="23">
        <v>16</v>
      </c>
      <c r="B117" s="48" t="s">
        <v>1180</v>
      </c>
      <c r="C117" s="14">
        <f>data!X71</f>
        <v>441477</v>
      </c>
      <c r="D117" s="14">
        <f>data!Y71</f>
        <v>459137</v>
      </c>
      <c r="E117" s="14">
        <f>data!Z71</f>
        <v>0</v>
      </c>
      <c r="F117" s="14">
        <f>data!AA71</f>
        <v>0</v>
      </c>
      <c r="G117" s="14">
        <f>data!AB71</f>
        <v>612330</v>
      </c>
      <c r="H117" s="14">
        <f>data!AC71</f>
        <v>0</v>
      </c>
      <c r="I117" s="14">
        <f>data!AD71</f>
        <v>0</v>
      </c>
    </row>
    <row r="118" spans="1:9" ht="20.149999999999999" customHeight="1" x14ac:dyDescent="0.35">
      <c r="A118" s="23">
        <v>17</v>
      </c>
      <c r="B118" s="14" t="s">
        <v>244</v>
      </c>
      <c r="C118" s="211"/>
      <c r="D118" s="211"/>
      <c r="E118" s="211"/>
      <c r="F118" s="211"/>
      <c r="G118" s="211"/>
      <c r="H118" s="211"/>
      <c r="I118" s="211"/>
    </row>
    <row r="119" spans="1:9" ht="20.149999999999999" customHeight="1" x14ac:dyDescent="0.35">
      <c r="A119" s="23">
        <v>18</v>
      </c>
      <c r="B119" s="14" t="s">
        <v>1181</v>
      </c>
      <c r="C119" s="48">
        <f>+data!M689</f>
        <v>270612</v>
      </c>
      <c r="D119" s="48">
        <f>+data!M690</f>
        <v>255566</v>
      </c>
      <c r="E119" s="48">
        <f>+data!M691</f>
        <v>0</v>
      </c>
      <c r="F119" s="48">
        <f>+data!M692</f>
        <v>0</v>
      </c>
      <c r="G119" s="48">
        <f>+data!M693</f>
        <v>171129</v>
      </c>
      <c r="H119" s="48">
        <f>+data!M694</f>
        <v>0</v>
      </c>
      <c r="I119" s="48">
        <f>+data!M695</f>
        <v>0</v>
      </c>
    </row>
    <row r="120" spans="1:9" ht="20.149999999999999" customHeight="1" x14ac:dyDescent="0.35">
      <c r="A120" s="23">
        <v>19</v>
      </c>
      <c r="B120" s="48" t="s">
        <v>1182</v>
      </c>
      <c r="C120" s="14">
        <f>data!X73</f>
        <v>100252</v>
      </c>
      <c r="D120" s="14">
        <f>data!Y73</f>
        <v>104539</v>
      </c>
      <c r="E120" s="14">
        <f>data!Z73</f>
        <v>0</v>
      </c>
      <c r="F120" s="14">
        <f>data!AA73</f>
        <v>0</v>
      </c>
      <c r="G120" s="14">
        <f>data!AB73</f>
        <v>622346</v>
      </c>
      <c r="H120" s="14">
        <f>data!AC73</f>
        <v>0</v>
      </c>
      <c r="I120" s="14">
        <f>data!AD73</f>
        <v>0</v>
      </c>
    </row>
    <row r="121" spans="1:9" ht="20.149999999999999" customHeight="1" x14ac:dyDescent="0.35">
      <c r="A121" s="23">
        <v>20</v>
      </c>
      <c r="B121" s="48" t="s">
        <v>1183</v>
      </c>
      <c r="C121" s="14">
        <f>data!X74</f>
        <v>2008522</v>
      </c>
      <c r="D121" s="14">
        <f>data!Y74</f>
        <v>1803397</v>
      </c>
      <c r="E121" s="14">
        <f>data!Z74</f>
        <v>0</v>
      </c>
      <c r="F121" s="14">
        <f>data!AA74</f>
        <v>0</v>
      </c>
      <c r="G121" s="14">
        <f>data!AB74</f>
        <v>421442</v>
      </c>
      <c r="H121" s="14">
        <f>data!AC74</f>
        <v>0</v>
      </c>
      <c r="I121" s="14">
        <f>data!AD74</f>
        <v>0</v>
      </c>
    </row>
    <row r="122" spans="1:9" ht="20.149999999999999" customHeight="1" x14ac:dyDescent="0.35">
      <c r="A122" s="23">
        <v>21</v>
      </c>
      <c r="B122" s="48" t="s">
        <v>1184</v>
      </c>
      <c r="C122" s="14">
        <f>data!X75</f>
        <v>2108774</v>
      </c>
      <c r="D122" s="14">
        <f>data!Y75</f>
        <v>1907936</v>
      </c>
      <c r="E122" s="14">
        <f>data!Z75</f>
        <v>0</v>
      </c>
      <c r="F122" s="14">
        <f>data!AA75</f>
        <v>0</v>
      </c>
      <c r="G122" s="14">
        <f>data!AB75</f>
        <v>1043788</v>
      </c>
      <c r="H122" s="14">
        <f>data!AC75</f>
        <v>0</v>
      </c>
      <c r="I122" s="14">
        <f>data!AD75</f>
        <v>0</v>
      </c>
    </row>
    <row r="123" spans="1:9" ht="20.149999999999999" customHeight="1" x14ac:dyDescent="0.35">
      <c r="A123" s="23" t="s">
        <v>1185</v>
      </c>
      <c r="B123" s="60"/>
      <c r="C123" s="211"/>
      <c r="D123" s="211"/>
      <c r="E123" s="211"/>
      <c r="F123" s="211"/>
      <c r="G123" s="211"/>
      <c r="H123" s="211"/>
      <c r="I123" s="211"/>
    </row>
    <row r="124" spans="1:9" ht="20.149999999999999" customHeight="1" x14ac:dyDescent="0.35">
      <c r="A124" s="23">
        <v>22</v>
      </c>
      <c r="B124" s="14" t="s">
        <v>1186</v>
      </c>
      <c r="C124" s="14">
        <f>data!X76</f>
        <v>898</v>
      </c>
      <c r="D124" s="14">
        <f>data!Y76</f>
        <v>813</v>
      </c>
      <c r="E124" s="14">
        <f>data!Z76</f>
        <v>0</v>
      </c>
      <c r="F124" s="14">
        <f>data!AA76</f>
        <v>0</v>
      </c>
      <c r="G124" s="14">
        <f>data!AB76</f>
        <v>371</v>
      </c>
      <c r="H124" s="14">
        <f>data!AC76</f>
        <v>0</v>
      </c>
      <c r="I124" s="14">
        <f>data!AD76</f>
        <v>0</v>
      </c>
    </row>
    <row r="125" spans="1:9" ht="20.149999999999999" customHeight="1" x14ac:dyDescent="0.35">
      <c r="A125" s="23">
        <v>23</v>
      </c>
      <c r="B125" s="14" t="s">
        <v>1187</v>
      </c>
      <c r="C125" s="14">
        <f>data!X77</f>
        <v>0</v>
      </c>
      <c r="D125" s="14">
        <f>data!Y77</f>
        <v>0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49999999999999" customHeight="1" x14ac:dyDescent="0.35">
      <c r="A126" s="23">
        <v>24</v>
      </c>
      <c r="B126" s="14" t="s">
        <v>1188</v>
      </c>
      <c r="C126" s="14">
        <f>data!X78</f>
        <v>317</v>
      </c>
      <c r="D126" s="14">
        <f>data!Y78</f>
        <v>287</v>
      </c>
      <c r="E126" s="14">
        <f>data!Z78</f>
        <v>0</v>
      </c>
      <c r="F126" s="14">
        <f>data!AA78</f>
        <v>0</v>
      </c>
      <c r="G126" s="14">
        <f>data!AB78</f>
        <v>131</v>
      </c>
      <c r="H126" s="14">
        <f>data!AC78</f>
        <v>0</v>
      </c>
      <c r="I126" s="14">
        <f>data!AD78</f>
        <v>0</v>
      </c>
    </row>
    <row r="127" spans="1:9" ht="20.149999999999999" customHeight="1" x14ac:dyDescent="0.35">
      <c r="A127" s="23">
        <v>25</v>
      </c>
      <c r="B127" s="14" t="s">
        <v>1189</v>
      </c>
      <c r="C127" s="14">
        <f>data!X79</f>
        <v>0</v>
      </c>
      <c r="D127" s="14">
        <f>data!Y79</f>
        <v>3950</v>
      </c>
      <c r="E127" s="14">
        <f>data!Z79</f>
        <v>0</v>
      </c>
      <c r="F127" s="14">
        <f>data!AA79</f>
        <v>0</v>
      </c>
      <c r="G127" s="14">
        <f>data!AB79</f>
        <v>0</v>
      </c>
      <c r="H127" s="14">
        <f>data!AC79</f>
        <v>0</v>
      </c>
      <c r="I127" s="14">
        <f>data!AD79</f>
        <v>0</v>
      </c>
    </row>
    <row r="128" spans="1:9" ht="20.149999999999999" customHeight="1" x14ac:dyDescent="0.35">
      <c r="A128" s="23">
        <v>26</v>
      </c>
      <c r="B128" s="14" t="s">
        <v>252</v>
      </c>
      <c r="C128" s="26">
        <f>data!X80</f>
        <v>0</v>
      </c>
      <c r="D128" s="26">
        <f>data!Y80</f>
        <v>0</v>
      </c>
      <c r="E128" s="26">
        <f>data!Z80</f>
        <v>0</v>
      </c>
      <c r="F128" s="26">
        <f>data!AA80</f>
        <v>0</v>
      </c>
      <c r="G128" s="26">
        <f>data!AB80</f>
        <v>0</v>
      </c>
      <c r="H128" s="26">
        <f>data!AC80</f>
        <v>0</v>
      </c>
      <c r="I128" s="26">
        <f>data!AD80</f>
        <v>0</v>
      </c>
    </row>
    <row r="129" spans="1:9" ht="20.149999999999999" customHeight="1" x14ac:dyDescent="0.35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49999999999999" customHeight="1" x14ac:dyDescent="0.35">
      <c r="A130" s="77"/>
      <c r="B130" s="77"/>
      <c r="C130" s="77"/>
      <c r="D130" s="45"/>
      <c r="E130" s="77"/>
      <c r="F130" s="77"/>
      <c r="G130" s="77"/>
      <c r="H130" s="77"/>
      <c r="I130" s="168" t="s">
        <v>1203</v>
      </c>
    </row>
    <row r="131" spans="1:9" ht="20.149999999999999" customHeight="1" x14ac:dyDescent="0.35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49999999999999" customHeight="1" x14ac:dyDescent="0.35">
      <c r="A132" s="79" t="str">
        <f>"HOSPITAL NAME: "&amp;data!C84</f>
        <v>HOSPITAL NAME: Columbia Basin Hospital</v>
      </c>
      <c r="B132" s="77"/>
      <c r="C132" s="77"/>
      <c r="D132" s="77"/>
      <c r="E132" s="77"/>
      <c r="F132" s="77"/>
      <c r="G132" s="80"/>
      <c r="H132" s="79" t="str">
        <f>"FYE: "&amp;data!C82</f>
        <v>FYE: 12/31/2021</v>
      </c>
    </row>
    <row r="133" spans="1:9" ht="20.149999999999999" customHeight="1" x14ac:dyDescent="0.35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49999999999999" customHeight="1" x14ac:dyDescent="0.35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49999999999999" customHeight="1" x14ac:dyDescent="0.35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49999999999999" customHeight="1" x14ac:dyDescent="0.35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49999999999999" customHeight="1" x14ac:dyDescent="0.35">
      <c r="A137" s="23">
        <v>4</v>
      </c>
      <c r="B137" s="14" t="s">
        <v>233</v>
      </c>
      <c r="C137" s="14">
        <f>data!AE59</f>
        <v>16883</v>
      </c>
      <c r="D137" s="14">
        <f>data!AF59</f>
        <v>0</v>
      </c>
      <c r="E137" s="14">
        <f>data!AG59</f>
        <v>4492</v>
      </c>
      <c r="F137" s="14">
        <f>data!AH59</f>
        <v>0</v>
      </c>
      <c r="G137" s="14">
        <f>data!AI59</f>
        <v>0</v>
      </c>
      <c r="H137" s="14">
        <f>data!AJ59</f>
        <v>11592</v>
      </c>
      <c r="I137" s="14">
        <f>data!AK59</f>
        <v>3953</v>
      </c>
    </row>
    <row r="138" spans="1:9" ht="20.149999999999999" customHeight="1" x14ac:dyDescent="0.35">
      <c r="A138" s="23">
        <v>5</v>
      </c>
      <c r="B138" s="14" t="s">
        <v>234</v>
      </c>
      <c r="C138" s="26">
        <f>data!AE60</f>
        <v>0</v>
      </c>
      <c r="D138" s="26">
        <f>data!AF60</f>
        <v>0</v>
      </c>
      <c r="E138" s="26">
        <f>data!AG60</f>
        <v>10.88</v>
      </c>
      <c r="F138" s="26">
        <f>data!AH60</f>
        <v>0</v>
      </c>
      <c r="G138" s="26">
        <f>data!AI60</f>
        <v>0</v>
      </c>
      <c r="H138" s="26">
        <f>data!AJ60</f>
        <v>17.21</v>
      </c>
      <c r="I138" s="26">
        <f>data!AK60</f>
        <v>0</v>
      </c>
    </row>
    <row r="139" spans="1:9" ht="20.149999999999999" customHeight="1" x14ac:dyDescent="0.35">
      <c r="A139" s="23">
        <v>6</v>
      </c>
      <c r="B139" s="14" t="s">
        <v>235</v>
      </c>
      <c r="C139" s="14">
        <f>data!AE61</f>
        <v>0</v>
      </c>
      <c r="D139" s="14">
        <f>data!AF61</f>
        <v>0</v>
      </c>
      <c r="E139" s="14">
        <f>data!AG61</f>
        <v>809625</v>
      </c>
      <c r="F139" s="14">
        <f>data!AH61</f>
        <v>0</v>
      </c>
      <c r="G139" s="14">
        <f>data!AI61</f>
        <v>0</v>
      </c>
      <c r="H139" s="14">
        <f>data!AJ61</f>
        <v>1819011</v>
      </c>
      <c r="I139" s="14">
        <f>data!AK61</f>
        <v>0</v>
      </c>
    </row>
    <row r="140" spans="1:9" ht="20.149999999999999" customHeight="1" x14ac:dyDescent="0.35">
      <c r="A140" s="23">
        <v>7</v>
      </c>
      <c r="B140" s="14" t="s">
        <v>3</v>
      </c>
      <c r="C140" s="14">
        <f>data!AE62</f>
        <v>0</v>
      </c>
      <c r="D140" s="14">
        <f>data!AF62</f>
        <v>0</v>
      </c>
      <c r="E140" s="14">
        <f>data!AG62</f>
        <v>169042</v>
      </c>
      <c r="F140" s="14">
        <f>data!AH62</f>
        <v>0</v>
      </c>
      <c r="G140" s="14">
        <f>data!AI62</f>
        <v>0</v>
      </c>
      <c r="H140" s="14">
        <f>data!AJ62</f>
        <v>379792</v>
      </c>
      <c r="I140" s="14">
        <f>data!AK62</f>
        <v>0</v>
      </c>
    </row>
    <row r="141" spans="1:9" ht="20.149999999999999" customHeight="1" x14ac:dyDescent="0.35">
      <c r="A141" s="23">
        <v>8</v>
      </c>
      <c r="B141" s="14" t="s">
        <v>236</v>
      </c>
      <c r="C141" s="14">
        <f>data!AE63</f>
        <v>492755</v>
      </c>
      <c r="D141" s="14">
        <f>data!AF63</f>
        <v>0</v>
      </c>
      <c r="E141" s="14">
        <f>data!AG63</f>
        <v>1529124</v>
      </c>
      <c r="F141" s="14">
        <f>data!AH63</f>
        <v>0</v>
      </c>
      <c r="G141" s="14">
        <f>data!AI63</f>
        <v>0</v>
      </c>
      <c r="H141" s="14">
        <f>data!AJ63</f>
        <v>0</v>
      </c>
      <c r="I141" s="14">
        <f>data!AK63</f>
        <v>133143</v>
      </c>
    </row>
    <row r="142" spans="1:9" ht="20.149999999999999" customHeight="1" x14ac:dyDescent="0.35">
      <c r="A142" s="23">
        <v>9</v>
      </c>
      <c r="B142" s="14" t="s">
        <v>237</v>
      </c>
      <c r="C142" s="14">
        <f>data!AE64</f>
        <v>4478</v>
      </c>
      <c r="D142" s="14">
        <f>data!AF64</f>
        <v>0</v>
      </c>
      <c r="E142" s="14">
        <f>data!AG64</f>
        <v>45058</v>
      </c>
      <c r="F142" s="14">
        <f>data!AH64</f>
        <v>0</v>
      </c>
      <c r="G142" s="14">
        <f>data!AI64</f>
        <v>0</v>
      </c>
      <c r="H142" s="14">
        <f>data!AJ64</f>
        <v>77192</v>
      </c>
      <c r="I142" s="14">
        <f>data!AK64</f>
        <v>2238</v>
      </c>
    </row>
    <row r="143" spans="1:9" ht="20.149999999999999" customHeight="1" x14ac:dyDescent="0.35">
      <c r="A143" s="23">
        <v>10</v>
      </c>
      <c r="B143" s="14" t="s">
        <v>444</v>
      </c>
      <c r="C143" s="14">
        <f>data!AE65</f>
        <v>0</v>
      </c>
      <c r="D143" s="14">
        <f>data!AF65</f>
        <v>0</v>
      </c>
      <c r="E143" s="14">
        <f>data!AG65</f>
        <v>0</v>
      </c>
      <c r="F143" s="14">
        <f>data!AH65</f>
        <v>0</v>
      </c>
      <c r="G143" s="14">
        <f>data!AI65</f>
        <v>0</v>
      </c>
      <c r="H143" s="14">
        <f>data!AJ65</f>
        <v>0</v>
      </c>
      <c r="I143" s="14">
        <f>data!AK65</f>
        <v>0</v>
      </c>
    </row>
    <row r="144" spans="1:9" ht="20.149999999999999" customHeight="1" x14ac:dyDescent="0.35">
      <c r="A144" s="23">
        <v>11</v>
      </c>
      <c r="B144" s="14" t="s">
        <v>445</v>
      </c>
      <c r="C144" s="14">
        <f>data!AE66</f>
        <v>0</v>
      </c>
      <c r="D144" s="14">
        <f>data!AF66</f>
        <v>0</v>
      </c>
      <c r="E144" s="14">
        <f>data!AG66</f>
        <v>4646</v>
      </c>
      <c r="F144" s="14">
        <f>data!AH66</f>
        <v>0</v>
      </c>
      <c r="G144" s="14">
        <f>data!AI66</f>
        <v>0</v>
      </c>
      <c r="H144" s="14">
        <f>data!AJ66</f>
        <v>56728</v>
      </c>
      <c r="I144" s="14">
        <f>data!AK66</f>
        <v>0</v>
      </c>
    </row>
    <row r="145" spans="1:9" ht="20.149999999999999" customHeight="1" x14ac:dyDescent="0.35">
      <c r="A145" s="23">
        <v>12</v>
      </c>
      <c r="B145" s="14" t="s">
        <v>6</v>
      </c>
      <c r="C145" s="14">
        <f>data!AE67</f>
        <v>68106</v>
      </c>
      <c r="D145" s="14">
        <f>data!AF67</f>
        <v>0</v>
      </c>
      <c r="E145" s="14">
        <f>data!AG67</f>
        <v>68697</v>
      </c>
      <c r="F145" s="14">
        <f>data!AH67</f>
        <v>0</v>
      </c>
      <c r="G145" s="14">
        <f>data!AI67</f>
        <v>0</v>
      </c>
      <c r="H145" s="14">
        <f>data!AJ67</f>
        <v>131126</v>
      </c>
      <c r="I145" s="14">
        <f>data!AK67</f>
        <v>15613</v>
      </c>
    </row>
    <row r="146" spans="1:9" ht="20.149999999999999" customHeight="1" x14ac:dyDescent="0.35">
      <c r="A146" s="23">
        <v>13</v>
      </c>
      <c r="B146" s="14" t="s">
        <v>474</v>
      </c>
      <c r="C146" s="14">
        <f>data!AE68</f>
        <v>0</v>
      </c>
      <c r="D146" s="14">
        <f>data!AF68</f>
        <v>0</v>
      </c>
      <c r="E146" s="14">
        <f>data!AG68</f>
        <v>0</v>
      </c>
      <c r="F146" s="14">
        <f>data!AH68</f>
        <v>0</v>
      </c>
      <c r="G146" s="14">
        <f>data!AI68</f>
        <v>0</v>
      </c>
      <c r="H146" s="14">
        <f>data!AJ68</f>
        <v>0</v>
      </c>
      <c r="I146" s="14">
        <f>data!AK68</f>
        <v>0</v>
      </c>
    </row>
    <row r="147" spans="1:9" ht="20.149999999999999" customHeight="1" x14ac:dyDescent="0.35">
      <c r="A147" s="23">
        <v>14</v>
      </c>
      <c r="B147" s="14" t="s">
        <v>241</v>
      </c>
      <c r="C147" s="14">
        <f>data!AE69</f>
        <v>0</v>
      </c>
      <c r="D147" s="14">
        <f>data!AF69</f>
        <v>0</v>
      </c>
      <c r="E147" s="14">
        <f>data!AG69</f>
        <v>5120</v>
      </c>
      <c r="F147" s="14">
        <f>data!AH69</f>
        <v>0</v>
      </c>
      <c r="G147" s="14">
        <f>data!AI69</f>
        <v>0</v>
      </c>
      <c r="H147" s="14">
        <f>data!AJ69</f>
        <v>23645</v>
      </c>
      <c r="I147" s="14">
        <f>data!AK69</f>
        <v>0</v>
      </c>
    </row>
    <row r="148" spans="1:9" ht="20.149999999999999" customHeight="1" x14ac:dyDescent="0.35">
      <c r="A148" s="23">
        <v>15</v>
      </c>
      <c r="B148" s="14" t="s">
        <v>242</v>
      </c>
      <c r="C148" s="14">
        <f>-data!AE70</f>
        <v>0</v>
      </c>
      <c r="D148" s="14">
        <f>-data!AF70</f>
        <v>0</v>
      </c>
      <c r="E148" s="14">
        <f>-data!AG70</f>
        <v>0</v>
      </c>
      <c r="F148" s="14">
        <f>-data!AH70</f>
        <v>0</v>
      </c>
      <c r="G148" s="14">
        <f>-data!AI70</f>
        <v>0</v>
      </c>
      <c r="H148" s="14">
        <f>-data!AJ70</f>
        <v>0</v>
      </c>
      <c r="I148" s="14">
        <f>-data!AK70</f>
        <v>0</v>
      </c>
    </row>
    <row r="149" spans="1:9" ht="20.149999999999999" customHeight="1" x14ac:dyDescent="0.35">
      <c r="A149" s="23">
        <v>16</v>
      </c>
      <c r="B149" s="48" t="s">
        <v>1180</v>
      </c>
      <c r="C149" s="14">
        <f>data!AE71</f>
        <v>565339</v>
      </c>
      <c r="D149" s="14">
        <f>data!AF71</f>
        <v>0</v>
      </c>
      <c r="E149" s="14">
        <f>data!AG71</f>
        <v>2631312</v>
      </c>
      <c r="F149" s="14">
        <f>data!AH71</f>
        <v>0</v>
      </c>
      <c r="G149" s="14">
        <f>data!AI71</f>
        <v>0</v>
      </c>
      <c r="H149" s="14">
        <f>data!AJ71</f>
        <v>2487494</v>
      </c>
      <c r="I149" s="14">
        <f>data!AK71</f>
        <v>150994</v>
      </c>
    </row>
    <row r="150" spans="1:9" ht="20.149999999999999" customHeight="1" x14ac:dyDescent="0.35">
      <c r="A150" s="23">
        <v>17</v>
      </c>
      <c r="B150" s="14" t="s">
        <v>244</v>
      </c>
      <c r="C150" s="211"/>
      <c r="D150" s="211"/>
      <c r="E150" s="211"/>
      <c r="F150" s="211"/>
      <c r="G150" s="211"/>
      <c r="H150" s="211"/>
      <c r="I150" s="211"/>
    </row>
    <row r="151" spans="1:9" ht="20.149999999999999" customHeight="1" x14ac:dyDescent="0.35">
      <c r="A151" s="23">
        <v>18</v>
      </c>
      <c r="B151" s="14" t="s">
        <v>1181</v>
      </c>
      <c r="C151" s="48">
        <f>+data!M696</f>
        <v>126193</v>
      </c>
      <c r="D151" s="48">
        <f>+data!M697</f>
        <v>0</v>
      </c>
      <c r="E151" s="48">
        <f>+data!M698</f>
        <v>799366</v>
      </c>
      <c r="F151" s="48">
        <f>+data!M699</f>
        <v>0</v>
      </c>
      <c r="G151" s="48">
        <f>+data!M700</f>
        <v>0</v>
      </c>
      <c r="H151" s="48">
        <f>+data!M701</f>
        <v>588285</v>
      </c>
      <c r="I151" s="48">
        <f>+data!M702</f>
        <v>29448</v>
      </c>
    </row>
    <row r="152" spans="1:9" ht="20.149999999999999" customHeight="1" x14ac:dyDescent="0.35">
      <c r="A152" s="23">
        <v>19</v>
      </c>
      <c r="B152" s="48" t="s">
        <v>1182</v>
      </c>
      <c r="C152" s="14">
        <f>data!AE73</f>
        <v>289703</v>
      </c>
      <c r="D152" s="14">
        <f>data!AF73</f>
        <v>0</v>
      </c>
      <c r="E152" s="14">
        <f>data!AG73</f>
        <v>73222</v>
      </c>
      <c r="F152" s="14">
        <f>data!AH73</f>
        <v>0</v>
      </c>
      <c r="G152" s="14">
        <f>data!AI73</f>
        <v>0</v>
      </c>
      <c r="H152" s="14">
        <f>data!AJ73</f>
        <v>131</v>
      </c>
      <c r="I152" s="14">
        <f>data!AK73</f>
        <v>249270</v>
      </c>
    </row>
    <row r="153" spans="1:9" ht="20.149999999999999" customHeight="1" x14ac:dyDescent="0.35">
      <c r="A153" s="23">
        <v>20</v>
      </c>
      <c r="B153" s="48" t="s">
        <v>1183</v>
      </c>
      <c r="C153" s="14">
        <f>data!AE74</f>
        <v>1021919</v>
      </c>
      <c r="D153" s="14">
        <f>data!AF74</f>
        <v>0</v>
      </c>
      <c r="E153" s="14">
        <f>data!AG74</f>
        <v>4570418</v>
      </c>
      <c r="F153" s="14">
        <f>data!AH74</f>
        <v>0</v>
      </c>
      <c r="G153" s="14">
        <f>data!AI74</f>
        <v>0</v>
      </c>
      <c r="H153" s="14">
        <f>data!AJ74</f>
        <v>3384853</v>
      </c>
      <c r="I153" s="14">
        <f>data!AK74</f>
        <v>56046</v>
      </c>
    </row>
    <row r="154" spans="1:9" ht="20.149999999999999" customHeight="1" x14ac:dyDescent="0.35">
      <c r="A154" s="23">
        <v>21</v>
      </c>
      <c r="B154" s="48" t="s">
        <v>1184</v>
      </c>
      <c r="C154" s="14">
        <f>data!AE75</f>
        <v>1311622</v>
      </c>
      <c r="D154" s="14">
        <f>data!AF75</f>
        <v>0</v>
      </c>
      <c r="E154" s="14">
        <f>data!AG75</f>
        <v>4643640</v>
      </c>
      <c r="F154" s="14">
        <f>data!AH75</f>
        <v>0</v>
      </c>
      <c r="G154" s="14">
        <f>data!AI75</f>
        <v>0</v>
      </c>
      <c r="H154" s="14">
        <f>data!AJ75</f>
        <v>3384984</v>
      </c>
      <c r="I154" s="14">
        <f>data!AK75</f>
        <v>305316</v>
      </c>
    </row>
    <row r="155" spans="1:9" ht="20.149999999999999" customHeight="1" x14ac:dyDescent="0.35">
      <c r="A155" s="23" t="s">
        <v>1185</v>
      </c>
      <c r="B155" s="60"/>
      <c r="C155" s="211"/>
      <c r="D155" s="211"/>
      <c r="E155" s="211"/>
      <c r="F155" s="211"/>
      <c r="G155" s="211"/>
      <c r="H155" s="211"/>
      <c r="I155" s="211"/>
    </row>
    <row r="156" spans="1:9" ht="20.149999999999999" customHeight="1" x14ac:dyDescent="0.35">
      <c r="A156" s="23">
        <v>22</v>
      </c>
      <c r="B156" s="14" t="s">
        <v>1186</v>
      </c>
      <c r="C156" s="14">
        <f>data!AE76</f>
        <v>2879</v>
      </c>
      <c r="D156" s="14">
        <f>data!AF76</f>
        <v>0</v>
      </c>
      <c r="E156" s="14">
        <f>data!AG76</f>
        <v>2904</v>
      </c>
      <c r="F156" s="14">
        <f>data!AH76</f>
        <v>0</v>
      </c>
      <c r="G156" s="14">
        <f>data!AI76</f>
        <v>0</v>
      </c>
      <c r="H156" s="14">
        <f>data!AJ76</f>
        <v>5543</v>
      </c>
      <c r="I156" s="14">
        <f>data!AK76</f>
        <v>660</v>
      </c>
    </row>
    <row r="157" spans="1:9" ht="20.149999999999999" customHeight="1" x14ac:dyDescent="0.35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153</v>
      </c>
      <c r="F157" s="14">
        <f>data!AH77</f>
        <v>0</v>
      </c>
      <c r="G157" s="14">
        <f>data!AI77</f>
        <v>0</v>
      </c>
      <c r="H157" s="14">
        <f>data!AJ77</f>
        <v>0</v>
      </c>
      <c r="I157" s="14">
        <f>data!AK77</f>
        <v>0</v>
      </c>
    </row>
    <row r="158" spans="1:9" ht="20.149999999999999" customHeight="1" x14ac:dyDescent="0.35">
      <c r="A158" s="23">
        <v>24</v>
      </c>
      <c r="B158" s="14" t="s">
        <v>1188</v>
      </c>
      <c r="C158" s="14">
        <f>data!AE78</f>
        <v>1018</v>
      </c>
      <c r="D158" s="14">
        <f>data!AF78</f>
        <v>0</v>
      </c>
      <c r="E158" s="14">
        <f>data!AG78</f>
        <v>1026</v>
      </c>
      <c r="F158" s="14">
        <f>data!AH78</f>
        <v>0</v>
      </c>
      <c r="G158" s="14">
        <f>data!AI78</f>
        <v>0</v>
      </c>
      <c r="H158" s="14">
        <f>data!AJ78</f>
        <v>1959</v>
      </c>
      <c r="I158" s="14">
        <f>data!AK78</f>
        <v>233</v>
      </c>
    </row>
    <row r="159" spans="1:9" ht="20.149999999999999" customHeight="1" x14ac:dyDescent="0.35">
      <c r="A159" s="23">
        <v>25</v>
      </c>
      <c r="B159" s="14" t="s">
        <v>1189</v>
      </c>
      <c r="C159" s="14">
        <f>data!AE79</f>
        <v>3908</v>
      </c>
      <c r="D159" s="14">
        <f>data!AF79</f>
        <v>0</v>
      </c>
      <c r="E159" s="14">
        <f>data!AG79</f>
        <v>14096</v>
      </c>
      <c r="F159" s="14">
        <f>data!AH79</f>
        <v>0</v>
      </c>
      <c r="G159" s="14">
        <f>data!AI79</f>
        <v>0</v>
      </c>
      <c r="H159" s="14">
        <f>data!AJ79</f>
        <v>475</v>
      </c>
      <c r="I159" s="14">
        <f>data!AK79</f>
        <v>0</v>
      </c>
    </row>
    <row r="160" spans="1:9" ht="20.149999999999999" customHeight="1" x14ac:dyDescent="0.35">
      <c r="A160" s="23">
        <v>26</v>
      </c>
      <c r="B160" s="14" t="s">
        <v>252</v>
      </c>
      <c r="C160" s="26">
        <f>data!AE80</f>
        <v>0</v>
      </c>
      <c r="D160" s="26">
        <f>data!AF80</f>
        <v>0</v>
      </c>
      <c r="E160" s="26">
        <f>data!AG80</f>
        <v>6.07</v>
      </c>
      <c r="F160" s="26">
        <f>data!AH80</f>
        <v>0</v>
      </c>
      <c r="G160" s="26">
        <f>data!AI80</f>
        <v>0</v>
      </c>
      <c r="H160" s="26">
        <f>data!AJ80</f>
        <v>8.4499999999999993</v>
      </c>
      <c r="I160" s="26">
        <f>data!AK80</f>
        <v>0</v>
      </c>
    </row>
    <row r="161" spans="1:9" ht="20.149999999999999" customHeight="1" x14ac:dyDescent="0.35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49999999999999" customHeight="1" x14ac:dyDescent="0.35">
      <c r="A162" s="77"/>
      <c r="B162" s="77"/>
      <c r="C162" s="77"/>
      <c r="D162" s="45"/>
      <c r="E162" s="77"/>
      <c r="F162" s="77"/>
      <c r="G162" s="77"/>
      <c r="H162" s="77"/>
      <c r="I162" s="168" t="s">
        <v>1206</v>
      </c>
    </row>
    <row r="163" spans="1:9" ht="20.149999999999999" customHeight="1" x14ac:dyDescent="0.35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49999999999999" customHeight="1" x14ac:dyDescent="0.35">
      <c r="A164" s="79" t="str">
        <f>"HOSPITAL NAME: "&amp;data!C84</f>
        <v>HOSPITAL NAME: Columbia Basin Hospital</v>
      </c>
      <c r="B164" s="77"/>
      <c r="C164" s="77"/>
      <c r="D164" s="77"/>
      <c r="E164" s="77"/>
      <c r="F164" s="77"/>
      <c r="G164" s="80"/>
      <c r="H164" s="79" t="str">
        <f>"FYE: "&amp;data!C82</f>
        <v>FYE: 12/31/2021</v>
      </c>
    </row>
    <row r="165" spans="1:9" ht="20.149999999999999" customHeight="1" x14ac:dyDescent="0.35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49999999999999" customHeight="1" x14ac:dyDescent="0.35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49999999999999" customHeight="1" x14ac:dyDescent="0.35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49999999999999" customHeight="1" x14ac:dyDescent="0.35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49999999999999" customHeight="1" x14ac:dyDescent="0.35">
      <c r="A169" s="23">
        <v>4</v>
      </c>
      <c r="B169" s="14" t="s">
        <v>233</v>
      </c>
      <c r="C169" s="14">
        <f>data!AL59</f>
        <v>2209</v>
      </c>
      <c r="D169" s="14">
        <f>data!AM59</f>
        <v>0</v>
      </c>
      <c r="E169" s="14">
        <f>data!AN59</f>
        <v>0</v>
      </c>
      <c r="F169" s="14">
        <f>data!AO59</f>
        <v>1632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49999999999999" customHeight="1" x14ac:dyDescent="0.35">
      <c r="A170" s="23">
        <v>5</v>
      </c>
      <c r="B170" s="14" t="s">
        <v>234</v>
      </c>
      <c r="C170" s="26">
        <f>data!AL60</f>
        <v>0</v>
      </c>
      <c r="D170" s="26">
        <f>data!AM60</f>
        <v>0</v>
      </c>
      <c r="E170" s="26">
        <f>data!AN60</f>
        <v>0</v>
      </c>
      <c r="F170" s="26">
        <f>data!AO60</f>
        <v>0.28999999999999998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49999999999999" customHeight="1" x14ac:dyDescent="0.35">
      <c r="A171" s="23">
        <v>6</v>
      </c>
      <c r="B171" s="14" t="s">
        <v>235</v>
      </c>
      <c r="C171" s="14">
        <f>data!AL61</f>
        <v>0</v>
      </c>
      <c r="D171" s="14">
        <f>data!AM61</f>
        <v>0</v>
      </c>
      <c r="E171" s="14">
        <f>data!AN61</f>
        <v>0</v>
      </c>
      <c r="F171" s="14">
        <f>data!AO61</f>
        <v>19158</v>
      </c>
      <c r="G171" s="14">
        <f>data!AP61</f>
        <v>0</v>
      </c>
      <c r="H171" s="14">
        <f>data!AQ61</f>
        <v>0</v>
      </c>
      <c r="I171" s="14">
        <f>data!AR61</f>
        <v>0</v>
      </c>
    </row>
    <row r="172" spans="1:9" ht="20.149999999999999" customHeight="1" x14ac:dyDescent="0.35">
      <c r="A172" s="23">
        <v>7</v>
      </c>
      <c r="B172" s="14" t="s">
        <v>3</v>
      </c>
      <c r="C172" s="14">
        <f>data!AL62</f>
        <v>0</v>
      </c>
      <c r="D172" s="14">
        <f>data!AM62</f>
        <v>0</v>
      </c>
      <c r="E172" s="14">
        <f>data!AN62</f>
        <v>0</v>
      </c>
      <c r="F172" s="14">
        <f>data!AO62</f>
        <v>4000</v>
      </c>
      <c r="G172" s="14">
        <f>data!AP62</f>
        <v>0</v>
      </c>
      <c r="H172" s="14">
        <f>data!AQ62</f>
        <v>0</v>
      </c>
      <c r="I172" s="14">
        <f>data!AR62</f>
        <v>0</v>
      </c>
    </row>
    <row r="173" spans="1:9" ht="20.149999999999999" customHeight="1" x14ac:dyDescent="0.35">
      <c r="A173" s="23">
        <v>8</v>
      </c>
      <c r="B173" s="14" t="s">
        <v>236</v>
      </c>
      <c r="C173" s="14">
        <f>data!AL63</f>
        <v>145508</v>
      </c>
      <c r="D173" s="14">
        <f>data!AM63</f>
        <v>0</v>
      </c>
      <c r="E173" s="14">
        <f>data!AN63</f>
        <v>0</v>
      </c>
      <c r="F173" s="14">
        <f>data!AO63</f>
        <v>1206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49999999999999" customHeight="1" x14ac:dyDescent="0.35">
      <c r="A174" s="23">
        <v>9</v>
      </c>
      <c r="B174" s="14" t="s">
        <v>237</v>
      </c>
      <c r="C174" s="14">
        <f>data!AL64</f>
        <v>2704</v>
      </c>
      <c r="D174" s="14">
        <f>data!AM64</f>
        <v>0</v>
      </c>
      <c r="E174" s="14">
        <f>data!AN64</f>
        <v>0</v>
      </c>
      <c r="F174" s="14">
        <f>data!AO64</f>
        <v>1031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49999999999999" customHeight="1" x14ac:dyDescent="0.35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0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49999999999999" customHeight="1" x14ac:dyDescent="0.35">
      <c r="A176" s="23">
        <v>11</v>
      </c>
      <c r="B176" s="14" t="s">
        <v>445</v>
      </c>
      <c r="C176" s="14">
        <f>data!AL66</f>
        <v>0</v>
      </c>
      <c r="D176" s="14">
        <f>data!AM66</f>
        <v>0</v>
      </c>
      <c r="E176" s="14">
        <f>data!AN66</f>
        <v>0</v>
      </c>
      <c r="F176" s="14">
        <f>data!AO66</f>
        <v>267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49999999999999" customHeight="1" x14ac:dyDescent="0.35">
      <c r="A177" s="23">
        <v>12</v>
      </c>
      <c r="B177" s="14" t="s">
        <v>6</v>
      </c>
      <c r="C177" s="14">
        <f>data!AL67</f>
        <v>2129</v>
      </c>
      <c r="D177" s="14">
        <f>data!AM67</f>
        <v>0</v>
      </c>
      <c r="E177" s="14">
        <f>data!AN67</f>
        <v>0</v>
      </c>
      <c r="F177" s="14">
        <f>data!AO67</f>
        <v>4518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49999999999999" customHeight="1" x14ac:dyDescent="0.35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0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49999999999999" customHeight="1" x14ac:dyDescent="0.35">
      <c r="A179" s="23">
        <v>14</v>
      </c>
      <c r="B179" s="14" t="s">
        <v>241</v>
      </c>
      <c r="C179" s="14">
        <f>data!AL69</f>
        <v>195</v>
      </c>
      <c r="D179" s="14">
        <f>data!AM69</f>
        <v>0</v>
      </c>
      <c r="E179" s="14">
        <f>data!AN69</f>
        <v>0</v>
      </c>
      <c r="F179" s="14">
        <f>data!AO69</f>
        <v>73</v>
      </c>
      <c r="G179" s="14">
        <f>data!AP69</f>
        <v>0</v>
      </c>
      <c r="H179" s="14">
        <f>data!AQ69</f>
        <v>0</v>
      </c>
      <c r="I179" s="14">
        <f>data!AR69</f>
        <v>0</v>
      </c>
    </row>
    <row r="180" spans="1:9" ht="20.149999999999999" customHeight="1" x14ac:dyDescent="0.35">
      <c r="A180" s="23">
        <v>15</v>
      </c>
      <c r="B180" s="14" t="s">
        <v>242</v>
      </c>
      <c r="C180" s="14">
        <f>-data!AL70</f>
        <v>0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49999999999999" customHeight="1" x14ac:dyDescent="0.35">
      <c r="A181" s="23">
        <v>16</v>
      </c>
      <c r="B181" s="48" t="s">
        <v>1180</v>
      </c>
      <c r="C181" s="14">
        <f>data!AL71</f>
        <v>150536</v>
      </c>
      <c r="D181" s="14">
        <f>data!AM71</f>
        <v>0</v>
      </c>
      <c r="E181" s="14">
        <f>data!AN71</f>
        <v>0</v>
      </c>
      <c r="F181" s="14">
        <f>data!AO71</f>
        <v>30253</v>
      </c>
      <c r="G181" s="14">
        <f>data!AP71</f>
        <v>0</v>
      </c>
      <c r="H181" s="14">
        <f>data!AQ71</f>
        <v>0</v>
      </c>
      <c r="I181" s="14">
        <f>data!AR71</f>
        <v>0</v>
      </c>
    </row>
    <row r="182" spans="1:9" ht="20.149999999999999" customHeight="1" x14ac:dyDescent="0.35">
      <c r="A182" s="23">
        <v>17</v>
      </c>
      <c r="B182" s="14" t="s">
        <v>244</v>
      </c>
      <c r="C182" s="211"/>
      <c r="D182" s="211"/>
      <c r="E182" s="211"/>
      <c r="F182" s="211"/>
      <c r="G182" s="211"/>
      <c r="H182" s="211"/>
      <c r="I182" s="211"/>
    </row>
    <row r="183" spans="1:9" ht="20.149999999999999" customHeight="1" x14ac:dyDescent="0.35">
      <c r="A183" s="23">
        <v>18</v>
      </c>
      <c r="B183" s="14" t="s">
        <v>1181</v>
      </c>
      <c r="C183" s="48">
        <f>+data!M703</f>
        <v>61710</v>
      </c>
      <c r="D183" s="48">
        <f>+data!M704</f>
        <v>0</v>
      </c>
      <c r="E183" s="48">
        <f>+data!M705</f>
        <v>0</v>
      </c>
      <c r="F183" s="48">
        <f>+data!M706</f>
        <v>23993</v>
      </c>
      <c r="G183" s="48">
        <f>+data!M707</f>
        <v>0</v>
      </c>
      <c r="H183" s="48">
        <f>+data!M708</f>
        <v>0</v>
      </c>
      <c r="I183" s="48">
        <f>+data!M709</f>
        <v>0</v>
      </c>
    </row>
    <row r="184" spans="1:9" ht="20.149999999999999" customHeight="1" x14ac:dyDescent="0.35">
      <c r="A184" s="23">
        <v>19</v>
      </c>
      <c r="B184" s="48" t="s">
        <v>1182</v>
      </c>
      <c r="C184" s="14">
        <f>data!AL73</f>
        <v>183286</v>
      </c>
      <c r="D184" s="14">
        <f>data!AM73</f>
        <v>0</v>
      </c>
      <c r="E184" s="14">
        <f>data!AN73</f>
        <v>0</v>
      </c>
      <c r="F184" s="14">
        <f>data!AO73</f>
        <v>14675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49999999999999" customHeight="1" x14ac:dyDescent="0.35">
      <c r="A185" s="23">
        <v>20</v>
      </c>
      <c r="B185" s="48" t="s">
        <v>1183</v>
      </c>
      <c r="C185" s="14">
        <f>data!AL74</f>
        <v>257905</v>
      </c>
      <c r="D185" s="14">
        <f>data!AM74</f>
        <v>0</v>
      </c>
      <c r="E185" s="14">
        <f>data!AN74</f>
        <v>0</v>
      </c>
      <c r="F185" s="14">
        <f>data!AO74</f>
        <v>143869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49999999999999" customHeight="1" x14ac:dyDescent="0.35">
      <c r="A186" s="23">
        <v>21</v>
      </c>
      <c r="B186" s="48" t="s">
        <v>1184</v>
      </c>
      <c r="C186" s="14">
        <f>data!AL75</f>
        <v>441191</v>
      </c>
      <c r="D186" s="14">
        <f>data!AM75</f>
        <v>0</v>
      </c>
      <c r="E186" s="14">
        <f>data!AN75</f>
        <v>0</v>
      </c>
      <c r="F186" s="14">
        <f>data!AO75</f>
        <v>158544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49999999999999" customHeight="1" x14ac:dyDescent="0.35">
      <c r="A187" s="23" t="s">
        <v>1185</v>
      </c>
      <c r="B187" s="60"/>
      <c r="C187" s="211"/>
      <c r="D187" s="211"/>
      <c r="E187" s="211"/>
      <c r="F187" s="211"/>
      <c r="G187" s="211"/>
      <c r="H187" s="211"/>
      <c r="I187" s="211"/>
    </row>
    <row r="188" spans="1:9" ht="20.149999999999999" customHeight="1" x14ac:dyDescent="0.35">
      <c r="A188" s="23">
        <v>22</v>
      </c>
      <c r="B188" s="14" t="s">
        <v>1186</v>
      </c>
      <c r="C188" s="14">
        <f>data!AL76</f>
        <v>90</v>
      </c>
      <c r="D188" s="14">
        <f>data!AM76</f>
        <v>0</v>
      </c>
      <c r="E188" s="14">
        <f>data!AN76</f>
        <v>0</v>
      </c>
      <c r="F188" s="14">
        <f>data!AO76</f>
        <v>191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49999999999999" customHeight="1" x14ac:dyDescent="0.35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216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49999999999999" customHeight="1" x14ac:dyDescent="0.35">
      <c r="A190" s="23">
        <v>24</v>
      </c>
      <c r="B190" s="14" t="s">
        <v>1188</v>
      </c>
      <c r="C190" s="14">
        <f>data!AL78</f>
        <v>32</v>
      </c>
      <c r="D190" s="14">
        <f>data!AM78</f>
        <v>0</v>
      </c>
      <c r="E190" s="14">
        <f>data!AN78</f>
        <v>0</v>
      </c>
      <c r="F190" s="14">
        <f>data!AO78</f>
        <v>67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49999999999999" customHeight="1" x14ac:dyDescent="0.35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385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49999999999999" customHeight="1" x14ac:dyDescent="0.35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0.28999999999999998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49999999999999" customHeight="1" x14ac:dyDescent="0.35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49999999999999" customHeight="1" x14ac:dyDescent="0.35">
      <c r="A194" s="77"/>
      <c r="B194" s="77"/>
      <c r="C194" s="77"/>
      <c r="D194" s="45"/>
      <c r="E194" s="77"/>
      <c r="F194" s="77"/>
      <c r="G194" s="77"/>
      <c r="H194" s="77"/>
      <c r="I194" s="168" t="s">
        <v>1210</v>
      </c>
    </row>
    <row r="195" spans="1:9" ht="20.149999999999999" customHeight="1" x14ac:dyDescent="0.35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49999999999999" customHeight="1" x14ac:dyDescent="0.35">
      <c r="A196" s="79" t="str">
        <f>"HOSPITAL NAME: "&amp;data!C84</f>
        <v>HOSPITAL NAME: Columbia Basin Hospital</v>
      </c>
      <c r="B196" s="77"/>
      <c r="C196" s="77"/>
      <c r="D196" s="77"/>
      <c r="E196" s="77"/>
      <c r="F196" s="77"/>
      <c r="G196" s="80"/>
      <c r="H196" s="79" t="str">
        <f>"FYE: "&amp;data!C82</f>
        <v>FYE: 12/31/2021</v>
      </c>
    </row>
    <row r="197" spans="1:9" ht="20.149999999999999" customHeight="1" x14ac:dyDescent="0.35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49999999999999" customHeight="1" x14ac:dyDescent="0.35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49999999999999" customHeight="1" x14ac:dyDescent="0.35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49999999999999" customHeight="1" x14ac:dyDescent="0.35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12"/>
      <c r="G200" s="212"/>
      <c r="H200" s="212"/>
      <c r="I200" s="15" t="s">
        <v>231</v>
      </c>
    </row>
    <row r="201" spans="1:9" ht="20.149999999999999" customHeight="1" x14ac:dyDescent="0.35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12"/>
      <c r="G201" s="212"/>
      <c r="H201" s="212"/>
      <c r="I201" s="14">
        <f>data!AY59</f>
        <v>63514</v>
      </c>
    </row>
    <row r="202" spans="1:9" ht="20.149999999999999" customHeight="1" x14ac:dyDescent="0.35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0</v>
      </c>
      <c r="G202" s="26">
        <f>data!AW60</f>
        <v>0</v>
      </c>
      <c r="H202" s="26">
        <f>data!AX60</f>
        <v>0</v>
      </c>
      <c r="I202" s="26">
        <f>data!AY60</f>
        <v>10.46</v>
      </c>
    </row>
    <row r="203" spans="1:9" ht="20.149999999999999" customHeight="1" x14ac:dyDescent="0.35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0</v>
      </c>
      <c r="G203" s="14">
        <f>data!AW61</f>
        <v>0</v>
      </c>
      <c r="H203" s="14">
        <f>data!AX61</f>
        <v>0</v>
      </c>
      <c r="I203" s="14">
        <f>data!AY61</f>
        <v>408984</v>
      </c>
    </row>
    <row r="204" spans="1:9" ht="20.149999999999999" customHeight="1" x14ac:dyDescent="0.35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0</v>
      </c>
      <c r="G204" s="14">
        <f>data!AW62</f>
        <v>0</v>
      </c>
      <c r="H204" s="14">
        <f>data!AX62</f>
        <v>0</v>
      </c>
      <c r="I204" s="14">
        <f>data!AY62</f>
        <v>85392</v>
      </c>
    </row>
    <row r="205" spans="1:9" ht="20.149999999999999" customHeight="1" x14ac:dyDescent="0.35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0</v>
      </c>
      <c r="G205" s="14">
        <f>data!AW63</f>
        <v>0</v>
      </c>
      <c r="H205" s="14">
        <f>data!AX63</f>
        <v>0</v>
      </c>
      <c r="I205" s="14">
        <f>data!AY63</f>
        <v>4784</v>
      </c>
    </row>
    <row r="206" spans="1:9" ht="20.149999999999999" customHeight="1" x14ac:dyDescent="0.35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0</v>
      </c>
      <c r="G206" s="14">
        <f>data!AW64</f>
        <v>0</v>
      </c>
      <c r="H206" s="14">
        <f>data!AX64</f>
        <v>0</v>
      </c>
      <c r="I206" s="14">
        <f>data!AY64</f>
        <v>286811</v>
      </c>
    </row>
    <row r="207" spans="1:9" ht="20.149999999999999" customHeight="1" x14ac:dyDescent="0.35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0</v>
      </c>
      <c r="G207" s="14">
        <f>data!AW65</f>
        <v>0</v>
      </c>
      <c r="H207" s="14">
        <f>data!AX65</f>
        <v>0</v>
      </c>
      <c r="I207" s="14">
        <f>data!AY65</f>
        <v>0</v>
      </c>
    </row>
    <row r="208" spans="1:9" ht="20.149999999999999" customHeight="1" x14ac:dyDescent="0.35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0</v>
      </c>
      <c r="G208" s="14">
        <f>data!AW66</f>
        <v>0</v>
      </c>
      <c r="H208" s="14">
        <f>data!AX66</f>
        <v>0</v>
      </c>
      <c r="I208" s="14">
        <f>data!AY66</f>
        <v>1609</v>
      </c>
    </row>
    <row r="209" spans="1:9" ht="20.149999999999999" customHeight="1" x14ac:dyDescent="0.35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0</v>
      </c>
      <c r="G209" s="14">
        <f>data!AW67</f>
        <v>0</v>
      </c>
      <c r="H209" s="14">
        <f>data!AX67</f>
        <v>0</v>
      </c>
      <c r="I209" s="14">
        <f>data!AY67</f>
        <v>31936</v>
      </c>
    </row>
    <row r="210" spans="1:9" ht="20.149999999999999" customHeight="1" x14ac:dyDescent="0.35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0</v>
      </c>
      <c r="G210" s="14">
        <f>data!AW68</f>
        <v>0</v>
      </c>
      <c r="H210" s="14">
        <f>data!AX68</f>
        <v>0</v>
      </c>
      <c r="I210" s="14">
        <f>data!AY68</f>
        <v>0</v>
      </c>
    </row>
    <row r="211" spans="1:9" ht="20.149999999999999" customHeight="1" x14ac:dyDescent="0.35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0</v>
      </c>
      <c r="G211" s="14">
        <f>data!AW69</f>
        <v>0</v>
      </c>
      <c r="H211" s="14">
        <f>data!AX69</f>
        <v>0</v>
      </c>
      <c r="I211" s="14">
        <f>data!AY69</f>
        <v>374</v>
      </c>
    </row>
    <row r="212" spans="1:9" ht="20.149999999999999" customHeight="1" x14ac:dyDescent="0.35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0</v>
      </c>
      <c r="H212" s="14">
        <f>-data!AX70</f>
        <v>0</v>
      </c>
      <c r="I212" s="14">
        <f>-data!AY70</f>
        <v>0</v>
      </c>
    </row>
    <row r="213" spans="1:9" ht="20.149999999999999" customHeight="1" x14ac:dyDescent="0.35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0</v>
      </c>
      <c r="G213" s="14">
        <f>data!AW71</f>
        <v>0</v>
      </c>
      <c r="H213" s="14">
        <f>data!AX71</f>
        <v>0</v>
      </c>
      <c r="I213" s="14">
        <f>data!AY71</f>
        <v>819890</v>
      </c>
    </row>
    <row r="214" spans="1:9" ht="20.149999999999999" customHeight="1" x14ac:dyDescent="0.35">
      <c r="A214" s="23">
        <v>17</v>
      </c>
      <c r="B214" s="14" t="s">
        <v>244</v>
      </c>
      <c r="C214" s="211"/>
      <c r="D214" s="211"/>
      <c r="E214" s="211"/>
      <c r="F214" s="211"/>
      <c r="G214" s="211"/>
      <c r="H214" s="211"/>
      <c r="I214" s="211"/>
    </row>
    <row r="215" spans="1:9" ht="20.149999999999999" customHeight="1" x14ac:dyDescent="0.35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0</v>
      </c>
      <c r="G215" s="22"/>
      <c r="H215" s="14"/>
      <c r="I215" s="14"/>
    </row>
    <row r="216" spans="1:9" ht="20.149999999999999" customHeight="1" x14ac:dyDescent="0.35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0</v>
      </c>
      <c r="G216" s="213" t="str">
        <f>IF(data!AW73&gt;0,data!AW73,"")</f>
        <v>x</v>
      </c>
      <c r="H216" s="213" t="str">
        <f>IF(data!AX73&gt;0,data!AX73,"")</f>
        <v>x</v>
      </c>
      <c r="I216" s="213" t="str">
        <f>IF(data!AY73&gt;0,data!AY73,"")</f>
        <v>x</v>
      </c>
    </row>
    <row r="217" spans="1:9" ht="20.149999999999999" customHeight="1" x14ac:dyDescent="0.35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0</v>
      </c>
      <c r="G217" s="213" t="str">
        <f>IF(data!AW74&gt;0,data!AW74,"")</f>
        <v>x</v>
      </c>
      <c r="H217" s="213" t="str">
        <f>IF(data!AX74&gt;0,data!AX74,"")</f>
        <v>x</v>
      </c>
      <c r="I217" s="213" t="str">
        <f>IF(data!AY74&gt;0,data!AY74,"")</f>
        <v>x</v>
      </c>
    </row>
    <row r="218" spans="1:9" ht="20.149999999999999" customHeight="1" x14ac:dyDescent="0.35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0</v>
      </c>
      <c r="G218" s="213" t="str">
        <f>IF(data!AW75&gt;0,data!AW75,"")</f>
        <v>x</v>
      </c>
      <c r="H218" s="213" t="str">
        <f>IF(data!AX75&gt;0,data!AX75,"")</f>
        <v>x</v>
      </c>
      <c r="I218" s="213" t="str">
        <f>IF(data!AY75&gt;0,data!AY75,"")</f>
        <v>x</v>
      </c>
    </row>
    <row r="219" spans="1:9" ht="20.149999999999999" customHeight="1" x14ac:dyDescent="0.35">
      <c r="A219" s="23" t="s">
        <v>1185</v>
      </c>
      <c r="B219" s="60"/>
      <c r="C219" s="211"/>
      <c r="D219" s="211"/>
      <c r="E219" s="211"/>
      <c r="F219" s="211"/>
      <c r="G219" s="211"/>
      <c r="H219" s="211"/>
      <c r="I219" s="211"/>
    </row>
    <row r="220" spans="1:9" ht="20.149999999999999" customHeight="1" x14ac:dyDescent="0.35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0</v>
      </c>
      <c r="G220" s="14">
        <f>data!AW76</f>
        <v>0</v>
      </c>
      <c r="H220" s="14">
        <f>data!AX76</f>
        <v>0</v>
      </c>
      <c r="I220" s="85">
        <f>data!AY76</f>
        <v>1350</v>
      </c>
    </row>
    <row r="221" spans="1:9" ht="20.149999999999999" customHeight="1" x14ac:dyDescent="0.35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13" t="str">
        <f>IF(data!AX77&gt;0,data!AX77,"")</f>
        <v>x</v>
      </c>
      <c r="I221" s="213" t="str">
        <f>IF(data!AY77&gt;0,data!AY77,"")</f>
        <v>x</v>
      </c>
    </row>
    <row r="222" spans="1:9" ht="20.149999999999999" customHeight="1" x14ac:dyDescent="0.35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0</v>
      </c>
      <c r="G222" s="14">
        <f>data!AW78</f>
        <v>0</v>
      </c>
      <c r="H222" s="213" t="str">
        <f>IF(data!AX78&gt;0,data!AX78,"")</f>
        <v>x</v>
      </c>
      <c r="I222" s="213" t="str">
        <f>IF(data!AY78&gt;0,data!AY78,"")</f>
        <v>x</v>
      </c>
    </row>
    <row r="223" spans="1:9" ht="20.149999999999999" customHeight="1" x14ac:dyDescent="0.35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13" t="str">
        <f>IF(data!AX79&gt;0,data!AX79,"")</f>
        <v>x</v>
      </c>
      <c r="I223" s="213" t="str">
        <f>IF(data!AY79&gt;0,data!AY79,"")</f>
        <v>x</v>
      </c>
    </row>
    <row r="224" spans="1:9" ht="20.149999999999999" customHeight="1" x14ac:dyDescent="0.35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0</v>
      </c>
      <c r="G224" s="213" t="str">
        <f>IF(data!AW80&gt;0,data!AW80,"")</f>
        <v>x</v>
      </c>
      <c r="H224" s="213" t="str">
        <f>IF(data!AX80&gt;0,data!AX80,"")</f>
        <v>x</v>
      </c>
      <c r="I224" s="213" t="str">
        <f>IF(data!AY80&gt;0,data!AY80,"")</f>
        <v>x</v>
      </c>
    </row>
    <row r="225" spans="1:9" ht="20.149999999999999" customHeight="1" x14ac:dyDescent="0.35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49999999999999" customHeight="1" x14ac:dyDescent="0.35">
      <c r="A226" s="77"/>
      <c r="B226" s="77"/>
      <c r="C226" s="77"/>
      <c r="D226" s="45"/>
      <c r="E226" s="77"/>
      <c r="F226" s="77"/>
      <c r="G226" s="77"/>
      <c r="H226" s="77"/>
      <c r="I226" s="168" t="s">
        <v>1214</v>
      </c>
    </row>
    <row r="227" spans="1:9" ht="20.149999999999999" customHeight="1" x14ac:dyDescent="0.35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49999999999999" customHeight="1" x14ac:dyDescent="0.35">
      <c r="A228" s="79" t="str">
        <f>"HOSPITAL NAME: "&amp;data!C84</f>
        <v>HOSPITAL NAME: Columbia Basin Hospital</v>
      </c>
      <c r="B228" s="77"/>
      <c r="C228" s="77"/>
      <c r="D228" s="77"/>
      <c r="E228" s="77"/>
      <c r="F228" s="77"/>
      <c r="G228" s="80"/>
      <c r="H228" s="79" t="str">
        <f>"FYE: "&amp;data!C82</f>
        <v>FYE: 12/31/2021</v>
      </c>
    </row>
    <row r="229" spans="1:9" ht="20.149999999999999" customHeight="1" x14ac:dyDescent="0.35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49999999999999" customHeight="1" x14ac:dyDescent="0.35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49999999999999" customHeight="1" x14ac:dyDescent="0.35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49999999999999" customHeight="1" x14ac:dyDescent="0.35">
      <c r="A232" s="23">
        <v>3</v>
      </c>
      <c r="B232" s="14" t="s">
        <v>1179</v>
      </c>
      <c r="C232" s="15" t="s">
        <v>1217</v>
      </c>
      <c r="D232" s="15" t="s">
        <v>1218</v>
      </c>
      <c r="E232" s="212"/>
      <c r="F232" s="212"/>
      <c r="G232" s="212"/>
      <c r="H232" s="15" t="s">
        <v>232</v>
      </c>
      <c r="I232" s="212"/>
    </row>
    <row r="233" spans="1:9" ht="20.149999999999999" customHeight="1" x14ac:dyDescent="0.35">
      <c r="A233" s="23">
        <v>4</v>
      </c>
      <c r="B233" s="14" t="s">
        <v>233</v>
      </c>
      <c r="C233" s="14">
        <f>data!AZ59</f>
        <v>0</v>
      </c>
      <c r="D233" s="14">
        <f>data!BA59</f>
        <v>0</v>
      </c>
      <c r="E233" s="212"/>
      <c r="F233" s="212"/>
      <c r="G233" s="212"/>
      <c r="H233" s="14">
        <f>data!BE59</f>
        <v>77714</v>
      </c>
      <c r="I233" s="212"/>
    </row>
    <row r="234" spans="1:9" ht="20.149999999999999" customHeight="1" x14ac:dyDescent="0.35">
      <c r="A234" s="23">
        <v>5</v>
      </c>
      <c r="B234" s="14" t="s">
        <v>234</v>
      </c>
      <c r="C234" s="26">
        <f>data!AZ60</f>
        <v>0</v>
      </c>
      <c r="D234" s="26">
        <f>data!BA60</f>
        <v>2.0099999999999998</v>
      </c>
      <c r="E234" s="26">
        <f>data!BB60</f>
        <v>4.9400000000000004</v>
      </c>
      <c r="F234" s="26">
        <f>data!BC60</f>
        <v>0</v>
      </c>
      <c r="G234" s="26">
        <f>data!BD60</f>
        <v>0.98</v>
      </c>
      <c r="H234" s="26">
        <f>data!BE60</f>
        <v>3.76</v>
      </c>
      <c r="I234" s="26">
        <f>data!BF60</f>
        <v>10.38</v>
      </c>
    </row>
    <row r="235" spans="1:9" ht="20.149999999999999" customHeight="1" x14ac:dyDescent="0.35">
      <c r="A235" s="23">
        <v>6</v>
      </c>
      <c r="B235" s="14" t="s">
        <v>235</v>
      </c>
      <c r="C235" s="14">
        <f>data!AZ61</f>
        <v>0</v>
      </c>
      <c r="D235" s="14">
        <f>data!BA61</f>
        <v>79306</v>
      </c>
      <c r="E235" s="14">
        <f>data!BB61</f>
        <v>249566</v>
      </c>
      <c r="F235" s="14">
        <f>data!BC61</f>
        <v>0</v>
      </c>
      <c r="G235" s="14">
        <f>data!BD61</f>
        <v>55844</v>
      </c>
      <c r="H235" s="14">
        <f>data!BE61</f>
        <v>216890</v>
      </c>
      <c r="I235" s="14">
        <f>data!BF61</f>
        <v>399554</v>
      </c>
    </row>
    <row r="236" spans="1:9" ht="20.149999999999999" customHeight="1" x14ac:dyDescent="0.35">
      <c r="A236" s="23">
        <v>7</v>
      </c>
      <c r="B236" s="14" t="s">
        <v>3</v>
      </c>
      <c r="C236" s="14">
        <f>data!AZ62</f>
        <v>0</v>
      </c>
      <c r="D236" s="14">
        <f>data!BA62</f>
        <v>16558</v>
      </c>
      <c r="E236" s="14">
        <f>data!BB62</f>
        <v>52107</v>
      </c>
      <c r="F236" s="14">
        <f>data!BC62</f>
        <v>0</v>
      </c>
      <c r="G236" s="14">
        <f>data!BD62</f>
        <v>11660</v>
      </c>
      <c r="H236" s="14">
        <f>data!BE62</f>
        <v>45285</v>
      </c>
      <c r="I236" s="14">
        <f>data!BF62</f>
        <v>83423</v>
      </c>
    </row>
    <row r="237" spans="1:9" ht="20.149999999999999" customHeight="1" x14ac:dyDescent="0.35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0</v>
      </c>
      <c r="F237" s="14">
        <f>data!BC63</f>
        <v>0</v>
      </c>
      <c r="G237" s="14">
        <f>data!BD63</f>
        <v>0</v>
      </c>
      <c r="H237" s="14">
        <f>data!BE63</f>
        <v>0</v>
      </c>
      <c r="I237" s="14">
        <f>data!BF63</f>
        <v>0</v>
      </c>
    </row>
    <row r="238" spans="1:9" ht="20.149999999999999" customHeight="1" x14ac:dyDescent="0.35">
      <c r="A238" s="23">
        <v>9</v>
      </c>
      <c r="B238" s="14" t="s">
        <v>237</v>
      </c>
      <c r="C238" s="14">
        <f>data!AZ64</f>
        <v>0</v>
      </c>
      <c r="D238" s="14">
        <f>data!BA64</f>
        <v>11693</v>
      </c>
      <c r="E238" s="14">
        <f>data!BB64</f>
        <v>3225</v>
      </c>
      <c r="F238" s="14">
        <f>data!BC64</f>
        <v>0</v>
      </c>
      <c r="G238" s="14">
        <f>data!BD64</f>
        <v>1151</v>
      </c>
      <c r="H238" s="14">
        <f>data!BE64</f>
        <v>28879</v>
      </c>
      <c r="I238" s="14">
        <f>data!BF64</f>
        <v>34371</v>
      </c>
    </row>
    <row r="239" spans="1:9" ht="20.149999999999999" customHeight="1" x14ac:dyDescent="0.35">
      <c r="A239" s="23">
        <v>10</v>
      </c>
      <c r="B239" s="14" t="s">
        <v>444</v>
      </c>
      <c r="C239" s="14">
        <f>data!AZ65</f>
        <v>0</v>
      </c>
      <c r="D239" s="14">
        <f>data!BA65</f>
        <v>0</v>
      </c>
      <c r="E239" s="14">
        <f>data!BB65</f>
        <v>0</v>
      </c>
      <c r="F239" s="14">
        <f>data!BC65</f>
        <v>0</v>
      </c>
      <c r="G239" s="14">
        <f>data!BD65</f>
        <v>0</v>
      </c>
      <c r="H239" s="14">
        <f>data!BE65</f>
        <v>145388</v>
      </c>
      <c r="I239" s="14">
        <f>data!BF65</f>
        <v>0</v>
      </c>
    </row>
    <row r="240" spans="1:9" ht="20.149999999999999" customHeight="1" x14ac:dyDescent="0.35">
      <c r="A240" s="23">
        <v>11</v>
      </c>
      <c r="B240" s="14" t="s">
        <v>445</v>
      </c>
      <c r="C240" s="14">
        <f>data!AZ66</f>
        <v>0</v>
      </c>
      <c r="D240" s="14">
        <f>data!BA66</f>
        <v>0</v>
      </c>
      <c r="E240" s="14">
        <f>data!BB66</f>
        <v>0</v>
      </c>
      <c r="F240" s="14">
        <f>data!BC66</f>
        <v>0</v>
      </c>
      <c r="G240" s="14">
        <f>data!BD66</f>
        <v>0</v>
      </c>
      <c r="H240" s="14">
        <f>data!BE66</f>
        <v>42546</v>
      </c>
      <c r="I240" s="14">
        <f>data!BF66</f>
        <v>0</v>
      </c>
    </row>
    <row r="241" spans="1:9" ht="20.149999999999999" customHeight="1" x14ac:dyDescent="0.35">
      <c r="A241" s="23">
        <v>12</v>
      </c>
      <c r="B241" s="14" t="s">
        <v>6</v>
      </c>
      <c r="C241" s="14">
        <f>data!AZ67</f>
        <v>70140</v>
      </c>
      <c r="D241" s="14">
        <f>data!BA67</f>
        <v>33119</v>
      </c>
      <c r="E241" s="14">
        <f>data!BB67</f>
        <v>45420</v>
      </c>
      <c r="F241" s="14">
        <f>data!BC67</f>
        <v>0</v>
      </c>
      <c r="G241" s="14">
        <f>data!BD67</f>
        <v>0</v>
      </c>
      <c r="H241" s="14">
        <f>data!BE67</f>
        <v>85257</v>
      </c>
      <c r="I241" s="14">
        <f>data!BF67</f>
        <v>36194</v>
      </c>
    </row>
    <row r="242" spans="1:9" ht="20.149999999999999" customHeight="1" x14ac:dyDescent="0.35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1425</v>
      </c>
      <c r="I242" s="14">
        <f>data!BF68</f>
        <v>0</v>
      </c>
    </row>
    <row r="243" spans="1:9" ht="20.149999999999999" customHeight="1" x14ac:dyDescent="0.35">
      <c r="A243" s="23">
        <v>14</v>
      </c>
      <c r="B243" s="14" t="s">
        <v>241</v>
      </c>
      <c r="C243" s="14">
        <f>data!AZ69</f>
        <v>0</v>
      </c>
      <c r="D243" s="14">
        <f>data!BA69</f>
        <v>0</v>
      </c>
      <c r="E243" s="14">
        <f>data!BB69</f>
        <v>1066</v>
      </c>
      <c r="F243" s="14">
        <f>data!BC69</f>
        <v>0</v>
      </c>
      <c r="G243" s="14">
        <f>data!BD69</f>
        <v>0</v>
      </c>
      <c r="H243" s="14">
        <f>data!BE69</f>
        <v>50</v>
      </c>
      <c r="I243" s="14">
        <f>data!BF69</f>
        <v>0</v>
      </c>
    </row>
    <row r="244" spans="1:9" ht="20.149999999999999" customHeight="1" x14ac:dyDescent="0.35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0</v>
      </c>
      <c r="I244" s="14">
        <f>-data!BF70</f>
        <v>0</v>
      </c>
    </row>
    <row r="245" spans="1:9" ht="20.149999999999999" customHeight="1" x14ac:dyDescent="0.35">
      <c r="A245" s="23">
        <v>16</v>
      </c>
      <c r="B245" s="48" t="s">
        <v>1180</v>
      </c>
      <c r="C245" s="14">
        <f>data!AZ71</f>
        <v>70140</v>
      </c>
      <c r="D245" s="14">
        <f>data!BA71</f>
        <v>140676</v>
      </c>
      <c r="E245" s="14">
        <f>data!BB71</f>
        <v>351384</v>
      </c>
      <c r="F245" s="14">
        <f>data!BC71</f>
        <v>0</v>
      </c>
      <c r="G245" s="14">
        <f>data!BD71</f>
        <v>68655</v>
      </c>
      <c r="H245" s="14">
        <f>data!BE71</f>
        <v>565720</v>
      </c>
      <c r="I245" s="14">
        <f>data!BF71</f>
        <v>553542</v>
      </c>
    </row>
    <row r="246" spans="1:9" ht="20.149999999999999" customHeight="1" x14ac:dyDescent="0.35">
      <c r="A246" s="23">
        <v>17</v>
      </c>
      <c r="B246" s="14" t="s">
        <v>244</v>
      </c>
      <c r="C246" s="211"/>
      <c r="D246" s="211"/>
      <c r="E246" s="211"/>
      <c r="F246" s="211"/>
      <c r="G246" s="211"/>
      <c r="H246" s="211"/>
      <c r="I246" s="211"/>
    </row>
    <row r="247" spans="1:9" ht="20.149999999999999" customHeight="1" x14ac:dyDescent="0.35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49999999999999" customHeight="1" x14ac:dyDescent="0.35">
      <c r="A248" s="23">
        <v>19</v>
      </c>
      <c r="B248" s="48" t="s">
        <v>1182</v>
      </c>
      <c r="C248" s="213" t="str">
        <f>IF(data!AZ73&gt;0,data!AZ73,"")</f>
        <v>x</v>
      </c>
      <c r="D248" s="213" t="str">
        <f>IF(data!BA73&gt;0,data!BA73,"")</f>
        <v>x</v>
      </c>
      <c r="E248" s="213" t="str">
        <f>IF(data!BB73&gt;0,data!BB73,"")</f>
        <v>x</v>
      </c>
      <c r="F248" s="213" t="str">
        <f>IF(data!BC73&gt;0,data!BC73,"")</f>
        <v>x</v>
      </c>
      <c r="G248" s="213" t="str">
        <f>IF(data!BD73&gt;0,data!BD73,"")</f>
        <v>x</v>
      </c>
      <c r="H248" s="213" t="str">
        <f>IF(data!BE73&gt;0,data!BE73,"")</f>
        <v>x</v>
      </c>
      <c r="I248" s="213" t="str">
        <f>IF(data!BF73&gt;0,data!BF73,"")</f>
        <v>x</v>
      </c>
    </row>
    <row r="249" spans="1:9" ht="20.149999999999999" customHeight="1" x14ac:dyDescent="0.35">
      <c r="A249" s="23">
        <v>20</v>
      </c>
      <c r="B249" s="48" t="s">
        <v>1183</v>
      </c>
      <c r="C249" s="213" t="str">
        <f>IF(data!AZ74&gt;0,data!AZ74,"")</f>
        <v>x</v>
      </c>
      <c r="D249" s="213" t="str">
        <f>IF(data!BA74&gt;0,data!BA74,"")</f>
        <v>x</v>
      </c>
      <c r="E249" s="213" t="str">
        <f>IF(data!BB74&gt;0,data!BB74,"")</f>
        <v>x</v>
      </c>
      <c r="F249" s="213" t="str">
        <f>IF(data!BC74&gt;0,data!BC74,"")</f>
        <v>x</v>
      </c>
      <c r="G249" s="213" t="str">
        <f>IF(data!BD74&gt;0,data!BD74,"")</f>
        <v>x</v>
      </c>
      <c r="H249" s="213" t="str">
        <f>IF(data!BE74&gt;0,data!BE74,"")</f>
        <v>x</v>
      </c>
      <c r="I249" s="213" t="str">
        <f>IF(data!BF74&gt;0,data!BF74,"")</f>
        <v>x</v>
      </c>
    </row>
    <row r="250" spans="1:9" ht="20.149999999999999" customHeight="1" x14ac:dyDescent="0.35">
      <c r="A250" s="23">
        <v>21</v>
      </c>
      <c r="B250" s="48" t="s">
        <v>1184</v>
      </c>
      <c r="C250" s="213" t="str">
        <f>IF(data!AZ75&gt;0,data!AZ75,"")</f>
        <v>x</v>
      </c>
      <c r="D250" s="213" t="str">
        <f>IF(data!BA75&gt;0,data!BA75,"")</f>
        <v>x</v>
      </c>
      <c r="E250" s="213" t="str">
        <f>IF(data!BB75&gt;0,data!BB75,"")</f>
        <v>x</v>
      </c>
      <c r="F250" s="213" t="str">
        <f>IF(data!BC75&gt;0,data!BC75,"")</f>
        <v>x</v>
      </c>
      <c r="G250" s="213" t="str">
        <f>IF(data!BD75&gt;0,data!BD75,"")</f>
        <v>x</v>
      </c>
      <c r="H250" s="213" t="str">
        <f>IF(data!BE75&gt;0,data!BE75,"")</f>
        <v>x</v>
      </c>
      <c r="I250" s="213" t="str">
        <f>IF(data!BF75&gt;0,data!BF75,"")</f>
        <v>x</v>
      </c>
    </row>
    <row r="251" spans="1:9" ht="20.149999999999999" customHeight="1" x14ac:dyDescent="0.35">
      <c r="A251" s="23" t="s">
        <v>1185</v>
      </c>
      <c r="B251" s="60"/>
      <c r="C251" s="211"/>
      <c r="D251" s="211"/>
      <c r="E251" s="211"/>
      <c r="F251" s="211"/>
      <c r="G251" s="211"/>
      <c r="H251" s="211"/>
      <c r="I251" s="211"/>
    </row>
    <row r="252" spans="1:9" ht="20.149999999999999" customHeight="1" x14ac:dyDescent="0.35">
      <c r="A252" s="23">
        <v>22</v>
      </c>
      <c r="B252" s="14" t="s">
        <v>1186</v>
      </c>
      <c r="C252" s="85">
        <f>data!AZ76</f>
        <v>2965</v>
      </c>
      <c r="D252" s="85">
        <f>data!BA76</f>
        <v>1400</v>
      </c>
      <c r="E252" s="85">
        <f>data!BB76</f>
        <v>1920</v>
      </c>
      <c r="F252" s="85">
        <f>data!BC76</f>
        <v>0</v>
      </c>
      <c r="G252" s="85">
        <f>data!BD76</f>
        <v>0</v>
      </c>
      <c r="H252" s="85">
        <f>data!BE76</f>
        <v>3604</v>
      </c>
      <c r="I252" s="85">
        <f>data!BF76</f>
        <v>1530</v>
      </c>
    </row>
    <row r="253" spans="1:9" ht="20.149999999999999" customHeight="1" x14ac:dyDescent="0.35">
      <c r="A253" s="23">
        <v>23</v>
      </c>
      <c r="B253" s="14" t="s">
        <v>1187</v>
      </c>
      <c r="C253" s="85">
        <f>data!AZ77</f>
        <v>9883</v>
      </c>
      <c r="D253" s="85">
        <f>data!BA77</f>
        <v>0</v>
      </c>
      <c r="E253" s="85">
        <f>data!BB77</f>
        <v>0</v>
      </c>
      <c r="F253" s="85">
        <f>data!BC77</f>
        <v>0</v>
      </c>
      <c r="G253" s="213" t="str">
        <f>IF(data!BD77&gt;0,data!BD77,"")</f>
        <v>x</v>
      </c>
      <c r="H253" s="213" t="str">
        <f>IF(data!BE77&gt;0,data!BE77,"")</f>
        <v>x</v>
      </c>
      <c r="I253" s="85">
        <f>data!BF77</f>
        <v>0</v>
      </c>
    </row>
    <row r="254" spans="1:9" ht="20.149999999999999" customHeight="1" x14ac:dyDescent="0.35">
      <c r="A254" s="23">
        <v>24</v>
      </c>
      <c r="B254" s="14" t="s">
        <v>1188</v>
      </c>
      <c r="C254" s="213" t="str">
        <f>IF(data!AZ78&gt;0,data!AZ78,"")</f>
        <v>x</v>
      </c>
      <c r="D254" s="85">
        <f>data!BA78</f>
        <v>495</v>
      </c>
      <c r="E254" s="85">
        <f>data!BB78</f>
        <v>657</v>
      </c>
      <c r="F254" s="85">
        <f>data!BC78</f>
        <v>0</v>
      </c>
      <c r="G254" s="213" t="str">
        <f>IF(data!BD78&gt;0,data!BD78,"")</f>
        <v>x</v>
      </c>
      <c r="H254" s="213" t="str">
        <f>IF(data!BE78&gt;0,data!BE78,"")</f>
        <v>x</v>
      </c>
      <c r="I254" s="213" t="str">
        <f>IF(data!BF78&gt;0,data!BF78,"")</f>
        <v>x</v>
      </c>
    </row>
    <row r="255" spans="1:9" ht="20.149999999999999" customHeight="1" x14ac:dyDescent="0.35">
      <c r="A255" s="23">
        <v>25</v>
      </c>
      <c r="B255" s="14" t="s">
        <v>1189</v>
      </c>
      <c r="C255" s="213" t="str">
        <f>IF(data!AZ79&gt;0,data!AZ79,"")</f>
        <v>x</v>
      </c>
      <c r="D255" s="213" t="str">
        <f>IF(data!BA79&gt;0,data!BA79,"")</f>
        <v>x</v>
      </c>
      <c r="E255" s="85">
        <f>data!BB79</f>
        <v>0</v>
      </c>
      <c r="F255" s="85">
        <f>data!BC79</f>
        <v>0</v>
      </c>
      <c r="G255" s="213" t="str">
        <f>IF(data!BD79&gt;0,data!BD79,"")</f>
        <v>x</v>
      </c>
      <c r="H255" s="213" t="str">
        <f>IF(data!BE79&gt;0,data!BE79,"")</f>
        <v>x</v>
      </c>
      <c r="I255" s="213" t="str">
        <f>IF(data!BF79&gt;0,data!BF79,"")</f>
        <v>x</v>
      </c>
    </row>
    <row r="256" spans="1:9" ht="20.149999999999999" customHeight="1" x14ac:dyDescent="0.35">
      <c r="A256" s="23">
        <v>26</v>
      </c>
      <c r="B256" s="14" t="s">
        <v>252</v>
      </c>
      <c r="C256" s="213" t="str">
        <f>IF(data!AZ80&gt;0,data!AZ80,"")</f>
        <v>x</v>
      </c>
      <c r="D256" s="213" t="str">
        <f>IF(data!BA80&gt;0,data!BA80,"")</f>
        <v>x</v>
      </c>
      <c r="E256" s="213" t="str">
        <f>IF(data!BB80&gt;0,data!BB80,"")</f>
        <v>x</v>
      </c>
      <c r="F256" s="213" t="str">
        <f>IF(data!BC80&gt;0,data!BC80,"")</f>
        <v>x</v>
      </c>
      <c r="G256" s="213" t="str">
        <f>IF(data!BD80&gt;0,data!BD80,"")</f>
        <v>x</v>
      </c>
      <c r="H256" s="213" t="str">
        <f>IF(data!BE80&gt;0,data!BE80,"")</f>
        <v>x</v>
      </c>
      <c r="I256" s="213" t="str">
        <f>IF(data!BF80&gt;0,data!BF80,"")</f>
        <v>x</v>
      </c>
    </row>
    <row r="257" spans="1:9" ht="20.149999999999999" customHeight="1" x14ac:dyDescent="0.35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49999999999999" customHeight="1" x14ac:dyDescent="0.35">
      <c r="A258" s="77"/>
      <c r="C258" s="77"/>
      <c r="D258" s="45"/>
      <c r="E258" s="77"/>
      <c r="F258" s="77"/>
      <c r="G258" s="77"/>
      <c r="H258" s="77"/>
      <c r="I258" s="168" t="s">
        <v>1219</v>
      </c>
    </row>
    <row r="259" spans="1:9" ht="20.149999999999999" customHeight="1" x14ac:dyDescent="0.35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49999999999999" customHeight="1" x14ac:dyDescent="0.35">
      <c r="A260" s="79" t="str">
        <f>"HOSPITAL NAME: "&amp;data!C84</f>
        <v>HOSPITAL NAME: Columbia Basin Hospital</v>
      </c>
      <c r="B260" s="77"/>
      <c r="C260" s="77"/>
      <c r="D260" s="77"/>
      <c r="E260" s="77"/>
      <c r="F260" s="77"/>
      <c r="G260" s="80"/>
      <c r="H260" s="79" t="str">
        <f>"FYE: "&amp;data!C82</f>
        <v>FYE: 12/31/2021</v>
      </c>
    </row>
    <row r="261" spans="1:9" ht="20.149999999999999" customHeight="1" x14ac:dyDescent="0.35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49999999999999" customHeight="1" x14ac:dyDescent="0.35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49999999999999" customHeight="1" x14ac:dyDescent="0.35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49999999999999" customHeight="1" x14ac:dyDescent="0.35">
      <c r="A264" s="23">
        <v>3</v>
      </c>
      <c r="B264" s="14" t="s">
        <v>1179</v>
      </c>
      <c r="C264" s="212"/>
      <c r="D264" s="212"/>
      <c r="E264" s="212"/>
      <c r="F264" s="212"/>
      <c r="G264" s="212"/>
      <c r="H264" s="212"/>
      <c r="I264" s="212"/>
    </row>
    <row r="265" spans="1:9" ht="20.149999999999999" customHeight="1" x14ac:dyDescent="0.35">
      <c r="A265" s="23">
        <v>4</v>
      </c>
      <c r="B265" s="14" t="s">
        <v>233</v>
      </c>
      <c r="C265" s="212"/>
      <c r="D265" s="212"/>
      <c r="E265" s="212"/>
      <c r="F265" s="212"/>
      <c r="G265" s="212"/>
      <c r="H265" s="212"/>
      <c r="I265" s="212"/>
    </row>
    <row r="266" spans="1:9" ht="20.149999999999999" customHeight="1" x14ac:dyDescent="0.35">
      <c r="A266" s="23">
        <v>5</v>
      </c>
      <c r="B266" s="14" t="s">
        <v>234</v>
      </c>
      <c r="C266" s="26">
        <f>data!BG60</f>
        <v>0</v>
      </c>
      <c r="D266" s="26">
        <f>data!BH60</f>
        <v>3.1</v>
      </c>
      <c r="E266" s="26">
        <f>data!BI60</f>
        <v>0</v>
      </c>
      <c r="F266" s="26">
        <f>data!BJ60</f>
        <v>2.37</v>
      </c>
      <c r="G266" s="26">
        <f>data!BK60</f>
        <v>6.34</v>
      </c>
      <c r="H266" s="26">
        <f>data!BL60</f>
        <v>5.08</v>
      </c>
      <c r="I266" s="26">
        <f>data!BM60</f>
        <v>0</v>
      </c>
    </row>
    <row r="267" spans="1:9" ht="20.149999999999999" customHeight="1" x14ac:dyDescent="0.35">
      <c r="A267" s="23">
        <v>6</v>
      </c>
      <c r="B267" s="14" t="s">
        <v>235</v>
      </c>
      <c r="C267" s="14">
        <f>data!BG61</f>
        <v>0</v>
      </c>
      <c r="D267" s="14">
        <f>data!BH61</f>
        <v>228109</v>
      </c>
      <c r="E267" s="14">
        <f>data!BI61</f>
        <v>0</v>
      </c>
      <c r="F267" s="14">
        <f>data!BJ61</f>
        <v>214678</v>
      </c>
      <c r="G267" s="14">
        <f>data!BK61</f>
        <v>313102</v>
      </c>
      <c r="H267" s="14">
        <f>data!BL61</f>
        <v>182378</v>
      </c>
      <c r="I267" s="14">
        <f>data!BM61</f>
        <v>0</v>
      </c>
    </row>
    <row r="268" spans="1:9" ht="20.149999999999999" customHeight="1" x14ac:dyDescent="0.35">
      <c r="A268" s="23">
        <v>7</v>
      </c>
      <c r="B268" s="14" t="s">
        <v>3</v>
      </c>
      <c r="C268" s="14">
        <f>data!BG62</f>
        <v>0</v>
      </c>
      <c r="D268" s="14">
        <f>data!BH62</f>
        <v>47627</v>
      </c>
      <c r="E268" s="14">
        <f>data!BI62</f>
        <v>0</v>
      </c>
      <c r="F268" s="14">
        <f>data!BJ62</f>
        <v>44823</v>
      </c>
      <c r="G268" s="14">
        <f>data!BK62</f>
        <v>65373</v>
      </c>
      <c r="H268" s="14">
        <f>data!BL62</f>
        <v>38079</v>
      </c>
      <c r="I268" s="14">
        <f>data!BM62</f>
        <v>0</v>
      </c>
    </row>
    <row r="269" spans="1:9" ht="20.149999999999999" customHeight="1" x14ac:dyDescent="0.35">
      <c r="A269" s="23">
        <v>8</v>
      </c>
      <c r="B269" s="14" t="s">
        <v>236</v>
      </c>
      <c r="C269" s="14">
        <f>data!BG63</f>
        <v>0</v>
      </c>
      <c r="D269" s="14">
        <f>data!BH63</f>
        <v>0</v>
      </c>
      <c r="E269" s="14">
        <f>data!BI63</f>
        <v>0</v>
      </c>
      <c r="F269" s="14">
        <f>data!BJ63</f>
        <v>86452</v>
      </c>
      <c r="G269" s="14">
        <f>data!BK63</f>
        <v>2573</v>
      </c>
      <c r="H269" s="14">
        <f>data!BL63</f>
        <v>0</v>
      </c>
      <c r="I269" s="14">
        <f>data!BM63</f>
        <v>0</v>
      </c>
    </row>
    <row r="270" spans="1:9" ht="20.149999999999999" customHeight="1" x14ac:dyDescent="0.35">
      <c r="A270" s="23">
        <v>9</v>
      </c>
      <c r="B270" s="14" t="s">
        <v>237</v>
      </c>
      <c r="C270" s="14">
        <f>data!BG64</f>
        <v>0</v>
      </c>
      <c r="D270" s="14">
        <f>data!BH64</f>
        <v>13765</v>
      </c>
      <c r="E270" s="14">
        <f>data!BI64</f>
        <v>0</v>
      </c>
      <c r="F270" s="14">
        <f>data!BJ64</f>
        <v>8995</v>
      </c>
      <c r="G270" s="14">
        <f>data!BK64</f>
        <v>2275</v>
      </c>
      <c r="H270" s="14">
        <f>data!BL64</f>
        <v>3193</v>
      </c>
      <c r="I270" s="14">
        <f>data!BM64</f>
        <v>0</v>
      </c>
    </row>
    <row r="271" spans="1:9" ht="20.149999999999999" customHeight="1" x14ac:dyDescent="0.35">
      <c r="A271" s="23">
        <v>10</v>
      </c>
      <c r="B271" s="14" t="s">
        <v>444</v>
      </c>
      <c r="C271" s="14">
        <f>data!BG65</f>
        <v>0</v>
      </c>
      <c r="D271" s="14">
        <f>data!BH65</f>
        <v>43806</v>
      </c>
      <c r="E271" s="14">
        <f>data!BI65</f>
        <v>0</v>
      </c>
      <c r="F271" s="14">
        <f>data!BJ65</f>
        <v>0</v>
      </c>
      <c r="G271" s="14">
        <f>data!BK65</f>
        <v>0</v>
      </c>
      <c r="H271" s="14">
        <f>data!BL65</f>
        <v>0</v>
      </c>
      <c r="I271" s="14">
        <f>data!BM65</f>
        <v>0</v>
      </c>
    </row>
    <row r="272" spans="1:9" ht="20.149999999999999" customHeight="1" x14ac:dyDescent="0.35">
      <c r="A272" s="23">
        <v>11</v>
      </c>
      <c r="B272" s="14" t="s">
        <v>445</v>
      </c>
      <c r="C272" s="14">
        <f>data!BG66</f>
        <v>0</v>
      </c>
      <c r="D272" s="14">
        <f>data!BH66</f>
        <v>752857</v>
      </c>
      <c r="E272" s="14">
        <f>data!BI66</f>
        <v>0</v>
      </c>
      <c r="F272" s="14">
        <f>data!BJ66</f>
        <v>45484</v>
      </c>
      <c r="G272" s="14">
        <f>data!BK66</f>
        <v>6839</v>
      </c>
      <c r="H272" s="14">
        <f>data!BL66</f>
        <v>0</v>
      </c>
      <c r="I272" s="14">
        <f>data!BM66</f>
        <v>0</v>
      </c>
    </row>
    <row r="273" spans="1:9" ht="20.149999999999999" customHeight="1" x14ac:dyDescent="0.35">
      <c r="A273" s="23">
        <v>12</v>
      </c>
      <c r="B273" s="14" t="s">
        <v>6</v>
      </c>
      <c r="C273" s="14">
        <f>data!BG67</f>
        <v>0</v>
      </c>
      <c r="D273" s="14">
        <f>data!BH67</f>
        <v>17789</v>
      </c>
      <c r="E273" s="14">
        <f>data!BI67</f>
        <v>0</v>
      </c>
      <c r="F273" s="14">
        <f>data!BJ67</f>
        <v>0</v>
      </c>
      <c r="G273" s="14">
        <f>data!BK67</f>
        <v>49725</v>
      </c>
      <c r="H273" s="14">
        <f>data!BL67</f>
        <v>92874</v>
      </c>
      <c r="I273" s="14">
        <f>data!BM67</f>
        <v>0</v>
      </c>
    </row>
    <row r="274" spans="1:9" ht="20.149999999999999" customHeight="1" x14ac:dyDescent="0.35">
      <c r="A274" s="23">
        <v>13</v>
      </c>
      <c r="B274" s="14" t="s">
        <v>474</v>
      </c>
      <c r="C274" s="14">
        <f>data!BG68</f>
        <v>0</v>
      </c>
      <c r="D274" s="14">
        <f>data!BH68</f>
        <v>34158</v>
      </c>
      <c r="E274" s="14">
        <f>data!BI68</f>
        <v>0</v>
      </c>
      <c r="F274" s="14">
        <f>data!BJ68</f>
        <v>0</v>
      </c>
      <c r="G274" s="14">
        <f>data!BK68</f>
        <v>9694</v>
      </c>
      <c r="H274" s="14">
        <f>data!BL68</f>
        <v>0</v>
      </c>
      <c r="I274" s="14">
        <f>data!BM68</f>
        <v>0</v>
      </c>
    </row>
    <row r="275" spans="1:9" ht="20.149999999999999" customHeight="1" x14ac:dyDescent="0.35">
      <c r="A275" s="23">
        <v>14</v>
      </c>
      <c r="B275" s="14" t="s">
        <v>241</v>
      </c>
      <c r="C275" s="14">
        <f>data!BG69</f>
        <v>0</v>
      </c>
      <c r="D275" s="14">
        <f>data!BH69</f>
        <v>22</v>
      </c>
      <c r="E275" s="14">
        <f>data!BI69</f>
        <v>0</v>
      </c>
      <c r="F275" s="14">
        <f>data!BJ69</f>
        <v>0</v>
      </c>
      <c r="G275" s="14">
        <f>data!BK69</f>
        <v>32854</v>
      </c>
      <c r="H275" s="14">
        <f>data!BL69</f>
        <v>213</v>
      </c>
      <c r="I275" s="14">
        <f>data!BM69</f>
        <v>0</v>
      </c>
    </row>
    <row r="276" spans="1:9" ht="20.149999999999999" customHeight="1" x14ac:dyDescent="0.35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49999999999999" customHeight="1" x14ac:dyDescent="0.35">
      <c r="A277" s="23">
        <v>16</v>
      </c>
      <c r="B277" s="48" t="s">
        <v>1180</v>
      </c>
      <c r="C277" s="14">
        <f>data!BG71</f>
        <v>0</v>
      </c>
      <c r="D277" s="14">
        <f>data!BH71</f>
        <v>1138133</v>
      </c>
      <c r="E277" s="14">
        <f>data!BI71</f>
        <v>0</v>
      </c>
      <c r="F277" s="14">
        <f>data!BJ71</f>
        <v>400432</v>
      </c>
      <c r="G277" s="14">
        <f>data!BK71</f>
        <v>482435</v>
      </c>
      <c r="H277" s="14">
        <f>data!BL71</f>
        <v>316737</v>
      </c>
      <c r="I277" s="14">
        <f>data!BM71</f>
        <v>0</v>
      </c>
    </row>
    <row r="278" spans="1:9" ht="20.149999999999999" customHeight="1" x14ac:dyDescent="0.35">
      <c r="A278" s="23">
        <v>17</v>
      </c>
      <c r="B278" s="14" t="s">
        <v>244</v>
      </c>
      <c r="C278" s="211"/>
      <c r="D278" s="211"/>
      <c r="E278" s="211"/>
      <c r="F278" s="211"/>
      <c r="G278" s="211"/>
      <c r="H278" s="211"/>
      <c r="I278" s="211"/>
    </row>
    <row r="279" spans="1:9" ht="20.149999999999999" customHeight="1" x14ac:dyDescent="0.35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49999999999999" customHeight="1" x14ac:dyDescent="0.35">
      <c r="A280" s="23">
        <v>19</v>
      </c>
      <c r="B280" s="48" t="s">
        <v>1182</v>
      </c>
      <c r="C280" s="213" t="str">
        <f>IF(data!BG73&gt;0,data!BG73,"")</f>
        <v>x</v>
      </c>
      <c r="D280" s="213" t="str">
        <f>IF(data!BH73&gt;0,data!BH73,"")</f>
        <v>x</v>
      </c>
      <c r="E280" s="213" t="str">
        <f>IF(data!BI73&gt;0,data!BI73,"")</f>
        <v>x</v>
      </c>
      <c r="F280" s="213" t="str">
        <f>IF(data!BJ73&gt;0,data!BJ73,"")</f>
        <v>x</v>
      </c>
      <c r="G280" s="213" t="str">
        <f>IF(data!BK73&gt;0,data!BK73,"")</f>
        <v>x</v>
      </c>
      <c r="H280" s="213" t="str">
        <f>IF(data!BL73&gt;0,data!BL73,"")</f>
        <v>x</v>
      </c>
      <c r="I280" s="213" t="str">
        <f>IF(data!BM73&gt;0,data!BM73,"")</f>
        <v>x</v>
      </c>
    </row>
    <row r="281" spans="1:9" ht="20.149999999999999" customHeight="1" x14ac:dyDescent="0.35">
      <c r="A281" s="23">
        <v>20</v>
      </c>
      <c r="B281" s="48" t="s">
        <v>1183</v>
      </c>
      <c r="C281" s="213" t="str">
        <f>IF(data!BG74&gt;0,data!BG74,"")</f>
        <v>x</v>
      </c>
      <c r="D281" s="213" t="str">
        <f>IF(data!BH74&gt;0,data!BH74,"")</f>
        <v>x</v>
      </c>
      <c r="E281" s="213" t="str">
        <f>IF(data!BI74&gt;0,data!BI74,"")</f>
        <v>x</v>
      </c>
      <c r="F281" s="213" t="str">
        <f>IF(data!BJ74&gt;0,data!BJ74,"")</f>
        <v>x</v>
      </c>
      <c r="G281" s="213" t="str">
        <f>IF(data!BK74&gt;0,data!BK74,"")</f>
        <v>x</v>
      </c>
      <c r="H281" s="213" t="str">
        <f>IF(data!BL74&gt;0,data!BL74,"")</f>
        <v>x</v>
      </c>
      <c r="I281" s="213" t="str">
        <f>IF(data!BM74&gt;0,data!BM74,"")</f>
        <v>x</v>
      </c>
    </row>
    <row r="282" spans="1:9" ht="20.149999999999999" customHeight="1" x14ac:dyDescent="0.35">
      <c r="A282" s="23">
        <v>21</v>
      </c>
      <c r="B282" s="48" t="s">
        <v>1184</v>
      </c>
      <c r="C282" s="213" t="str">
        <f>IF(data!BG75&gt;0,data!BG75,"")</f>
        <v>x</v>
      </c>
      <c r="D282" s="213" t="str">
        <f>IF(data!BH75&gt;0,data!BH75,"")</f>
        <v>x</v>
      </c>
      <c r="E282" s="213" t="str">
        <f>IF(data!BI75&gt;0,data!BI75,"")</f>
        <v>x</v>
      </c>
      <c r="F282" s="213" t="str">
        <f>IF(data!BJ75&gt;0,data!BJ75,"")</f>
        <v>x</v>
      </c>
      <c r="G282" s="213" t="str">
        <f>IF(data!BK75&gt;0,data!BK75,"")</f>
        <v>x</v>
      </c>
      <c r="H282" s="213" t="str">
        <f>IF(data!BL75&gt;0,data!BL75,"")</f>
        <v>x</v>
      </c>
      <c r="I282" s="213" t="str">
        <f>IF(data!BM75&gt;0,data!BM75,"")</f>
        <v>x</v>
      </c>
    </row>
    <row r="283" spans="1:9" ht="20.149999999999999" customHeight="1" x14ac:dyDescent="0.35">
      <c r="A283" s="23" t="s">
        <v>1185</v>
      </c>
      <c r="B283" s="60"/>
      <c r="C283" s="215"/>
      <c r="D283" s="215"/>
      <c r="E283" s="215"/>
      <c r="F283" s="215"/>
      <c r="G283" s="215"/>
      <c r="H283" s="215"/>
      <c r="I283" s="215"/>
    </row>
    <row r="284" spans="1:9" ht="20.149999999999999" customHeight="1" x14ac:dyDescent="0.35">
      <c r="A284" s="23">
        <v>22</v>
      </c>
      <c r="B284" s="14" t="s">
        <v>1186</v>
      </c>
      <c r="C284" s="85">
        <f>data!BG76</f>
        <v>0</v>
      </c>
      <c r="D284" s="85">
        <f>data!BH76</f>
        <v>752</v>
      </c>
      <c r="E284" s="85">
        <f>data!BI76</f>
        <v>0</v>
      </c>
      <c r="F284" s="85">
        <f>data!BJ76</f>
        <v>0</v>
      </c>
      <c r="G284" s="85">
        <f>data!BK76</f>
        <v>2102</v>
      </c>
      <c r="H284" s="85">
        <f>data!BL76</f>
        <v>3926</v>
      </c>
      <c r="I284" s="85">
        <f>data!BM76</f>
        <v>0</v>
      </c>
    </row>
    <row r="285" spans="1:9" ht="20.149999999999999" customHeight="1" x14ac:dyDescent="0.35">
      <c r="A285" s="23">
        <v>23</v>
      </c>
      <c r="B285" s="14" t="s">
        <v>1187</v>
      </c>
      <c r="C285" s="213" t="str">
        <f>IF(data!BG77&gt;0,data!BG77,"")</f>
        <v>x</v>
      </c>
      <c r="D285" s="85">
        <f>data!BH77</f>
        <v>0</v>
      </c>
      <c r="E285" s="85">
        <f>data!BI77</f>
        <v>0</v>
      </c>
      <c r="F285" s="213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49999999999999" customHeight="1" x14ac:dyDescent="0.35">
      <c r="A286" s="23">
        <v>24</v>
      </c>
      <c r="B286" s="14" t="s">
        <v>1188</v>
      </c>
      <c r="C286" s="213" t="str">
        <f>IF(data!BG78&gt;0,data!BG78,"")</f>
        <v>x</v>
      </c>
      <c r="D286" s="85">
        <f>data!BH78</f>
        <v>266</v>
      </c>
      <c r="E286" s="85">
        <f>data!BI78</f>
        <v>0</v>
      </c>
      <c r="F286" s="213" t="str">
        <f>IF(data!BJ78&gt;0,data!BJ78,"")</f>
        <v>x</v>
      </c>
      <c r="G286" s="85">
        <f>data!BK78</f>
        <v>495</v>
      </c>
      <c r="H286" s="85">
        <f>data!BL78</f>
        <v>1388</v>
      </c>
      <c r="I286" s="85">
        <f>data!BM78</f>
        <v>0</v>
      </c>
    </row>
    <row r="287" spans="1:9" ht="20.149999999999999" customHeight="1" x14ac:dyDescent="0.35">
      <c r="A287" s="23">
        <v>25</v>
      </c>
      <c r="B287" s="14" t="s">
        <v>1189</v>
      </c>
      <c r="C287" s="213" t="str">
        <f>IF(data!BG79&gt;0,data!BG79,"")</f>
        <v>x</v>
      </c>
      <c r="D287" s="85">
        <f>data!BH79</f>
        <v>0</v>
      </c>
      <c r="E287" s="85">
        <f>data!BI79</f>
        <v>0</v>
      </c>
      <c r="F287" s="213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49999999999999" customHeight="1" x14ac:dyDescent="0.35">
      <c r="A288" s="23">
        <v>26</v>
      </c>
      <c r="B288" s="14" t="s">
        <v>252</v>
      </c>
      <c r="C288" s="213" t="str">
        <f>IF(data!BG80&gt;0,data!BG80,"")</f>
        <v>x</v>
      </c>
      <c r="D288" s="213" t="str">
        <f>IF(data!BH80&gt;0,data!BH80,"")</f>
        <v>x</v>
      </c>
      <c r="E288" s="213" t="str">
        <f>IF(data!BI80&gt;0,data!BI80,"")</f>
        <v>x</v>
      </c>
      <c r="F288" s="213" t="str">
        <f>IF(data!BJ80&gt;0,data!BJ80,"")</f>
        <v>x</v>
      </c>
      <c r="G288" s="213" t="str">
        <f>IF(data!BK80&gt;0,data!BK80,"")</f>
        <v>x</v>
      </c>
      <c r="H288" s="213" t="str">
        <f>IF(data!BL80&gt;0,data!BL80,"")</f>
        <v>x</v>
      </c>
      <c r="I288" s="213" t="str">
        <f>IF(data!BM80&gt;0,data!BM80,"")</f>
        <v>x</v>
      </c>
    </row>
    <row r="289" spans="1:9" ht="20.149999999999999" customHeight="1" x14ac:dyDescent="0.35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49999999999999" customHeight="1" x14ac:dyDescent="0.35">
      <c r="A290" s="77"/>
      <c r="B290" s="77"/>
      <c r="C290" s="77"/>
      <c r="D290" s="45"/>
      <c r="E290" s="77"/>
      <c r="F290" s="77"/>
      <c r="G290" s="77"/>
      <c r="H290" s="77"/>
      <c r="I290" s="168" t="s">
        <v>1223</v>
      </c>
    </row>
    <row r="291" spans="1:9" ht="20.149999999999999" customHeight="1" x14ac:dyDescent="0.35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49999999999999" customHeight="1" x14ac:dyDescent="0.35">
      <c r="A292" s="79" t="str">
        <f>"HOSPITAL NAME: "&amp;data!C84</f>
        <v>HOSPITAL NAME: Columbia Basin Hospital</v>
      </c>
      <c r="B292" s="77"/>
      <c r="C292" s="77"/>
      <c r="D292" s="77"/>
      <c r="E292" s="77"/>
      <c r="F292" s="77"/>
      <c r="G292" s="80"/>
      <c r="H292" s="79" t="str">
        <f>"FYE: "&amp;data!C82</f>
        <v>FYE: 12/31/2021</v>
      </c>
    </row>
    <row r="293" spans="1:9" ht="20.149999999999999" customHeight="1" x14ac:dyDescent="0.35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49999999999999" customHeight="1" x14ac:dyDescent="0.35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49999999999999" customHeight="1" x14ac:dyDescent="0.35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49999999999999" customHeight="1" x14ac:dyDescent="0.35">
      <c r="A296" s="23">
        <v>3</v>
      </c>
      <c r="B296" s="14" t="s">
        <v>1179</v>
      </c>
      <c r="C296" s="212"/>
      <c r="D296" s="212"/>
      <c r="E296" s="212"/>
      <c r="F296" s="212"/>
      <c r="G296" s="212"/>
      <c r="H296" s="212"/>
      <c r="I296" s="212"/>
    </row>
    <row r="297" spans="1:9" ht="20.149999999999999" customHeight="1" x14ac:dyDescent="0.35">
      <c r="A297" s="23">
        <v>4</v>
      </c>
      <c r="B297" s="14" t="s">
        <v>233</v>
      </c>
      <c r="C297" s="212"/>
      <c r="D297" s="212"/>
      <c r="E297" s="212"/>
      <c r="F297" s="212"/>
      <c r="G297" s="212"/>
      <c r="H297" s="212"/>
      <c r="I297" s="212"/>
    </row>
    <row r="298" spans="1:9" ht="20.149999999999999" customHeight="1" x14ac:dyDescent="0.35">
      <c r="A298" s="23">
        <v>5</v>
      </c>
      <c r="B298" s="14" t="s">
        <v>234</v>
      </c>
      <c r="C298" s="26">
        <f>data!BN60</f>
        <v>2</v>
      </c>
      <c r="D298" s="26">
        <f>data!BO60</f>
        <v>0</v>
      </c>
      <c r="E298" s="26">
        <f>data!BP60</f>
        <v>1</v>
      </c>
      <c r="F298" s="26">
        <f>data!BQ60</f>
        <v>0</v>
      </c>
      <c r="G298" s="26">
        <f>data!BR60</f>
        <v>1.57</v>
      </c>
      <c r="H298" s="26">
        <f>data!BS60</f>
        <v>0</v>
      </c>
      <c r="I298" s="26">
        <f>data!BT60</f>
        <v>0</v>
      </c>
    </row>
    <row r="299" spans="1:9" ht="20.149999999999999" customHeight="1" x14ac:dyDescent="0.35">
      <c r="A299" s="23">
        <v>6</v>
      </c>
      <c r="B299" s="14" t="s">
        <v>235</v>
      </c>
      <c r="C299" s="14">
        <f>data!BN61</f>
        <v>279837</v>
      </c>
      <c r="D299" s="14">
        <f>data!BO61</f>
        <v>0</v>
      </c>
      <c r="E299" s="14">
        <f>data!BP61</f>
        <v>86996</v>
      </c>
      <c r="F299" s="14">
        <f>data!BQ61</f>
        <v>0</v>
      </c>
      <c r="G299" s="14">
        <f>data!BR61</f>
        <v>131800</v>
      </c>
      <c r="H299" s="14">
        <f>data!BS61</f>
        <v>0</v>
      </c>
      <c r="I299" s="14">
        <f>data!BT61</f>
        <v>0</v>
      </c>
    </row>
    <row r="300" spans="1:9" ht="20.149999999999999" customHeight="1" x14ac:dyDescent="0.35">
      <c r="A300" s="23">
        <v>7</v>
      </c>
      <c r="B300" s="14" t="s">
        <v>3</v>
      </c>
      <c r="C300" s="14">
        <f>data!BN62</f>
        <v>58427</v>
      </c>
      <c r="D300" s="14">
        <f>data!BO62</f>
        <v>0</v>
      </c>
      <c r="E300" s="14">
        <f>data!BP62</f>
        <v>18164</v>
      </c>
      <c r="F300" s="14">
        <f>data!BQ62</f>
        <v>0</v>
      </c>
      <c r="G300" s="14">
        <f>data!BR62</f>
        <v>27519</v>
      </c>
      <c r="H300" s="14">
        <f>data!BS62</f>
        <v>0</v>
      </c>
      <c r="I300" s="14">
        <f>data!BT62</f>
        <v>0</v>
      </c>
    </row>
    <row r="301" spans="1:9" ht="20.149999999999999" customHeight="1" x14ac:dyDescent="0.35">
      <c r="A301" s="23">
        <v>8</v>
      </c>
      <c r="B301" s="14" t="s">
        <v>236</v>
      </c>
      <c r="C301" s="14">
        <f>data!BN63</f>
        <v>112587</v>
      </c>
      <c r="D301" s="14">
        <f>data!BO63</f>
        <v>0</v>
      </c>
      <c r="E301" s="14">
        <f>data!BP63</f>
        <v>26</v>
      </c>
      <c r="F301" s="14">
        <f>data!BQ63</f>
        <v>0</v>
      </c>
      <c r="G301" s="14">
        <f>data!BR63</f>
        <v>6435</v>
      </c>
      <c r="H301" s="14">
        <f>data!BS63</f>
        <v>0</v>
      </c>
      <c r="I301" s="14">
        <f>data!BT63</f>
        <v>0</v>
      </c>
    </row>
    <row r="302" spans="1:9" ht="20.149999999999999" customHeight="1" x14ac:dyDescent="0.35">
      <c r="A302" s="23">
        <v>9</v>
      </c>
      <c r="B302" s="14" t="s">
        <v>237</v>
      </c>
      <c r="C302" s="14">
        <f>data!BN64</f>
        <v>771</v>
      </c>
      <c r="D302" s="14">
        <f>data!BO64</f>
        <v>0</v>
      </c>
      <c r="E302" s="14">
        <f>data!BP64</f>
        <v>6638</v>
      </c>
      <c r="F302" s="14">
        <f>data!BQ64</f>
        <v>0</v>
      </c>
      <c r="G302" s="14">
        <f>data!BR64</f>
        <v>126952</v>
      </c>
      <c r="H302" s="14">
        <f>data!BS64</f>
        <v>0</v>
      </c>
      <c r="I302" s="14">
        <f>data!BT64</f>
        <v>0</v>
      </c>
    </row>
    <row r="303" spans="1:9" ht="20.149999999999999" customHeight="1" x14ac:dyDescent="0.35">
      <c r="A303" s="23">
        <v>10</v>
      </c>
      <c r="B303" s="14" t="s">
        <v>444</v>
      </c>
      <c r="C303" s="14">
        <f>data!BN65</f>
        <v>0</v>
      </c>
      <c r="D303" s="14">
        <f>data!BO65</f>
        <v>0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49999999999999" customHeight="1" x14ac:dyDescent="0.35">
      <c r="A304" s="23">
        <v>11</v>
      </c>
      <c r="B304" s="14" t="s">
        <v>445</v>
      </c>
      <c r="C304" s="14">
        <f>data!BN66</f>
        <v>3155</v>
      </c>
      <c r="D304" s="14">
        <f>data!BO66</f>
        <v>0</v>
      </c>
      <c r="E304" s="14">
        <f>data!BP66</f>
        <v>23622</v>
      </c>
      <c r="F304" s="14">
        <f>data!BQ66</f>
        <v>0</v>
      </c>
      <c r="G304" s="14">
        <f>data!BR66</f>
        <v>19888</v>
      </c>
      <c r="H304" s="14">
        <f>data!BS66</f>
        <v>0</v>
      </c>
      <c r="I304" s="14">
        <f>data!BT66</f>
        <v>0</v>
      </c>
    </row>
    <row r="305" spans="1:9" ht="20.149999999999999" customHeight="1" x14ac:dyDescent="0.35">
      <c r="A305" s="23">
        <v>12</v>
      </c>
      <c r="B305" s="14" t="s">
        <v>6</v>
      </c>
      <c r="C305" s="14">
        <f>data!BN67</f>
        <v>140115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20179</v>
      </c>
      <c r="H305" s="14">
        <f>data!BS67</f>
        <v>0</v>
      </c>
      <c r="I305" s="14">
        <f>data!BT67</f>
        <v>0</v>
      </c>
    </row>
    <row r="306" spans="1:9" ht="20.149999999999999" customHeight="1" x14ac:dyDescent="0.35">
      <c r="A306" s="23">
        <v>13</v>
      </c>
      <c r="B306" s="14" t="s">
        <v>474</v>
      </c>
      <c r="C306" s="14">
        <f>data!BN68</f>
        <v>0</v>
      </c>
      <c r="D306" s="14">
        <f>data!BO68</f>
        <v>0</v>
      </c>
      <c r="E306" s="14">
        <f>data!BP68</f>
        <v>0</v>
      </c>
      <c r="F306" s="14">
        <f>data!BQ68</f>
        <v>0</v>
      </c>
      <c r="G306" s="14">
        <f>data!BR68</f>
        <v>0</v>
      </c>
      <c r="H306" s="14">
        <f>data!BS68</f>
        <v>0</v>
      </c>
      <c r="I306" s="14">
        <f>data!BT68</f>
        <v>0</v>
      </c>
    </row>
    <row r="307" spans="1:9" ht="20.149999999999999" customHeight="1" x14ac:dyDescent="0.35">
      <c r="A307" s="23">
        <v>14</v>
      </c>
      <c r="B307" s="14" t="s">
        <v>241</v>
      </c>
      <c r="C307" s="14">
        <f>data!BN69</f>
        <v>205329</v>
      </c>
      <c r="D307" s="14">
        <f>data!BO69</f>
        <v>0</v>
      </c>
      <c r="E307" s="14">
        <f>data!BP69</f>
        <v>0</v>
      </c>
      <c r="F307" s="14">
        <f>data!BQ69</f>
        <v>0</v>
      </c>
      <c r="G307" s="14">
        <f>data!BR69</f>
        <v>1936</v>
      </c>
      <c r="H307" s="14">
        <f>data!BS69</f>
        <v>0</v>
      </c>
      <c r="I307" s="14">
        <f>data!BT69</f>
        <v>0</v>
      </c>
    </row>
    <row r="308" spans="1:9" ht="20.149999999999999" customHeight="1" x14ac:dyDescent="0.35">
      <c r="A308" s="23">
        <v>15</v>
      </c>
      <c r="B308" s="14" t="s">
        <v>242</v>
      </c>
      <c r="C308" s="14">
        <f>-data!BN70</f>
        <v>0</v>
      </c>
      <c r="D308" s="14">
        <f>-data!BO70</f>
        <v>0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0</v>
      </c>
      <c r="I308" s="14">
        <f>-data!BT70</f>
        <v>0</v>
      </c>
    </row>
    <row r="309" spans="1:9" ht="20.149999999999999" customHeight="1" x14ac:dyDescent="0.35">
      <c r="A309" s="23">
        <v>16</v>
      </c>
      <c r="B309" s="48" t="s">
        <v>1180</v>
      </c>
      <c r="C309" s="14">
        <f>data!BN71</f>
        <v>800221</v>
      </c>
      <c r="D309" s="14">
        <f>data!BO71</f>
        <v>0</v>
      </c>
      <c r="E309" s="14">
        <f>data!BP71</f>
        <v>135446</v>
      </c>
      <c r="F309" s="14">
        <f>data!BQ71</f>
        <v>0</v>
      </c>
      <c r="G309" s="14">
        <f>data!BR71</f>
        <v>334709</v>
      </c>
      <c r="H309" s="14">
        <f>data!BS71</f>
        <v>0</v>
      </c>
      <c r="I309" s="14">
        <f>data!BT71</f>
        <v>0</v>
      </c>
    </row>
    <row r="310" spans="1:9" ht="20.149999999999999" customHeight="1" x14ac:dyDescent="0.35">
      <c r="A310" s="23">
        <v>17</v>
      </c>
      <c r="B310" s="14" t="s">
        <v>244</v>
      </c>
      <c r="C310" s="211"/>
      <c r="D310" s="211"/>
      <c r="E310" s="211"/>
      <c r="F310" s="211"/>
      <c r="G310" s="211"/>
      <c r="H310" s="211"/>
      <c r="I310" s="211"/>
    </row>
    <row r="311" spans="1:9" ht="20.149999999999999" customHeight="1" x14ac:dyDescent="0.35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49999999999999" customHeight="1" x14ac:dyDescent="0.35">
      <c r="A312" s="23">
        <v>19</v>
      </c>
      <c r="B312" s="48" t="s">
        <v>1182</v>
      </c>
      <c r="C312" s="213" t="str">
        <f>IF(data!BN73&gt;0,data!BN73,"")</f>
        <v>x</v>
      </c>
      <c r="D312" s="213" t="str">
        <f>IF(data!BO73&gt;0,data!BO73,"")</f>
        <v>x</v>
      </c>
      <c r="E312" s="213" t="str">
        <f>IF(data!BP73&gt;0,data!BP73,"")</f>
        <v>x</v>
      </c>
      <c r="F312" s="213" t="str">
        <f>IF(data!BQ73&gt;0,data!BQ73,"")</f>
        <v>x</v>
      </c>
      <c r="G312" s="213" t="str">
        <f>IF(data!BR73&gt;0,data!BR73,"")</f>
        <v>x</v>
      </c>
      <c r="H312" s="213" t="str">
        <f>IF(data!BS73&gt;0,data!BS73,"")</f>
        <v>x</v>
      </c>
      <c r="I312" s="213" t="str">
        <f>IF(data!BT73&gt;0,data!BT73,"")</f>
        <v>x</v>
      </c>
    </row>
    <row r="313" spans="1:9" ht="20.149999999999999" customHeight="1" x14ac:dyDescent="0.35">
      <c r="A313" s="23">
        <v>20</v>
      </c>
      <c r="B313" s="48" t="s">
        <v>1183</v>
      </c>
      <c r="C313" s="213" t="str">
        <f>IF(data!BN74&gt;0,data!BN74,"")</f>
        <v>x</v>
      </c>
      <c r="D313" s="213" t="str">
        <f>IF(data!BO74&gt;0,data!BO74,"")</f>
        <v>x</v>
      </c>
      <c r="E313" s="213" t="str">
        <f>IF(data!BP74&gt;0,data!BP74,"")</f>
        <v>x</v>
      </c>
      <c r="F313" s="213" t="str">
        <f>IF(data!BQ74&gt;0,data!BQ74,"")</f>
        <v>x</v>
      </c>
      <c r="G313" s="213" t="str">
        <f>IF(data!BR74&gt;0,data!BR74,"")</f>
        <v>x</v>
      </c>
      <c r="H313" s="213" t="str">
        <f>IF(data!BS74&gt;0,data!BS74,"")</f>
        <v>x</v>
      </c>
      <c r="I313" s="213" t="str">
        <f>IF(data!BT74&gt;0,data!BT74,"")</f>
        <v>x</v>
      </c>
    </row>
    <row r="314" spans="1:9" ht="20.149999999999999" customHeight="1" x14ac:dyDescent="0.35">
      <c r="A314" s="23">
        <v>21</v>
      </c>
      <c r="B314" s="48" t="s">
        <v>1184</v>
      </c>
      <c r="C314" s="213" t="str">
        <f>IF(data!BN75&gt;0,data!BN75,"")</f>
        <v>x</v>
      </c>
      <c r="D314" s="213" t="str">
        <f>IF(data!BO75&gt;0,data!BO75,"")</f>
        <v>x</v>
      </c>
      <c r="E314" s="213" t="str">
        <f>IF(data!BP75&gt;0,data!BP75,"")</f>
        <v>x</v>
      </c>
      <c r="F314" s="213" t="str">
        <f>IF(data!BQ75&gt;0,data!BQ75,"")</f>
        <v>x</v>
      </c>
      <c r="G314" s="213" t="str">
        <f>IF(data!BR75&gt;0,data!BR75,"")</f>
        <v>x</v>
      </c>
      <c r="H314" s="213" t="str">
        <f>IF(data!BS75&gt;0,data!BS75,"")</f>
        <v>x</v>
      </c>
      <c r="I314" s="213" t="str">
        <f>IF(data!BT75&gt;0,data!BT75,"")</f>
        <v>x</v>
      </c>
    </row>
    <row r="315" spans="1:9" ht="20.149999999999999" customHeight="1" x14ac:dyDescent="0.35">
      <c r="A315" s="23" t="s">
        <v>1185</v>
      </c>
      <c r="B315" s="60"/>
      <c r="C315" s="211"/>
      <c r="D315" s="211"/>
      <c r="E315" s="211"/>
      <c r="F315" s="211"/>
      <c r="G315" s="211"/>
      <c r="H315" s="211"/>
      <c r="I315" s="211"/>
    </row>
    <row r="316" spans="1:9" ht="20.149999999999999" customHeight="1" x14ac:dyDescent="0.35">
      <c r="A316" s="23">
        <v>22</v>
      </c>
      <c r="B316" s="14" t="s">
        <v>1186</v>
      </c>
      <c r="C316" s="85">
        <f>data!BN76</f>
        <v>5923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853</v>
      </c>
      <c r="H316" s="85">
        <f>data!BS76</f>
        <v>0</v>
      </c>
      <c r="I316" s="85">
        <f>data!BT76</f>
        <v>0</v>
      </c>
    </row>
    <row r="317" spans="1:9" ht="20.149999999999999" customHeight="1" x14ac:dyDescent="0.35">
      <c r="A317" s="23">
        <v>23</v>
      </c>
      <c r="B317" s="14" t="s">
        <v>1187</v>
      </c>
      <c r="C317" s="213" t="str">
        <f>IF(data!BN77&gt;0,data!BN77,"")</f>
        <v>x</v>
      </c>
      <c r="D317" s="213" t="str">
        <f>IF(data!BO77&gt;0,data!BO77,"")</f>
        <v>x</v>
      </c>
      <c r="E317" s="213" t="str">
        <f>IF(data!BP77&gt;0,data!BP77,"")</f>
        <v>x</v>
      </c>
      <c r="F317" s="213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49999999999999" customHeight="1" x14ac:dyDescent="0.35">
      <c r="A318" s="23">
        <v>24</v>
      </c>
      <c r="B318" s="14" t="s">
        <v>1188</v>
      </c>
      <c r="C318" s="213" t="str">
        <f>IF(data!BN78&gt;0,data!BN78,"")</f>
        <v>x</v>
      </c>
      <c r="D318" s="213" t="str">
        <f>IF(data!BO78&gt;0,data!BO78,"")</f>
        <v>x</v>
      </c>
      <c r="E318" s="213" t="str">
        <f>IF(data!BP78&gt;0,data!BP78,"")</f>
        <v>x</v>
      </c>
      <c r="F318" s="213" t="str">
        <f>IF(data!BQ78&gt;0,data!BQ78,"")</f>
        <v>x</v>
      </c>
      <c r="G318" s="213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49999999999999" customHeight="1" x14ac:dyDescent="0.35">
      <c r="A319" s="23">
        <v>25</v>
      </c>
      <c r="B319" s="14" t="s">
        <v>1189</v>
      </c>
      <c r="C319" s="213" t="str">
        <f>IF(data!BN79&gt;0,data!BN79,"")</f>
        <v>x</v>
      </c>
      <c r="D319" s="213" t="str">
        <f>IF(data!BO79&gt;0,data!BO79,"")</f>
        <v>x</v>
      </c>
      <c r="E319" s="213" t="str">
        <f>IF(data!BP79&gt;0,data!BP79,"")</f>
        <v>x</v>
      </c>
      <c r="F319" s="213" t="str">
        <f>IF(data!BQ79&gt;0,data!BQ79,"")</f>
        <v>x</v>
      </c>
      <c r="G319" s="213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49999999999999" customHeight="1" x14ac:dyDescent="0.35">
      <c r="A320" s="23">
        <v>26</v>
      </c>
      <c r="B320" s="14" t="s">
        <v>252</v>
      </c>
      <c r="C320" s="216" t="str">
        <f>IF(data!BN80&gt;0,data!BN80,"")</f>
        <v>x</v>
      </c>
      <c r="D320" s="216" t="str">
        <f>IF(data!BO80&gt;0,data!BO80,"")</f>
        <v>x</v>
      </c>
      <c r="E320" s="216" t="str">
        <f>IF(data!BP80&gt;0,data!BP80,"")</f>
        <v>x</v>
      </c>
      <c r="F320" s="216" t="str">
        <f>IF(data!BQ80&gt;0,data!BQ80,"")</f>
        <v>x</v>
      </c>
      <c r="G320" s="216" t="str">
        <f>IF(data!BR80&gt;0,data!BR80,"")</f>
        <v>x</v>
      </c>
      <c r="H320" s="216" t="str">
        <f>IF(data!BS80&gt;0,data!BS80,"")</f>
        <v>x</v>
      </c>
      <c r="I320" s="216" t="str">
        <f>IF(data!BT80&gt;0,data!BT80,"")</f>
        <v>x</v>
      </c>
    </row>
    <row r="321" spans="1:9" ht="20.149999999999999" customHeight="1" x14ac:dyDescent="0.35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49999999999999" customHeight="1" x14ac:dyDescent="0.35">
      <c r="A322" s="77"/>
      <c r="B322" s="77"/>
      <c r="C322" s="77"/>
      <c r="D322" s="45"/>
      <c r="E322" s="77"/>
      <c r="F322" s="77"/>
      <c r="G322" s="77"/>
      <c r="H322" s="77"/>
      <c r="I322" s="168" t="s">
        <v>1225</v>
      </c>
    </row>
    <row r="323" spans="1:9" ht="20.149999999999999" customHeight="1" x14ac:dyDescent="0.35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49999999999999" customHeight="1" x14ac:dyDescent="0.35">
      <c r="A324" s="79" t="str">
        <f>"HOSPITAL NAME: "&amp;data!C84</f>
        <v>HOSPITAL NAME: Columbia Basin Hospital</v>
      </c>
      <c r="B324" s="77"/>
      <c r="C324" s="77"/>
      <c r="D324" s="77"/>
      <c r="E324" s="77"/>
      <c r="F324" s="77"/>
      <c r="G324" s="80"/>
      <c r="H324" s="79" t="str">
        <f>"FYE: "&amp;data!C82</f>
        <v>FYE: 12/31/2021</v>
      </c>
    </row>
    <row r="325" spans="1:9" ht="20.149999999999999" customHeight="1" x14ac:dyDescent="0.35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49999999999999" customHeight="1" x14ac:dyDescent="0.35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49999999999999" customHeight="1" x14ac:dyDescent="0.35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49999999999999" customHeight="1" x14ac:dyDescent="0.35">
      <c r="A328" s="23">
        <v>3</v>
      </c>
      <c r="B328" s="14" t="s">
        <v>1179</v>
      </c>
      <c r="C328" s="212"/>
      <c r="D328" s="212"/>
      <c r="E328" s="212"/>
      <c r="F328" s="212"/>
      <c r="G328" s="212"/>
      <c r="H328" s="212"/>
      <c r="I328" s="212"/>
    </row>
    <row r="329" spans="1:9" ht="20.149999999999999" customHeight="1" x14ac:dyDescent="0.35">
      <c r="A329" s="23">
        <v>4</v>
      </c>
      <c r="B329" s="14" t="s">
        <v>233</v>
      </c>
      <c r="C329" s="212"/>
      <c r="D329" s="212"/>
      <c r="E329" s="212"/>
      <c r="F329" s="212"/>
      <c r="G329" s="212"/>
      <c r="H329" s="212"/>
      <c r="I329" s="212"/>
    </row>
    <row r="330" spans="1:9" ht="20.149999999999999" customHeight="1" x14ac:dyDescent="0.35">
      <c r="A330" s="23">
        <v>5</v>
      </c>
      <c r="B330" s="14" t="s">
        <v>234</v>
      </c>
      <c r="C330" s="26">
        <f>data!BU60</f>
        <v>0</v>
      </c>
      <c r="D330" s="26">
        <f>data!BV60</f>
        <v>4.08</v>
      </c>
      <c r="E330" s="26">
        <f>data!BW60</f>
        <v>0</v>
      </c>
      <c r="F330" s="26">
        <f>data!BX60</f>
        <v>0</v>
      </c>
      <c r="G330" s="26">
        <f>data!BY60</f>
        <v>3.26</v>
      </c>
      <c r="H330" s="26">
        <f>data!BZ60</f>
        <v>0</v>
      </c>
      <c r="I330" s="26">
        <f>data!CA60</f>
        <v>0</v>
      </c>
    </row>
    <row r="331" spans="1:9" ht="20.149999999999999" customHeight="1" x14ac:dyDescent="0.35">
      <c r="A331" s="23">
        <v>6</v>
      </c>
      <c r="B331" s="14" t="s">
        <v>235</v>
      </c>
      <c r="C331" s="86">
        <f>data!BU61</f>
        <v>0</v>
      </c>
      <c r="D331" s="86">
        <f>data!BV61</f>
        <v>272364</v>
      </c>
      <c r="E331" s="86">
        <f>data!BW61</f>
        <v>0</v>
      </c>
      <c r="F331" s="86">
        <f>data!BX61</f>
        <v>0</v>
      </c>
      <c r="G331" s="86">
        <f>data!BY61</f>
        <v>298119</v>
      </c>
      <c r="H331" s="86">
        <f>data!BZ61</f>
        <v>0</v>
      </c>
      <c r="I331" s="86">
        <f>data!CA61</f>
        <v>0</v>
      </c>
    </row>
    <row r="332" spans="1:9" ht="20.149999999999999" customHeight="1" x14ac:dyDescent="0.35">
      <c r="A332" s="23">
        <v>7</v>
      </c>
      <c r="B332" s="14" t="s">
        <v>3</v>
      </c>
      <c r="C332" s="86">
        <f>data!BU62</f>
        <v>0</v>
      </c>
      <c r="D332" s="86">
        <f>data!BV62</f>
        <v>56867</v>
      </c>
      <c r="E332" s="86">
        <f>data!BW62</f>
        <v>0</v>
      </c>
      <c r="F332" s="86">
        <f>data!BX62</f>
        <v>0</v>
      </c>
      <c r="G332" s="86">
        <f>data!BY62</f>
        <v>62244</v>
      </c>
      <c r="H332" s="86">
        <f>data!BZ62</f>
        <v>0</v>
      </c>
      <c r="I332" s="86">
        <f>data!CA62</f>
        <v>0</v>
      </c>
    </row>
    <row r="333" spans="1:9" ht="20.149999999999999" customHeight="1" x14ac:dyDescent="0.35">
      <c r="A333" s="23">
        <v>8</v>
      </c>
      <c r="B333" s="14" t="s">
        <v>236</v>
      </c>
      <c r="C333" s="86">
        <f>data!BU63</f>
        <v>0</v>
      </c>
      <c r="D333" s="86">
        <f>data!BV63</f>
        <v>0</v>
      </c>
      <c r="E333" s="86">
        <f>data!BW63</f>
        <v>1050</v>
      </c>
      <c r="F333" s="86">
        <f>data!BX63</f>
        <v>0</v>
      </c>
      <c r="G333" s="86">
        <f>data!BY63</f>
        <v>0</v>
      </c>
      <c r="H333" s="86">
        <f>data!BZ63</f>
        <v>0</v>
      </c>
      <c r="I333" s="86">
        <f>data!CA63</f>
        <v>0</v>
      </c>
    </row>
    <row r="334" spans="1:9" ht="20.149999999999999" customHeight="1" x14ac:dyDescent="0.35">
      <c r="A334" s="23">
        <v>9</v>
      </c>
      <c r="B334" s="14" t="s">
        <v>237</v>
      </c>
      <c r="C334" s="86">
        <f>data!BU64</f>
        <v>0</v>
      </c>
      <c r="D334" s="86">
        <f>data!BV64</f>
        <v>667</v>
      </c>
      <c r="E334" s="86">
        <f>data!BW64</f>
        <v>3</v>
      </c>
      <c r="F334" s="86">
        <f>data!BX64</f>
        <v>0</v>
      </c>
      <c r="G334" s="86">
        <f>data!BY64</f>
        <v>225726</v>
      </c>
      <c r="H334" s="86">
        <f>data!BZ64</f>
        <v>0</v>
      </c>
      <c r="I334" s="86">
        <f>data!CA64</f>
        <v>0</v>
      </c>
    </row>
    <row r="335" spans="1:9" ht="20.149999999999999" customHeight="1" x14ac:dyDescent="0.35">
      <c r="A335" s="23">
        <v>10</v>
      </c>
      <c r="B335" s="14" t="s">
        <v>444</v>
      </c>
      <c r="C335" s="86">
        <f>data!BU65</f>
        <v>0</v>
      </c>
      <c r="D335" s="86">
        <f>data!BV65</f>
        <v>0</v>
      </c>
      <c r="E335" s="86">
        <f>data!BW65</f>
        <v>0</v>
      </c>
      <c r="F335" s="86">
        <f>data!BX65</f>
        <v>0</v>
      </c>
      <c r="G335" s="86">
        <f>data!BY65</f>
        <v>0</v>
      </c>
      <c r="H335" s="86">
        <f>data!BZ65</f>
        <v>0</v>
      </c>
      <c r="I335" s="86">
        <f>data!CA65</f>
        <v>0</v>
      </c>
    </row>
    <row r="336" spans="1:9" ht="20.149999999999999" customHeight="1" x14ac:dyDescent="0.35">
      <c r="A336" s="23">
        <v>11</v>
      </c>
      <c r="B336" s="14" t="s">
        <v>445</v>
      </c>
      <c r="C336" s="86">
        <f>data!BU66</f>
        <v>0</v>
      </c>
      <c r="D336" s="86">
        <f>data!BV66</f>
        <v>443629</v>
      </c>
      <c r="E336" s="86">
        <f>data!BW66</f>
        <v>0</v>
      </c>
      <c r="F336" s="86">
        <f>data!BX66</f>
        <v>0</v>
      </c>
      <c r="G336" s="86">
        <f>data!BY66</f>
        <v>1255</v>
      </c>
      <c r="H336" s="86">
        <f>data!BZ66</f>
        <v>0</v>
      </c>
      <c r="I336" s="86">
        <f>data!CA66</f>
        <v>0</v>
      </c>
    </row>
    <row r="337" spans="1:9" ht="20.149999999999999" customHeight="1" x14ac:dyDescent="0.35">
      <c r="A337" s="23">
        <v>12</v>
      </c>
      <c r="B337" s="14" t="s">
        <v>6</v>
      </c>
      <c r="C337" s="86">
        <f>data!BU67</f>
        <v>0</v>
      </c>
      <c r="D337" s="86">
        <f>data!BV67</f>
        <v>33331</v>
      </c>
      <c r="E337" s="86">
        <f>data!BW67</f>
        <v>0</v>
      </c>
      <c r="F337" s="86">
        <f>data!BX67</f>
        <v>0</v>
      </c>
      <c r="G337" s="86">
        <f>data!BY67</f>
        <v>8256</v>
      </c>
      <c r="H337" s="86">
        <f>data!BZ67</f>
        <v>0</v>
      </c>
      <c r="I337" s="86">
        <f>data!CA67</f>
        <v>0</v>
      </c>
    </row>
    <row r="338" spans="1:9" ht="20.149999999999999" customHeight="1" x14ac:dyDescent="0.35">
      <c r="A338" s="23">
        <v>13</v>
      </c>
      <c r="B338" s="14" t="s">
        <v>474</v>
      </c>
      <c r="C338" s="86">
        <f>data!BU68</f>
        <v>0</v>
      </c>
      <c r="D338" s="86">
        <f>data!BV68</f>
        <v>0</v>
      </c>
      <c r="E338" s="86">
        <f>data!BW68</f>
        <v>0</v>
      </c>
      <c r="F338" s="86">
        <f>data!BX68</f>
        <v>0</v>
      </c>
      <c r="G338" s="86">
        <f>data!BY68</f>
        <v>0</v>
      </c>
      <c r="H338" s="86">
        <f>data!BZ68</f>
        <v>0</v>
      </c>
      <c r="I338" s="86">
        <f>data!CA68</f>
        <v>0</v>
      </c>
    </row>
    <row r="339" spans="1:9" ht="20.149999999999999" customHeight="1" x14ac:dyDescent="0.35">
      <c r="A339" s="23">
        <v>14</v>
      </c>
      <c r="B339" s="14" t="s">
        <v>241</v>
      </c>
      <c r="C339" s="86">
        <f>data!BU69</f>
        <v>0</v>
      </c>
      <c r="D339" s="86">
        <f>data!BV69</f>
        <v>512</v>
      </c>
      <c r="E339" s="86">
        <f>data!BW69</f>
        <v>1673</v>
      </c>
      <c r="F339" s="86">
        <f>data!BX69</f>
        <v>0</v>
      </c>
      <c r="G339" s="86">
        <f>data!BY69</f>
        <v>2474</v>
      </c>
      <c r="H339" s="86">
        <f>data!BZ69</f>
        <v>0</v>
      </c>
      <c r="I339" s="86">
        <f>data!CA69</f>
        <v>0</v>
      </c>
    </row>
    <row r="340" spans="1:9" ht="20.149999999999999" customHeight="1" x14ac:dyDescent="0.35">
      <c r="A340" s="23">
        <v>15</v>
      </c>
      <c r="B340" s="14" t="s">
        <v>242</v>
      </c>
      <c r="C340" s="14">
        <f>-data!BU70</f>
        <v>0</v>
      </c>
      <c r="D340" s="14">
        <f>-data!BV70</f>
        <v>0</v>
      </c>
      <c r="E340" s="14">
        <f>-data!BW70</f>
        <v>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49999999999999" customHeight="1" x14ac:dyDescent="0.35">
      <c r="A341" s="23">
        <v>16</v>
      </c>
      <c r="B341" s="48" t="s">
        <v>1180</v>
      </c>
      <c r="C341" s="14">
        <f>data!BU71</f>
        <v>0</v>
      </c>
      <c r="D341" s="14">
        <f>data!BV71</f>
        <v>807370</v>
      </c>
      <c r="E341" s="14">
        <f>data!BW71</f>
        <v>2726</v>
      </c>
      <c r="F341" s="14">
        <f>data!BX71</f>
        <v>0</v>
      </c>
      <c r="G341" s="14">
        <f>data!BY71</f>
        <v>598074</v>
      </c>
      <c r="H341" s="14">
        <f>data!BZ71</f>
        <v>0</v>
      </c>
      <c r="I341" s="14">
        <f>data!CA71</f>
        <v>0</v>
      </c>
    </row>
    <row r="342" spans="1:9" ht="20.149999999999999" customHeight="1" x14ac:dyDescent="0.35">
      <c r="A342" s="23">
        <v>17</v>
      </c>
      <c r="B342" s="14" t="s">
        <v>244</v>
      </c>
      <c r="C342" s="211"/>
      <c r="D342" s="211"/>
      <c r="E342" s="211"/>
      <c r="F342" s="211"/>
      <c r="G342" s="211"/>
      <c r="H342" s="211"/>
      <c r="I342" s="211"/>
    </row>
    <row r="343" spans="1:9" ht="20.149999999999999" customHeight="1" x14ac:dyDescent="0.35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49999999999999" customHeight="1" x14ac:dyDescent="0.35">
      <c r="A344" s="23">
        <v>19</v>
      </c>
      <c r="B344" s="48" t="s">
        <v>1182</v>
      </c>
      <c r="C344" s="213" t="str">
        <f>IF(data!BU73&gt;0,data!BU73,"")</f>
        <v>x</v>
      </c>
      <c r="D344" s="213" t="str">
        <f>IF(data!BV73&gt;0,data!BV73,"")</f>
        <v>x</v>
      </c>
      <c r="E344" s="213" t="str">
        <f>IF(data!BW73&gt;0,data!BW73,"")</f>
        <v>x</v>
      </c>
      <c r="F344" s="213" t="str">
        <f>IF(data!BX73&gt;0,data!BX73,"")</f>
        <v>x</v>
      </c>
      <c r="G344" s="213" t="str">
        <f>IF(data!BY73&gt;0,data!BY73,"")</f>
        <v>x</v>
      </c>
      <c r="H344" s="213" t="str">
        <f>IF(data!BZ73&gt;0,data!BZ73,"")</f>
        <v>x</v>
      </c>
      <c r="I344" s="213" t="str">
        <f>IF(data!CA73&gt;0,data!CA73,"")</f>
        <v>x</v>
      </c>
    </row>
    <row r="345" spans="1:9" ht="20.149999999999999" customHeight="1" x14ac:dyDescent="0.35">
      <c r="A345" s="23">
        <v>20</v>
      </c>
      <c r="B345" s="48" t="s">
        <v>1183</v>
      </c>
      <c r="C345" s="213" t="str">
        <f>IF(data!BU74&gt;0,data!BU74,"")</f>
        <v>x</v>
      </c>
      <c r="D345" s="213" t="str">
        <f>IF(data!BV74&gt;0,data!BV74,"")</f>
        <v>x</v>
      </c>
      <c r="E345" s="213" t="str">
        <f>IF(data!BW74&gt;0,data!BW74,"")</f>
        <v>x</v>
      </c>
      <c r="F345" s="213" t="str">
        <f>IF(data!BX74&gt;0,data!BX74,"")</f>
        <v>x</v>
      </c>
      <c r="G345" s="213" t="str">
        <f>IF(data!BY74&gt;0,data!BY74,"")</f>
        <v>x</v>
      </c>
      <c r="H345" s="213" t="str">
        <f>IF(data!BZ74&gt;0,data!BZ74,"")</f>
        <v>x</v>
      </c>
      <c r="I345" s="213" t="str">
        <f>IF(data!CA74&gt;0,data!CA74,"")</f>
        <v>x</v>
      </c>
    </row>
    <row r="346" spans="1:9" ht="20.149999999999999" customHeight="1" x14ac:dyDescent="0.35">
      <c r="A346" s="23">
        <v>21</v>
      </c>
      <c r="B346" s="48" t="s">
        <v>1184</v>
      </c>
      <c r="C346" s="213" t="str">
        <f>IF(data!BU75&gt;0,data!BU75,"")</f>
        <v>x</v>
      </c>
      <c r="D346" s="213" t="str">
        <f>IF(data!BV75&gt;0,data!BV75,"")</f>
        <v>x</v>
      </c>
      <c r="E346" s="213" t="str">
        <f>IF(data!BW75&gt;0,data!BW75,"")</f>
        <v>x</v>
      </c>
      <c r="F346" s="213" t="str">
        <f>IF(data!BX75&gt;0,data!BX75,"")</f>
        <v>x</v>
      </c>
      <c r="G346" s="213" t="str">
        <f>IF(data!BY75&gt;0,data!BY75,"")</f>
        <v>x</v>
      </c>
      <c r="H346" s="213" t="str">
        <f>IF(data!BZ75&gt;0,data!BZ75,"")</f>
        <v>x</v>
      </c>
      <c r="I346" s="213" t="str">
        <f>IF(data!CA75&gt;0,data!CA75,"")</f>
        <v>x</v>
      </c>
    </row>
    <row r="347" spans="1:9" ht="20.149999999999999" customHeight="1" x14ac:dyDescent="0.35">
      <c r="A347" s="23" t="s">
        <v>1185</v>
      </c>
      <c r="B347" s="60"/>
      <c r="C347" s="211"/>
      <c r="D347" s="211"/>
      <c r="E347" s="211"/>
      <c r="F347" s="211"/>
      <c r="G347" s="211"/>
      <c r="H347" s="211"/>
      <c r="I347" s="211"/>
    </row>
    <row r="348" spans="1:9" ht="20.149999999999999" customHeight="1" x14ac:dyDescent="0.35">
      <c r="A348" s="23">
        <v>22</v>
      </c>
      <c r="B348" s="14" t="s">
        <v>1186</v>
      </c>
      <c r="C348" s="85">
        <f>data!BU76</f>
        <v>0</v>
      </c>
      <c r="D348" s="85">
        <f>data!BV76</f>
        <v>1409</v>
      </c>
      <c r="E348" s="85">
        <f>data!BW76</f>
        <v>0</v>
      </c>
      <c r="F348" s="85">
        <f>data!BX76</f>
        <v>0</v>
      </c>
      <c r="G348" s="85">
        <f>data!BY76</f>
        <v>349</v>
      </c>
      <c r="H348" s="85">
        <f>data!BZ76</f>
        <v>0</v>
      </c>
      <c r="I348" s="85">
        <f>data!CA76</f>
        <v>0</v>
      </c>
    </row>
    <row r="349" spans="1:9" ht="20.149999999999999" customHeight="1" x14ac:dyDescent="0.35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49999999999999" customHeight="1" x14ac:dyDescent="0.35">
      <c r="A350" s="23">
        <v>24</v>
      </c>
      <c r="B350" s="14" t="s">
        <v>1188</v>
      </c>
      <c r="C350" s="85">
        <f>data!BU78</f>
        <v>0</v>
      </c>
      <c r="D350" s="85">
        <f>data!BV78</f>
        <v>498</v>
      </c>
      <c r="E350" s="85">
        <f>data!BW78</f>
        <v>0</v>
      </c>
      <c r="F350" s="85">
        <f>data!BX78</f>
        <v>0</v>
      </c>
      <c r="G350" s="85">
        <f>data!BY78</f>
        <v>298</v>
      </c>
      <c r="H350" s="85">
        <f>data!BZ78</f>
        <v>0</v>
      </c>
      <c r="I350" s="85">
        <f>data!CA78</f>
        <v>0</v>
      </c>
    </row>
    <row r="351" spans="1:9" ht="20.149999999999999" customHeight="1" x14ac:dyDescent="0.35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49999999999999" customHeight="1" x14ac:dyDescent="0.35">
      <c r="A352" s="23">
        <v>26</v>
      </c>
      <c r="B352" s="14" t="s">
        <v>252</v>
      </c>
      <c r="C352" s="216" t="str">
        <f>IF(data!BU80&gt;0,data!BU80,"")</f>
        <v/>
      </c>
      <c r="D352" s="216" t="str">
        <f>IF(data!BV80&gt;0,data!BV80,"")</f>
        <v/>
      </c>
      <c r="E352" s="216" t="str">
        <f>IF(data!BW80&gt;0,data!BW80,"")</f>
        <v/>
      </c>
      <c r="F352" s="216" t="str">
        <f>IF(data!BX80&gt;0,data!BX80,"")</f>
        <v/>
      </c>
      <c r="G352" s="216" t="str">
        <f>IF(data!BY80&gt;0,data!BY80,"")</f>
        <v/>
      </c>
      <c r="H352" s="216" t="str">
        <f>IF(data!BZ80&gt;0,data!BZ80,"")</f>
        <v/>
      </c>
      <c r="I352" s="216" t="str">
        <f>IF(data!CA80&gt;0,data!CA80,"")</f>
        <v/>
      </c>
    </row>
    <row r="353" spans="1:9" ht="20.149999999999999" customHeight="1" x14ac:dyDescent="0.35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49999999999999" customHeight="1" x14ac:dyDescent="0.35">
      <c r="A354" s="77"/>
      <c r="B354" s="77"/>
      <c r="C354" s="77"/>
      <c r="D354" s="45"/>
      <c r="E354" s="77"/>
      <c r="F354" s="77"/>
      <c r="G354" s="77"/>
      <c r="H354" s="77"/>
      <c r="I354" s="168" t="s">
        <v>1226</v>
      </c>
    </row>
    <row r="355" spans="1:9" ht="20.149999999999999" customHeight="1" x14ac:dyDescent="0.35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49999999999999" customHeight="1" x14ac:dyDescent="0.35">
      <c r="A356" s="79" t="str">
        <f>"HOSPITAL NAME: "&amp;data!C84</f>
        <v>HOSPITAL NAME: Columbia Basin Hospital</v>
      </c>
      <c r="B356" s="77"/>
      <c r="C356" s="77"/>
      <c r="D356" s="77"/>
      <c r="E356" s="77"/>
      <c r="F356" s="77"/>
      <c r="G356" s="80"/>
      <c r="H356" s="79" t="str">
        <f>"FYE: "&amp;data!C82</f>
        <v>FYE: 12/31/2021</v>
      </c>
    </row>
    <row r="357" spans="1:9" ht="20.149999999999999" customHeight="1" x14ac:dyDescent="0.35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49999999999999" customHeight="1" x14ac:dyDescent="0.35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49999999999999" customHeight="1" x14ac:dyDescent="0.35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49999999999999" customHeight="1" x14ac:dyDescent="0.35">
      <c r="A360" s="23">
        <v>3</v>
      </c>
      <c r="B360" s="14" t="s">
        <v>1179</v>
      </c>
      <c r="C360" s="212"/>
      <c r="D360" s="212"/>
      <c r="E360" s="212"/>
      <c r="F360" s="212"/>
      <c r="G360" s="212"/>
      <c r="H360" s="212"/>
      <c r="I360" s="212"/>
    </row>
    <row r="361" spans="1:9" ht="20.149999999999999" customHeight="1" x14ac:dyDescent="0.35">
      <c r="A361" s="23">
        <v>4</v>
      </c>
      <c r="B361" s="14" t="s">
        <v>233</v>
      </c>
      <c r="C361" s="212"/>
      <c r="D361" s="212"/>
      <c r="E361" s="212"/>
      <c r="F361" s="212"/>
      <c r="G361" s="212"/>
      <c r="H361" s="212"/>
      <c r="I361" s="212"/>
    </row>
    <row r="362" spans="1:9" ht="20.149999999999999" customHeight="1" x14ac:dyDescent="0.35">
      <c r="A362" s="23">
        <v>5</v>
      </c>
      <c r="B362" s="14" t="s">
        <v>234</v>
      </c>
      <c r="C362" s="26">
        <f>data!CB60</f>
        <v>0</v>
      </c>
      <c r="D362" s="26">
        <f>data!CC60</f>
        <v>0</v>
      </c>
      <c r="E362" s="217"/>
      <c r="F362" s="211"/>
      <c r="G362" s="211"/>
      <c r="H362" s="211"/>
      <c r="I362" s="87">
        <f>data!CE60</f>
        <v>145.66</v>
      </c>
    </row>
    <row r="363" spans="1:9" ht="20.149999999999999" customHeight="1" x14ac:dyDescent="0.35">
      <c r="A363" s="23">
        <v>6</v>
      </c>
      <c r="B363" s="14" t="s">
        <v>235</v>
      </c>
      <c r="C363" s="86">
        <f>data!CB61</f>
        <v>0</v>
      </c>
      <c r="D363" s="86">
        <f>data!CC61</f>
        <v>0</v>
      </c>
      <c r="E363" s="218"/>
      <c r="F363" s="219"/>
      <c r="G363" s="219"/>
      <c r="H363" s="219"/>
      <c r="I363" s="86">
        <f>data!CE61</f>
        <v>9651507</v>
      </c>
    </row>
    <row r="364" spans="1:9" ht="20.149999999999999" customHeight="1" x14ac:dyDescent="0.35">
      <c r="A364" s="23">
        <v>7</v>
      </c>
      <c r="B364" s="14" t="s">
        <v>3</v>
      </c>
      <c r="C364" s="86">
        <f>data!CB62</f>
        <v>0</v>
      </c>
      <c r="D364" s="86">
        <f>data!CC62</f>
        <v>0</v>
      </c>
      <c r="E364" s="218"/>
      <c r="F364" s="219"/>
      <c r="G364" s="219"/>
      <c r="H364" s="219"/>
      <c r="I364" s="86">
        <f>data!CE62</f>
        <v>2015144</v>
      </c>
    </row>
    <row r="365" spans="1:9" ht="20.149999999999999" customHeight="1" x14ac:dyDescent="0.35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8"/>
      <c r="F365" s="219"/>
      <c r="G365" s="219"/>
      <c r="H365" s="219"/>
      <c r="I365" s="86">
        <f>data!CE63</f>
        <v>3186360</v>
      </c>
    </row>
    <row r="366" spans="1:9" ht="20.149999999999999" customHeight="1" x14ac:dyDescent="0.35">
      <c r="A366" s="23">
        <v>9</v>
      </c>
      <c r="B366" s="14" t="s">
        <v>237</v>
      </c>
      <c r="C366" s="86">
        <f>data!CB64</f>
        <v>0</v>
      </c>
      <c r="D366" s="86">
        <f>data!CC64</f>
        <v>0</v>
      </c>
      <c r="E366" s="218"/>
      <c r="F366" s="219"/>
      <c r="G366" s="219"/>
      <c r="H366" s="219"/>
      <c r="I366" s="86">
        <f>data!CE64</f>
        <v>1860228</v>
      </c>
    </row>
    <row r="367" spans="1:9" ht="20.149999999999999" customHeight="1" x14ac:dyDescent="0.35">
      <c r="A367" s="23">
        <v>10</v>
      </c>
      <c r="B367" s="14" t="s">
        <v>444</v>
      </c>
      <c r="C367" s="86">
        <f>data!CB65</f>
        <v>0</v>
      </c>
      <c r="D367" s="86">
        <f>data!CC65</f>
        <v>0</v>
      </c>
      <c r="E367" s="218"/>
      <c r="F367" s="219"/>
      <c r="G367" s="219"/>
      <c r="H367" s="219"/>
      <c r="I367" s="86">
        <f>data!CE65</f>
        <v>189194</v>
      </c>
    </row>
    <row r="368" spans="1:9" ht="20.149999999999999" customHeight="1" x14ac:dyDescent="0.35">
      <c r="A368" s="23">
        <v>11</v>
      </c>
      <c r="B368" s="14" t="s">
        <v>445</v>
      </c>
      <c r="C368" s="86">
        <f>data!CB66</f>
        <v>0</v>
      </c>
      <c r="D368" s="86">
        <f>data!CC66</f>
        <v>0</v>
      </c>
      <c r="E368" s="218"/>
      <c r="F368" s="219"/>
      <c r="G368" s="219"/>
      <c r="H368" s="219"/>
      <c r="I368" s="86">
        <f>data!CE66</f>
        <v>1968828</v>
      </c>
    </row>
    <row r="369" spans="1:9" ht="20.149999999999999" customHeight="1" x14ac:dyDescent="0.35">
      <c r="A369" s="23">
        <v>12</v>
      </c>
      <c r="B369" s="14" t="s">
        <v>6</v>
      </c>
      <c r="C369" s="86">
        <f>data!CB67</f>
        <v>0</v>
      </c>
      <c r="D369" s="86">
        <f>data!CC67</f>
        <v>0</v>
      </c>
      <c r="E369" s="218"/>
      <c r="F369" s="219"/>
      <c r="G369" s="219"/>
      <c r="H369" s="219"/>
      <c r="I369" s="86">
        <f>data!CE67</f>
        <v>1838409</v>
      </c>
    </row>
    <row r="370" spans="1:9" ht="20.149999999999999" customHeight="1" x14ac:dyDescent="0.35">
      <c r="A370" s="23">
        <v>13</v>
      </c>
      <c r="B370" s="14" t="s">
        <v>474</v>
      </c>
      <c r="C370" s="86">
        <f>data!CB68</f>
        <v>0</v>
      </c>
      <c r="D370" s="86">
        <f>data!CC68</f>
        <v>0</v>
      </c>
      <c r="E370" s="218"/>
      <c r="F370" s="219"/>
      <c r="G370" s="219"/>
      <c r="H370" s="219"/>
      <c r="I370" s="86">
        <f>data!CE68</f>
        <v>47170</v>
      </c>
    </row>
    <row r="371" spans="1:9" ht="20.149999999999999" customHeight="1" x14ac:dyDescent="0.35">
      <c r="A371" s="23">
        <v>14</v>
      </c>
      <c r="B371" s="14" t="s">
        <v>241</v>
      </c>
      <c r="C371" s="86">
        <f>data!CB69</f>
        <v>0</v>
      </c>
      <c r="D371" s="86">
        <f>data!CC69</f>
        <v>0</v>
      </c>
      <c r="E371" s="86">
        <f>data!CD69</f>
        <v>940158</v>
      </c>
      <c r="F371" s="219"/>
      <c r="G371" s="219"/>
      <c r="H371" s="219"/>
      <c r="I371" s="86">
        <f>data!CE69</f>
        <v>1242485</v>
      </c>
    </row>
    <row r="372" spans="1:9" ht="20.149999999999999" customHeight="1" x14ac:dyDescent="0.35">
      <c r="A372" s="23">
        <v>15</v>
      </c>
      <c r="B372" s="14" t="s">
        <v>242</v>
      </c>
      <c r="C372" s="14">
        <f>-data!CB70</f>
        <v>0</v>
      </c>
      <c r="D372" s="14">
        <f>-data!CC70</f>
        <v>0</v>
      </c>
      <c r="E372" s="227">
        <f>data!CD70</f>
        <v>4062305</v>
      </c>
      <c r="F372" s="220"/>
      <c r="G372" s="220"/>
      <c r="H372" s="220"/>
      <c r="I372" s="14">
        <f>-data!CE70</f>
        <v>-4062305</v>
      </c>
    </row>
    <row r="373" spans="1:9" ht="20.149999999999999" customHeight="1" x14ac:dyDescent="0.35">
      <c r="A373" s="23">
        <v>16</v>
      </c>
      <c r="B373" s="48" t="s">
        <v>1180</v>
      </c>
      <c r="C373" s="86">
        <f>data!CB71</f>
        <v>0</v>
      </c>
      <c r="D373" s="86">
        <f>data!CC71</f>
        <v>0</v>
      </c>
      <c r="E373" s="86">
        <f>data!CD71</f>
        <v>-3122147</v>
      </c>
      <c r="F373" s="219"/>
      <c r="G373" s="219"/>
      <c r="H373" s="219"/>
      <c r="I373" s="14">
        <f>data!CE71</f>
        <v>17937020</v>
      </c>
    </row>
    <row r="374" spans="1:9" ht="20.149999999999999" customHeight="1" x14ac:dyDescent="0.35">
      <c r="A374" s="23">
        <v>17</v>
      </c>
      <c r="B374" s="14" t="s">
        <v>244</v>
      </c>
      <c r="C374" s="219"/>
      <c r="D374" s="219"/>
      <c r="E374" s="219"/>
      <c r="F374" s="219"/>
      <c r="G374" s="219"/>
      <c r="H374" s="219"/>
      <c r="I374" s="14">
        <f>-data!CE72</f>
        <v>-1626415</v>
      </c>
    </row>
    <row r="375" spans="1:9" ht="20.149999999999999" customHeight="1" x14ac:dyDescent="0.35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49999999999999" customHeight="1" x14ac:dyDescent="0.35">
      <c r="A376" s="23">
        <v>19</v>
      </c>
      <c r="B376" s="48" t="s">
        <v>1182</v>
      </c>
      <c r="C376" s="213" t="str">
        <f>IF(data!CB73&gt;0,data!CB73,"")</f>
        <v>x</v>
      </c>
      <c r="D376" s="213" t="str">
        <f>IF(data!CC73&gt;0,data!CC73,"")</f>
        <v>x</v>
      </c>
      <c r="E376" s="214"/>
      <c r="F376" s="211"/>
      <c r="G376" s="211"/>
      <c r="H376" s="211"/>
      <c r="I376" s="85">
        <f>data!CE73</f>
        <v>6877400</v>
      </c>
    </row>
    <row r="377" spans="1:9" ht="20.149999999999999" customHeight="1" x14ac:dyDescent="0.35">
      <c r="A377" s="23">
        <v>20</v>
      </c>
      <c r="B377" s="48" t="s">
        <v>1183</v>
      </c>
      <c r="C377" s="213" t="str">
        <f>IF(data!CB74&gt;0,data!CB74,"")</f>
        <v>x</v>
      </c>
      <c r="D377" s="213" t="str">
        <f>IF(data!CC74&gt;0,data!CC74,"")</f>
        <v>x</v>
      </c>
      <c r="E377" s="214"/>
      <c r="F377" s="211"/>
      <c r="G377" s="211"/>
      <c r="H377" s="211"/>
      <c r="I377" s="85">
        <f>data!CE74</f>
        <v>18524721</v>
      </c>
    </row>
    <row r="378" spans="1:9" ht="20.149999999999999" customHeight="1" x14ac:dyDescent="0.35">
      <c r="A378" s="23">
        <v>21</v>
      </c>
      <c r="B378" s="48" t="s">
        <v>1184</v>
      </c>
      <c r="C378" s="213" t="str">
        <f>IF(data!CB75&gt;0,data!CB75,"")</f>
        <v>x</v>
      </c>
      <c r="D378" s="213" t="str">
        <f>IF(data!CC75&gt;0,data!CC75,"")</f>
        <v>x</v>
      </c>
      <c r="E378" s="214"/>
      <c r="F378" s="211"/>
      <c r="G378" s="211"/>
      <c r="H378" s="211"/>
      <c r="I378" s="85">
        <f>data!CE75</f>
        <v>25402121</v>
      </c>
    </row>
    <row r="379" spans="1:9" ht="20.149999999999999" customHeight="1" x14ac:dyDescent="0.35">
      <c r="A379" s="23" t="s">
        <v>1185</v>
      </c>
      <c r="B379" s="60"/>
      <c r="C379" s="211"/>
      <c r="D379" s="211"/>
      <c r="E379" s="211"/>
      <c r="F379" s="211"/>
      <c r="G379" s="211"/>
      <c r="H379" s="211"/>
      <c r="I379" s="211"/>
    </row>
    <row r="380" spans="1:9" ht="20.149999999999999" customHeight="1" x14ac:dyDescent="0.35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14"/>
      <c r="F380" s="211"/>
      <c r="G380" s="211"/>
      <c r="H380" s="211"/>
      <c r="I380" s="14">
        <f>data!CE76</f>
        <v>77714</v>
      </c>
    </row>
    <row r="381" spans="1:9" ht="20.149999999999999" customHeight="1" x14ac:dyDescent="0.35">
      <c r="A381" s="23">
        <v>23</v>
      </c>
      <c r="B381" s="14" t="s">
        <v>1187</v>
      </c>
      <c r="C381" s="14" t="str">
        <f>IF(data!CB77&gt;0,data!CB77,"")</f>
        <v/>
      </c>
      <c r="D381" s="213" t="str">
        <f>IF(data!CC77&gt;0,data!CC77,"")</f>
        <v>x</v>
      </c>
      <c r="E381" s="214"/>
      <c r="F381" s="211"/>
      <c r="G381" s="211"/>
      <c r="H381" s="211"/>
      <c r="I381" s="14">
        <f>data!CE77</f>
        <v>63514</v>
      </c>
    </row>
    <row r="382" spans="1:9" ht="20.149999999999999" customHeight="1" x14ac:dyDescent="0.35">
      <c r="A382" s="23">
        <v>24</v>
      </c>
      <c r="B382" s="14" t="s">
        <v>1188</v>
      </c>
      <c r="C382" s="14" t="str">
        <f>IF(data!CB78&gt;0,data!CB78,"")</f>
        <v/>
      </c>
      <c r="D382" s="213" t="str">
        <f>IF(data!CC78&gt;0,data!CC78,"")</f>
        <v>x</v>
      </c>
      <c r="E382" s="214"/>
      <c r="F382" s="211"/>
      <c r="G382" s="211"/>
      <c r="H382" s="211"/>
      <c r="I382" s="14">
        <f>data!CE78</f>
        <v>21599</v>
      </c>
    </row>
    <row r="383" spans="1:9" ht="20.149999999999999" customHeight="1" x14ac:dyDescent="0.35">
      <c r="A383" s="23">
        <v>25</v>
      </c>
      <c r="B383" s="14" t="s">
        <v>1189</v>
      </c>
      <c r="C383" s="14" t="str">
        <f>IF(data!CB79&gt;0,data!CB79,"")</f>
        <v/>
      </c>
      <c r="D383" s="213" t="str">
        <f>IF(data!CC79&gt;0,data!CC79,"")</f>
        <v>x</v>
      </c>
      <c r="E383" s="214"/>
      <c r="F383" s="211"/>
      <c r="G383" s="211"/>
      <c r="H383" s="211"/>
      <c r="I383" s="14">
        <f>data!CE79</f>
        <v>69871</v>
      </c>
    </row>
    <row r="384" spans="1:9" ht="20.149999999999999" customHeight="1" x14ac:dyDescent="0.35">
      <c r="A384" s="23">
        <v>26</v>
      </c>
      <c r="B384" s="14" t="s">
        <v>252</v>
      </c>
      <c r="C384" s="213" t="str">
        <f>IF(data!CB80&gt;0,data!CB80,"")</f>
        <v/>
      </c>
      <c r="D384" s="213" t="str">
        <f>IF(data!CC80&gt;0,data!CC80,"")</f>
        <v>x</v>
      </c>
      <c r="E384" s="217"/>
      <c r="F384" s="211"/>
      <c r="G384" s="211"/>
      <c r="H384" s="211"/>
      <c r="I384" s="84">
        <f>data!CE80</f>
        <v>57.659999999999989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Costcenter</vt:lpstr>
      <vt:lpstr>'Prior Year'!Edit</vt:lpstr>
      <vt:lpstr>Edit</vt:lpstr>
      <vt:lpstr>Funds</vt:lpstr>
      <vt:lpstr>Hospital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  <vt:lpstr>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2022-04-06T18:41:34Z</cp:lastPrinted>
  <dcterms:created xsi:type="dcterms:W3CDTF">1999-06-02T22:01:56Z</dcterms:created>
  <dcterms:modified xsi:type="dcterms:W3CDTF">2022-07-28T15:46:58Z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leteTemporaryFile">
    <vt:lpwstr>000000CCQJ20220720203311.xlsx</vt:lpwstr>
  </property>
  <property fmtid="{D5CDD505-2E9C-101B-9397-08002B2CF9AE}" pid="3" name="GFRDocument">
    <vt:lpwstr>1</vt:lpwstr>
  </property>
  <property fmtid="{D5CDD505-2E9C-101B-9397-08002B2CF9AE}" pid="4" name="WebDocument">
    <vt:lpwstr>True</vt:lpwstr>
  </property>
  <property fmtid="{D5CDD505-2E9C-101B-9397-08002B2CF9AE}" pid="5" name="MSIP_Label_1520fa42-cf58-4c22-8b93-58cf1d3bd1cb_Enabled">
    <vt:lpwstr>true</vt:lpwstr>
  </property>
  <property fmtid="{D5CDD505-2E9C-101B-9397-08002B2CF9AE}" pid="6" name="MSIP_Label_1520fa42-cf58-4c22-8b93-58cf1d3bd1cb_SetDate">
    <vt:lpwstr>2022-06-21T22:25:35Z</vt:lpwstr>
  </property>
  <property fmtid="{D5CDD505-2E9C-101B-9397-08002B2CF9AE}" pid="7" name="MSIP_Label_1520fa42-cf58-4c22-8b93-58cf1d3bd1cb_Method">
    <vt:lpwstr>Standard</vt:lpwstr>
  </property>
  <property fmtid="{D5CDD505-2E9C-101B-9397-08002B2CF9AE}" pid="8" name="MSIP_Label_1520fa42-cf58-4c22-8b93-58cf1d3bd1cb_Name">
    <vt:lpwstr>Public Information</vt:lpwstr>
  </property>
  <property fmtid="{D5CDD505-2E9C-101B-9397-08002B2CF9AE}" pid="9" name="MSIP_Label_1520fa42-cf58-4c22-8b93-58cf1d3bd1cb_SiteId">
    <vt:lpwstr>11d0e217-264e-400a-8ba0-57dcc127d72d</vt:lpwstr>
  </property>
  <property fmtid="{D5CDD505-2E9C-101B-9397-08002B2CF9AE}" pid="10" name="MSIP_Label_1520fa42-cf58-4c22-8b93-58cf1d3bd1cb_ActionId">
    <vt:lpwstr>ee6af478-b2d7-4366-ab7d-e84e5b5f8d9a</vt:lpwstr>
  </property>
  <property fmtid="{D5CDD505-2E9C-101B-9397-08002B2CF9AE}" pid="11" name="MSIP_Label_1520fa42-cf58-4c22-8b93-58cf1d3bd1cb_ContentBits">
    <vt:lpwstr>0</vt:lpwstr>
  </property>
</Properties>
</file>