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End\YearEnd_2021\"/>
    </mc:Choice>
  </mc:AlternateContent>
  <xr:revisionPtr revIDLastSave="0" documentId="13_ncr:1_{AB7B6168-3432-4EEC-8345-E62C18E1A7E4}" xr6:coauthVersionLast="45" xr6:coauthVersionMax="45" xr10:uidLastSave="{00000000-0000-0000-0000-000000000000}"/>
  <bookViews>
    <workbookView xWindow="-110" yWindow="-110" windowWidth="19420" windowHeight="10420" tabRatio="847" xr2:uid="{00000000-000D-0000-FFFF-FFFF00000000}"/>
  </bookViews>
  <sheets>
    <sheet name="data" sheetId="1" r:id="rId1"/>
    <sheet name="Variances" sheetId="11" r:id="rId2"/>
    <sheet name="Transmittal" sheetId="2" r:id="rId3"/>
    <sheet name="INFO_PG1" sheetId="3" r:id="rId4"/>
    <sheet name="INFO_PG2" sheetId="4" r:id="rId5"/>
    <sheet name="SS2_3_5_6" sheetId="5" r:id="rId6"/>
    <sheet name="SS4" sheetId="6" r:id="rId7"/>
    <sheet name="SS8" sheetId="7" r:id="rId8"/>
    <sheet name="FS" sheetId="8" r:id="rId9"/>
    <sheet name="CC's" sheetId="9" r:id="rId10"/>
    <sheet name="Prior Year" sheetId="10" r:id="rId11"/>
  </sheets>
  <externalReferences>
    <externalReference r:id="rId12"/>
    <externalReference r:id="rId13"/>
  </externalReferences>
  <definedNames>
    <definedName name="_Fill" localSheetId="10" hidden="1">'Prior Year'!$DR$819:$DR$864</definedName>
    <definedName name="_Fill" hidden="1">data!$DR$921:$DR$966</definedName>
    <definedName name="Costcenter" localSheetId="10">'Prior Year'!#REF!</definedName>
    <definedName name="Costcenter">data!$A$732:$W$813</definedName>
    <definedName name="Edit" localSheetId="10">'Prior Year'!$A$410:$E$477</definedName>
    <definedName name="Edit">data!$A$411:$E$478</definedName>
    <definedName name="Funds" localSheetId="10">'Prior Year'!#REF!</definedName>
    <definedName name="Funds">data!$A$728:$CF$730</definedName>
    <definedName name="Hospital" localSheetId="10">'Prior Year'!#REF!</definedName>
    <definedName name="Hospital">data!$A$724:$BR$726</definedName>
    <definedName name="_xlnm.Print_Area" localSheetId="9">'CC''s'!$A$1:$I$384</definedName>
    <definedName name="_xlnm.Print_Area" localSheetId="0">data!$A$411:$E$478</definedName>
    <definedName name="_xlnm.Print_Area" localSheetId="8">FS!$A$1:$D$153</definedName>
    <definedName name="_xlnm.Print_Area" localSheetId="3">INFO_PG1!$A$1:$G$40</definedName>
    <definedName name="_xlnm.Print_Area" localSheetId="4">INFO_PG2!$A$1:$G$33</definedName>
    <definedName name="_xlnm.Print_Area" localSheetId="10">'Prior Year'!$A$410:$E$477</definedName>
    <definedName name="_xlnm.Print_Area" localSheetId="5">SS2_3_5_6!$A$1:$C$40</definedName>
    <definedName name="_xlnm.Print_Area" localSheetId="6">'SS4'!$A$1:$F$32</definedName>
    <definedName name="_xlnm.Print_Area" localSheetId="7">'SS8'!$A$1:$D$34</definedName>
    <definedName name="Support" localSheetId="10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1" l="1"/>
  <c r="G13" i="11"/>
  <c r="F14" i="11"/>
  <c r="H14" i="11" s="1"/>
  <c r="G14" i="11"/>
  <c r="F15" i="11"/>
  <c r="G15" i="11"/>
  <c r="N42" i="11"/>
  <c r="M42" i="11"/>
  <c r="P41" i="11"/>
  <c r="O41" i="11"/>
  <c r="N31" i="11"/>
  <c r="N32" i="11" s="1"/>
  <c r="N33" i="11" s="1"/>
  <c r="M31" i="11"/>
  <c r="M32" i="11" s="1"/>
  <c r="M33" i="11" s="1"/>
  <c r="P30" i="11"/>
  <c r="O30" i="11"/>
  <c r="N14" i="11"/>
  <c r="N15" i="11" s="1"/>
  <c r="N16" i="11" s="1"/>
  <c r="M14" i="11"/>
  <c r="M15" i="11" s="1"/>
  <c r="M16" i="11" s="1"/>
  <c r="P13" i="11"/>
  <c r="O13" i="11"/>
  <c r="G12" i="11"/>
  <c r="F12" i="11"/>
  <c r="H12" i="11" s="1"/>
  <c r="H15" i="11" l="1"/>
  <c r="H13" i="11"/>
  <c r="M43" i="11"/>
  <c r="M44" i="11" s="1"/>
  <c r="N43" i="11"/>
  <c r="N44" i="11" s="1"/>
  <c r="C615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F550" i="10" s="1"/>
  <c r="B550" i="10"/>
  <c r="B549" i="10"/>
  <c r="B548" i="10"/>
  <c r="B547" i="10"/>
  <c r="E546" i="10"/>
  <c r="D546" i="10"/>
  <c r="B546" i="10"/>
  <c r="E545" i="10"/>
  <c r="D545" i="10"/>
  <c r="B545" i="10"/>
  <c r="H545" i="10" s="1"/>
  <c r="E544" i="10"/>
  <c r="D544" i="10"/>
  <c r="B544" i="10"/>
  <c r="B543" i="10"/>
  <c r="B542" i="10"/>
  <c r="B541" i="10"/>
  <c r="F540" i="10"/>
  <c r="E540" i="10"/>
  <c r="D540" i="10"/>
  <c r="B540" i="10"/>
  <c r="H540" i="10" s="1"/>
  <c r="E539" i="10"/>
  <c r="D539" i="10"/>
  <c r="B539" i="10"/>
  <c r="H539" i="10" s="1"/>
  <c r="F538" i="10"/>
  <c r="E538" i="10"/>
  <c r="D538" i="10"/>
  <c r="B538" i="10"/>
  <c r="H538" i="10" s="1"/>
  <c r="E537" i="10"/>
  <c r="D537" i="10"/>
  <c r="B537" i="10"/>
  <c r="F537" i="10" s="1"/>
  <c r="F536" i="10"/>
  <c r="E536" i="10"/>
  <c r="D536" i="10"/>
  <c r="B536" i="10"/>
  <c r="H536" i="10" s="1"/>
  <c r="E535" i="10"/>
  <c r="D535" i="10"/>
  <c r="B535" i="10"/>
  <c r="F535" i="10" s="1"/>
  <c r="E534" i="10"/>
  <c r="D534" i="10"/>
  <c r="B534" i="10"/>
  <c r="H534" i="10" s="1"/>
  <c r="E533" i="10"/>
  <c r="D533" i="10"/>
  <c r="B533" i="10"/>
  <c r="H533" i="10" s="1"/>
  <c r="E532" i="10"/>
  <c r="D532" i="10"/>
  <c r="B532" i="10"/>
  <c r="H532" i="10" s="1"/>
  <c r="E531" i="10"/>
  <c r="D531" i="10"/>
  <c r="B531" i="10"/>
  <c r="F531" i="10" s="1"/>
  <c r="E530" i="10"/>
  <c r="D530" i="10"/>
  <c r="B530" i="10"/>
  <c r="E529" i="10"/>
  <c r="D529" i="10"/>
  <c r="B529" i="10"/>
  <c r="E528" i="10"/>
  <c r="D528" i="10"/>
  <c r="B528" i="10"/>
  <c r="H528" i="10" s="1"/>
  <c r="E527" i="10"/>
  <c r="D527" i="10"/>
  <c r="B527" i="10"/>
  <c r="F527" i="10" s="1"/>
  <c r="E526" i="10"/>
  <c r="D526" i="10"/>
  <c r="B526" i="10"/>
  <c r="E525" i="10"/>
  <c r="D525" i="10"/>
  <c r="B525" i="10"/>
  <c r="H525" i="10" s="1"/>
  <c r="E524" i="10"/>
  <c r="D524" i="10"/>
  <c r="B524" i="10"/>
  <c r="H523" i="10"/>
  <c r="E523" i="10"/>
  <c r="D523" i="10"/>
  <c r="B523" i="10"/>
  <c r="F523" i="10" s="1"/>
  <c r="E522" i="10"/>
  <c r="D522" i="10"/>
  <c r="B522" i="10"/>
  <c r="B521" i="10"/>
  <c r="F521" i="10" s="1"/>
  <c r="E520" i="10"/>
  <c r="D520" i="10"/>
  <c r="B520" i="10"/>
  <c r="H520" i="10" s="1"/>
  <c r="E519" i="10"/>
  <c r="D519" i="10"/>
  <c r="B519" i="10"/>
  <c r="H519" i="10" s="1"/>
  <c r="E518" i="10"/>
  <c r="D518" i="10"/>
  <c r="B518" i="10"/>
  <c r="E517" i="10"/>
  <c r="D517" i="10"/>
  <c r="B517" i="10"/>
  <c r="F517" i="10" s="1"/>
  <c r="E516" i="10"/>
  <c r="D516" i="10"/>
  <c r="B516" i="10"/>
  <c r="H516" i="10" s="1"/>
  <c r="E515" i="10"/>
  <c r="D515" i="10"/>
  <c r="B515" i="10"/>
  <c r="E514" i="10"/>
  <c r="D514" i="10"/>
  <c r="B514" i="10"/>
  <c r="B513" i="10"/>
  <c r="F513" i="10" s="1"/>
  <c r="F512" i="10"/>
  <c r="B512" i="10"/>
  <c r="H512" i="10" s="1"/>
  <c r="E511" i="10"/>
  <c r="D511" i="10"/>
  <c r="B511" i="10"/>
  <c r="F511" i="10" s="1"/>
  <c r="E510" i="10"/>
  <c r="D510" i="10"/>
  <c r="B510" i="10"/>
  <c r="F510" i="10" s="1"/>
  <c r="E509" i="10"/>
  <c r="D509" i="10"/>
  <c r="B509" i="10"/>
  <c r="F509" i="10" s="1"/>
  <c r="E508" i="10"/>
  <c r="D508" i="10"/>
  <c r="B508" i="10"/>
  <c r="E507" i="10"/>
  <c r="D507" i="10"/>
  <c r="B507" i="10"/>
  <c r="H507" i="10" s="1"/>
  <c r="E506" i="10"/>
  <c r="D506" i="10"/>
  <c r="B506" i="10"/>
  <c r="F506" i="10" s="1"/>
  <c r="E505" i="10"/>
  <c r="D505" i="10"/>
  <c r="B505" i="10"/>
  <c r="H504" i="10"/>
  <c r="E504" i="10"/>
  <c r="D504" i="10"/>
  <c r="B504" i="10"/>
  <c r="F504" i="10" s="1"/>
  <c r="E503" i="10"/>
  <c r="D503" i="10"/>
  <c r="B503" i="10"/>
  <c r="F503" i="10" s="1"/>
  <c r="E502" i="10"/>
  <c r="D502" i="10"/>
  <c r="B502" i="10"/>
  <c r="F502" i="10" s="1"/>
  <c r="E501" i="10"/>
  <c r="D501" i="10"/>
  <c r="B501" i="10"/>
  <c r="E500" i="10"/>
  <c r="D500" i="10"/>
  <c r="B500" i="10"/>
  <c r="F500" i="10" s="1"/>
  <c r="E499" i="10"/>
  <c r="D499" i="10"/>
  <c r="B499" i="10"/>
  <c r="H499" i="10" s="1"/>
  <c r="E498" i="10"/>
  <c r="D498" i="10"/>
  <c r="B498" i="10"/>
  <c r="E497" i="10"/>
  <c r="D497" i="10"/>
  <c r="B497" i="10"/>
  <c r="E496" i="10"/>
  <c r="D496" i="10"/>
  <c r="B496" i="10"/>
  <c r="F496" i="10" s="1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C470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40" i="10" s="1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D368" i="10" s="1"/>
  <c r="D329" i="10"/>
  <c r="D328" i="10"/>
  <c r="D319" i="10"/>
  <c r="D314" i="10"/>
  <c r="D290" i="10"/>
  <c r="D283" i="10"/>
  <c r="D277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E196" i="10"/>
  <c r="C469" i="10" s="1"/>
  <c r="E195" i="10"/>
  <c r="C468" i="10" s="1"/>
  <c r="D190" i="10"/>
  <c r="D437" i="10" s="1"/>
  <c r="D186" i="10"/>
  <c r="D436" i="10" s="1"/>
  <c r="D181" i="10"/>
  <c r="D177" i="10"/>
  <c r="D434" i="10" s="1"/>
  <c r="D173" i="10"/>
  <c r="D428" i="10" s="1"/>
  <c r="C155" i="10"/>
  <c r="B155" i="10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E77" i="10"/>
  <c r="CE76" i="10"/>
  <c r="CF76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463" i="10" s="1"/>
  <c r="CD71" i="10"/>
  <c r="C575" i="10" s="1"/>
  <c r="CE70" i="10"/>
  <c r="C458" i="10" s="1"/>
  <c r="CE69" i="10"/>
  <c r="C440" i="10" s="1"/>
  <c r="CE68" i="10"/>
  <c r="C434" i="10" s="1"/>
  <c r="CE66" i="10"/>
  <c r="C432" i="10" s="1"/>
  <c r="CE65" i="10"/>
  <c r="C431" i="10" s="1"/>
  <c r="CE64" i="10"/>
  <c r="CE63" i="10"/>
  <c r="C429" i="10" s="1"/>
  <c r="BY62" i="10"/>
  <c r="M62" i="10"/>
  <c r="CE61" i="10"/>
  <c r="C427" i="10" s="1"/>
  <c r="CE60" i="10"/>
  <c r="H612" i="10" s="1"/>
  <c r="B53" i="10"/>
  <c r="CE51" i="10"/>
  <c r="B49" i="10"/>
  <c r="CC48" i="10"/>
  <c r="CC62" i="10" s="1"/>
  <c r="BZ48" i="10"/>
  <c r="BZ62" i="10" s="1"/>
  <c r="BY48" i="10"/>
  <c r="BW48" i="10"/>
  <c r="BW62" i="10" s="1"/>
  <c r="BU48" i="10"/>
  <c r="BU62" i="10" s="1"/>
  <c r="BS48" i="10"/>
  <c r="BS62" i="10" s="1"/>
  <c r="BR48" i="10"/>
  <c r="BR62" i="10" s="1"/>
  <c r="BO48" i="10"/>
  <c r="BO62" i="10" s="1"/>
  <c r="BN48" i="10"/>
  <c r="BN62" i="10" s="1"/>
  <c r="BM48" i="10"/>
  <c r="BM62" i="10" s="1"/>
  <c r="BJ48" i="10"/>
  <c r="BJ62" i="10" s="1"/>
  <c r="BI48" i="10"/>
  <c r="BI62" i="10" s="1"/>
  <c r="BG48" i="10"/>
  <c r="BG62" i="10" s="1"/>
  <c r="BE48" i="10"/>
  <c r="BE62" i="10" s="1"/>
  <c r="BC48" i="10"/>
  <c r="BC62" i="10" s="1"/>
  <c r="BB48" i="10"/>
  <c r="BB62" i="10" s="1"/>
  <c r="AY48" i="10"/>
  <c r="AY62" i="10" s="1"/>
  <c r="AX48" i="10"/>
  <c r="AX62" i="10" s="1"/>
  <c r="AW48" i="10"/>
  <c r="AW62" i="10" s="1"/>
  <c r="AT48" i="10"/>
  <c r="AT62" i="10" s="1"/>
  <c r="AS48" i="10"/>
  <c r="AS62" i="10" s="1"/>
  <c r="AQ48" i="10"/>
  <c r="AQ62" i="10" s="1"/>
  <c r="AO48" i="10"/>
  <c r="AO62" i="10" s="1"/>
  <c r="AM48" i="10"/>
  <c r="AM62" i="10" s="1"/>
  <c r="AL48" i="10"/>
  <c r="AL62" i="10" s="1"/>
  <c r="AI48" i="10"/>
  <c r="AI62" i="10" s="1"/>
  <c r="AH48" i="10"/>
  <c r="AH62" i="10" s="1"/>
  <c r="AG48" i="10"/>
  <c r="AG62" i="10" s="1"/>
  <c r="AD48" i="10"/>
  <c r="AD62" i="10" s="1"/>
  <c r="AC48" i="10"/>
  <c r="AC62" i="10" s="1"/>
  <c r="AA48" i="10"/>
  <c r="AA62" i="10" s="1"/>
  <c r="Y48" i="10"/>
  <c r="Y62" i="10" s="1"/>
  <c r="W48" i="10"/>
  <c r="W62" i="10" s="1"/>
  <c r="V48" i="10"/>
  <c r="V62" i="10" s="1"/>
  <c r="S48" i="10"/>
  <c r="S62" i="10" s="1"/>
  <c r="R48" i="10"/>
  <c r="R62" i="10" s="1"/>
  <c r="Q48" i="10"/>
  <c r="Q62" i="10" s="1"/>
  <c r="N48" i="10"/>
  <c r="N62" i="10" s="1"/>
  <c r="M48" i="10"/>
  <c r="K48" i="10"/>
  <c r="K62" i="10" s="1"/>
  <c r="I48" i="10"/>
  <c r="I62" i="10" s="1"/>
  <c r="G48" i="10"/>
  <c r="G62" i="10" s="1"/>
  <c r="F48" i="10"/>
  <c r="F62" i="10" s="1"/>
  <c r="C48" i="10"/>
  <c r="C62" i="10" s="1"/>
  <c r="CE47" i="10"/>
  <c r="BU52" i="10" l="1"/>
  <c r="BU67" i="10" s="1"/>
  <c r="T52" i="10"/>
  <c r="T67" i="10" s="1"/>
  <c r="K52" i="10"/>
  <c r="K67" i="10" s="1"/>
  <c r="BY52" i="10"/>
  <c r="BY67" i="10" s="1"/>
  <c r="C52" i="10"/>
  <c r="C67" i="10" s="1"/>
  <c r="AN52" i="10"/>
  <c r="AN67" i="10" s="1"/>
  <c r="BP52" i="10"/>
  <c r="BP67" i="10" s="1"/>
  <c r="BG52" i="10"/>
  <c r="BG67" i="10" s="1"/>
  <c r="BG71" i="10" s="1"/>
  <c r="AV52" i="10"/>
  <c r="AV67" i="10" s="1"/>
  <c r="AE52" i="10"/>
  <c r="AE67" i="10" s="1"/>
  <c r="F498" i="10"/>
  <c r="F505" i="10"/>
  <c r="H517" i="10"/>
  <c r="H527" i="10"/>
  <c r="F546" i="10"/>
  <c r="H500" i="10"/>
  <c r="H513" i="10"/>
  <c r="F518" i="10"/>
  <c r="F520" i="10"/>
  <c r="H535" i="10"/>
  <c r="H537" i="10"/>
  <c r="F539" i="10"/>
  <c r="D330" i="10"/>
  <c r="D339" i="10" s="1"/>
  <c r="C482" i="10" s="1"/>
  <c r="F501" i="10"/>
  <c r="K71" i="10"/>
  <c r="E217" i="10"/>
  <c r="C478" i="10" s="1"/>
  <c r="B465" i="10"/>
  <c r="H496" i="10"/>
  <c r="F514" i="10"/>
  <c r="F516" i="10"/>
  <c r="F528" i="10"/>
  <c r="F497" i="10"/>
  <c r="BU71" i="10"/>
  <c r="C641" i="10" s="1"/>
  <c r="F499" i="10"/>
  <c r="I71" i="10"/>
  <c r="Q71" i="10"/>
  <c r="C566" i="10"/>
  <c r="R71" i="10"/>
  <c r="BY71" i="10"/>
  <c r="C676" i="10"/>
  <c r="C504" i="10"/>
  <c r="G504" i="10" s="1"/>
  <c r="AC71" i="10"/>
  <c r="F612" i="10"/>
  <c r="C430" i="10"/>
  <c r="D52" i="10"/>
  <c r="D67" i="10" s="1"/>
  <c r="M52" i="10"/>
  <c r="M67" i="10" s="1"/>
  <c r="M71" i="10" s="1"/>
  <c r="X52" i="10"/>
  <c r="X67" i="10" s="1"/>
  <c r="AF52" i="10"/>
  <c r="AF67" i="10" s="1"/>
  <c r="AO52" i="10"/>
  <c r="AO67" i="10" s="1"/>
  <c r="AO71" i="10" s="1"/>
  <c r="AZ52" i="10"/>
  <c r="AZ67" i="10" s="1"/>
  <c r="BI52" i="10"/>
  <c r="BI67" i="10" s="1"/>
  <c r="BI71" i="10" s="1"/>
  <c r="BQ52" i="10"/>
  <c r="BQ67" i="10" s="1"/>
  <c r="CB52" i="10"/>
  <c r="CB67" i="10" s="1"/>
  <c r="CE75" i="10"/>
  <c r="CF77" i="10"/>
  <c r="G612" i="10"/>
  <c r="E204" i="10"/>
  <c r="C476" i="10" s="1"/>
  <c r="D292" i="10"/>
  <c r="D341" i="10" s="1"/>
  <c r="C481" i="10" s="1"/>
  <c r="F519" i="10"/>
  <c r="E52" i="10"/>
  <c r="E67" i="10" s="1"/>
  <c r="P52" i="10"/>
  <c r="P67" i="10" s="1"/>
  <c r="Y52" i="10"/>
  <c r="Y67" i="10" s="1"/>
  <c r="Y71" i="10" s="1"/>
  <c r="AI52" i="10"/>
  <c r="AI67" i="10" s="1"/>
  <c r="AS52" i="10"/>
  <c r="AS67" i="10" s="1"/>
  <c r="AS71" i="10" s="1"/>
  <c r="BA52" i="10"/>
  <c r="BA67" i="10" s="1"/>
  <c r="BK52" i="10"/>
  <c r="BK67" i="10" s="1"/>
  <c r="D463" i="10"/>
  <c r="D435" i="10"/>
  <c r="D438" i="10"/>
  <c r="H502" i="10"/>
  <c r="CC52" i="10"/>
  <c r="CC67" i="10" s="1"/>
  <c r="CC71" i="10" s="1"/>
  <c r="BX52" i="10"/>
  <c r="BX67" i="10" s="1"/>
  <c r="BS52" i="10"/>
  <c r="BS67" i="10" s="1"/>
  <c r="BS71" i="10" s="1"/>
  <c r="BM52" i="10"/>
  <c r="BM67" i="10" s="1"/>
  <c r="BM71" i="10" s="1"/>
  <c r="BH52" i="10"/>
  <c r="BH67" i="10" s="1"/>
  <c r="BC52" i="10"/>
  <c r="BC67" i="10" s="1"/>
  <c r="BC71" i="10" s="1"/>
  <c r="AW52" i="10"/>
  <c r="AW67" i="10" s="1"/>
  <c r="AW71" i="10" s="1"/>
  <c r="AR52" i="10"/>
  <c r="AR67" i="10" s="1"/>
  <c r="AM52" i="10"/>
  <c r="AM67" i="10" s="1"/>
  <c r="AM71" i="10" s="1"/>
  <c r="AG52" i="10"/>
  <c r="AG67" i="10" s="1"/>
  <c r="AG71" i="10" s="1"/>
  <c r="AB52" i="10"/>
  <c r="AB67" i="10" s="1"/>
  <c r="W52" i="10"/>
  <c r="W67" i="10" s="1"/>
  <c r="W71" i="10" s="1"/>
  <c r="Q52" i="10"/>
  <c r="Q67" i="10" s="1"/>
  <c r="L52" i="10"/>
  <c r="L67" i="10" s="1"/>
  <c r="G52" i="10"/>
  <c r="G67" i="10" s="1"/>
  <c r="CA52" i="10"/>
  <c r="CA67" i="10" s="1"/>
  <c r="BT52" i="10"/>
  <c r="BT67" i="10" s="1"/>
  <c r="BL52" i="10"/>
  <c r="BL67" i="10" s="1"/>
  <c r="BE52" i="10"/>
  <c r="BE67" i="10" s="1"/>
  <c r="BE71" i="10" s="1"/>
  <c r="AY52" i="10"/>
  <c r="AY67" i="10" s="1"/>
  <c r="AY71" i="10" s="1"/>
  <c r="AQ52" i="10"/>
  <c r="AQ67" i="10" s="1"/>
  <c r="AQ71" i="10" s="1"/>
  <c r="AJ52" i="10"/>
  <c r="AJ67" i="10" s="1"/>
  <c r="AC52" i="10"/>
  <c r="AC67" i="10" s="1"/>
  <c r="U52" i="10"/>
  <c r="U67" i="10" s="1"/>
  <c r="O52" i="10"/>
  <c r="O67" i="10" s="1"/>
  <c r="H52" i="10"/>
  <c r="H67" i="10" s="1"/>
  <c r="D242" i="10"/>
  <c r="B448" i="10" s="1"/>
  <c r="G71" i="10"/>
  <c r="AI71" i="10"/>
  <c r="I52" i="10"/>
  <c r="I67" i="10" s="1"/>
  <c r="S52" i="10"/>
  <c r="S67" i="10" s="1"/>
  <c r="S71" i="10" s="1"/>
  <c r="AA52" i="10"/>
  <c r="AA67" i="10" s="1"/>
  <c r="AA71" i="10" s="1"/>
  <c r="AK52" i="10"/>
  <c r="AK67" i="10" s="1"/>
  <c r="AU52" i="10"/>
  <c r="AU67" i="10" s="1"/>
  <c r="BD52" i="10"/>
  <c r="BD67" i="10" s="1"/>
  <c r="BO52" i="10"/>
  <c r="BO67" i="10" s="1"/>
  <c r="BO71" i="10" s="1"/>
  <c r="BW52" i="10"/>
  <c r="BW67" i="10" s="1"/>
  <c r="BW71" i="10" s="1"/>
  <c r="H506" i="10"/>
  <c r="F507" i="10"/>
  <c r="F526" i="10"/>
  <c r="F534" i="10"/>
  <c r="CB48" i="10"/>
  <c r="CB62" i="10" s="1"/>
  <c r="CB71" i="10" s="1"/>
  <c r="BX48" i="10"/>
  <c r="BX62" i="10" s="1"/>
  <c r="BT48" i="10"/>
  <c r="BT62" i="10" s="1"/>
  <c r="BP48" i="10"/>
  <c r="BP62" i="10" s="1"/>
  <c r="BP71" i="10" s="1"/>
  <c r="BL48" i="10"/>
  <c r="BL62" i="10" s="1"/>
  <c r="BH48" i="10"/>
  <c r="BH62" i="10" s="1"/>
  <c r="BD48" i="10"/>
  <c r="BD62" i="10" s="1"/>
  <c r="BD71" i="10" s="1"/>
  <c r="AZ48" i="10"/>
  <c r="AZ62" i="10" s="1"/>
  <c r="AV48" i="10"/>
  <c r="AV62" i="10" s="1"/>
  <c r="AV71" i="10" s="1"/>
  <c r="AR48" i="10"/>
  <c r="AR62" i="10" s="1"/>
  <c r="AN48" i="10"/>
  <c r="AN62" i="10" s="1"/>
  <c r="AJ48" i="10"/>
  <c r="AJ62" i="10" s="1"/>
  <c r="AF48" i="10"/>
  <c r="AF62" i="10" s="1"/>
  <c r="AF71" i="10" s="1"/>
  <c r="AB48" i="10"/>
  <c r="AB62" i="10" s="1"/>
  <c r="X48" i="10"/>
  <c r="X62" i="10" s="1"/>
  <c r="X71" i="10" s="1"/>
  <c r="T48" i="10"/>
  <c r="T62" i="10" s="1"/>
  <c r="T71" i="10" s="1"/>
  <c r="P48" i="10"/>
  <c r="P62" i="10" s="1"/>
  <c r="P71" i="10" s="1"/>
  <c r="L48" i="10"/>
  <c r="L62" i="10" s="1"/>
  <c r="H48" i="10"/>
  <c r="H62" i="10" s="1"/>
  <c r="D48" i="10"/>
  <c r="D62" i="10" s="1"/>
  <c r="D71" i="10" s="1"/>
  <c r="CA48" i="10"/>
  <c r="CA62" i="10" s="1"/>
  <c r="CA71" i="10" s="1"/>
  <c r="BV48" i="10"/>
  <c r="BV62" i="10" s="1"/>
  <c r="BQ48" i="10"/>
  <c r="BQ62" i="10" s="1"/>
  <c r="BQ71" i="10" s="1"/>
  <c r="BK48" i="10"/>
  <c r="BK62" i="10" s="1"/>
  <c r="BK71" i="10" s="1"/>
  <c r="BF48" i="10"/>
  <c r="BF62" i="10" s="1"/>
  <c r="BA48" i="10"/>
  <c r="BA62" i="10" s="1"/>
  <c r="AU48" i="10"/>
  <c r="AU62" i="10" s="1"/>
  <c r="AU71" i="10" s="1"/>
  <c r="AP48" i="10"/>
  <c r="AP62" i="10" s="1"/>
  <c r="AK48" i="10"/>
  <c r="AK62" i="10" s="1"/>
  <c r="AE48" i="10"/>
  <c r="AE62" i="10" s="1"/>
  <c r="AE71" i="10" s="1"/>
  <c r="Z48" i="10"/>
  <c r="Z62" i="10" s="1"/>
  <c r="Z71" i="10" s="1"/>
  <c r="U48" i="10"/>
  <c r="U62" i="10" s="1"/>
  <c r="U71" i="10" s="1"/>
  <c r="O48" i="10"/>
  <c r="O62" i="10" s="1"/>
  <c r="O71" i="10" s="1"/>
  <c r="J48" i="10"/>
  <c r="J62" i="10" s="1"/>
  <c r="E48" i="10"/>
  <c r="E62" i="10" s="1"/>
  <c r="E71" i="10" s="1"/>
  <c r="D373" i="10"/>
  <c r="D391" i="10" s="1"/>
  <c r="D393" i="10" s="1"/>
  <c r="D396" i="10" s="1"/>
  <c r="F524" i="10"/>
  <c r="F532" i="10"/>
  <c r="F508" i="10"/>
  <c r="F515" i="10"/>
  <c r="F522" i="10"/>
  <c r="F530" i="10"/>
  <c r="D612" i="10"/>
  <c r="BZ52" i="10"/>
  <c r="BZ67" i="10" s="1"/>
  <c r="BZ71" i="10" s="1"/>
  <c r="BV52" i="10"/>
  <c r="BV67" i="10" s="1"/>
  <c r="BR52" i="10"/>
  <c r="BR67" i="10" s="1"/>
  <c r="BR71" i="10" s="1"/>
  <c r="BN52" i="10"/>
  <c r="BN67" i="10" s="1"/>
  <c r="BN71" i="10" s="1"/>
  <c r="BJ52" i="10"/>
  <c r="BJ67" i="10" s="1"/>
  <c r="BJ71" i="10" s="1"/>
  <c r="BF52" i="10"/>
  <c r="BF67" i="10" s="1"/>
  <c r="BB52" i="10"/>
  <c r="BB67" i="10" s="1"/>
  <c r="BB71" i="10" s="1"/>
  <c r="AX52" i="10"/>
  <c r="AX67" i="10" s="1"/>
  <c r="AX71" i="10" s="1"/>
  <c r="AT52" i="10"/>
  <c r="AT67" i="10" s="1"/>
  <c r="AT71" i="10" s="1"/>
  <c r="AP52" i="10"/>
  <c r="AP67" i="10" s="1"/>
  <c r="AL52" i="10"/>
  <c r="AL67" i="10" s="1"/>
  <c r="AL71" i="10" s="1"/>
  <c r="AH52" i="10"/>
  <c r="AH67" i="10" s="1"/>
  <c r="AH71" i="10" s="1"/>
  <c r="AD52" i="10"/>
  <c r="AD67" i="10" s="1"/>
  <c r="AD71" i="10" s="1"/>
  <c r="Z52" i="10"/>
  <c r="Z67" i="10" s="1"/>
  <c r="V52" i="10"/>
  <c r="V67" i="10" s="1"/>
  <c r="V71" i="10" s="1"/>
  <c r="R52" i="10"/>
  <c r="R67" i="10" s="1"/>
  <c r="N52" i="10"/>
  <c r="N67" i="10" s="1"/>
  <c r="N71" i="10" s="1"/>
  <c r="J52" i="10"/>
  <c r="J67" i="10" s="1"/>
  <c r="F52" i="10"/>
  <c r="F67" i="10" s="1"/>
  <c r="F71" i="10" s="1"/>
  <c r="D464" i="10"/>
  <c r="F525" i="10"/>
  <c r="F529" i="10"/>
  <c r="F533" i="10"/>
  <c r="F545" i="10"/>
  <c r="F544" i="10"/>
  <c r="C552" i="10" l="1"/>
  <c r="C618" i="10"/>
  <c r="BF71" i="10"/>
  <c r="AB71" i="10"/>
  <c r="AK71" i="10"/>
  <c r="C702" i="10" s="1"/>
  <c r="BL71" i="10"/>
  <c r="AP71" i="10"/>
  <c r="AN71" i="10"/>
  <c r="C705" i="10" s="1"/>
  <c r="C671" i="10"/>
  <c r="C499" i="10"/>
  <c r="G499" i="10" s="1"/>
  <c r="C708" i="10"/>
  <c r="C536" i="10"/>
  <c r="G536" i="10" s="1"/>
  <c r="C532" i="10"/>
  <c r="G532" i="10" s="1"/>
  <c r="C704" i="10"/>
  <c r="C620" i="10"/>
  <c r="C574" i="10"/>
  <c r="C544" i="10"/>
  <c r="C625" i="10"/>
  <c r="C688" i="10"/>
  <c r="C516" i="10"/>
  <c r="G516" i="10" s="1"/>
  <c r="C558" i="10"/>
  <c r="C638" i="10"/>
  <c r="C554" i="10"/>
  <c r="C634" i="10"/>
  <c r="C679" i="10"/>
  <c r="C507" i="10"/>
  <c r="G507" i="10" s="1"/>
  <c r="C695" i="10"/>
  <c r="C523" i="10"/>
  <c r="G523" i="10" s="1"/>
  <c r="C711" i="10"/>
  <c r="C539" i="10"/>
  <c r="G539" i="10" s="1"/>
  <c r="C646" i="10"/>
  <c r="C571" i="10"/>
  <c r="C568" i="10"/>
  <c r="C643" i="10"/>
  <c r="C699" i="10"/>
  <c r="C527" i="10"/>
  <c r="G527" i="10" s="1"/>
  <c r="C616" i="10"/>
  <c r="C543" i="10"/>
  <c r="C627" i="10"/>
  <c r="C560" i="10"/>
  <c r="C520" i="10"/>
  <c r="G520" i="10" s="1"/>
  <c r="C692" i="10"/>
  <c r="C526" i="10"/>
  <c r="C698" i="10"/>
  <c r="C633" i="10"/>
  <c r="C548" i="10"/>
  <c r="C617" i="10"/>
  <c r="C555" i="10"/>
  <c r="C530" i="10"/>
  <c r="C647" i="10"/>
  <c r="C572" i="10"/>
  <c r="C697" i="10"/>
  <c r="C525" i="10"/>
  <c r="G525" i="10" s="1"/>
  <c r="C637" i="10"/>
  <c r="C557" i="10"/>
  <c r="C528" i="10"/>
  <c r="G528" i="10" s="1"/>
  <c r="C700" i="10"/>
  <c r="C686" i="10"/>
  <c r="C514" i="10"/>
  <c r="C497" i="10"/>
  <c r="C669" i="10"/>
  <c r="AZ71" i="10"/>
  <c r="C564" i="10"/>
  <c r="C639" i="10"/>
  <c r="C531" i="10"/>
  <c r="C703" i="10"/>
  <c r="C684" i="10"/>
  <c r="C512" i="10"/>
  <c r="G512" i="10" s="1"/>
  <c r="C550" i="10"/>
  <c r="C614" i="10"/>
  <c r="C672" i="10"/>
  <c r="C500" i="10"/>
  <c r="G500" i="10" s="1"/>
  <c r="C465" i="10"/>
  <c r="K612" i="10"/>
  <c r="CE48" i="10"/>
  <c r="C694" i="10"/>
  <c r="C522" i="10"/>
  <c r="C680" i="10"/>
  <c r="C508" i="10"/>
  <c r="C629" i="10"/>
  <c r="C551" i="10"/>
  <c r="C681" i="10"/>
  <c r="C509" i="10"/>
  <c r="C713" i="10"/>
  <c r="C541" i="10"/>
  <c r="C622" i="10"/>
  <c r="C573" i="10"/>
  <c r="C687" i="10"/>
  <c r="C515" i="10"/>
  <c r="C678" i="10"/>
  <c r="C506" i="10"/>
  <c r="G506" i="10" s="1"/>
  <c r="CE67" i="10"/>
  <c r="C433" i="10" s="1"/>
  <c r="C71" i="10"/>
  <c r="C547" i="10"/>
  <c r="C632" i="10"/>
  <c r="C518" i="10"/>
  <c r="C690" i="10"/>
  <c r="C645" i="10"/>
  <c r="C570" i="10"/>
  <c r="C683" i="10"/>
  <c r="C511" i="10"/>
  <c r="C619" i="10"/>
  <c r="C559" i="10"/>
  <c r="C710" i="10"/>
  <c r="C538" i="10"/>
  <c r="G538" i="10" s="1"/>
  <c r="C682" i="10"/>
  <c r="C510" i="10"/>
  <c r="C707" i="10"/>
  <c r="C535" i="10"/>
  <c r="G535" i="10" s="1"/>
  <c r="C556" i="10"/>
  <c r="C635" i="10"/>
  <c r="C513" i="10"/>
  <c r="G513" i="10" s="1"/>
  <c r="C685" i="10"/>
  <c r="AJ71" i="10"/>
  <c r="C621" i="10"/>
  <c r="C561" i="10"/>
  <c r="C706" i="10"/>
  <c r="C534" i="10"/>
  <c r="G534" i="10" s="1"/>
  <c r="C542" i="10"/>
  <c r="C631" i="10"/>
  <c r="C674" i="10"/>
  <c r="C502" i="10"/>
  <c r="G502" i="10" s="1"/>
  <c r="C626" i="10"/>
  <c r="C563" i="10"/>
  <c r="C670" i="10"/>
  <c r="C498" i="10"/>
  <c r="C691" i="10"/>
  <c r="C519" i="10"/>
  <c r="G519" i="10" s="1"/>
  <c r="C712" i="10"/>
  <c r="C540" i="10"/>
  <c r="G540" i="10" s="1"/>
  <c r="C623" i="10"/>
  <c r="C562" i="10"/>
  <c r="H71" i="10"/>
  <c r="C689" i="10"/>
  <c r="C517" i="10"/>
  <c r="G517" i="10" s="1"/>
  <c r="C549" i="10"/>
  <c r="C624" i="10"/>
  <c r="BT71" i="10"/>
  <c r="J71" i="10"/>
  <c r="C696" i="10"/>
  <c r="C524" i="10"/>
  <c r="BA71" i="10"/>
  <c r="BV71" i="10"/>
  <c r="L71" i="10"/>
  <c r="C693" i="10"/>
  <c r="C521" i="10"/>
  <c r="AR71" i="10"/>
  <c r="BH71" i="10"/>
  <c r="BX71" i="10"/>
  <c r="D465" i="10"/>
  <c r="CE52" i="10"/>
  <c r="CE62" i="10"/>
  <c r="C533" i="10" l="1"/>
  <c r="G533" i="10" s="1"/>
  <c r="C644" i="10"/>
  <c r="C569" i="10"/>
  <c r="G510" i="10"/>
  <c r="H510" i="10" s="1"/>
  <c r="G509" i="10"/>
  <c r="H509" i="10" s="1"/>
  <c r="G508" i="10"/>
  <c r="H508" i="10" s="1"/>
  <c r="G514" i="10"/>
  <c r="H514" i="10"/>
  <c r="C428" i="10"/>
  <c r="C441" i="10" s="1"/>
  <c r="CE71" i="10"/>
  <c r="C716" i="10" s="1"/>
  <c r="C505" i="10"/>
  <c r="C677" i="10"/>
  <c r="C628" i="10"/>
  <c r="C715" i="10" s="1"/>
  <c r="C545" i="10"/>
  <c r="G545" i="10" s="1"/>
  <c r="G526" i="10"/>
  <c r="H526" i="10"/>
  <c r="C709" i="10"/>
  <c r="C537" i="10"/>
  <c r="G537" i="10" s="1"/>
  <c r="C642" i="10"/>
  <c r="C567" i="10"/>
  <c r="C675" i="10"/>
  <c r="C503" i="10"/>
  <c r="C673" i="10"/>
  <c r="C501" i="10"/>
  <c r="G511" i="10"/>
  <c r="H511" i="10" s="1"/>
  <c r="C668" i="10"/>
  <c r="C496" i="10"/>
  <c r="G496" i="10" s="1"/>
  <c r="G515" i="10"/>
  <c r="H515" i="10"/>
  <c r="G522" i="10"/>
  <c r="H522" i="10" s="1"/>
  <c r="G550" i="10"/>
  <c r="H550" i="10" s="1"/>
  <c r="G531" i="10"/>
  <c r="H531" i="10" s="1"/>
  <c r="G530" i="10"/>
  <c r="H530" i="10" s="1"/>
  <c r="G524" i="10"/>
  <c r="H524" i="10"/>
  <c r="C553" i="10"/>
  <c r="C636" i="10"/>
  <c r="G498" i="10"/>
  <c r="H498" i="10" s="1"/>
  <c r="C701" i="10"/>
  <c r="C529" i="10"/>
  <c r="D615" i="10"/>
  <c r="G521" i="10"/>
  <c r="H521" i="10"/>
  <c r="C630" i="10"/>
  <c r="C546" i="10"/>
  <c r="C640" i="10"/>
  <c r="C565" i="10"/>
  <c r="G518" i="10"/>
  <c r="H518" i="10"/>
  <c r="G497" i="10"/>
  <c r="H497" i="10" s="1"/>
  <c r="G544" i="10"/>
  <c r="H544" i="10"/>
  <c r="H546" i="10" l="1"/>
  <c r="G546" i="10"/>
  <c r="C648" i="10"/>
  <c r="M716" i="10" s="1"/>
  <c r="G505" i="10"/>
  <c r="H505" i="10" s="1"/>
  <c r="D710" i="10"/>
  <c r="D706" i="10"/>
  <c r="D702" i="10"/>
  <c r="D698" i="10"/>
  <c r="D694" i="10"/>
  <c r="D690" i="10"/>
  <c r="D686" i="10"/>
  <c r="D709" i="10"/>
  <c r="D708" i="10"/>
  <c r="D707" i="10"/>
  <c r="D693" i="10"/>
  <c r="D692" i="10"/>
  <c r="D691" i="10"/>
  <c r="D683" i="10"/>
  <c r="D679" i="10"/>
  <c r="D675" i="10"/>
  <c r="D671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716" i="10"/>
  <c r="D704" i="10"/>
  <c r="D697" i="10"/>
  <c r="D695" i="10"/>
  <c r="D678" i="10"/>
  <c r="D677" i="10"/>
  <c r="D676" i="10"/>
  <c r="D646" i="10"/>
  <c r="D622" i="10"/>
  <c r="D617" i="10"/>
  <c r="D713" i="10"/>
  <c r="D711" i="10"/>
  <c r="D700" i="10"/>
  <c r="D689" i="10"/>
  <c r="D687" i="10"/>
  <c r="D705" i="10"/>
  <c r="D696" i="10"/>
  <c r="D682" i="10"/>
  <c r="D680" i="10"/>
  <c r="D669" i="10"/>
  <c r="D647" i="10"/>
  <c r="D628" i="10"/>
  <c r="D620" i="10"/>
  <c r="D616" i="10"/>
  <c r="D701" i="10"/>
  <c r="D688" i="10"/>
  <c r="D674" i="10"/>
  <c r="D672" i="10"/>
  <c r="D645" i="10"/>
  <c r="D629" i="10"/>
  <c r="D623" i="10"/>
  <c r="D619" i="10"/>
  <c r="D670" i="10"/>
  <c r="D618" i="10"/>
  <c r="D712" i="10"/>
  <c r="D699" i="10"/>
  <c r="D684" i="10"/>
  <c r="D627" i="10"/>
  <c r="D703" i="10"/>
  <c r="D685" i="10"/>
  <c r="D681" i="10"/>
  <c r="D668" i="10"/>
  <c r="D626" i="10"/>
  <c r="D673" i="10"/>
  <c r="D621" i="10"/>
  <c r="G529" i="10"/>
  <c r="H529" i="10"/>
  <c r="H501" i="10"/>
  <c r="G501" i="10"/>
  <c r="G503" i="10"/>
  <c r="H503" i="10" s="1"/>
  <c r="E612" i="10" l="1"/>
  <c r="D715" i="10"/>
  <c r="E623" i="10"/>
  <c r="E716" i="10" l="1"/>
  <c r="E711" i="10"/>
  <c r="E707" i="10"/>
  <c r="E703" i="10"/>
  <c r="E699" i="10"/>
  <c r="E695" i="10"/>
  <c r="E691" i="10"/>
  <c r="E687" i="10"/>
  <c r="E706" i="10"/>
  <c r="E705" i="10"/>
  <c r="E704" i="10"/>
  <c r="E690" i="10"/>
  <c r="E689" i="10"/>
  <c r="E688" i="10"/>
  <c r="E684" i="10"/>
  <c r="E680" i="10"/>
  <c r="E676" i="10"/>
  <c r="E672" i="10"/>
  <c r="E668" i="10"/>
  <c r="E628" i="10"/>
  <c r="E713" i="10"/>
  <c r="E702" i="10"/>
  <c r="E700" i="10"/>
  <c r="E693" i="10"/>
  <c r="E675" i="10"/>
  <c r="E674" i="10"/>
  <c r="E673" i="10"/>
  <c r="E644" i="10"/>
  <c r="E642" i="10"/>
  <c r="E640" i="10"/>
  <c r="E638" i="10"/>
  <c r="E636" i="10"/>
  <c r="E634" i="10"/>
  <c r="E632" i="10"/>
  <c r="E630" i="10"/>
  <c r="E624" i="10"/>
  <c r="E709" i="10"/>
  <c r="E698" i="10"/>
  <c r="E696" i="10"/>
  <c r="E685" i="10"/>
  <c r="E701" i="10"/>
  <c r="E692" i="10"/>
  <c r="E678" i="10"/>
  <c r="E646" i="10"/>
  <c r="E645" i="10"/>
  <c r="E639" i="10"/>
  <c r="E631" i="10"/>
  <c r="E629" i="10"/>
  <c r="E625" i="10"/>
  <c r="E710" i="10"/>
  <c r="E697" i="10"/>
  <c r="E683" i="10"/>
  <c r="E681" i="10"/>
  <c r="E670" i="10"/>
  <c r="E637" i="10"/>
  <c r="E626" i="10"/>
  <c r="E712" i="10"/>
  <c r="E694" i="10"/>
  <c r="E679" i="10"/>
  <c r="E635" i="10"/>
  <c r="E627" i="10"/>
  <c r="E686" i="10"/>
  <c r="E671" i="10"/>
  <c r="E647" i="10"/>
  <c r="E633" i="10"/>
  <c r="E677" i="10"/>
  <c r="E643" i="10"/>
  <c r="E641" i="10"/>
  <c r="E682" i="10"/>
  <c r="E708" i="10"/>
  <c r="E669" i="10"/>
  <c r="E715" i="10" l="1"/>
  <c r="F624" i="10"/>
  <c r="F712" i="10" l="1"/>
  <c r="F708" i="10"/>
  <c r="F704" i="10"/>
  <c r="F700" i="10"/>
  <c r="F696" i="10"/>
  <c r="F692" i="10"/>
  <c r="F688" i="10"/>
  <c r="F703" i="10"/>
  <c r="F702" i="10"/>
  <c r="F701" i="10"/>
  <c r="F687" i="10"/>
  <c r="F686" i="10"/>
  <c r="F685" i="10"/>
  <c r="F681" i="10"/>
  <c r="F677" i="10"/>
  <c r="F673" i="10"/>
  <c r="F669" i="10"/>
  <c r="F627" i="10"/>
  <c r="F711" i="10"/>
  <c r="F709" i="10"/>
  <c r="F698" i="10"/>
  <c r="F691" i="10"/>
  <c r="F689" i="10"/>
  <c r="F672" i="10"/>
  <c r="F671" i="10"/>
  <c r="F670" i="10"/>
  <c r="F647" i="10"/>
  <c r="F645" i="10"/>
  <c r="F629" i="10"/>
  <c r="F626" i="10"/>
  <c r="F625" i="10"/>
  <c r="F707" i="10"/>
  <c r="F705" i="10"/>
  <c r="F694" i="10"/>
  <c r="F710" i="10"/>
  <c r="F697" i="10"/>
  <c r="F683" i="10"/>
  <c r="F676" i="10"/>
  <c r="F674" i="10"/>
  <c r="F638" i="10"/>
  <c r="F637" i="10"/>
  <c r="F630" i="10"/>
  <c r="F716" i="10"/>
  <c r="F706" i="10"/>
  <c r="F693" i="10"/>
  <c r="F679" i="10"/>
  <c r="F668" i="10"/>
  <c r="F644" i="10"/>
  <c r="F643" i="10"/>
  <c r="F636" i="10"/>
  <c r="F635" i="10"/>
  <c r="F699" i="10"/>
  <c r="F684" i="10"/>
  <c r="F675" i="10"/>
  <c r="F642" i="10"/>
  <c r="F633" i="10"/>
  <c r="F680" i="10"/>
  <c r="F640" i="10"/>
  <c r="F631" i="10"/>
  <c r="F690" i="10"/>
  <c r="F682" i="10"/>
  <c r="F641" i="10"/>
  <c r="F634" i="10"/>
  <c r="F713" i="10"/>
  <c r="F678" i="10"/>
  <c r="F646" i="10"/>
  <c r="F639" i="10"/>
  <c r="F632" i="10"/>
  <c r="F695" i="10"/>
  <c r="F628" i="10"/>
  <c r="F715" i="10" l="1"/>
  <c r="G625" i="10"/>
  <c r="G713" i="10" l="1"/>
  <c r="G709" i="10"/>
  <c r="G705" i="10"/>
  <c r="G701" i="10"/>
  <c r="G697" i="10"/>
  <c r="G693" i="10"/>
  <c r="G689" i="10"/>
  <c r="G685" i="10"/>
  <c r="G716" i="10"/>
  <c r="G700" i="10"/>
  <c r="G699" i="10"/>
  <c r="G698" i="10"/>
  <c r="G682" i="10"/>
  <c r="G678" i="10"/>
  <c r="G674" i="10"/>
  <c r="G670" i="10"/>
  <c r="G647" i="10"/>
  <c r="G646" i="10"/>
  <c r="G645" i="10"/>
  <c r="G629" i="10"/>
  <c r="G626" i="10"/>
  <c r="G707" i="10"/>
  <c r="G696" i="10"/>
  <c r="G694" i="10"/>
  <c r="G687" i="10"/>
  <c r="G684" i="10"/>
  <c r="G683" i="10"/>
  <c r="G669" i="10"/>
  <c r="G668" i="10"/>
  <c r="G643" i="10"/>
  <c r="G641" i="10"/>
  <c r="G639" i="10"/>
  <c r="G637" i="10"/>
  <c r="G635" i="10"/>
  <c r="G633" i="10"/>
  <c r="G631" i="10"/>
  <c r="G628" i="10"/>
  <c r="G627" i="10"/>
  <c r="G712" i="10"/>
  <c r="G710" i="10"/>
  <c r="G703" i="10"/>
  <c r="G692" i="10"/>
  <c r="G690" i="10"/>
  <c r="G706" i="10"/>
  <c r="G688" i="10"/>
  <c r="G681" i="10"/>
  <c r="G679" i="10"/>
  <c r="G672" i="10"/>
  <c r="G644" i="10"/>
  <c r="G636" i="10"/>
  <c r="G711" i="10"/>
  <c r="G702" i="10"/>
  <c r="G677" i="10"/>
  <c r="G675" i="10"/>
  <c r="G642" i="10"/>
  <c r="G634" i="10"/>
  <c r="G686" i="10"/>
  <c r="G680" i="10"/>
  <c r="G671" i="10"/>
  <c r="G640" i="10"/>
  <c r="G704" i="10"/>
  <c r="G691" i="10"/>
  <c r="G676" i="10"/>
  <c r="G638" i="10"/>
  <c r="G708" i="10"/>
  <c r="G695" i="10"/>
  <c r="G673" i="10"/>
  <c r="G632" i="10"/>
  <c r="G630" i="10"/>
  <c r="H628" i="10" l="1"/>
  <c r="H710" i="10"/>
  <c r="H706" i="10"/>
  <c r="H702" i="10"/>
  <c r="H698" i="10"/>
  <c r="H694" i="10"/>
  <c r="H690" i="10"/>
  <c r="H686" i="10"/>
  <c r="H713" i="10"/>
  <c r="H712" i="10"/>
  <c r="H711" i="10"/>
  <c r="H697" i="10"/>
  <c r="H696" i="10"/>
  <c r="H695" i="10"/>
  <c r="H683" i="10"/>
  <c r="H679" i="10"/>
  <c r="H675" i="10"/>
  <c r="H671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5" i="10"/>
  <c r="H703" i="10"/>
  <c r="H692" i="10"/>
  <c r="H685" i="10"/>
  <c r="H682" i="10"/>
  <c r="H681" i="10"/>
  <c r="H680" i="10"/>
  <c r="H708" i="10"/>
  <c r="H701" i="10"/>
  <c r="H699" i="10"/>
  <c r="H688" i="10"/>
  <c r="H716" i="10"/>
  <c r="H693" i="10"/>
  <c r="H677" i="10"/>
  <c r="H670" i="10"/>
  <c r="H668" i="10"/>
  <c r="H707" i="10"/>
  <c r="H689" i="10"/>
  <c r="H684" i="10"/>
  <c r="H673" i="10"/>
  <c r="H704" i="10"/>
  <c r="H691" i="10"/>
  <c r="H676" i="10"/>
  <c r="H647" i="10"/>
  <c r="H709" i="10"/>
  <c r="H672" i="10"/>
  <c r="H645" i="10"/>
  <c r="H629" i="10"/>
  <c r="H678" i="10"/>
  <c r="H669" i="10"/>
  <c r="H646" i="10"/>
  <c r="H700" i="10"/>
  <c r="H687" i="10"/>
  <c r="H674" i="10"/>
  <c r="G715" i="10"/>
  <c r="H715" i="10" l="1"/>
  <c r="I629" i="10"/>
  <c r="I716" i="10" l="1"/>
  <c r="I711" i="10"/>
  <c r="I707" i="10"/>
  <c r="I703" i="10"/>
  <c r="I699" i="10"/>
  <c r="I695" i="10"/>
  <c r="I691" i="10"/>
  <c r="I687" i="10"/>
  <c r="I710" i="10"/>
  <c r="I709" i="10"/>
  <c r="I708" i="10"/>
  <c r="I694" i="10"/>
  <c r="I693" i="10"/>
  <c r="I692" i="10"/>
  <c r="I684" i="10"/>
  <c r="I680" i="10"/>
  <c r="I676" i="10"/>
  <c r="I672" i="10"/>
  <c r="I668" i="10"/>
  <c r="I712" i="10"/>
  <c r="I701" i="10"/>
  <c r="I690" i="10"/>
  <c r="I688" i="10"/>
  <c r="I679" i="10"/>
  <c r="I678" i="10"/>
  <c r="I677" i="10"/>
  <c r="I646" i="10"/>
  <c r="I706" i="10"/>
  <c r="I704" i="10"/>
  <c r="I697" i="10"/>
  <c r="I686" i="10"/>
  <c r="I702" i="10"/>
  <c r="I689" i="10"/>
  <c r="I675" i="10"/>
  <c r="I673" i="10"/>
  <c r="I643" i="10"/>
  <c r="I642" i="10"/>
  <c r="I635" i="10"/>
  <c r="I634" i="10"/>
  <c r="I698" i="10"/>
  <c r="I685" i="10"/>
  <c r="I682" i="10"/>
  <c r="I671" i="10"/>
  <c r="I669" i="10"/>
  <c r="I647" i="10"/>
  <c r="I641" i="10"/>
  <c r="I640" i="10"/>
  <c r="I633" i="10"/>
  <c r="I632" i="10"/>
  <c r="I645" i="10"/>
  <c r="I638" i="10"/>
  <c r="I631" i="10"/>
  <c r="I696" i="10"/>
  <c r="I681" i="10"/>
  <c r="I636" i="10"/>
  <c r="I713" i="10"/>
  <c r="I700" i="10"/>
  <c r="I674" i="10"/>
  <c r="I639" i="10"/>
  <c r="I630" i="10"/>
  <c r="I683" i="10"/>
  <c r="I670" i="10"/>
  <c r="I644" i="10"/>
  <c r="I637" i="10"/>
  <c r="I705" i="10"/>
  <c r="I715" i="10" l="1"/>
  <c r="J630" i="10"/>
  <c r="J712" i="10" l="1"/>
  <c r="J708" i="10"/>
  <c r="J704" i="10"/>
  <c r="J700" i="10"/>
  <c r="J696" i="10"/>
  <c r="J692" i="10"/>
  <c r="J688" i="10"/>
  <c r="J707" i="10"/>
  <c r="J706" i="10"/>
  <c r="J705" i="10"/>
  <c r="J691" i="10"/>
  <c r="J690" i="10"/>
  <c r="J689" i="10"/>
  <c r="J681" i="10"/>
  <c r="J677" i="10"/>
  <c r="J673" i="10"/>
  <c r="J669" i="10"/>
  <c r="J710" i="10"/>
  <c r="J699" i="10"/>
  <c r="J697" i="10"/>
  <c r="J686" i="10"/>
  <c r="J676" i="10"/>
  <c r="J675" i="10"/>
  <c r="J674" i="10"/>
  <c r="J644" i="10"/>
  <c r="J642" i="10"/>
  <c r="J640" i="10"/>
  <c r="J638" i="10"/>
  <c r="J636" i="10"/>
  <c r="J634" i="10"/>
  <c r="J632" i="10"/>
  <c r="J716" i="10"/>
  <c r="J713" i="10"/>
  <c r="J702" i="10"/>
  <c r="J695" i="10"/>
  <c r="J693" i="10"/>
  <c r="J711" i="10"/>
  <c r="J698" i="10"/>
  <c r="J685" i="10"/>
  <c r="J684" i="10"/>
  <c r="J682" i="10"/>
  <c r="J671" i="10"/>
  <c r="J647" i="10"/>
  <c r="J641" i="10"/>
  <c r="J633" i="10"/>
  <c r="J703" i="10"/>
  <c r="J694" i="10"/>
  <c r="J680" i="10"/>
  <c r="J678" i="10"/>
  <c r="J646" i="10"/>
  <c r="J645" i="10"/>
  <c r="J639" i="10"/>
  <c r="J631" i="10"/>
  <c r="J709" i="10"/>
  <c r="J672" i="10"/>
  <c r="J701" i="10"/>
  <c r="J668" i="10"/>
  <c r="J643" i="10"/>
  <c r="J687" i="10"/>
  <c r="J683" i="10"/>
  <c r="J670" i="10"/>
  <c r="J637" i="10"/>
  <c r="J679" i="10"/>
  <c r="J635" i="10"/>
  <c r="L647" i="10" l="1"/>
  <c r="J715" i="10"/>
  <c r="K644" i="10"/>
  <c r="K713" i="10" l="1"/>
  <c r="K709" i="10"/>
  <c r="K705" i="10"/>
  <c r="K701" i="10"/>
  <c r="K697" i="10"/>
  <c r="K693" i="10"/>
  <c r="K689" i="10"/>
  <c r="K685" i="10"/>
  <c r="K704" i="10"/>
  <c r="K703" i="10"/>
  <c r="K702" i="10"/>
  <c r="K688" i="10"/>
  <c r="K687" i="10"/>
  <c r="K686" i="10"/>
  <c r="K682" i="10"/>
  <c r="K678" i="10"/>
  <c r="K674" i="10"/>
  <c r="K670" i="10"/>
  <c r="K716" i="10"/>
  <c r="K708" i="10"/>
  <c r="K706" i="10"/>
  <c r="K695" i="10"/>
  <c r="K673" i="10"/>
  <c r="K672" i="10"/>
  <c r="K671" i="10"/>
  <c r="K711" i="10"/>
  <c r="K700" i="10"/>
  <c r="K698" i="10"/>
  <c r="K691" i="10"/>
  <c r="K684" i="10"/>
  <c r="K707" i="10"/>
  <c r="K694" i="10"/>
  <c r="K680" i="10"/>
  <c r="K669" i="10"/>
  <c r="K712" i="10"/>
  <c r="K699" i="10"/>
  <c r="K690" i="10"/>
  <c r="K683" i="10"/>
  <c r="K676" i="10"/>
  <c r="K696" i="10"/>
  <c r="K681" i="10"/>
  <c r="K668" i="10"/>
  <c r="K677" i="10"/>
  <c r="K679" i="10"/>
  <c r="K692" i="10"/>
  <c r="K710" i="10"/>
  <c r="K675" i="10"/>
  <c r="L710" i="10"/>
  <c r="L706" i="10"/>
  <c r="L702" i="10"/>
  <c r="L698" i="10"/>
  <c r="L694" i="10"/>
  <c r="L690" i="10"/>
  <c r="M690" i="10" s="1"/>
  <c r="L686" i="10"/>
  <c r="M686" i="10" s="1"/>
  <c r="L716" i="10"/>
  <c r="L701" i="10"/>
  <c r="M701" i="10" s="1"/>
  <c r="L700" i="10"/>
  <c r="L699" i="10"/>
  <c r="L685" i="10"/>
  <c r="L683" i="10"/>
  <c r="L679" i="10"/>
  <c r="L675" i="10"/>
  <c r="L671" i="10"/>
  <c r="M671" i="10" s="1"/>
  <c r="L713" i="10"/>
  <c r="M713" i="10" s="1"/>
  <c r="L711" i="10"/>
  <c r="L704" i="10"/>
  <c r="M704" i="10" s="1"/>
  <c r="L693" i="10"/>
  <c r="L691" i="10"/>
  <c r="L684" i="10"/>
  <c r="L670" i="10"/>
  <c r="M670" i="10" s="1"/>
  <c r="L669" i="10"/>
  <c r="M669" i="10" s="1"/>
  <c r="L668" i="10"/>
  <c r="L709" i="10"/>
  <c r="L707" i="10"/>
  <c r="L696" i="10"/>
  <c r="L689" i="10"/>
  <c r="M689" i="10" s="1"/>
  <c r="L687" i="10"/>
  <c r="M687" i="10" s="1"/>
  <c r="L712" i="10"/>
  <c r="L703" i="10"/>
  <c r="M703" i="10" s="1"/>
  <c r="L678" i="10"/>
  <c r="M678" i="10" s="1"/>
  <c r="L676" i="10"/>
  <c r="L708" i="10"/>
  <c r="L695" i="10"/>
  <c r="L681" i="10"/>
  <c r="M681" i="10" s="1"/>
  <c r="L674" i="10"/>
  <c r="M674" i="10" s="1"/>
  <c r="L672" i="10"/>
  <c r="L677" i="10"/>
  <c r="M677" i="10" s="1"/>
  <c r="L688" i="10"/>
  <c r="M688" i="10" s="1"/>
  <c r="L682" i="10"/>
  <c r="L673" i="10"/>
  <c r="L705" i="10"/>
  <c r="M705" i="10" s="1"/>
  <c r="L692" i="10"/>
  <c r="L697" i="10"/>
  <c r="M697" i="10" s="1"/>
  <c r="L680" i="10"/>
  <c r="M680" i="10" s="1"/>
  <c r="M710" i="10" l="1"/>
  <c r="M683" i="10"/>
  <c r="M694" i="10"/>
  <c r="M695" i="10"/>
  <c r="M693" i="10"/>
  <c r="M691" i="10"/>
  <c r="M692" i="10"/>
  <c r="M706" i="10"/>
  <c r="M696" i="10"/>
  <c r="M685" i="10"/>
  <c r="L715" i="10"/>
  <c r="M668" i="10"/>
  <c r="M698" i="10"/>
  <c r="M673" i="10"/>
  <c r="M672" i="10"/>
  <c r="M708" i="10"/>
  <c r="M712" i="10"/>
  <c r="M707" i="10"/>
  <c r="M675" i="10"/>
  <c r="M699" i="10"/>
  <c r="M702" i="10"/>
  <c r="K715" i="10"/>
  <c r="M682" i="10"/>
  <c r="M676" i="10"/>
  <c r="M709" i="10"/>
  <c r="M684" i="10"/>
  <c r="M711" i="10"/>
  <c r="M679" i="10"/>
  <c r="M700" i="10"/>
  <c r="M715" i="10" l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O816" i="10" l="1"/>
  <c r="M816" i="10"/>
  <c r="L816" i="10"/>
  <c r="K816" i="10"/>
  <c r="J816" i="10"/>
  <c r="I816" i="10"/>
  <c r="H816" i="10"/>
  <c r="G816" i="10"/>
  <c r="F816" i="10"/>
  <c r="E816" i="10"/>
  <c r="D816" i="10"/>
  <c r="W812" i="10"/>
  <c r="W814" i="10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R814" i="10" s="1"/>
  <c r="Q735" i="10"/>
  <c r="P735" i="10"/>
  <c r="O735" i="10"/>
  <c r="M735" i="10"/>
  <c r="L735" i="10"/>
  <c r="K735" i="10"/>
  <c r="I735" i="10"/>
  <c r="H735" i="10"/>
  <c r="H814" i="10" s="1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O733" i="10"/>
  <c r="M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C448" i="1" s="1"/>
  <c r="D221" i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W48" i="1" s="1"/>
  <c r="W62" i="1" s="1"/>
  <c r="CE65" i="1"/>
  <c r="C431" i="1" s="1"/>
  <c r="CE63" i="1"/>
  <c r="C429" i="1" s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N743" i="1" s="1"/>
  <c r="I75" i="1"/>
  <c r="N740" i="1" s="1"/>
  <c r="H75" i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D330" i="1" s="1"/>
  <c r="C86" i="8" s="1"/>
  <c r="D329" i="1"/>
  <c r="C85" i="8" s="1"/>
  <c r="D229" i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C469" i="1" s="1"/>
  <c r="E197" i="1"/>
  <c r="E198" i="1"/>
  <c r="E199" i="1"/>
  <c r="C472" i="1" s="1"/>
  <c r="E200" i="1"/>
  <c r="E201" i="1"/>
  <c r="C473" i="1" s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D28" i="4" s="1"/>
  <c r="E151" i="1"/>
  <c r="E150" i="1"/>
  <c r="E148" i="1"/>
  <c r="E147" i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7" i="1"/>
  <c r="N755" i="1"/>
  <c r="N761" i="1"/>
  <c r="N762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C816" i="1"/>
  <c r="N766" i="1"/>
  <c r="N760" i="1"/>
  <c r="N769" i="1"/>
  <c r="N758" i="1"/>
  <c r="N753" i="1"/>
  <c r="N747" i="1"/>
  <c r="C16" i="8"/>
  <c r="F12" i="6"/>
  <c r="F8" i="6"/>
  <c r="G122" i="9"/>
  <c r="I26" i="9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I381" i="9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G48" i="1"/>
  <c r="G62" i="1" s="1"/>
  <c r="G12" i="9" s="1"/>
  <c r="AU48" i="1"/>
  <c r="AU62" i="1" s="1"/>
  <c r="AE48" i="1"/>
  <c r="AE62" i="1" s="1"/>
  <c r="CD722" i="1"/>
  <c r="CD71" i="1"/>
  <c r="BQ48" i="1"/>
  <c r="BQ62" i="1" s="1"/>
  <c r="F300" i="9" s="1"/>
  <c r="BA48" i="1"/>
  <c r="BA62" i="1" s="1"/>
  <c r="U48" i="1"/>
  <c r="U62" i="1" s="1"/>
  <c r="G76" i="9" s="1"/>
  <c r="AW48" i="1"/>
  <c r="AW62" i="1" s="1"/>
  <c r="E780" i="1" s="1"/>
  <c r="AO48" i="1"/>
  <c r="AO62" i="1" s="1"/>
  <c r="Q48" i="1"/>
  <c r="Q62" i="1" s="1"/>
  <c r="BG48" i="1"/>
  <c r="BG62" i="1" s="1"/>
  <c r="C268" i="9" s="1"/>
  <c r="AY48" i="1"/>
  <c r="AY62" i="1" s="1"/>
  <c r="E782" i="1" s="1"/>
  <c r="AA48" i="1"/>
  <c r="AA62" i="1" s="1"/>
  <c r="F108" i="9" s="1"/>
  <c r="N765" i="1"/>
  <c r="N757" i="1"/>
  <c r="K816" i="1"/>
  <c r="C615" i="1"/>
  <c r="B440" i="1"/>
  <c r="O816" i="1"/>
  <c r="E372" i="9"/>
  <c r="CA48" i="1"/>
  <c r="CA62" i="1" s="1"/>
  <c r="BY48" i="1"/>
  <c r="BY62" i="1" s="1"/>
  <c r="BV48" i="1"/>
  <c r="BV62" i="1" s="1"/>
  <c r="BL48" i="1"/>
  <c r="BL62" i="1" s="1"/>
  <c r="BJ48" i="1"/>
  <c r="BJ62" i="1" s="1"/>
  <c r="BF48" i="1"/>
  <c r="BF62" i="1" s="1"/>
  <c r="AV48" i="1"/>
  <c r="AV62" i="1" s="1"/>
  <c r="AT48" i="1"/>
  <c r="AT62" i="1" s="1"/>
  <c r="AP48" i="1"/>
  <c r="AP62" i="1" s="1"/>
  <c r="AF48" i="1"/>
  <c r="AF62" i="1" s="1"/>
  <c r="E763" i="1" s="1"/>
  <c r="AD48" i="1"/>
  <c r="AD62" i="1" s="1"/>
  <c r="V48" i="1"/>
  <c r="V62" i="1" s="1"/>
  <c r="C119" i="8" l="1"/>
  <c r="G10" i="4"/>
  <c r="B10" i="4"/>
  <c r="C112" i="8"/>
  <c r="D186" i="9"/>
  <c r="N768" i="1"/>
  <c r="B441" i="1"/>
  <c r="D368" i="1"/>
  <c r="C120" i="8" s="1"/>
  <c r="B465" i="1"/>
  <c r="C84" i="8"/>
  <c r="F13" i="6"/>
  <c r="C417" i="1"/>
  <c r="F10" i="4"/>
  <c r="Z48" i="1"/>
  <c r="Z62" i="1" s="1"/>
  <c r="AR48" i="1"/>
  <c r="AR62" i="1" s="1"/>
  <c r="I172" i="9" s="1"/>
  <c r="BH48" i="1"/>
  <c r="BH62" i="1" s="1"/>
  <c r="E791" i="1" s="1"/>
  <c r="BX48" i="1"/>
  <c r="BX62" i="1" s="1"/>
  <c r="E807" i="1" s="1"/>
  <c r="C48" i="1"/>
  <c r="C62" i="1" s="1"/>
  <c r="E734" i="1" s="1"/>
  <c r="AI48" i="1"/>
  <c r="AI62" i="1" s="1"/>
  <c r="E766" i="1" s="1"/>
  <c r="AG48" i="1"/>
  <c r="AG62" i="1" s="1"/>
  <c r="E140" i="9" s="1"/>
  <c r="AK48" i="1"/>
  <c r="AK62" i="1" s="1"/>
  <c r="E768" i="1" s="1"/>
  <c r="BS48" i="1"/>
  <c r="BS62" i="1" s="1"/>
  <c r="E802" i="1" s="1"/>
  <c r="F48" i="1"/>
  <c r="F62" i="1" s="1"/>
  <c r="AH48" i="1"/>
  <c r="AH62" i="1" s="1"/>
  <c r="E765" i="1" s="1"/>
  <c r="AX48" i="1"/>
  <c r="AX62" i="1" s="1"/>
  <c r="BN48" i="1"/>
  <c r="BN62" i="1" s="1"/>
  <c r="BO48" i="1"/>
  <c r="BO62" i="1" s="1"/>
  <c r="D300" i="9" s="1"/>
  <c r="BE48" i="1"/>
  <c r="BE62" i="1" s="1"/>
  <c r="H236" i="9" s="1"/>
  <c r="J48" i="1"/>
  <c r="J62" i="1" s="1"/>
  <c r="AJ48" i="1"/>
  <c r="AJ62" i="1" s="1"/>
  <c r="E767" i="1" s="1"/>
  <c r="AZ48" i="1"/>
  <c r="AZ62" i="1" s="1"/>
  <c r="BP48" i="1"/>
  <c r="BP62" i="1" s="1"/>
  <c r="E799" i="1" s="1"/>
  <c r="BW48" i="1"/>
  <c r="BW62" i="1" s="1"/>
  <c r="BM48" i="1"/>
  <c r="BM62" i="1" s="1"/>
  <c r="D48" i="1"/>
  <c r="D62" i="1" s="1"/>
  <c r="D12" i="9" s="1"/>
  <c r="E790" i="1"/>
  <c r="N48" i="1"/>
  <c r="N62" i="1" s="1"/>
  <c r="AL48" i="1"/>
  <c r="AL62" i="1" s="1"/>
  <c r="C172" i="9" s="1"/>
  <c r="BB48" i="1"/>
  <c r="BB62" i="1" s="1"/>
  <c r="BR48" i="1"/>
  <c r="BR62" i="1" s="1"/>
  <c r="E801" i="1" s="1"/>
  <c r="CC48" i="1"/>
  <c r="CC62" i="1" s="1"/>
  <c r="E812" i="1" s="1"/>
  <c r="BU48" i="1"/>
  <c r="BU62" i="1" s="1"/>
  <c r="BI48" i="1"/>
  <c r="BI62" i="1" s="1"/>
  <c r="E268" i="9" s="1"/>
  <c r="L48" i="1"/>
  <c r="L62" i="1" s="1"/>
  <c r="D816" i="1"/>
  <c r="AS48" i="1"/>
  <c r="AS62" i="1" s="1"/>
  <c r="C204" i="9" s="1"/>
  <c r="R48" i="1"/>
  <c r="R62" i="1" s="1"/>
  <c r="D76" i="9" s="1"/>
  <c r="AN48" i="1"/>
  <c r="AN62" i="1" s="1"/>
  <c r="E172" i="9" s="1"/>
  <c r="BD48" i="1"/>
  <c r="BD62" i="1" s="1"/>
  <c r="G236" i="9" s="1"/>
  <c r="BT48" i="1"/>
  <c r="BT62" i="1" s="1"/>
  <c r="E803" i="1" s="1"/>
  <c r="K48" i="1"/>
  <c r="K62" i="1" s="1"/>
  <c r="E742" i="1" s="1"/>
  <c r="I48" i="1"/>
  <c r="I62" i="1" s="1"/>
  <c r="E48" i="1"/>
  <c r="E62" i="1" s="1"/>
  <c r="O48" i="1"/>
  <c r="O62" i="1" s="1"/>
  <c r="E746" i="1" s="1"/>
  <c r="X48" i="1"/>
  <c r="X62" i="1" s="1"/>
  <c r="E752" i="1"/>
  <c r="G612" i="1"/>
  <c r="Q816" i="1"/>
  <c r="CF77" i="1"/>
  <c r="P816" i="1"/>
  <c r="C430" i="1"/>
  <c r="N752" i="1"/>
  <c r="M816" i="1"/>
  <c r="I372" i="9"/>
  <c r="F815" i="1"/>
  <c r="D815" i="1"/>
  <c r="I140" i="9"/>
  <c r="C12" i="9"/>
  <c r="E58" i="9"/>
  <c r="C464" i="1"/>
  <c r="N748" i="1"/>
  <c r="N736" i="1"/>
  <c r="I366" i="9"/>
  <c r="G816" i="1"/>
  <c r="C236" i="9"/>
  <c r="E783" i="1"/>
  <c r="E757" i="1"/>
  <c r="E108" i="9"/>
  <c r="F332" i="9"/>
  <c r="D268" i="9"/>
  <c r="E775" i="1"/>
  <c r="E749" i="1"/>
  <c r="E800" i="1"/>
  <c r="H300" i="9"/>
  <c r="E788" i="1"/>
  <c r="E737" i="1"/>
  <c r="E792" i="1"/>
  <c r="E787" i="1"/>
  <c r="P814" i="10"/>
  <c r="F814" i="10"/>
  <c r="D140" i="9"/>
  <c r="I268" i="9"/>
  <c r="C44" i="9"/>
  <c r="E741" i="1"/>
  <c r="E779" i="1"/>
  <c r="F204" i="9"/>
  <c r="I332" i="9"/>
  <c r="E810" i="1"/>
  <c r="C332" i="9"/>
  <c r="E804" i="1"/>
  <c r="E373" i="9"/>
  <c r="C575" i="1"/>
  <c r="E762" i="1"/>
  <c r="C140" i="9"/>
  <c r="E752" i="10"/>
  <c r="H140" i="9"/>
  <c r="E764" i="1"/>
  <c r="C14" i="5"/>
  <c r="D428" i="1"/>
  <c r="D612" i="1"/>
  <c r="CF76" i="1"/>
  <c r="H52" i="1" s="1"/>
  <c r="H67" i="1" s="1"/>
  <c r="E796" i="1"/>
  <c r="E795" i="1"/>
  <c r="H268" i="9"/>
  <c r="E740" i="1"/>
  <c r="I12" i="9"/>
  <c r="E748" i="1"/>
  <c r="C76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E772" i="1"/>
  <c r="F172" i="9"/>
  <c r="F11" i="6"/>
  <c r="C475" i="1"/>
  <c r="E759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I108" i="9"/>
  <c r="E761" i="1"/>
  <c r="D204" i="9"/>
  <c r="E777" i="1"/>
  <c r="F268" i="9"/>
  <c r="E793" i="1"/>
  <c r="G332" i="9"/>
  <c r="E808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G44" i="9"/>
  <c r="E745" i="1"/>
  <c r="E236" i="9"/>
  <c r="E785" i="1"/>
  <c r="G300" i="9"/>
  <c r="B446" i="1"/>
  <c r="D242" i="1"/>
  <c r="E779" i="10"/>
  <c r="E795" i="10"/>
  <c r="F12" i="9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58" i="1"/>
  <c r="E806" i="1"/>
  <c r="G204" i="9"/>
  <c r="E778" i="1"/>
  <c r="E204" i="9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I204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K815" i="1"/>
  <c r="H154" i="9"/>
  <c r="N767" i="1"/>
  <c r="I367" i="9"/>
  <c r="H816" i="1"/>
  <c r="M815" i="1"/>
  <c r="E733" i="10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E300" i="9" l="1"/>
  <c r="F140" i="9"/>
  <c r="D373" i="1"/>
  <c r="E771" i="1"/>
  <c r="H44" i="9"/>
  <c r="E776" i="1"/>
  <c r="E743" i="1"/>
  <c r="E44" i="9"/>
  <c r="E798" i="1"/>
  <c r="D44" i="9"/>
  <c r="E769" i="1"/>
  <c r="E735" i="1"/>
  <c r="I300" i="9"/>
  <c r="BY52" i="1"/>
  <c r="BY67" i="1" s="1"/>
  <c r="BY71" i="1" s="1"/>
  <c r="C645" i="1" s="1"/>
  <c r="AK52" i="1"/>
  <c r="AK67" i="1" s="1"/>
  <c r="AK71" i="1" s="1"/>
  <c r="C530" i="1" s="1"/>
  <c r="G530" i="1" s="1"/>
  <c r="T52" i="1"/>
  <c r="T67" i="1" s="1"/>
  <c r="BF52" i="1"/>
  <c r="BF67" i="1" s="1"/>
  <c r="BF71" i="1" s="1"/>
  <c r="I245" i="9" s="1"/>
  <c r="AX52" i="1"/>
  <c r="AX67" i="1" s="1"/>
  <c r="AX71" i="1" s="1"/>
  <c r="C543" i="1" s="1"/>
  <c r="E744" i="1"/>
  <c r="BE52" i="1"/>
  <c r="BE67" i="1" s="1"/>
  <c r="BE71" i="1" s="1"/>
  <c r="AW52" i="1"/>
  <c r="AW67" i="1" s="1"/>
  <c r="AW71" i="1" s="1"/>
  <c r="AM52" i="1"/>
  <c r="AM67" i="1" s="1"/>
  <c r="AM71" i="1" s="1"/>
  <c r="J52" i="1"/>
  <c r="J67" i="1" s="1"/>
  <c r="AH52" i="1"/>
  <c r="AH67" i="1" s="1"/>
  <c r="AF52" i="1"/>
  <c r="AF67" i="1" s="1"/>
  <c r="AF71" i="1" s="1"/>
  <c r="C525" i="1" s="1"/>
  <c r="G525" i="1" s="1"/>
  <c r="P52" i="1"/>
  <c r="P67" i="1" s="1"/>
  <c r="I49" i="9" s="1"/>
  <c r="CB52" i="1"/>
  <c r="CB67" i="1" s="1"/>
  <c r="CB71" i="1" s="1"/>
  <c r="C573" i="1" s="1"/>
  <c r="BD52" i="1"/>
  <c r="BD67" i="1" s="1"/>
  <c r="BD71" i="1" s="1"/>
  <c r="G245" i="9" s="1"/>
  <c r="D52" i="1"/>
  <c r="D67" i="1" s="1"/>
  <c r="D71" i="1" s="1"/>
  <c r="D21" i="9" s="1"/>
  <c r="BM52" i="1"/>
  <c r="BM67" i="1" s="1"/>
  <c r="BM71" i="1" s="1"/>
  <c r="C638" i="1" s="1"/>
  <c r="C702" i="1"/>
  <c r="AJ52" i="1"/>
  <c r="AJ67" i="1" s="1"/>
  <c r="AJ71" i="1" s="1"/>
  <c r="H149" i="9" s="1"/>
  <c r="V52" i="1"/>
  <c r="V67" i="1" s="1"/>
  <c r="AA52" i="1"/>
  <c r="AA67" i="1" s="1"/>
  <c r="AA71" i="1" s="1"/>
  <c r="C520" i="1" s="1"/>
  <c r="G520" i="1" s="1"/>
  <c r="BV52" i="1"/>
  <c r="BV67" i="1" s="1"/>
  <c r="BV71" i="1" s="1"/>
  <c r="C642" i="1" s="1"/>
  <c r="AY52" i="1"/>
  <c r="AY67" i="1" s="1"/>
  <c r="AY71" i="1" s="1"/>
  <c r="C625" i="1" s="1"/>
  <c r="BP52" i="1"/>
  <c r="BP67" i="1" s="1"/>
  <c r="E305" i="9" s="1"/>
  <c r="AN52" i="1"/>
  <c r="AN67" i="1" s="1"/>
  <c r="E177" i="9" s="1"/>
  <c r="BR52" i="1"/>
  <c r="BR67" i="1" s="1"/>
  <c r="BR71" i="1" s="1"/>
  <c r="C563" i="1" s="1"/>
  <c r="F52" i="1"/>
  <c r="F67" i="1" s="1"/>
  <c r="F71" i="1" s="1"/>
  <c r="BX52" i="1"/>
  <c r="BX67" i="1" s="1"/>
  <c r="BX71" i="1" s="1"/>
  <c r="BT52" i="1"/>
  <c r="BT67" i="1" s="1"/>
  <c r="I305" i="9" s="1"/>
  <c r="H71" i="1"/>
  <c r="C501" i="1" s="1"/>
  <c r="G501" i="1" s="1"/>
  <c r="AG52" i="1"/>
  <c r="AG67" i="1" s="1"/>
  <c r="BO52" i="1"/>
  <c r="BO67" i="1" s="1"/>
  <c r="BO71" i="1" s="1"/>
  <c r="D309" i="9" s="1"/>
  <c r="M52" i="1"/>
  <c r="M67" i="1" s="1"/>
  <c r="M71" i="1" s="1"/>
  <c r="G52" i="1"/>
  <c r="G67" i="1" s="1"/>
  <c r="G71" i="1" s="1"/>
  <c r="C672" i="1" s="1"/>
  <c r="BN52" i="1"/>
  <c r="BN67" i="1" s="1"/>
  <c r="BN71" i="1" s="1"/>
  <c r="C619" i="1" s="1"/>
  <c r="BQ52" i="1"/>
  <c r="BQ67" i="1" s="1"/>
  <c r="BQ71" i="1" s="1"/>
  <c r="C562" i="1" s="1"/>
  <c r="AB52" i="1"/>
  <c r="AB67" i="1" s="1"/>
  <c r="J759" i="1" s="1"/>
  <c r="H172" i="9"/>
  <c r="CE48" i="1"/>
  <c r="CE62" i="1"/>
  <c r="E756" i="1"/>
  <c r="D108" i="9"/>
  <c r="E811" i="1"/>
  <c r="F76" i="9"/>
  <c r="E751" i="1"/>
  <c r="T71" i="1"/>
  <c r="H17" i="9"/>
  <c r="J739" i="1"/>
  <c r="J765" i="1"/>
  <c r="J806" i="10"/>
  <c r="J776" i="10"/>
  <c r="J755" i="10"/>
  <c r="N815" i="1"/>
  <c r="F511" i="1"/>
  <c r="H501" i="1"/>
  <c r="F501" i="1"/>
  <c r="F497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G181" i="9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BB52" i="1"/>
  <c r="BB67" i="1" s="1"/>
  <c r="BB71" i="1" s="1"/>
  <c r="C547" i="1" s="1"/>
  <c r="L52" i="1"/>
  <c r="L67" i="1" s="1"/>
  <c r="L71" i="1" s="1"/>
  <c r="BA52" i="1"/>
  <c r="BA67" i="1" s="1"/>
  <c r="BA71" i="1" s="1"/>
  <c r="AV52" i="1"/>
  <c r="AV67" i="1" s="1"/>
  <c r="AV71" i="1" s="1"/>
  <c r="C541" i="1" s="1"/>
  <c r="AL52" i="1"/>
  <c r="AL67" i="1" s="1"/>
  <c r="AL71" i="1" s="1"/>
  <c r="C181" i="9" s="1"/>
  <c r="CC52" i="1"/>
  <c r="CC67" i="1" s="1"/>
  <c r="CC71" i="1" s="1"/>
  <c r="D373" i="9" s="1"/>
  <c r="AC52" i="1"/>
  <c r="AC67" i="1" s="1"/>
  <c r="AC71" i="1" s="1"/>
  <c r="C694" i="1" s="1"/>
  <c r="BS52" i="1"/>
  <c r="BS67" i="1" s="1"/>
  <c r="BS71" i="1" s="1"/>
  <c r="H309" i="9" s="1"/>
  <c r="AO52" i="1"/>
  <c r="AO67" i="1" s="1"/>
  <c r="AO71" i="1" s="1"/>
  <c r="AI52" i="1"/>
  <c r="AI67" i="1" s="1"/>
  <c r="AI71" i="1" s="1"/>
  <c r="C700" i="1" s="1"/>
  <c r="W52" i="1"/>
  <c r="W67" i="1" s="1"/>
  <c r="W71" i="1" s="1"/>
  <c r="C688" i="1" s="1"/>
  <c r="AS52" i="1"/>
  <c r="AS67" i="1" s="1"/>
  <c r="AS71" i="1" s="1"/>
  <c r="AQ52" i="1"/>
  <c r="AQ67" i="1" s="1"/>
  <c r="AQ71" i="1" s="1"/>
  <c r="C536" i="1" s="1"/>
  <c r="G536" i="1" s="1"/>
  <c r="AR52" i="1"/>
  <c r="AR67" i="1" s="1"/>
  <c r="AR71" i="1" s="1"/>
  <c r="C709" i="1" s="1"/>
  <c r="AZ52" i="1"/>
  <c r="AZ67" i="1" s="1"/>
  <c r="AZ71" i="1" s="1"/>
  <c r="C245" i="9" s="1"/>
  <c r="N52" i="1"/>
  <c r="N67" i="1" s="1"/>
  <c r="N71" i="1" s="1"/>
  <c r="G53" i="9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I117" i="9" s="1"/>
  <c r="AT52" i="1"/>
  <c r="AT67" i="1" s="1"/>
  <c r="AT71" i="1" s="1"/>
  <c r="D213" i="9" s="1"/>
  <c r="E760" i="1"/>
  <c r="F236" i="9"/>
  <c r="E786" i="1"/>
  <c r="I44" i="9"/>
  <c r="E747" i="1"/>
  <c r="G268" i="9"/>
  <c r="E794" i="1"/>
  <c r="BG52" i="1"/>
  <c r="BG67" i="1" s="1"/>
  <c r="BG71" i="1" s="1"/>
  <c r="C277" i="9" s="1"/>
  <c r="Q52" i="1"/>
  <c r="Q67" i="1" s="1"/>
  <c r="Q71" i="1" s="1"/>
  <c r="BK52" i="1"/>
  <c r="BK67" i="1" s="1"/>
  <c r="BK71" i="1" s="1"/>
  <c r="O52" i="1"/>
  <c r="O67" i="1" s="1"/>
  <c r="O71" i="1" s="1"/>
  <c r="C680" i="1" s="1"/>
  <c r="BW52" i="1"/>
  <c r="BW67" i="1" s="1"/>
  <c r="BW71" i="1" s="1"/>
  <c r="E341" i="9" s="1"/>
  <c r="BI52" i="1"/>
  <c r="BI67" i="1" s="1"/>
  <c r="BI71" i="1" s="1"/>
  <c r="K52" i="1"/>
  <c r="K67" i="1" s="1"/>
  <c r="K71" i="1" s="1"/>
  <c r="D465" i="1"/>
  <c r="F505" i="1"/>
  <c r="F499" i="1"/>
  <c r="H499" i="1"/>
  <c r="E739" i="1"/>
  <c r="H12" i="9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I52" i="1"/>
  <c r="I67" i="1" s="1"/>
  <c r="I71" i="1" s="1"/>
  <c r="C502" i="1" s="1"/>
  <c r="G502" i="1" s="1"/>
  <c r="BJ52" i="1"/>
  <c r="BJ67" i="1" s="1"/>
  <c r="BJ71" i="1" s="1"/>
  <c r="C555" i="1" s="1"/>
  <c r="BZ52" i="1"/>
  <c r="BZ67" i="1" s="1"/>
  <c r="BZ71" i="1" s="1"/>
  <c r="C52" i="1"/>
  <c r="AE52" i="1"/>
  <c r="AE67" i="1" s="1"/>
  <c r="AE71" i="1" s="1"/>
  <c r="BL52" i="1"/>
  <c r="BL67" i="1" s="1"/>
  <c r="BL71" i="1" s="1"/>
  <c r="E758" i="10"/>
  <c r="E774" i="10"/>
  <c r="E798" i="10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H520" i="1"/>
  <c r="Z815" i="10"/>
  <c r="D341" i="1"/>
  <c r="C481" i="1" s="1"/>
  <c r="C50" i="8"/>
  <c r="J781" i="1"/>
  <c r="H209" i="9"/>
  <c r="J751" i="1"/>
  <c r="F81" i="9"/>
  <c r="J789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H213" i="9"/>
  <c r="E766" i="10"/>
  <c r="E790" i="10"/>
  <c r="C126" i="8"/>
  <c r="D391" i="1"/>
  <c r="F32" i="6"/>
  <c r="C478" i="1"/>
  <c r="J748" i="10"/>
  <c r="J763" i="10"/>
  <c r="J795" i="10"/>
  <c r="C102" i="8"/>
  <c r="C482" i="1"/>
  <c r="E760" i="10"/>
  <c r="E770" i="10"/>
  <c r="E786" i="10"/>
  <c r="E802" i="10"/>
  <c r="E810" i="10"/>
  <c r="F498" i="1"/>
  <c r="J768" i="1"/>
  <c r="I145" i="9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629" i="1"/>
  <c r="C551" i="1"/>
  <c r="G341" i="9"/>
  <c r="C570" i="1"/>
  <c r="E782" i="10"/>
  <c r="E806" i="10"/>
  <c r="F516" i="1"/>
  <c r="H516" i="1"/>
  <c r="J771" i="10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J758" i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558" i="1" l="1"/>
  <c r="J770" i="1"/>
  <c r="D177" i="9"/>
  <c r="J796" i="1"/>
  <c r="G337" i="9"/>
  <c r="I273" i="9"/>
  <c r="J808" i="1"/>
  <c r="J744" i="1"/>
  <c r="E814" i="10"/>
  <c r="C616" i="1"/>
  <c r="I241" i="9"/>
  <c r="P71" i="1"/>
  <c r="C544" i="1"/>
  <c r="G544" i="1" s="1"/>
  <c r="J782" i="1"/>
  <c r="C508" i="1"/>
  <c r="G508" i="1" s="1"/>
  <c r="H53" i="9"/>
  <c r="J805" i="1"/>
  <c r="F113" i="9"/>
  <c r="I149" i="9"/>
  <c r="I213" i="9"/>
  <c r="F117" i="9"/>
  <c r="C692" i="1"/>
  <c r="J747" i="1"/>
  <c r="G241" i="9"/>
  <c r="J787" i="1"/>
  <c r="H241" i="9"/>
  <c r="J788" i="1"/>
  <c r="I209" i="9"/>
  <c r="C549" i="1"/>
  <c r="D337" i="9"/>
  <c r="H21" i="9"/>
  <c r="J811" i="1"/>
  <c r="C673" i="1"/>
  <c r="C369" i="9"/>
  <c r="C560" i="1"/>
  <c r="C567" i="1"/>
  <c r="J780" i="1"/>
  <c r="C669" i="1"/>
  <c r="D341" i="9"/>
  <c r="C624" i="1"/>
  <c r="G209" i="9"/>
  <c r="C627" i="1"/>
  <c r="D17" i="9"/>
  <c r="C497" i="1"/>
  <c r="G497" i="1" s="1"/>
  <c r="J735" i="1"/>
  <c r="D305" i="9"/>
  <c r="C711" i="1"/>
  <c r="C703" i="1"/>
  <c r="C707" i="1"/>
  <c r="C574" i="1"/>
  <c r="J798" i="1"/>
  <c r="C535" i="1"/>
  <c r="G535" i="1" s="1"/>
  <c r="C528" i="1"/>
  <c r="G528" i="1" s="1"/>
  <c r="G149" i="9"/>
  <c r="F277" i="9"/>
  <c r="C617" i="1"/>
  <c r="C529" i="1"/>
  <c r="G529" i="1" s="1"/>
  <c r="F337" i="9"/>
  <c r="J807" i="1"/>
  <c r="F305" i="9"/>
  <c r="J800" i="1"/>
  <c r="I277" i="9"/>
  <c r="E21" i="9"/>
  <c r="C701" i="1"/>
  <c r="C670" i="1"/>
  <c r="C690" i="1"/>
  <c r="D117" i="9"/>
  <c r="F49" i="9"/>
  <c r="C531" i="1"/>
  <c r="G531" i="1" s="1"/>
  <c r="C643" i="1"/>
  <c r="C568" i="1"/>
  <c r="C620" i="1"/>
  <c r="I181" i="9"/>
  <c r="C522" i="1"/>
  <c r="G522" i="1" s="1"/>
  <c r="E245" i="9"/>
  <c r="C518" i="1"/>
  <c r="G518" i="1" s="1"/>
  <c r="C545" i="1"/>
  <c r="G545" i="1" s="1"/>
  <c r="C537" i="1"/>
  <c r="G537" i="1" s="1"/>
  <c r="C632" i="1"/>
  <c r="H117" i="9"/>
  <c r="I21" i="9"/>
  <c r="F309" i="9"/>
  <c r="C623" i="1"/>
  <c r="C695" i="1"/>
  <c r="E815" i="1"/>
  <c r="C523" i="1"/>
  <c r="G523" i="1" s="1"/>
  <c r="F53" i="9"/>
  <c r="C678" i="1"/>
  <c r="C506" i="1"/>
  <c r="G506" i="1" s="1"/>
  <c r="G85" i="9"/>
  <c r="C514" i="1"/>
  <c r="G514" i="1" s="1"/>
  <c r="C686" i="1"/>
  <c r="C552" i="1"/>
  <c r="D149" i="9"/>
  <c r="C674" i="1"/>
  <c r="C641" i="1"/>
  <c r="C341" i="9"/>
  <c r="C566" i="1"/>
  <c r="C505" i="1"/>
  <c r="C677" i="1"/>
  <c r="E53" i="9"/>
  <c r="C49" i="9"/>
  <c r="J71" i="1"/>
  <c r="J741" i="1"/>
  <c r="C524" i="1"/>
  <c r="C696" i="1"/>
  <c r="C149" i="9"/>
  <c r="J753" i="1"/>
  <c r="V71" i="1"/>
  <c r="C546" i="1"/>
  <c r="G546" i="1" s="1"/>
  <c r="D245" i="9"/>
  <c r="C630" i="1"/>
  <c r="F145" i="9"/>
  <c r="AH71" i="1"/>
  <c r="G21" i="9"/>
  <c r="C697" i="1"/>
  <c r="C676" i="1"/>
  <c r="C504" i="1"/>
  <c r="G504" i="1" s="1"/>
  <c r="D53" i="9"/>
  <c r="F181" i="9"/>
  <c r="C706" i="1"/>
  <c r="C534" i="1"/>
  <c r="G534" i="1" s="1"/>
  <c r="J771" i="1"/>
  <c r="AN71" i="1"/>
  <c r="C85" i="9"/>
  <c r="C510" i="1"/>
  <c r="G510" i="1" s="1"/>
  <c r="C682" i="1"/>
  <c r="H81" i="9"/>
  <c r="F213" i="9"/>
  <c r="C554" i="1"/>
  <c r="E277" i="9"/>
  <c r="C634" i="1"/>
  <c r="C691" i="1"/>
  <c r="C519" i="1"/>
  <c r="G519" i="1" s="1"/>
  <c r="E117" i="9"/>
  <c r="J763" i="1"/>
  <c r="J764" i="1"/>
  <c r="AG71" i="1"/>
  <c r="E145" i="9"/>
  <c r="J799" i="1"/>
  <c r="BP71" i="1"/>
  <c r="C710" i="1"/>
  <c r="C538" i="1"/>
  <c r="G538" i="1" s="1"/>
  <c r="C213" i="9"/>
  <c r="F21" i="9"/>
  <c r="C671" i="1"/>
  <c r="C499" i="1"/>
  <c r="G499" i="1" s="1"/>
  <c r="C500" i="1"/>
  <c r="G500" i="1" s="1"/>
  <c r="C309" i="9"/>
  <c r="J738" i="1"/>
  <c r="C713" i="1"/>
  <c r="C636" i="1"/>
  <c r="C553" i="1"/>
  <c r="D277" i="9"/>
  <c r="H145" i="9"/>
  <c r="C511" i="1"/>
  <c r="D85" i="9"/>
  <c r="C683" i="1"/>
  <c r="D145" i="9"/>
  <c r="C647" i="1"/>
  <c r="G213" i="9"/>
  <c r="C631" i="1"/>
  <c r="C542" i="1"/>
  <c r="G17" i="9"/>
  <c r="J767" i="1"/>
  <c r="C626" i="1"/>
  <c r="I85" i="9"/>
  <c r="J797" i="1"/>
  <c r="C507" i="1"/>
  <c r="G507" i="1" s="1"/>
  <c r="J737" i="1"/>
  <c r="J801" i="1"/>
  <c r="C539" i="1"/>
  <c r="G539" i="1" s="1"/>
  <c r="G309" i="9"/>
  <c r="C516" i="1"/>
  <c r="G516" i="1" s="1"/>
  <c r="C305" i="9"/>
  <c r="C559" i="1"/>
  <c r="C689" i="1"/>
  <c r="C117" i="9"/>
  <c r="C517" i="1"/>
  <c r="G517" i="1" s="1"/>
  <c r="C628" i="1"/>
  <c r="I341" i="9"/>
  <c r="C618" i="1"/>
  <c r="G113" i="9"/>
  <c r="AB71" i="1"/>
  <c r="J803" i="1"/>
  <c r="BT71" i="1"/>
  <c r="C614" i="1"/>
  <c r="H245" i="9"/>
  <c r="C550" i="1"/>
  <c r="C540" i="1"/>
  <c r="G540" i="1" s="1"/>
  <c r="C712" i="1"/>
  <c r="E213" i="9"/>
  <c r="C639" i="1"/>
  <c r="C564" i="1"/>
  <c r="C679" i="1"/>
  <c r="F17" i="9"/>
  <c r="G305" i="9"/>
  <c r="C557" i="1"/>
  <c r="C637" i="1"/>
  <c r="H277" i="9"/>
  <c r="C569" i="1"/>
  <c r="F341" i="9"/>
  <c r="C644" i="1"/>
  <c r="I364" i="9"/>
  <c r="E816" i="1"/>
  <c r="C428" i="1"/>
  <c r="C373" i="9"/>
  <c r="H498" i="1"/>
  <c r="C708" i="1"/>
  <c r="H181" i="9"/>
  <c r="H544" i="1"/>
  <c r="C622" i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H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H515" i="1"/>
  <c r="F522" i="1"/>
  <c r="F510" i="1"/>
  <c r="F513" i="1"/>
  <c r="H513" i="1"/>
  <c r="C142" i="8"/>
  <c r="D39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H512" i="1"/>
  <c r="F526" i="1"/>
  <c r="F503" i="1"/>
  <c r="F508" i="1"/>
  <c r="F514" i="1"/>
  <c r="H514" i="1"/>
  <c r="H507" i="1"/>
  <c r="F507" i="1"/>
  <c r="F518" i="1"/>
  <c r="F546" i="1"/>
  <c r="F506" i="1"/>
  <c r="H506" i="1"/>
  <c r="H500" i="1"/>
  <c r="F500" i="1"/>
  <c r="F509" i="1"/>
  <c r="H508" i="1" l="1"/>
  <c r="H522" i="1"/>
  <c r="H497" i="1"/>
  <c r="H510" i="1"/>
  <c r="H518" i="1"/>
  <c r="G550" i="1"/>
  <c r="H550" i="1" s="1"/>
  <c r="C561" i="1"/>
  <c r="C621" i="1"/>
  <c r="E309" i="9"/>
  <c r="C687" i="1"/>
  <c r="C515" i="1"/>
  <c r="G515" i="1" s="1"/>
  <c r="H85" i="9"/>
  <c r="G511" i="1"/>
  <c r="H511" i="1"/>
  <c r="C705" i="1"/>
  <c r="E181" i="9"/>
  <c r="C533" i="1"/>
  <c r="G533" i="1" s="1"/>
  <c r="D615" i="1"/>
  <c r="G505" i="1"/>
  <c r="H505" i="1" s="1"/>
  <c r="C640" i="1"/>
  <c r="C565" i="1"/>
  <c r="I309" i="9"/>
  <c r="E149" i="9"/>
  <c r="C526" i="1"/>
  <c r="C698" i="1"/>
  <c r="C699" i="1"/>
  <c r="C527" i="1"/>
  <c r="G527" i="1" s="1"/>
  <c r="F149" i="9"/>
  <c r="G524" i="1"/>
  <c r="H524" i="1" s="1"/>
  <c r="H546" i="1"/>
  <c r="C521" i="1"/>
  <c r="G521" i="1" s="1"/>
  <c r="C693" i="1"/>
  <c r="G117" i="9"/>
  <c r="C496" i="1"/>
  <c r="G496" i="1" s="1"/>
  <c r="C668" i="1"/>
  <c r="C21" i="9"/>
  <c r="C53" i="9"/>
  <c r="C675" i="1"/>
  <c r="C503" i="1"/>
  <c r="H509" i="1"/>
  <c r="J734" i="1"/>
  <c r="J815" i="1" s="1"/>
  <c r="CE67" i="1"/>
  <c r="CE71" i="1" s="1"/>
  <c r="C716" i="1" s="1"/>
  <c r="C17" i="9"/>
  <c r="J733" i="10"/>
  <c r="J814" i="10" s="1"/>
  <c r="H545" i="1"/>
  <c r="F545" i="1"/>
  <c r="H525" i="1"/>
  <c r="F525" i="1"/>
  <c r="F529" i="1"/>
  <c r="H529" i="1" s="1"/>
  <c r="C146" i="8"/>
  <c r="D396" i="1"/>
  <c r="C151" i="8" s="1"/>
  <c r="F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648" i="1" l="1"/>
  <c r="M716" i="1" s="1"/>
  <c r="Y816" i="1" s="1"/>
  <c r="H521" i="1"/>
  <c r="G503" i="1"/>
  <c r="H503" i="1" s="1"/>
  <c r="C715" i="1"/>
  <c r="G526" i="1"/>
  <c r="H526" i="1" s="1"/>
  <c r="I373" i="9"/>
  <c r="D684" i="1"/>
  <c r="D642" i="1"/>
  <c r="D674" i="1"/>
  <c r="D716" i="1"/>
  <c r="D709" i="1"/>
  <c r="D636" i="1"/>
  <c r="D702" i="1"/>
  <c r="D713" i="1"/>
  <c r="D698" i="1"/>
  <c r="D616" i="1"/>
  <c r="D644" i="1"/>
  <c r="D639" i="1"/>
  <c r="D705" i="1"/>
  <c r="D706" i="1"/>
  <c r="D646" i="1"/>
  <c r="D693" i="1"/>
  <c r="D622" i="1"/>
  <c r="D686" i="1"/>
  <c r="D675" i="1"/>
  <c r="D629" i="1"/>
  <c r="D620" i="1"/>
  <c r="D669" i="1"/>
  <c r="D691" i="1"/>
  <c r="D673" i="1"/>
  <c r="D677" i="1"/>
  <c r="D640" i="1"/>
  <c r="D689" i="1"/>
  <c r="D701" i="1"/>
  <c r="D696" i="1"/>
  <c r="D645" i="1"/>
  <c r="D628" i="1"/>
  <c r="D711" i="1"/>
  <c r="D676" i="1"/>
  <c r="D687" i="1"/>
  <c r="D710" i="1"/>
  <c r="D668" i="1"/>
  <c r="D680" i="1"/>
  <c r="D643" i="1"/>
  <c r="D619" i="1"/>
  <c r="D695" i="1"/>
  <c r="D683" i="1"/>
  <c r="D624" i="1"/>
  <c r="D625" i="1"/>
  <c r="D681" i="1"/>
  <c r="D641" i="1"/>
  <c r="D688" i="1"/>
  <c r="D623" i="1"/>
  <c r="D682" i="1"/>
  <c r="D704" i="1"/>
  <c r="D631" i="1"/>
  <c r="D708" i="1"/>
  <c r="D700" i="1"/>
  <c r="D630" i="1"/>
  <c r="D632" i="1"/>
  <c r="D617" i="1"/>
  <c r="D697" i="1"/>
  <c r="D685" i="1"/>
  <c r="D690" i="1"/>
  <c r="D707" i="1"/>
  <c r="D637" i="1"/>
  <c r="D694" i="1"/>
  <c r="D647" i="1"/>
  <c r="D635" i="1"/>
  <c r="D626" i="1"/>
  <c r="D679" i="1"/>
  <c r="D671" i="1"/>
  <c r="D634" i="1"/>
  <c r="D638" i="1"/>
  <c r="D703" i="1"/>
  <c r="D670" i="1"/>
  <c r="D627" i="1"/>
  <c r="D621" i="1"/>
  <c r="D712" i="1"/>
  <c r="D678" i="1"/>
  <c r="D672" i="1"/>
  <c r="D633" i="1"/>
  <c r="D618" i="1"/>
  <c r="D692" i="1"/>
  <c r="D699" i="1"/>
  <c r="C433" i="1"/>
  <c r="C441" i="1" s="1"/>
  <c r="J816" i="1"/>
  <c r="I369" i="9"/>
  <c r="J815" i="10"/>
  <c r="E612" i="1" l="1"/>
  <c r="E647" i="1" s="1"/>
  <c r="E623" i="1"/>
  <c r="E716" i="1" s="1"/>
  <c r="D715" i="1"/>
  <c r="E638" i="1" l="1"/>
  <c r="E642" i="1"/>
  <c r="E712" i="1"/>
  <c r="E624" i="1"/>
  <c r="F624" i="1" s="1"/>
  <c r="F630" i="1" s="1"/>
  <c r="E695" i="1"/>
  <c r="E635" i="1"/>
  <c r="E633" i="1"/>
  <c r="E681" i="1"/>
  <c r="E626" i="1"/>
  <c r="E629" i="1"/>
  <c r="E682" i="1"/>
  <c r="E670" i="1"/>
  <c r="E687" i="1"/>
  <c r="E685" i="1"/>
  <c r="E691" i="1"/>
  <c r="F707" i="1"/>
  <c r="F689" i="1"/>
  <c r="F711" i="1"/>
  <c r="F646" i="1"/>
  <c r="F638" i="1"/>
  <c r="F628" i="1"/>
  <c r="F637" i="1"/>
  <c r="F705" i="1"/>
  <c r="F710" i="1"/>
  <c r="F700" i="1"/>
  <c r="F645" i="1"/>
  <c r="E639" i="1"/>
  <c r="E696" i="1"/>
  <c r="E640" i="1"/>
  <c r="E678" i="1"/>
  <c r="E704" i="1"/>
  <c r="E710" i="1"/>
  <c r="E674" i="1"/>
  <c r="E673" i="1"/>
  <c r="E634" i="1"/>
  <c r="E677" i="1"/>
  <c r="E679" i="1"/>
  <c r="E697" i="1"/>
  <c r="E675" i="1"/>
  <c r="E643" i="1"/>
  <c r="E708" i="1"/>
  <c r="E692" i="1"/>
  <c r="E707" i="1"/>
  <c r="E644" i="1"/>
  <c r="E669" i="1"/>
  <c r="E688" i="1"/>
  <c r="E671" i="1"/>
  <c r="E672" i="1"/>
  <c r="E702" i="1"/>
  <c r="E705" i="1"/>
  <c r="E699" i="1"/>
  <c r="E646" i="1"/>
  <c r="E713" i="1"/>
  <c r="E641" i="1"/>
  <c r="E628" i="1"/>
  <c r="E709" i="1"/>
  <c r="E627" i="1"/>
  <c r="E698" i="1"/>
  <c r="E684" i="1"/>
  <c r="E680" i="1"/>
  <c r="E703" i="1"/>
  <c r="E693" i="1"/>
  <c r="E683" i="1"/>
  <c r="E711" i="1"/>
  <c r="E701" i="1"/>
  <c r="E668" i="1"/>
  <c r="E694" i="1"/>
  <c r="E630" i="1"/>
  <c r="E690" i="1"/>
  <c r="E676" i="1"/>
  <c r="E700" i="1"/>
  <c r="E631" i="1"/>
  <c r="E636" i="1"/>
  <c r="E625" i="1"/>
  <c r="E706" i="1"/>
  <c r="E689" i="1"/>
  <c r="E645" i="1"/>
  <c r="E686" i="1"/>
  <c r="E632" i="1"/>
  <c r="E637" i="1"/>
  <c r="F626" i="1" l="1"/>
  <c r="F636" i="1"/>
  <c r="F704" i="1"/>
  <c r="F682" i="1"/>
  <c r="F706" i="1"/>
  <c r="F639" i="1"/>
  <c r="F694" i="1"/>
  <c r="F644" i="1"/>
  <c r="F681" i="1"/>
  <c r="F642" i="1"/>
  <c r="F716" i="1"/>
  <c r="F684" i="1"/>
  <c r="F703" i="1"/>
  <c r="F686" i="1"/>
  <c r="F672" i="1"/>
  <c r="F635" i="1"/>
  <c r="F640" i="1"/>
  <c r="F625" i="1"/>
  <c r="F671" i="1"/>
  <c r="F698" i="1"/>
  <c r="F677" i="1"/>
  <c r="F683" i="1"/>
  <c r="F627" i="1"/>
  <c r="F697" i="1"/>
  <c r="F670" i="1"/>
  <c r="F668" i="1"/>
  <c r="F678" i="1"/>
  <c r="F675" i="1"/>
  <c r="F676" i="1"/>
  <c r="F691" i="1"/>
  <c r="F669" i="1"/>
  <c r="F701" i="1"/>
  <c r="F631" i="1"/>
  <c r="F687" i="1"/>
  <c r="F696" i="1"/>
  <c r="F632" i="1"/>
  <c r="F647" i="1"/>
  <c r="F643" i="1"/>
  <c r="F629" i="1"/>
  <c r="F702" i="1"/>
  <c r="F709" i="1"/>
  <c r="F680" i="1"/>
  <c r="F685" i="1"/>
  <c r="F634" i="1"/>
  <c r="F690" i="1"/>
  <c r="F641" i="1"/>
  <c r="F692" i="1"/>
  <c r="F674" i="1"/>
  <c r="F713" i="1"/>
  <c r="F673" i="1"/>
  <c r="F699" i="1"/>
  <c r="F633" i="1"/>
  <c r="F708" i="1"/>
  <c r="F712" i="1"/>
  <c r="F679" i="1"/>
  <c r="F693" i="1"/>
  <c r="F695" i="1"/>
  <c r="F688" i="1"/>
  <c r="G625" i="1"/>
  <c r="G629" i="1" s="1"/>
  <c r="E715" i="1"/>
  <c r="G695" i="1" l="1"/>
  <c r="G690" i="1"/>
  <c r="G676" i="1"/>
  <c r="G635" i="1"/>
  <c r="G630" i="1"/>
  <c r="G682" i="1"/>
  <c r="G703" i="1"/>
  <c r="G671" i="1"/>
  <c r="G638" i="1"/>
  <c r="F715" i="1"/>
  <c r="G697" i="1"/>
  <c r="G701" i="1"/>
  <c r="G707" i="1"/>
  <c r="G639" i="1"/>
  <c r="G685" i="1"/>
  <c r="G709" i="1"/>
  <c r="G644" i="1"/>
  <c r="G698" i="1"/>
  <c r="G706" i="1"/>
  <c r="G688" i="1"/>
  <c r="G637" i="1"/>
  <c r="G683" i="1"/>
  <c r="G712" i="1"/>
  <c r="G633" i="1"/>
  <c r="G632" i="1"/>
  <c r="G686" i="1"/>
  <c r="G687" i="1"/>
  <c r="G634" i="1"/>
  <c r="G677" i="1"/>
  <c r="G716" i="1"/>
  <c r="G696" i="1"/>
  <c r="G711" i="1"/>
  <c r="G642" i="1"/>
  <c r="G641" i="1"/>
  <c r="G689" i="1"/>
  <c r="G704" i="1"/>
  <c r="G636" i="1"/>
  <c r="G702" i="1"/>
  <c r="G645" i="1"/>
  <c r="G692" i="1"/>
  <c r="G708" i="1"/>
  <c r="G678" i="1"/>
  <c r="G674" i="1"/>
  <c r="G693" i="1"/>
  <c r="G631" i="1"/>
  <c r="G705" i="1"/>
  <c r="G670" i="1"/>
  <c r="G647" i="1"/>
  <c r="G680" i="1"/>
  <c r="G668" i="1"/>
  <c r="G679" i="1"/>
  <c r="G646" i="1"/>
  <c r="G713" i="1"/>
  <c r="G643" i="1"/>
  <c r="G673" i="1"/>
  <c r="G675" i="1"/>
  <c r="G681" i="1"/>
  <c r="G628" i="1"/>
  <c r="G699" i="1"/>
  <c r="G640" i="1"/>
  <c r="G684" i="1"/>
  <c r="G669" i="1"/>
  <c r="G627" i="1"/>
  <c r="G626" i="1"/>
  <c r="G715" i="1" s="1"/>
  <c r="G710" i="1"/>
  <c r="G694" i="1"/>
  <c r="G700" i="1"/>
  <c r="G691" i="1"/>
  <c r="G672" i="1"/>
  <c r="H628" i="1" l="1"/>
  <c r="H683" i="1"/>
  <c r="H709" i="1"/>
  <c r="H642" i="1"/>
  <c r="H685" i="1"/>
  <c r="H673" i="1"/>
  <c r="H631" i="1"/>
  <c r="H680" i="1"/>
  <c r="H674" i="1"/>
  <c r="H636" i="1"/>
  <c r="H688" i="1"/>
  <c r="H712" i="1"/>
  <c r="H646" i="1"/>
  <c r="H670" i="1"/>
  <c r="H639" i="1"/>
  <c r="H692" i="1"/>
  <c r="H644" i="1"/>
  <c r="H691" i="1"/>
  <c r="H698" i="1"/>
  <c r="H669" i="1"/>
  <c r="H635" i="1"/>
  <c r="H630" i="1"/>
  <c r="H711" i="1"/>
  <c r="H633" i="1"/>
  <c r="H708" i="1"/>
  <c r="H629" i="1"/>
  <c r="H703" i="1"/>
  <c r="H641" i="1"/>
  <c r="H696" i="1"/>
  <c r="H634" i="1"/>
  <c r="H693" i="1"/>
  <c r="H695" i="1"/>
  <c r="H710" i="1"/>
  <c r="H707" i="1"/>
  <c r="H686" i="1"/>
  <c r="H704" i="1"/>
  <c r="H676" i="1"/>
  <c r="H702" i="1"/>
  <c r="H637" i="1"/>
  <c r="H679" i="1"/>
  <c r="H638" i="1"/>
  <c r="H632" i="1"/>
  <c r="H716" i="1"/>
  <c r="H645" i="1"/>
  <c r="H672" i="1"/>
  <c r="H713" i="1"/>
  <c r="H675" i="1"/>
  <c r="H690" i="1"/>
  <c r="H687" i="1"/>
  <c r="H677" i="1"/>
  <c r="H681" i="1"/>
  <c r="H705" i="1"/>
  <c r="H694" i="1"/>
  <c r="H706" i="1"/>
  <c r="H668" i="1"/>
  <c r="H701" i="1"/>
  <c r="H671" i="1"/>
  <c r="H682" i="1"/>
  <c r="H640" i="1"/>
  <c r="H700" i="1"/>
  <c r="H678" i="1"/>
  <c r="H684" i="1"/>
  <c r="H697" i="1"/>
  <c r="H689" i="1"/>
  <c r="H699" i="1"/>
  <c r="H647" i="1"/>
  <c r="H643" i="1"/>
  <c r="H715" i="1" l="1"/>
  <c r="I629" i="1"/>
  <c r="I669" i="1" l="1"/>
  <c r="I705" i="1"/>
  <c r="I674" i="1"/>
  <c r="I689" i="1"/>
  <c r="I641" i="1"/>
  <c r="I694" i="1"/>
  <c r="I702" i="1"/>
  <c r="I673" i="1"/>
  <c r="I632" i="1"/>
  <c r="I696" i="1"/>
  <c r="I680" i="1"/>
  <c r="I643" i="1"/>
  <c r="I716" i="1"/>
  <c r="I683" i="1"/>
  <c r="I712" i="1"/>
  <c r="I668" i="1"/>
  <c r="I687" i="1"/>
  <c r="I706" i="1"/>
  <c r="I647" i="1"/>
  <c r="I709" i="1"/>
  <c r="I700" i="1"/>
  <c r="I699" i="1"/>
  <c r="I691" i="1"/>
  <c r="I688" i="1"/>
  <c r="I698" i="1"/>
  <c r="I701" i="1"/>
  <c r="I679" i="1"/>
  <c r="I644" i="1"/>
  <c r="I695" i="1"/>
  <c r="I678" i="1"/>
  <c r="I636" i="1"/>
  <c r="I704" i="1"/>
  <c r="I703" i="1"/>
  <c r="I707" i="1"/>
  <c r="I637" i="1"/>
  <c r="I672" i="1"/>
  <c r="I635" i="1"/>
  <c r="I713" i="1"/>
  <c r="I633" i="1"/>
  <c r="I677" i="1"/>
  <c r="I708" i="1"/>
  <c r="I682" i="1"/>
  <c r="I692" i="1"/>
  <c r="I640" i="1"/>
  <c r="I645" i="1"/>
  <c r="I670" i="1"/>
  <c r="I642" i="1"/>
  <c r="I681" i="1"/>
  <c r="I684" i="1"/>
  <c r="I711" i="1"/>
  <c r="I693" i="1"/>
  <c r="I634" i="1"/>
  <c r="I697" i="1"/>
  <c r="I710" i="1"/>
  <c r="I676" i="1"/>
  <c r="I630" i="1"/>
  <c r="I646" i="1"/>
  <c r="I685" i="1"/>
  <c r="I675" i="1"/>
  <c r="I690" i="1"/>
  <c r="I686" i="1"/>
  <c r="I639" i="1"/>
  <c r="I631" i="1"/>
  <c r="I638" i="1"/>
  <c r="I671" i="1"/>
  <c r="I715" i="1" l="1"/>
  <c r="J630" i="1"/>
  <c r="J705" i="1" l="1"/>
  <c r="J680" i="1"/>
  <c r="J716" i="1"/>
  <c r="J681" i="1"/>
  <c r="J635" i="1"/>
  <c r="J675" i="1"/>
  <c r="J691" i="1"/>
  <c r="J709" i="1"/>
  <c r="J679" i="1"/>
  <c r="J668" i="1"/>
  <c r="J710" i="1"/>
  <c r="J698" i="1"/>
  <c r="J686" i="1"/>
  <c r="J641" i="1"/>
  <c r="J695" i="1"/>
  <c r="J638" i="1"/>
  <c r="J693" i="1"/>
  <c r="J631" i="1"/>
  <c r="J706" i="1"/>
  <c r="J712" i="1"/>
  <c r="J633" i="1"/>
  <c r="J636" i="1"/>
  <c r="J640" i="1"/>
  <c r="J703" i="1"/>
  <c r="J682" i="1"/>
  <c r="J637" i="1"/>
  <c r="J646" i="1"/>
  <c r="J692" i="1"/>
  <c r="J672" i="1"/>
  <c r="J687" i="1"/>
  <c r="J678" i="1"/>
  <c r="J685" i="1"/>
  <c r="J643" i="1"/>
  <c r="J676" i="1"/>
  <c r="J701" i="1"/>
  <c r="J642" i="1"/>
  <c r="J708" i="1"/>
  <c r="J673" i="1"/>
  <c r="J671" i="1"/>
  <c r="J674" i="1"/>
  <c r="J684" i="1"/>
  <c r="J697" i="1"/>
  <c r="J670" i="1"/>
  <c r="J702" i="1"/>
  <c r="J644" i="1"/>
  <c r="J699" i="1"/>
  <c r="J677" i="1"/>
  <c r="J713" i="1"/>
  <c r="J634" i="1"/>
  <c r="J696" i="1"/>
  <c r="J632" i="1"/>
  <c r="J694" i="1"/>
  <c r="J690" i="1"/>
  <c r="J711" i="1"/>
  <c r="J700" i="1"/>
  <c r="J704" i="1"/>
  <c r="J645" i="1"/>
  <c r="J647" i="1"/>
  <c r="J639" i="1"/>
  <c r="J683" i="1"/>
  <c r="J669" i="1"/>
  <c r="J689" i="1"/>
  <c r="J707" i="1"/>
  <c r="J688" i="1"/>
  <c r="K644" i="1" l="1"/>
  <c r="J715" i="1"/>
  <c r="L647" i="1"/>
  <c r="L681" i="1" l="1"/>
  <c r="L694" i="1"/>
  <c r="L685" i="1"/>
  <c r="L701" i="1"/>
  <c r="L697" i="1"/>
  <c r="L703" i="1"/>
  <c r="L672" i="1"/>
  <c r="L709" i="1"/>
  <c r="M709" i="1" s="1"/>
  <c r="L704" i="1"/>
  <c r="L695" i="1"/>
  <c r="L675" i="1"/>
  <c r="L677" i="1"/>
  <c r="L670" i="1"/>
  <c r="L706" i="1"/>
  <c r="L678" i="1"/>
  <c r="L686" i="1"/>
  <c r="M686" i="1" s="1"/>
  <c r="L690" i="1"/>
  <c r="L702" i="1"/>
  <c r="L676" i="1"/>
  <c r="L679" i="1"/>
  <c r="L674" i="1"/>
  <c r="L699" i="1"/>
  <c r="L713" i="1"/>
  <c r="L680" i="1"/>
  <c r="M680" i="1" s="1"/>
  <c r="L707" i="1"/>
  <c r="L684" i="1"/>
  <c r="L673" i="1"/>
  <c r="L716" i="1"/>
  <c r="L705" i="1"/>
  <c r="L669" i="1"/>
  <c r="M669" i="1" s="1"/>
  <c r="L671" i="1"/>
  <c r="L696" i="1"/>
  <c r="M696" i="1" s="1"/>
  <c r="L687" i="1"/>
  <c r="L688" i="1"/>
  <c r="L698" i="1"/>
  <c r="L711" i="1"/>
  <c r="L712" i="1"/>
  <c r="L691" i="1"/>
  <c r="L692" i="1"/>
  <c r="L682" i="1"/>
  <c r="M682" i="1" s="1"/>
  <c r="L689" i="1"/>
  <c r="L668" i="1"/>
  <c r="L700" i="1"/>
  <c r="L710" i="1"/>
  <c r="M710" i="1" s="1"/>
  <c r="L708" i="1"/>
  <c r="L693" i="1"/>
  <c r="M693" i="1" s="1"/>
  <c r="L683" i="1"/>
  <c r="K707" i="1"/>
  <c r="K694" i="1"/>
  <c r="K676" i="1"/>
  <c r="K669" i="1"/>
  <c r="K675" i="1"/>
  <c r="K712" i="1"/>
  <c r="K680" i="1"/>
  <c r="K679" i="1"/>
  <c r="K671" i="1"/>
  <c r="K682" i="1"/>
  <c r="K700" i="1"/>
  <c r="K686" i="1"/>
  <c r="K706" i="1"/>
  <c r="K702" i="1"/>
  <c r="K674" i="1"/>
  <c r="K713" i="1"/>
  <c r="K692" i="1"/>
  <c r="K695" i="1"/>
  <c r="K673" i="1"/>
  <c r="K668" i="1"/>
  <c r="K699" i="1"/>
  <c r="K709" i="1"/>
  <c r="K691" i="1"/>
  <c r="K697" i="1"/>
  <c r="K708" i="1"/>
  <c r="K710" i="1"/>
  <c r="K704" i="1"/>
  <c r="K677" i="1"/>
  <c r="K689" i="1"/>
  <c r="K705" i="1"/>
  <c r="K701" i="1"/>
  <c r="K672" i="1"/>
  <c r="K683" i="1"/>
  <c r="K703" i="1"/>
  <c r="K684" i="1"/>
  <c r="K681" i="1"/>
  <c r="K685" i="1"/>
  <c r="K690" i="1"/>
  <c r="K698" i="1"/>
  <c r="K688" i="1"/>
  <c r="K716" i="1"/>
  <c r="K687" i="1"/>
  <c r="K696" i="1"/>
  <c r="K693" i="1"/>
  <c r="K711" i="1"/>
  <c r="K670" i="1"/>
  <c r="K678" i="1"/>
  <c r="I183" i="9" l="1"/>
  <c r="Y775" i="1"/>
  <c r="M683" i="1"/>
  <c r="M692" i="1"/>
  <c r="M671" i="1"/>
  <c r="M713" i="1"/>
  <c r="M678" i="1"/>
  <c r="M672" i="1"/>
  <c r="G119" i="9"/>
  <c r="Y759" i="1"/>
  <c r="M691" i="1"/>
  <c r="D23" i="9"/>
  <c r="Y735" i="1"/>
  <c r="M699" i="1"/>
  <c r="M706" i="1"/>
  <c r="M703" i="1"/>
  <c r="Y748" i="1"/>
  <c r="C87" i="9"/>
  <c r="M708" i="1"/>
  <c r="M712" i="1"/>
  <c r="M705" i="1"/>
  <c r="M674" i="1"/>
  <c r="M670" i="1"/>
  <c r="M697" i="1"/>
  <c r="Y776" i="1"/>
  <c r="C215" i="9"/>
  <c r="M711" i="1"/>
  <c r="M679" i="1"/>
  <c r="M677" i="1"/>
  <c r="M701" i="1"/>
  <c r="Y752" i="1"/>
  <c r="G87" i="9"/>
  <c r="K715" i="1"/>
  <c r="M700" i="1"/>
  <c r="M698" i="1"/>
  <c r="M673" i="1"/>
  <c r="M676" i="1"/>
  <c r="M675" i="1"/>
  <c r="M685" i="1"/>
  <c r="Y746" i="1"/>
  <c r="H55" i="9"/>
  <c r="L715" i="1"/>
  <c r="M668" i="1"/>
  <c r="M688" i="1"/>
  <c r="M684" i="1"/>
  <c r="M702" i="1"/>
  <c r="M695" i="1"/>
  <c r="M694" i="1"/>
  <c r="C151" i="9"/>
  <c r="Y762" i="1"/>
  <c r="M689" i="1"/>
  <c r="M687" i="1"/>
  <c r="M707" i="1"/>
  <c r="M690" i="1"/>
  <c r="M704" i="1"/>
  <c r="M681" i="1"/>
  <c r="I55" i="9" l="1"/>
  <c r="Y747" i="1"/>
  <c r="Y760" i="1"/>
  <c r="H119" i="9"/>
  <c r="D151" i="9"/>
  <c r="Y763" i="1"/>
  <c r="C183" i="9"/>
  <c r="Y769" i="1"/>
  <c r="G23" i="9"/>
  <c r="Y738" i="1"/>
  <c r="Y770" i="1"/>
  <c r="D183" i="9"/>
  <c r="Y761" i="1"/>
  <c r="I119" i="9"/>
  <c r="Y751" i="1"/>
  <c r="F87" i="9"/>
  <c r="E23" i="9"/>
  <c r="Y736" i="1"/>
  <c r="Y772" i="1"/>
  <c r="F183" i="9"/>
  <c r="F55" i="9"/>
  <c r="Y744" i="1"/>
  <c r="Y756" i="1"/>
  <c r="D119" i="9"/>
  <c r="I151" i="9"/>
  <c r="Y768" i="1"/>
  <c r="Y741" i="1"/>
  <c r="C55" i="9"/>
  <c r="H151" i="9"/>
  <c r="Y767" i="1"/>
  <c r="Y740" i="1"/>
  <c r="I23" i="9"/>
  <c r="Y765" i="1"/>
  <c r="F151" i="9"/>
  <c r="F215" i="9"/>
  <c r="Y779" i="1"/>
  <c r="G183" i="9"/>
  <c r="Y773" i="1"/>
  <c r="Y750" i="1"/>
  <c r="E87" i="9"/>
  <c r="Y742" i="1"/>
  <c r="D55" i="9"/>
  <c r="Y743" i="1"/>
  <c r="E55" i="9"/>
  <c r="E183" i="9"/>
  <c r="Y771" i="1"/>
  <c r="Y737" i="1"/>
  <c r="F23" i="9"/>
  <c r="H87" i="9"/>
  <c r="Y753" i="1"/>
  <c r="I87" i="9"/>
  <c r="Y754" i="1"/>
  <c r="H23" i="9"/>
  <c r="Y739" i="1"/>
  <c r="Y745" i="1"/>
  <c r="G55" i="9"/>
  <c r="E215" i="9"/>
  <c r="Y778" i="1"/>
  <c r="Y758" i="1"/>
  <c r="F119" i="9"/>
  <c r="Y755" i="1"/>
  <c r="C119" i="9"/>
  <c r="M715" i="1"/>
  <c r="Y734" i="1"/>
  <c r="C23" i="9"/>
  <c r="Y764" i="1"/>
  <c r="E151" i="9"/>
  <c r="Y777" i="1"/>
  <c r="D215" i="9"/>
  <c r="H183" i="9"/>
  <c r="Y774" i="1"/>
  <c r="E119" i="9"/>
  <c r="Y757" i="1"/>
  <c r="D87" i="9"/>
  <c r="Y749" i="1"/>
  <c r="Y766" i="1"/>
  <c r="G151" i="9"/>
  <c r="Y815" i="1" l="1"/>
</calcChain>
</file>

<file path=xl/sharedStrings.xml><?xml version="1.0" encoding="utf-8"?>
<sst xmlns="http://schemas.openxmlformats.org/spreadsheetml/2006/main" count="5111" uniqueCount="1354">
  <si>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</si>
  <si>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</si>
  <si>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</si>
  <si>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</si>
  <si>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</si>
  <si>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</si>
  <si>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</si>
  <si>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</si>
  <si>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</si>
  <si>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</si>
  <si>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</si>
  <si>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</si>
  <si>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</si>
  <si>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</si>
  <si>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</si>
  <si>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</si>
  <si>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</si>
  <si>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</si>
  <si>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</si>
  <si>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</si>
  <si>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</si>
  <si>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</si>
  <si>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</si>
  <si>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</si>
  <si>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</si>
  <si>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</si>
  <si>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</si>
  <si>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</si>
  <si>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</si>
  <si>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</si>
  <si>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</si>
  <si>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</si>
  <si>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</si>
  <si>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</si>
  <si>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</si>
  <si>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</si>
  <si>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</si>
  <si>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</si>
  <si>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</si>
  <si>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</si>
  <si>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</si>
  <si>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</si>
  <si>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</si>
  <si>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</si>
  <si>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</si>
  <si>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</si>
  <si>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</si>
  <si>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</si>
  <si>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</si>
  <si>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</si>
  <si>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</si>
  <si>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</si>
  <si>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</si>
  <si>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</si>
  <si>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</si>
  <si>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</si>
  <si>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</si>
  <si>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</si>
  <si>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</si>
  <si>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</si>
  <si>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</si>
  <si>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</si>
  <si>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</si>
  <si>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</si>
  <si>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</si>
  <si>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</si>
  <si>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</si>
  <si>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</si>
  <si>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</si>
  <si>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</si>
  <si>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</si>
  <si>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</si>
  <si>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</si>
  <si>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</si>
  <si>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</si>
  <si>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</si>
  <si>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</si>
  <si>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</si>
  <si>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</si>
  <si>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</si>
  <si>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</si>
  <si>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</si>
  <si>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</si>
  <si>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</si>
  <si>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</si>
  <si>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</si>
  <si>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</si>
  <si>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</si>
  <si>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</si>
  <si>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</si>
  <si>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</si>
  <si>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</si>
  <si>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</si>
  <si>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</si>
  <si>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</si>
  <si>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</si>
  <si>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</si>
  <si>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</si>
  <si>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</si>
  <si>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</si>
  <si>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</si>
  <si>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</si>
  <si>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</si>
  <si>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</si>
  <si>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</si>
  <si>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</si>
  <si>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</si>
  <si>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</si>
  <si>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</si>
  <si>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</si>
  <si>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</si>
  <si>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</si>
  <si>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</si>
  <si>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</si>
  <si>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</si>
  <si>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</si>
  <si>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</si>
  <si>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</si>
  <si>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</si>
  <si>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</si>
  <si>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</si>
  <si>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</si>
  <si>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</si>
  <si>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</si>
  <si>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</si>
  <si>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</si>
  <si>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</si>
  <si>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</si>
  <si>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</si>
  <si>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</si>
  <si>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</si>
  <si>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</si>
  <si>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</si>
  <si>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</si>
  <si>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</si>
  <si>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</si>
  <si>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</si>
  <si>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</si>
  <si>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</si>
  <si>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</si>
  <si>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</si>
  <si>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</si>
  <si>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</si>
  <si>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</si>
  <si>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</si>
  <si>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</si>
  <si>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</si>
  <si>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</si>
  <si>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</si>
  <si>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</si>
  <si>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</si>
  <si>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</si>
  <si>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</si>
  <si>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</si>
  <si>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</si>
  <si>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</si>
  <si>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</si>
  <si>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</si>
  <si>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</si>
  <si>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</si>
  <si>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</si>
  <si>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</si>
  <si>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</si>
  <si>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</si>
  <si>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</si>
  <si>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</si>
  <si>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</si>
  <si>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</si>
  <si>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</si>
  <si>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</si>
  <si>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</si>
  <si>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</si>
  <si>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</si>
  <si>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</si>
  <si>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</si>
  <si>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</si>
  <si>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</si>
  <si>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</si>
  <si>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</si>
  <si>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</si>
  <si>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</si>
  <si>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</si>
  <si>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</si>
  <si>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</si>
  <si>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</si>
  <si>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</si>
  <si>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</si>
  <si>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</si>
  <si>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</si>
  <si>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</si>
  <si>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</si>
  <si>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</si>
  <si>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</si>
  <si>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</si>
  <si>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</si>
  <si>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</si>
  <si>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</si>
  <si>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</si>
  <si>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</si>
  <si>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</si>
  <si>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</si>
  <si>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</si>
  <si>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</si>
  <si>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</si>
  <si>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</si>
  <si>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</si>
  <si>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</si>
  <si>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</si>
  <si>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</si>
  <si>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</si>
  <si>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</si>
  <si>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</si>
  <si>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</si>
  <si>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</si>
  <si>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</si>
  <si>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</si>
  <si>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</si>
  <si>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</si>
  <si>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</si>
  <si>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</si>
  <si>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</si>
  <si>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</si>
  <si>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</si>
  <si>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</si>
  <si>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</si>
  <si>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</si>
  <si>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</si>
  <si>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</si>
  <si>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</si>
  <si>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</si>
  <si>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</si>
  <si>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</si>
  <si>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</si>
  <si>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</si>
  <si>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</si>
  <si>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</si>
  <si>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</si>
  <si>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</si>
  <si>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</si>
  <si>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</si>
  <si>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</si>
  <si>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</si>
  <si>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</si>
  <si>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</si>
  <si>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</si>
  <si>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</si>
  <si>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</si>
  <si>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</si>
  <si>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</si>
  <si>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</si>
  <si>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</si>
  <si>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</si>
  <si>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</si>
  <si>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</si>
  <si>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</si>
  <si>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</si>
  <si>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</si>
  <si>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</si>
  <si>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</si>
  <si>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</si>
  <si>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</si>
  <si>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</si>
  <si>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</si>
  <si>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</si>
  <si>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</si>
  <si>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</si>
  <si>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</si>
  <si>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</si>
  <si>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</si>
  <si>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</si>
  <si>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</si>
  <si>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</si>
  <si>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</si>
  <si>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</si>
  <si>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</si>
  <si>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</si>
  <si>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</si>
  <si>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</si>
  <si>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</si>
  <si>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</si>
  <si>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</si>
  <si>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</si>
  <si>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</si>
  <si>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</si>
  <si>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</si>
  <si>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</si>
  <si>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</si>
  <si>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</si>
  <si>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</si>
  <si>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</si>
  <si>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</si>
  <si>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</si>
  <si>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</si>
  <si>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</si>
  <si>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</si>
  <si>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</si>
  <si>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</si>
  <si>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</si>
  <si>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</si>
  <si>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</si>
  <si>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</si>
  <si>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</si>
  <si>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</si>
  <si>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</si>
  <si>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</si>
  <si>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</si>
  <si>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</si>
  <si>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</si>
  <si>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</si>
  <si>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</si>
  <si>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</si>
  <si>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</si>
  <si>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</si>
  <si>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</si>
  <si>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</si>
  <si>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</si>
  <si>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</si>
  <si>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</si>
  <si>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</si>
  <si>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</si>
  <si>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</si>
  <si>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</si>
  <si>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</si>
  <si>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</si>
  <si>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</si>
  <si>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</si>
  <si>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</si>
  <si>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</si>
  <si>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</si>
  <si>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</si>
  <si>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</si>
  <si>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</si>
  <si>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</si>
  <si>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</si>
  <si>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</si>
  <si>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</si>
  <si>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</si>
  <si>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</si>
  <si>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</si>
  <si>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</si>
  <si>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</si>
  <si>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</si>
  <si>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</si>
  <si>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</si>
  <si>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</si>
  <si>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</si>
  <si>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</si>
  <si>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</si>
  <si>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</si>
  <si>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</si>
  <si>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</si>
  <si>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</si>
  <si>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</si>
  <si>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</si>
  <si>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</si>
  <si>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</si>
  <si>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</si>
  <si>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</si>
  <si>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</si>
  <si>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</si>
  <si>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</si>
  <si>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</si>
  <si>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</si>
  <si>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</si>
  <si>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</si>
  <si>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</si>
  <si>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</si>
  <si>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</si>
  <si>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</si>
  <si>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</si>
  <si>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</si>
  <si>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</si>
  <si>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</si>
  <si>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</si>
  <si>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</si>
  <si>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</si>
  <si>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</si>
  <si>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</si>
  <si>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</si>
  <si>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</si>
  <si>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</si>
  <si>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</si>
  <si>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</si>
  <si>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</si>
  <si>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</si>
  <si>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</si>
  <si>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</si>
  <si>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</si>
  <si>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</si>
  <si>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</si>
  <si>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</si>
  <si>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</si>
  <si>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</si>
  <si>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</si>
  <si>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</si>
  <si>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</si>
  <si>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</si>
  <si>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</si>
  <si>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</si>
  <si>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</si>
  <si>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</si>
  <si>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</si>
  <si>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</si>
  <si>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</si>
  <si>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</si>
  <si>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</si>
  <si>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</si>
  <si>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</si>
  <si>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</si>
  <si>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</si>
  <si>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</si>
  <si>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</si>
  <si>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</si>
  <si>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</si>
  <si>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</si>
  <si>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</si>
  <si>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</si>
  <si>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</si>
  <si>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</si>
  <si>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</si>
  <si>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</si>
  <si>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</si>
  <si>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</si>
  <si>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</si>
  <si>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</si>
  <si>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</si>
  <si>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</si>
  <si>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</si>
  <si>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</si>
  <si>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</si>
  <si>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</si>
  <si>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</si>
  <si>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</si>
  <si>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</si>
  <si>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</si>
  <si>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</si>
  <si>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</si>
  <si>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</si>
  <si>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</si>
  <si>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</si>
  <si>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</si>
  <si>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</si>
  <si>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</si>
  <si>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</si>
  <si>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</si>
  <si>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</si>
  <si>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</si>
  <si>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</si>
  <si>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</si>
  <si>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</si>
  <si>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</si>
  <si>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</si>
  <si>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</si>
  <si>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</si>
  <si>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</si>
  <si>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</si>
  <si>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</si>
  <si>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</si>
  <si>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</si>
  <si>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</si>
  <si>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</si>
  <si>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</si>
  <si>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</si>
  <si>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</si>
  <si>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</si>
  <si>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</si>
  <si>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</si>
  <si>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</si>
  <si>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</si>
  <si>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</si>
  <si>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</si>
  <si>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</si>
  <si>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</si>
  <si>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</si>
  <si>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</si>
  <si>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</si>
  <si>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</si>
  <si>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</si>
  <si>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</si>
  <si>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</si>
  <si>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</si>
  <si>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</si>
  <si>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</si>
  <si>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</si>
  <si>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</si>
  <si>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</si>
  <si>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</si>
  <si>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</si>
  <si>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</si>
  <si>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</si>
  <si>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</si>
  <si>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</si>
  <si>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</si>
  <si>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</si>
  <si>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</si>
  <si>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</si>
  <si>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</si>
  <si>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</si>
  <si>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</si>
  <si>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</si>
  <si>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</si>
  <si>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</si>
  <si>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</si>
  <si>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</si>
  <si>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</si>
  <si>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</si>
  <si>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</si>
  <si>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</si>
  <si>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</si>
  <si>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</si>
  <si>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</si>
  <si>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</si>
  <si>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</si>
  <si>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</si>
  <si>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</si>
  <si>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</si>
  <si>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</si>
  <si>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</si>
  <si>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</si>
  <si>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</si>
  <si>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</si>
  <si>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</si>
  <si>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</si>
  <si>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</si>
  <si>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</si>
  <si>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</si>
  <si>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</si>
  <si>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</si>
  <si>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</si>
  <si>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</si>
  <si>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</si>
  <si>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</si>
  <si>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</si>
  <si>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</si>
  <si>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</si>
  <si>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</si>
  <si>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</si>
  <si>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</si>
  <si>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</si>
  <si>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</si>
  <si>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</si>
  <si>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</si>
  <si>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</si>
  <si>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</si>
  <si>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</si>
  <si>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</si>
  <si>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</si>
  <si>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</si>
  <si>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</si>
  <si>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</si>
  <si>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</si>
  <si>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</si>
  <si>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</si>
  <si>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</si>
  <si>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</si>
  <si>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</si>
  <si>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</si>
  <si>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</si>
  <si>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</si>
  <si>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</si>
  <si>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</si>
  <si>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</si>
  <si>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</si>
  <si>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</si>
  <si>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</si>
  <si>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</si>
  <si>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</si>
  <si>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</si>
  <si>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</si>
  <si>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</si>
  <si>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</si>
  <si>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</si>
  <si>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</si>
  <si>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</si>
  <si>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</si>
  <si>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</si>
  <si>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</si>
  <si>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</si>
  <si>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</si>
  <si>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</si>
  <si>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</si>
  <si>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</si>
  <si>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</si>
  <si>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</si>
  <si>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</si>
  <si>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</si>
  <si>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</si>
  <si>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</si>
  <si>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</si>
  <si>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</si>
  <si>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</si>
  <si>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</si>
  <si>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</si>
  <si>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</si>
  <si>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</si>
  <si>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</si>
  <si>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</si>
  <si>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</si>
  <si>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</si>
  <si>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</si>
  <si>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</si>
  <si>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</si>
  <si>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</si>
  <si>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</si>
  <si>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</si>
  <si>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</si>
  <si>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</si>
  <si>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</si>
  <si>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</si>
  <si>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</si>
  <si>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</si>
  <si>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</si>
  <si>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</si>
  <si>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</si>
  <si>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</si>
  <si>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</si>
  <si>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</si>
  <si>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</si>
  <si>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</si>
  <si>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</si>
  <si>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</si>
  <si>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</si>
  <si>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</si>
  <si>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</si>
  <si>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</si>
  <si>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</si>
  <si>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</si>
  <si>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</si>
  <si>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</si>
  <si>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</si>
  <si>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</si>
  <si>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</si>
  <si>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</si>
  <si>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</si>
  <si>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</si>
  <si>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</si>
  <si>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</si>
  <si>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</si>
  <si>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</si>
  <si>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</si>
  <si>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</si>
  <si>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</si>
  <si>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</si>
  <si>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</si>
  <si>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</si>
  <si>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</si>
  <si>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</si>
  <si>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</si>
  <si>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</si>
  <si>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</si>
  <si>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</si>
  <si>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</si>
  <si>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</si>
  <si>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</si>
  <si>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</si>
  <si>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</si>
  <si>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</si>
  <si>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</si>
  <si>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</si>
  <si>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</si>
  <si>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</si>
  <si>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</si>
  <si>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</si>
  <si>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</si>
  <si>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</si>
  <si>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</si>
  <si>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</si>
  <si>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</si>
  <si>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</si>
  <si>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</si>
  <si>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</si>
  <si>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</si>
  <si>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</si>
  <si>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</si>
  <si>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</si>
  <si>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</si>
  <si>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</si>
  <si>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</si>
  <si>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</si>
  <si>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</si>
  <si>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</si>
  <si>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</si>
  <si>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</si>
  <si>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</si>
  <si>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</si>
  <si>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</si>
  <si>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</si>
  <si>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</si>
  <si>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</si>
  <si>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</si>
  <si>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</si>
  <si>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</si>
  <si>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</si>
  <si>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</si>
  <si>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</si>
  <si>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</si>
  <si>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</si>
  <si>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</si>
  <si>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</si>
  <si>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</si>
  <si>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</si>
  <si>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</si>
  <si>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</si>
  <si>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</si>
  <si>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</si>
  <si>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</si>
  <si>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</si>
  <si>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</si>
  <si>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</si>
  <si>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</si>
  <si>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</si>
  <si>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</si>
  <si>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</si>
  <si>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</si>
  <si>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</si>
  <si>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</si>
  <si>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</si>
  <si>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</si>
  <si>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</si>
  <si>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</si>
  <si>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</si>
  <si>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</si>
  <si>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</si>
  <si>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</si>
  <si>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</si>
  <si>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</si>
  <si>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</si>
  <si>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</si>
  <si>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</si>
  <si>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</si>
  <si>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</si>
  <si>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</si>
  <si>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</si>
  <si>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</si>
  <si>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</si>
  <si>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</si>
  <si>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</si>
  <si>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</si>
  <si>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</si>
  <si>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</si>
  <si>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</si>
  <si>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</si>
  <si>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</si>
  <si>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</si>
  <si>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</si>
  <si>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</si>
  <si>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</si>
  <si>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</si>
  <si>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</si>
  <si>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</si>
  <si>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</si>
  <si>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</si>
  <si>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</si>
  <si>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</si>
  <si>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</si>
  <si>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</si>
  <si>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</si>
  <si>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</si>
  <si>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</si>
  <si>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</si>
  <si>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</si>
  <si>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</si>
  <si>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</si>
  <si>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</si>
  <si>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</si>
  <si>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</si>
  <si>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</si>
  <si>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</si>
  <si>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</si>
  <si>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</si>
  <si>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</si>
  <si>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</si>
  <si>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</si>
  <si>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</si>
  <si>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</si>
  <si>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</si>
  <si>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</si>
  <si>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</si>
  <si>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</si>
  <si>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</si>
  <si>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</si>
  <si>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</si>
  <si>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</si>
  <si>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</si>
  <si>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</si>
  <si>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</si>
  <si>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</si>
  <si>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</si>
  <si>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</si>
  <si>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</si>
  <si>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</si>
  <si>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</si>
  <si>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</si>
  <si>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</si>
  <si>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</si>
  <si>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</si>
  <si>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</si>
  <si>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</si>
  <si>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</si>
  <si>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</si>
  <si>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</si>
  <si>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</si>
  <si>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</si>
  <si>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</si>
  <si>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</si>
  <si>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</si>
  <si>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</si>
  <si>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</si>
  <si>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</si>
  <si>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</si>
  <si>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</si>
  <si>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</si>
  <si>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</si>
  <si>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</si>
  <si>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</si>
  <si>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</si>
  <si>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</si>
  <si>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</si>
  <si>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</si>
  <si>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</si>
  <si>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</si>
  <si>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</si>
  <si>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</si>
  <si>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</si>
  <si>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</si>
  <si>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</si>
  <si>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</si>
  <si>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</si>
  <si>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</si>
  <si>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</si>
  <si>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</si>
  <si>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</si>
  <si>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</si>
  <si>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</si>
  <si>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</si>
  <si>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</si>
  <si>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</si>
  <si>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</si>
  <si>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</si>
  <si>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</si>
  <si>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</si>
  <si>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</si>
  <si>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</si>
  <si>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</si>
  <si>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</si>
  <si>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</si>
  <si>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</si>
  <si>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</si>
  <si>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</si>
  <si>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</si>
  <si>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</si>
  <si>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</si>
  <si>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</si>
  <si>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</si>
  <si>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</si>
  <si>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</si>
  <si>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</si>
  <si>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</si>
  <si>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</si>
  <si>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</si>
  <si>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</si>
  <si>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</si>
  <si>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</si>
  <si>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</si>
  <si>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</si>
  <si>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</si>
  <si>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</si>
  <si>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</si>
  <si>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</si>
  <si>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</si>
  <si>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</si>
  <si>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</si>
  <si>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</si>
  <si>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</si>
  <si>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</si>
  <si>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</si>
  <si>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</si>
  <si>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</si>
  <si>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</si>
  <si>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</si>
  <si>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</si>
  <si>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</si>
  <si>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</si>
  <si>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</si>
  <si>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</si>
  <si>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</si>
  <si>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</si>
  <si>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</si>
  <si>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</si>
  <si>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</si>
  <si>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</si>
  <si>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</si>
  <si>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</si>
  <si>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</si>
  <si>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</si>
  <si>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</si>
  <si>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</si>
  <si>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</si>
  <si>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</si>
  <si>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</si>
  <si>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</si>
  <si>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</si>
  <si>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</si>
  <si>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</si>
  <si>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</si>
  <si>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</si>
  <si>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</si>
  <si>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</si>
  <si>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</si>
  <si>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</si>
  <si>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</si>
  <si>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</si>
  <si>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</si>
  <si>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</si>
  <si>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</si>
  <si>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</si>
  <si>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</si>
  <si>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</si>
  <si>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</si>
  <si>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</si>
  <si>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</si>
  <si>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</si>
  <si>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</si>
  <si>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</si>
  <si>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</si>
  <si>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</si>
  <si>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</si>
  <si>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</si>
  <si>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</si>
  <si>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</si>
  <si>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</si>
  <si>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</si>
  <si>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</si>
  <si>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</si>
  <si>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</si>
  <si>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</si>
  <si>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</si>
  <si>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</si>
  <si>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</si>
  <si>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</si>
  <si>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</si>
  <si>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</si>
  <si>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</si>
  <si>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</si>
  <si>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</si>
  <si>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</si>
  <si>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</si>
  <si>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</si>
  <si>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</si>
  <si>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</si>
  <si>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</si>
  <si>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</si>
  <si>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</si>
  <si>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</si>
  <si>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</si>
  <si>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</si>
  <si>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</si>
  <si>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</si>
  <si>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</si>
  <si>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</si>
  <si>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</si>
  <si>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</si>
  <si>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</si>
  <si>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</si>
  <si>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</si>
  <si>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</si>
  <si>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</si>
  <si>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</si>
  <si>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</si>
  <si>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</si>
  <si>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</si>
  <si>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</si>
  <si>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</si>
  <si>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</si>
  <si>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</si>
  <si>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</si>
  <si>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</si>
  <si>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</si>
  <si>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</si>
  <si>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</si>
  <si>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</si>
  <si>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</si>
  <si>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</si>
  <si>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</si>
  <si>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</si>
  <si>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</si>
  <si>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</si>
  <si>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</si>
  <si>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</si>
  <si>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</si>
  <si>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</si>
  <si>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</si>
  <si>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</si>
  <si>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</si>
  <si>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</si>
  <si>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</si>
  <si>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</si>
  <si>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</si>
  <si>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</si>
  <si>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</si>
  <si>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</si>
  <si>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</si>
  <si>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</si>
  <si>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</si>
  <si>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</si>
  <si>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</si>
  <si>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</si>
  <si>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</si>
  <si>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</si>
  <si>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</si>
  <si>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</si>
  <si>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</si>
  <si>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</si>
  <si>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</si>
  <si>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</si>
  <si>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</si>
  <si>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</si>
  <si>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</si>
  <si>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</si>
  <si>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</si>
  <si>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</si>
  <si>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</si>
  <si>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</si>
  <si>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</si>
  <si>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</si>
  <si>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</si>
  <si>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</si>
  <si>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</si>
  <si>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</si>
  <si>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</si>
  <si>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</si>
  <si>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</si>
  <si>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</si>
  <si>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</si>
  <si>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</si>
  <si>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</si>
  <si>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</si>
  <si>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</si>
  <si>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</si>
  <si>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</si>
  <si>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</si>
  <si>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</si>
  <si>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</si>
  <si>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</si>
  <si>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</si>
  <si>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</si>
  <si>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</si>
  <si>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</si>
  <si>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</si>
  <si>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</si>
  <si>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</si>
  <si>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</si>
  <si>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</si>
  <si>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</si>
  <si>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</si>
  <si>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</si>
  <si>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</si>
  <si>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</si>
  <si>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</si>
  <si>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</si>
  <si>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</si>
  <si>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</si>
  <si>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</si>
  <si>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</si>
  <si>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</si>
  <si>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</si>
  <si>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</si>
  <si>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</si>
  <si>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</si>
  <si>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</si>
  <si>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</si>
  <si>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</si>
  <si>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</si>
  <si>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</si>
  <si>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</si>
  <si>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</si>
  <si>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</si>
  <si>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</si>
  <si>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</si>
  <si>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</si>
  <si>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</si>
  <si>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</si>
  <si>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</si>
  <si>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</si>
  <si>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</si>
  <si>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</si>
  <si>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</si>
  <si>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</si>
  <si>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</si>
  <si>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</si>
  <si>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</si>
  <si>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</si>
  <si>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</si>
  <si>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</si>
  <si>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</si>
  <si>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</si>
  <si>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</si>
  <si>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</si>
  <si>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</si>
  <si>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</si>
  <si>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</si>
  <si>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</si>
  <si>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</si>
  <si>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</si>
  <si>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</si>
  <si>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</si>
  <si>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</si>
  <si>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</si>
  <si>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</si>
  <si>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</si>
  <si>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</si>
  <si>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</si>
  <si>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</si>
  <si>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</si>
  <si>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</si>
  <si>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</si>
  <si>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</si>
  <si>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</si>
  <si>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</si>
  <si>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</si>
  <si>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</si>
  <si>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</si>
  <si>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</si>
  <si>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</si>
  <si>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</si>
  <si>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</si>
  <si>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</si>
  <si>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</si>
  <si>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</si>
  <si>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</si>
  <si>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</si>
  <si>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</si>
  <si>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</si>
  <si>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</si>
  <si>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</si>
  <si>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</si>
  <si>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</si>
  <si>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</si>
  <si>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</si>
  <si>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</si>
  <si>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</si>
  <si>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</si>
  <si>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</si>
  <si>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</si>
  <si>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</si>
  <si>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</si>
  <si>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</si>
  <si>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</si>
  <si>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</si>
  <si>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</si>
  <si>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</si>
  <si>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</si>
  <si>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</si>
  <si>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</si>
  <si>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</si>
  <si>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</si>
  <si>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</si>
  <si>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</si>
  <si>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</si>
  <si>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</si>
  <si>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</si>
  <si>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</si>
  <si>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</si>
  <si>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</si>
  <si>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</si>
  <si>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</si>
  <si>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</si>
  <si>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</si>
  <si>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</si>
  <si>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</si>
  <si>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</si>
  <si>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</si>
  <si>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</si>
  <si>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</si>
  <si>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</si>
  <si>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</si>
  <si>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</si>
  <si>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</si>
  <si>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</si>
  <si>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</si>
  <si>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</si>
  <si>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</si>
  <si>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</si>
  <si>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</si>
  <si>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</si>
  <si>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</si>
  <si>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</si>
  <si>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</si>
  <si>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</si>
  <si>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</si>
  <si>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</si>
  <si>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</si>
  <si>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</si>
  <si>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</si>
  <si>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</si>
  <si>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</si>
  <si>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</si>
  <si>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</si>
  <si>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</si>
  <si>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</si>
  <si>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</si>
  <si>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</si>
  <si>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</si>
  <si>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</si>
  <si>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</si>
  <si>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</si>
  <si>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</si>
  <si>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</si>
  <si>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</si>
  <si>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</si>
  <si>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</si>
  <si>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</si>
  <si>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</si>
  <si>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</si>
  <si>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</si>
  <si>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</si>
  <si>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</si>
  <si>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</si>
  <si>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</si>
  <si>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</si>
  <si>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</si>
  <si>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</si>
  <si>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</si>
  <si>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</si>
  <si>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</si>
  <si>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</si>
  <si>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</si>
  <si>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</si>
  <si>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</si>
  <si>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</si>
  <si>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</si>
  <si>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</si>
  <si>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</si>
  <si>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</si>
  <si>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</si>
  <si>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</si>
  <si>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</si>
  <si>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</si>
  <si>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</si>
  <si>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</si>
  <si>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</si>
  <si>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</si>
  <si>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</si>
  <si>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</si>
  <si>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</si>
  <si>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</si>
  <si>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</si>
  <si>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</si>
  <si>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</si>
  <si>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</si>
  <si>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</si>
  <si>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</si>
  <si>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</si>
  <si>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</si>
  <si>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</si>
  <si>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</si>
  <si>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</si>
  <si>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</si>
  <si>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</si>
  <si>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</si>
  <si>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</si>
  <si>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</si>
  <si>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</si>
  <si>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</si>
  <si>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</si>
  <si>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</si>
  <si>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</si>
  <si>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</si>
  <si>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/>
  </si>
  <si>
    <t>153</t>
  </si>
  <si>
    <t>Whitman Hospital and Medical Clinics</t>
  </si>
  <si>
    <t>1200 W. Fairview St.</t>
  </si>
  <si>
    <t>Colfax, WA  99111</t>
  </si>
  <si>
    <t>Whitman County</t>
  </si>
  <si>
    <t>Hank Hanigan</t>
  </si>
  <si>
    <t>Abby Smith</t>
  </si>
  <si>
    <t>Bob Vuletich</t>
  </si>
  <si>
    <t>509-397-3435</t>
  </si>
  <si>
    <t>509-397-2563</t>
  </si>
  <si>
    <t>12/31/2021</t>
  </si>
  <si>
    <t>2021</t>
  </si>
  <si>
    <t>2020</t>
  </si>
  <si>
    <t>Explanation</t>
  </si>
  <si>
    <t>Operating Expense</t>
  </si>
  <si>
    <t>Op Exp / Unit</t>
  </si>
  <si>
    <t>2021 DIRECT</t>
  </si>
  <si>
    <t>2020 DIRECT</t>
  </si>
  <si>
    <t>CC</t>
  </si>
  <si>
    <t>Would require to transfer wages between MSU/PCU the same as the midnight census.</t>
  </si>
  <si>
    <t>4300.603010.100010</t>
  </si>
  <si>
    <t>PROGRESSIVE CARE UNIT SALARIES AND WAGES</t>
  </si>
  <si>
    <t>Wages are fixed for CRNAs</t>
  </si>
  <si>
    <t>4300.603010.100020</t>
  </si>
  <si>
    <t>PROGRESSIVE CARE UNIT PTO</t>
  </si>
  <si>
    <t>4300.603010.110000</t>
  </si>
  <si>
    <t>PROGRESSIVE CARE UNIT FICA</t>
  </si>
  <si>
    <t>4300.603010.392150</t>
  </si>
  <si>
    <t>PROGRESSIVE CARE UNIT SUPPLIES - PATIENT</t>
  </si>
  <si>
    <t>4300.603010.392160</t>
  </si>
  <si>
    <t>PROGRESSIVE CARE UNIT SUPPLIES - OFFICE</t>
  </si>
  <si>
    <t>4300.603010.480110</t>
  </si>
  <si>
    <t>PROGRESSIVE CARE UNIT MINOR EQUIPMENT</t>
  </si>
  <si>
    <t>4300.603010.490000</t>
  </si>
  <si>
    <t>PROGRESSIVE CARE UNIT SUPPLIES - OTHER</t>
  </si>
  <si>
    <t>4300.603010.610040</t>
  </si>
  <si>
    <t>PROGRESSIVE CARE UNIT HARDWARE/SOFTWARE</t>
  </si>
  <si>
    <t>4300.603010.620000</t>
  </si>
  <si>
    <t>PROGRESSIVE CARE UNIT REPAIRS</t>
  </si>
  <si>
    <t>4300.603010.621000</t>
  </si>
  <si>
    <t>PROGRESSIVE CARE UNIT MAINTENANCE AGREEMENTS</t>
  </si>
  <si>
    <t>4300.603010.997925</t>
  </si>
  <si>
    <t>PROGRESSIVE CARE UNIT CATERING</t>
  </si>
  <si>
    <t>DEPRECIATION ALLOCATED</t>
  </si>
  <si>
    <t>4300.704000.100010</t>
  </si>
  <si>
    <t>ANESTHESIA SALARIES AND WAGES</t>
  </si>
  <si>
    <t>4300.704000.110000</t>
  </si>
  <si>
    <t>ANESTHESIA FICA</t>
  </si>
  <si>
    <t>4300.704000.180000</t>
  </si>
  <si>
    <t>ANESTHESIA OTHER EMPLOYEE BENEFITS</t>
  </si>
  <si>
    <t>4300.704000.600500</t>
  </si>
  <si>
    <t>ANESTHESIA CONTRACTED LABOR</t>
  </si>
  <si>
    <t>4300.704000.392140</t>
  </si>
  <si>
    <t>ANESTHESIA SUPPLIES - BILLABLE</t>
  </si>
  <si>
    <t>4300.704000.392150</t>
  </si>
  <si>
    <t>ANESTHESIA SUPPLIES - PATIENT</t>
  </si>
  <si>
    <t>4300.704000.392160</t>
  </si>
  <si>
    <t>ANESTHESIA SUPPLIES - OFFICE</t>
  </si>
  <si>
    <t>4300.704000.480110</t>
  </si>
  <si>
    <t>ANESTHESIA MINOR EQUIPMENT</t>
  </si>
  <si>
    <t>4300.704000.490000</t>
  </si>
  <si>
    <t>ANESTHESIA SUPPLIES - OTHER</t>
  </si>
  <si>
    <t>4300.704000.610030</t>
  </si>
  <si>
    <t>ANESTHESIA PURCHASED SERVICES</t>
  </si>
  <si>
    <t>4300.704000.620000</t>
  </si>
  <si>
    <t>ANESTHESIA REPAIRS</t>
  </si>
  <si>
    <t>4300.704000.990600</t>
  </si>
  <si>
    <t>ANESTHESIA EMPLOYEE RECOGNITION</t>
  </si>
  <si>
    <t>4300.704000.997925</t>
  </si>
  <si>
    <t>ANESTHESIA CATERING</t>
  </si>
  <si>
    <t>4300.732000.100010</t>
  </si>
  <si>
    <t>SPEECH THERAPY SALARIES AND WAGES</t>
  </si>
  <si>
    <t>4300.732000.100020</t>
  </si>
  <si>
    <t>SPEECH THERAPY PTO</t>
  </si>
  <si>
    <t>4300.732000.09385</t>
  </si>
  <si>
    <t>SPEECH THERAPY OTHER MISC INCOME</t>
  </si>
  <si>
    <t>4300.732000.600500</t>
  </si>
  <si>
    <t>SPEECH THERAPY CONTRACTED LABOR</t>
  </si>
  <si>
    <t>4300.732000.110000</t>
  </si>
  <si>
    <t>SPEECH THERAPY FICA</t>
  </si>
  <si>
    <t>4300.732000.490000</t>
  </si>
  <si>
    <t>SPEECH THERAPY SUPPLIES - OTHER</t>
  </si>
  <si>
    <t>4300.732000.990600</t>
  </si>
  <si>
    <t>SPEECH THERAPY EMPLOYEE RECOGNITION</t>
  </si>
  <si>
    <t>Stat changed from cardiopulmonary visits to inhaler treatments. See updated calc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</si>
</sst>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0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64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165" fontId="3" fillId="3" borderId="0" xfId="1" applyNumberFormat="1" applyFont="1" applyFill="1" applyProtection="1"/>
    <xf numFmtId="165" fontId="9" fillId="0" borderId="1" xfId="1" applyNumberFormat="1" applyFont="1" applyBorder="1" applyProtection="1">
      <protection locked="0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7" fontId="9" fillId="3" borderId="0" xfId="0" applyFont="1" applyFill="1"/>
    <xf numFmtId="38" fontId="9" fillId="3" borderId="0" xfId="0" applyNumberFormat="1" applyFont="1" applyFill="1"/>
    <xf numFmtId="37" fontId="3" fillId="3" borderId="0" xfId="0" applyFont="1" applyFill="1" applyAlignment="1">
      <alignment horizontal="left"/>
    </xf>
    <xf numFmtId="165" fontId="9" fillId="4" borderId="1" xfId="1" applyNumberFormat="1" applyFont="1" applyFill="1" applyBorder="1" applyProtection="1">
      <protection locked="0"/>
    </xf>
    <xf numFmtId="165" fontId="9" fillId="3" borderId="0" xfId="1" applyNumberFormat="1" applyFont="1" applyFill="1" applyAlignment="1" applyProtection="1">
      <alignment horizontal="centerContinuous"/>
    </xf>
    <xf numFmtId="165" fontId="9" fillId="4" borderId="1" xfId="1" applyNumberFormat="1" applyFont="1" applyFill="1" applyBorder="1" applyAlignment="1" applyProtection="1">
      <alignment horizontal="center"/>
      <protection locked="0"/>
    </xf>
    <xf numFmtId="165" fontId="9" fillId="3" borderId="8" xfId="1" applyNumberFormat="1" applyFont="1" applyFill="1" applyBorder="1" applyAlignment="1" applyProtection="1">
      <alignment horizontal="center"/>
      <protection locked="0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16" fillId="0" borderId="0" xfId="0" applyFont="1"/>
    <xf numFmtId="37" fontId="16" fillId="0" borderId="0" xfId="0" applyFont="1" applyAlignment="1">
      <alignment horizontal="right"/>
    </xf>
    <xf numFmtId="9" fontId="16" fillId="0" borderId="0" xfId="3" applyFont="1" applyAlignment="1">
      <alignment horizontal="right"/>
    </xf>
    <xf numFmtId="9" fontId="17" fillId="0" borderId="0" xfId="3" applyFont="1" applyAlignment="1">
      <alignment horizontal="left"/>
    </xf>
    <xf numFmtId="43" fontId="16" fillId="0" borderId="0" xfId="1" applyFont="1"/>
    <xf numFmtId="0" fontId="16" fillId="0" borderId="0" xfId="0" applyNumberFormat="1" applyFont="1" applyAlignment="1">
      <alignment horizontal="right"/>
    </xf>
    <xf numFmtId="43" fontId="17" fillId="0" borderId="0" xfId="1" quotePrefix="1" applyFont="1" applyAlignment="1">
      <alignment horizontal="right"/>
    </xf>
    <xf numFmtId="0" fontId="17" fillId="0" borderId="0" xfId="0" applyNumberFormat="1" applyFont="1" applyAlignment="1">
      <alignment horizontal="right"/>
    </xf>
    <xf numFmtId="9" fontId="16" fillId="0" borderId="0" xfId="3" applyFont="1"/>
    <xf numFmtId="165" fontId="18" fillId="0" borderId="0" xfId="1" applyNumberFormat="1" applyFont="1" applyProtection="1"/>
    <xf numFmtId="10" fontId="18" fillId="0" borderId="0" xfId="0" applyNumberFormat="1" applyFont="1" applyProtection="1"/>
    <xf numFmtId="37" fontId="19" fillId="0" borderId="0" xfId="0" applyFont="1"/>
    <xf numFmtId="0" fontId="16" fillId="0" borderId="0" xfId="0" quotePrefix="1" applyNumberFormat="1" applyFont="1" applyAlignment="1">
      <alignment horizontal="right"/>
    </xf>
    <xf numFmtId="43" fontId="16" fillId="0" borderId="31" xfId="1" applyFont="1" applyBorder="1"/>
    <xf numFmtId="43" fontId="16" fillId="0" borderId="0" xfId="1" applyFont="1" applyBorder="1"/>
    <xf numFmtId="37" fontId="16" fillId="8" borderId="0" xfId="0" applyFont="1" applyFill="1"/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scal%20Group\2022%20Files\DOH%202022\Year-End%202021\YE153-2021%20Wor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153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"/>
      <sheetName val="Variances"/>
      <sheetName val="Stats"/>
      <sheetName val="GL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DZA Financials"/>
      <sheetName val="MappingAndLookup"/>
      <sheetName val="Anesthesia Log"/>
      <sheetName val="Employee List"/>
      <sheetName val="TimeCards"/>
      <sheetName val="GL Mapping"/>
      <sheetName val="Prior Year"/>
    </sheetNames>
    <sheetDataSet>
      <sheetData sheetId="0">
        <row r="44">
          <cell r="C44" t="str">
            <v>6010</v>
          </cell>
          <cell r="D44" t="str">
            <v>6030</v>
          </cell>
          <cell r="E44" t="str">
            <v>6070</v>
          </cell>
          <cell r="F44" t="str">
            <v>6100</v>
          </cell>
          <cell r="G44" t="str">
            <v>6120</v>
          </cell>
          <cell r="H44" t="str">
            <v>6140</v>
          </cell>
          <cell r="I44" t="str">
            <v>6150</v>
          </cell>
          <cell r="J44" t="str">
            <v>6170</v>
          </cell>
          <cell r="K44" t="str">
            <v>6200</v>
          </cell>
          <cell r="L44" t="str">
            <v>6210</v>
          </cell>
          <cell r="M44" t="str">
            <v>6330</v>
          </cell>
          <cell r="N44" t="str">
            <v>6400</v>
          </cell>
          <cell r="O44" t="str">
            <v>7010</v>
          </cell>
          <cell r="P44" t="str">
            <v>7020</v>
          </cell>
          <cell r="Q44" t="str">
            <v>7030</v>
          </cell>
          <cell r="R44" t="str">
            <v>7040</v>
          </cell>
          <cell r="S44" t="str">
            <v>7050</v>
          </cell>
          <cell r="T44" t="str">
            <v>7060</v>
          </cell>
          <cell r="U44" t="str">
            <v>7070</v>
          </cell>
          <cell r="V44" t="str">
            <v>7110</v>
          </cell>
          <cell r="W44" t="str">
            <v>7120</v>
          </cell>
          <cell r="X44" t="str">
            <v>7130</v>
          </cell>
          <cell r="Y44" t="str">
            <v>7140</v>
          </cell>
          <cell r="Z44" t="str">
            <v>7150</v>
          </cell>
          <cell r="AA44" t="str">
            <v>7160</v>
          </cell>
          <cell r="AB44" t="str">
            <v>7170</v>
          </cell>
          <cell r="AC44" t="str">
            <v>7180</v>
          </cell>
          <cell r="AD44" t="str">
            <v>7190</v>
          </cell>
          <cell r="AE44" t="str">
            <v>7200</v>
          </cell>
          <cell r="AF44" t="str">
            <v>7220</v>
          </cell>
          <cell r="AG44" t="str">
            <v>7230</v>
          </cell>
          <cell r="AH44" t="str">
            <v>7240</v>
          </cell>
          <cell r="AI44" t="str">
            <v>7250</v>
          </cell>
          <cell r="AJ44" t="str">
            <v>7260</v>
          </cell>
          <cell r="AK44" t="str">
            <v>7310</v>
          </cell>
          <cell r="AL44" t="str">
            <v>7320</v>
          </cell>
          <cell r="AM44" t="str">
            <v>7330</v>
          </cell>
          <cell r="AN44" t="str">
            <v>7340</v>
          </cell>
          <cell r="AO44" t="str">
            <v>7350</v>
          </cell>
          <cell r="AP44" t="str">
            <v>7380</v>
          </cell>
          <cell r="AQ44" t="str">
            <v>7390</v>
          </cell>
          <cell r="AR44" t="str">
            <v>7400</v>
          </cell>
          <cell r="AS44" t="str">
            <v>7410</v>
          </cell>
          <cell r="AT44" t="str">
            <v>7420</v>
          </cell>
          <cell r="AU44" t="str">
            <v>7430</v>
          </cell>
          <cell r="AV44" t="str">
            <v>7490</v>
          </cell>
          <cell r="AW44" t="str">
            <v>8200</v>
          </cell>
          <cell r="AX44" t="str">
            <v>8310</v>
          </cell>
          <cell r="AY44" t="str">
            <v>8320</v>
          </cell>
          <cell r="AZ44" t="str">
            <v>8330</v>
          </cell>
          <cell r="BA44" t="str">
            <v>8350</v>
          </cell>
          <cell r="BB44" t="str">
            <v>8360</v>
          </cell>
          <cell r="BC44" t="str">
            <v>8370</v>
          </cell>
          <cell r="BD44" t="str">
            <v>8420</v>
          </cell>
          <cell r="BE44" t="str">
            <v>8430</v>
          </cell>
          <cell r="BF44" t="str">
            <v>8460</v>
          </cell>
          <cell r="BG44" t="str">
            <v>8470</v>
          </cell>
          <cell r="BH44" t="str">
            <v>8480</v>
          </cell>
          <cell r="BI44" t="str">
            <v>8490</v>
          </cell>
          <cell r="BJ44" t="str">
            <v>8510</v>
          </cell>
          <cell r="BK44" t="str">
            <v>8530</v>
          </cell>
          <cell r="BL44" t="str">
            <v>8560</v>
          </cell>
          <cell r="BM44" t="str">
            <v>8590</v>
          </cell>
          <cell r="BN44" t="str">
            <v>8610</v>
          </cell>
          <cell r="BO44" t="str">
            <v>8620</v>
          </cell>
          <cell r="BP44" t="str">
            <v>8630</v>
          </cell>
          <cell r="BQ44" t="str">
            <v>8640</v>
          </cell>
          <cell r="BR44" t="str">
            <v>8650</v>
          </cell>
          <cell r="BS44" t="str">
            <v>8660</v>
          </cell>
          <cell r="BT44" t="str">
            <v>8670</v>
          </cell>
          <cell r="BU44" t="str">
            <v>8680</v>
          </cell>
          <cell r="BV44" t="str">
            <v>8690</v>
          </cell>
          <cell r="BW44" t="str">
            <v>8700</v>
          </cell>
          <cell r="BX44" t="str">
            <v>8710</v>
          </cell>
          <cell r="BY44" t="str">
            <v>8720</v>
          </cell>
          <cell r="BZ44" t="str">
            <v>8730</v>
          </cell>
          <cell r="CA44" t="str">
            <v>8740</v>
          </cell>
          <cell r="CB44" t="str">
            <v>8770</v>
          </cell>
          <cell r="CC44" t="str">
            <v>8790</v>
          </cell>
          <cell r="CD44" t="str">
            <v>8830-8900</v>
          </cell>
          <cell r="CE44" t="str">
            <v>9999</v>
          </cell>
          <cell r="CH44" t="str">
            <v>GL Grouping</v>
          </cell>
          <cell r="CI44" t="str">
            <v>Variance</v>
          </cell>
          <cell r="CJ44" t="str">
            <v>Below</v>
          </cell>
          <cell r="CK44" t="str">
            <v>Variance</v>
          </cell>
        </row>
        <row r="52">
          <cell r="A52" t="str">
            <v>depreciation based on sq. ft.</v>
          </cell>
          <cell r="B52">
            <v>2602348</v>
          </cell>
          <cell r="C52">
            <v>0</v>
          </cell>
          <cell r="D52">
            <v>1811</v>
          </cell>
          <cell r="E52">
            <v>100741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2784</v>
          </cell>
          <cell r="K52">
            <v>0</v>
          </cell>
          <cell r="L52">
            <v>50409</v>
          </cell>
          <cell r="M52">
            <v>0</v>
          </cell>
          <cell r="N52">
            <v>0</v>
          </cell>
          <cell r="O52">
            <v>19923</v>
          </cell>
          <cell r="P52">
            <v>124459</v>
          </cell>
          <cell r="Q52">
            <v>71114</v>
          </cell>
          <cell r="R52">
            <v>4461</v>
          </cell>
          <cell r="S52">
            <v>0</v>
          </cell>
          <cell r="T52">
            <v>0</v>
          </cell>
          <cell r="U52">
            <v>62744</v>
          </cell>
          <cell r="V52">
            <v>0</v>
          </cell>
          <cell r="W52">
            <v>0</v>
          </cell>
          <cell r="X52">
            <v>0</v>
          </cell>
          <cell r="Y52">
            <v>58893</v>
          </cell>
          <cell r="Z52">
            <v>0</v>
          </cell>
          <cell r="AA52">
            <v>0</v>
          </cell>
          <cell r="AB52">
            <v>14642</v>
          </cell>
          <cell r="AC52">
            <v>22764</v>
          </cell>
          <cell r="AD52">
            <v>0</v>
          </cell>
          <cell r="AE52">
            <v>119750</v>
          </cell>
          <cell r="AF52">
            <v>0</v>
          </cell>
          <cell r="AG52">
            <v>39160</v>
          </cell>
          <cell r="AH52">
            <v>0</v>
          </cell>
          <cell r="AI52">
            <v>0</v>
          </cell>
          <cell r="AJ52">
            <v>168004</v>
          </cell>
          <cell r="AK52">
            <v>85508</v>
          </cell>
          <cell r="AL52">
            <v>34241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51343</v>
          </cell>
          <cell r="AZ52">
            <v>0</v>
          </cell>
          <cell r="BA52">
            <v>0</v>
          </cell>
          <cell r="BB52">
            <v>1716</v>
          </cell>
          <cell r="BC52">
            <v>0</v>
          </cell>
          <cell r="BD52">
            <v>31420</v>
          </cell>
          <cell r="BE52">
            <v>1312956</v>
          </cell>
          <cell r="BF52">
            <v>40380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29208</v>
          </cell>
          <cell r="BM52">
            <v>11153</v>
          </cell>
          <cell r="BN52">
            <v>105107</v>
          </cell>
          <cell r="BO52">
            <v>0</v>
          </cell>
          <cell r="BP52">
            <v>0</v>
          </cell>
          <cell r="BQ52">
            <v>0</v>
          </cell>
          <cell r="BR52">
            <v>6864</v>
          </cell>
          <cell r="BS52">
            <v>0</v>
          </cell>
          <cell r="BT52">
            <v>0</v>
          </cell>
          <cell r="BU52">
            <v>0</v>
          </cell>
          <cell r="BV52">
            <v>30791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E52">
            <v>2602346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4">
          <cell r="C44" t="str">
            <v>6010</v>
          </cell>
          <cell r="D44" t="str">
            <v>6030</v>
          </cell>
          <cell r="E44" t="str">
            <v>6070</v>
          </cell>
          <cell r="F44" t="str">
            <v>6100</v>
          </cell>
          <cell r="G44" t="str">
            <v>6120</v>
          </cell>
          <cell r="H44" t="str">
            <v>6140</v>
          </cell>
          <cell r="I44" t="str">
            <v>6150</v>
          </cell>
          <cell r="J44" t="str">
            <v>6170</v>
          </cell>
          <cell r="K44" t="str">
            <v>6200</v>
          </cell>
          <cell r="L44" t="str">
            <v>6210</v>
          </cell>
          <cell r="M44" t="str">
            <v>6330</v>
          </cell>
          <cell r="N44" t="str">
            <v>6400</v>
          </cell>
          <cell r="O44" t="str">
            <v>7010</v>
          </cell>
          <cell r="P44" t="str">
            <v>7020</v>
          </cell>
          <cell r="Q44" t="str">
            <v>7030</v>
          </cell>
          <cell r="R44" t="str">
            <v>7040</v>
          </cell>
          <cell r="S44" t="str">
            <v>7050</v>
          </cell>
          <cell r="T44" t="str">
            <v>7060</v>
          </cell>
          <cell r="U44" t="str">
            <v>7070</v>
          </cell>
          <cell r="V44" t="str">
            <v>7110</v>
          </cell>
          <cell r="W44" t="str">
            <v>7120</v>
          </cell>
          <cell r="X44" t="str">
            <v>7130</v>
          </cell>
          <cell r="Y44" t="str">
            <v>7140</v>
          </cell>
          <cell r="Z44" t="str">
            <v>7150</v>
          </cell>
          <cell r="AA44" t="str">
            <v>7160</v>
          </cell>
          <cell r="AB44" t="str">
            <v>7170</v>
          </cell>
          <cell r="AC44" t="str">
            <v>7180</v>
          </cell>
          <cell r="AD44" t="str">
            <v>7190</v>
          </cell>
          <cell r="AE44" t="str">
            <v>7200</v>
          </cell>
          <cell r="AF44" t="str">
            <v>7220</v>
          </cell>
          <cell r="AG44" t="str">
            <v>7230</v>
          </cell>
          <cell r="AH44" t="str">
            <v>7240</v>
          </cell>
          <cell r="AI44" t="str">
            <v>7250</v>
          </cell>
          <cell r="AJ44" t="str">
            <v>7260</v>
          </cell>
          <cell r="AK44" t="str">
            <v>7310</v>
          </cell>
          <cell r="AL44" t="str">
            <v>7320</v>
          </cell>
          <cell r="AM44" t="str">
            <v>7330</v>
          </cell>
          <cell r="AN44" t="str">
            <v>7340</v>
          </cell>
          <cell r="AO44" t="str">
            <v>7350</v>
          </cell>
          <cell r="AP44" t="str">
            <v>7380</v>
          </cell>
          <cell r="AQ44" t="str">
            <v>7390</v>
          </cell>
          <cell r="AR44" t="str">
            <v>7400</v>
          </cell>
          <cell r="AS44" t="str">
            <v>7410</v>
          </cell>
          <cell r="AT44" t="str">
            <v>7420</v>
          </cell>
          <cell r="AU44" t="str">
            <v>7430</v>
          </cell>
          <cell r="AV44" t="str">
            <v>7490</v>
          </cell>
          <cell r="AW44" t="str">
            <v>8200</v>
          </cell>
          <cell r="AX44" t="str">
            <v>8310</v>
          </cell>
          <cell r="AY44" t="str">
            <v>8320</v>
          </cell>
          <cell r="AZ44" t="str">
            <v>8330</v>
          </cell>
          <cell r="BA44" t="str">
            <v>8350</v>
          </cell>
          <cell r="BB44" t="str">
            <v>8360</v>
          </cell>
          <cell r="BC44" t="str">
            <v>8370</v>
          </cell>
          <cell r="BD44" t="str">
            <v>8420</v>
          </cell>
          <cell r="BE44" t="str">
            <v>8430</v>
          </cell>
          <cell r="BF44" t="str">
            <v>8460</v>
          </cell>
          <cell r="BG44" t="str">
            <v>8470</v>
          </cell>
          <cell r="BH44" t="str">
            <v>8480</v>
          </cell>
          <cell r="BI44" t="str">
            <v>8490</v>
          </cell>
          <cell r="BJ44" t="str">
            <v>8510</v>
          </cell>
          <cell r="BK44" t="str">
            <v>8530</v>
          </cell>
          <cell r="BL44" t="str">
            <v>8560</v>
          </cell>
          <cell r="BM44" t="str">
            <v>8590</v>
          </cell>
          <cell r="BN44" t="str">
            <v>8610</v>
          </cell>
          <cell r="BO44" t="str">
            <v>8620</v>
          </cell>
          <cell r="BP44" t="str">
            <v>8630</v>
          </cell>
          <cell r="BQ44" t="str">
            <v>8640</v>
          </cell>
          <cell r="BR44" t="str">
            <v>8650</v>
          </cell>
          <cell r="BS44" t="str">
            <v>8660</v>
          </cell>
          <cell r="BT44" t="str">
            <v>8670</v>
          </cell>
          <cell r="BU44" t="str">
            <v>8680</v>
          </cell>
          <cell r="BV44" t="str">
            <v>8690</v>
          </cell>
          <cell r="BW44" t="str">
            <v>8700</v>
          </cell>
          <cell r="BX44" t="str">
            <v>8710</v>
          </cell>
          <cell r="BY44" t="str">
            <v>8720</v>
          </cell>
          <cell r="BZ44" t="str">
            <v>8730</v>
          </cell>
          <cell r="CA44" t="str">
            <v>8740</v>
          </cell>
          <cell r="CB44" t="str">
            <v>8770</v>
          </cell>
          <cell r="CC44" t="str">
            <v>8790</v>
          </cell>
          <cell r="CD44" t="str">
            <v>8830-8900</v>
          </cell>
          <cell r="CE44" t="str">
            <v>9999</v>
          </cell>
        </row>
        <row r="52">
          <cell r="A52" t="str">
            <v>depreciation based on sq. ft.</v>
          </cell>
          <cell r="B52">
            <v>2710783.0599999996</v>
          </cell>
          <cell r="C52">
            <v>0</v>
          </cell>
          <cell r="D52">
            <v>1975</v>
          </cell>
          <cell r="E52">
            <v>109877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3036</v>
          </cell>
          <cell r="K52">
            <v>0</v>
          </cell>
          <cell r="L52">
            <v>54980</v>
          </cell>
          <cell r="M52">
            <v>0</v>
          </cell>
          <cell r="N52">
            <v>0</v>
          </cell>
          <cell r="O52">
            <v>21730</v>
          </cell>
          <cell r="P52">
            <v>135745</v>
          </cell>
          <cell r="Q52">
            <v>77563</v>
          </cell>
          <cell r="R52">
            <v>4866</v>
          </cell>
          <cell r="S52">
            <v>0</v>
          </cell>
          <cell r="T52">
            <v>0</v>
          </cell>
          <cell r="U52">
            <v>44021</v>
          </cell>
          <cell r="V52">
            <v>0</v>
          </cell>
          <cell r="W52">
            <v>0</v>
          </cell>
          <cell r="X52">
            <v>0</v>
          </cell>
          <cell r="Y52">
            <v>49074</v>
          </cell>
          <cell r="Z52">
            <v>0</v>
          </cell>
          <cell r="AA52">
            <v>0</v>
          </cell>
          <cell r="AB52">
            <v>12851</v>
          </cell>
          <cell r="AC52">
            <v>24828</v>
          </cell>
          <cell r="AD52">
            <v>0</v>
          </cell>
          <cell r="AE52">
            <v>130609</v>
          </cell>
          <cell r="AF52">
            <v>0</v>
          </cell>
          <cell r="AG52">
            <v>42711</v>
          </cell>
          <cell r="AH52">
            <v>0</v>
          </cell>
          <cell r="AI52">
            <v>0</v>
          </cell>
          <cell r="AJ52">
            <v>60678</v>
          </cell>
          <cell r="AK52">
            <v>93262</v>
          </cell>
          <cell r="AL52">
            <v>37347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21896</v>
          </cell>
          <cell r="AW52">
            <v>0</v>
          </cell>
          <cell r="AX52">
            <v>0</v>
          </cell>
          <cell r="AY52">
            <v>55999</v>
          </cell>
          <cell r="AZ52">
            <v>0</v>
          </cell>
          <cell r="BA52">
            <v>0</v>
          </cell>
          <cell r="BB52">
            <v>1871</v>
          </cell>
          <cell r="BC52">
            <v>0</v>
          </cell>
          <cell r="BD52">
            <v>34269</v>
          </cell>
          <cell r="BE52">
            <v>1450172</v>
          </cell>
          <cell r="BF52">
            <v>40882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31857</v>
          </cell>
          <cell r="BM52">
            <v>12165</v>
          </cell>
          <cell r="BN52">
            <v>114639</v>
          </cell>
          <cell r="BO52">
            <v>0</v>
          </cell>
          <cell r="BP52">
            <v>0</v>
          </cell>
          <cell r="BQ52">
            <v>0</v>
          </cell>
          <cell r="BR52">
            <v>7486</v>
          </cell>
          <cell r="BS52">
            <v>0</v>
          </cell>
          <cell r="BT52">
            <v>0</v>
          </cell>
          <cell r="BU52">
            <v>0</v>
          </cell>
          <cell r="BV52">
            <v>34394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E52">
            <v>2710783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Variance Explanations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9">
          <cell r="C59" t="str">
            <v/>
          </cell>
          <cell r="D59">
            <v>26</v>
          </cell>
          <cell r="E59">
            <v>1487</v>
          </cell>
          <cell r="F59" t="str">
            <v/>
          </cell>
          <cell r="G59" t="str">
            <v/>
          </cell>
          <cell r="H59">
            <v>0</v>
          </cell>
          <cell r="I59" t="str">
            <v/>
          </cell>
          <cell r="J59">
            <v>60</v>
          </cell>
          <cell r="K59" t="str">
            <v/>
          </cell>
          <cell r="L59">
            <v>742</v>
          </cell>
          <cell r="M59" t="str">
            <v/>
          </cell>
          <cell r="N59" t="str">
            <v/>
          </cell>
          <cell r="O59">
            <v>35</v>
          </cell>
          <cell r="P59">
            <v>84498</v>
          </cell>
          <cell r="Q59">
            <v>28753</v>
          </cell>
          <cell r="R59">
            <v>66961</v>
          </cell>
          <cell r="U59">
            <v>72603</v>
          </cell>
          <cell r="V59">
            <v>1341</v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C59">
            <v>114</v>
          </cell>
          <cell r="AD59" t="str">
            <v/>
          </cell>
          <cell r="AE59">
            <v>8899</v>
          </cell>
          <cell r="AF59" t="str">
            <v/>
          </cell>
          <cell r="AG59">
            <v>3098</v>
          </cell>
          <cell r="AH59" t="str">
            <v/>
          </cell>
          <cell r="AI59" t="str">
            <v/>
          </cell>
          <cell r="AJ59">
            <v>13450</v>
          </cell>
          <cell r="AK59">
            <v>1648</v>
          </cell>
          <cell r="AL59">
            <v>660</v>
          </cell>
          <cell r="AM59" t="str">
            <v/>
          </cell>
          <cell r="AN59" t="str">
            <v/>
          </cell>
          <cell r="AO59" t="str">
            <v/>
          </cell>
          <cell r="AP59" t="str">
            <v/>
          </cell>
          <cell r="AQ59" t="str">
            <v/>
          </cell>
          <cell r="AR59" t="str">
            <v/>
          </cell>
          <cell r="AS59" t="str">
            <v/>
          </cell>
          <cell r="AT59" t="str">
            <v/>
          </cell>
          <cell r="AU59" t="str">
            <v/>
          </cell>
          <cell r="AY59">
            <v>8067</v>
          </cell>
          <cell r="AZ59" t="str">
            <v/>
          </cell>
          <cell r="BA59" t="str">
            <v/>
          </cell>
          <cell r="BE59">
            <v>122485</v>
          </cell>
        </row>
        <row r="71">
          <cell r="C71">
            <v>0</v>
          </cell>
          <cell r="D71">
            <v>51359.88</v>
          </cell>
          <cell r="E71">
            <v>2533716.77</v>
          </cell>
          <cell r="F71">
            <v>0</v>
          </cell>
          <cell r="G71">
            <v>0</v>
          </cell>
          <cell r="H71">
            <v>50268</v>
          </cell>
          <cell r="I71">
            <v>0</v>
          </cell>
          <cell r="J71">
            <v>3867</v>
          </cell>
          <cell r="K71">
            <v>0</v>
          </cell>
          <cell r="L71">
            <v>70028</v>
          </cell>
          <cell r="M71">
            <v>0</v>
          </cell>
          <cell r="N71">
            <v>0</v>
          </cell>
          <cell r="O71">
            <v>733496.08000000007</v>
          </cell>
          <cell r="P71">
            <v>3224706.89</v>
          </cell>
          <cell r="Q71">
            <v>98942.92</v>
          </cell>
          <cell r="R71">
            <v>712274.41</v>
          </cell>
          <cell r="S71">
            <v>0</v>
          </cell>
          <cell r="T71">
            <v>0</v>
          </cell>
          <cell r="U71">
            <v>1636368.0099999998</v>
          </cell>
          <cell r="V71">
            <v>2394.19</v>
          </cell>
          <cell r="W71">
            <v>0</v>
          </cell>
          <cell r="X71">
            <v>0</v>
          </cell>
          <cell r="Y71">
            <v>1335632</v>
          </cell>
          <cell r="Z71">
            <v>0</v>
          </cell>
          <cell r="AA71">
            <v>0</v>
          </cell>
          <cell r="AB71">
            <v>1100702.7700000003</v>
          </cell>
          <cell r="AC71">
            <v>592826.72</v>
          </cell>
          <cell r="AD71">
            <v>0</v>
          </cell>
          <cell r="AE71">
            <v>1249738.8199999998</v>
          </cell>
          <cell r="AF71">
            <v>0</v>
          </cell>
          <cell r="AG71">
            <v>2255269.54</v>
          </cell>
          <cell r="AH71">
            <v>0</v>
          </cell>
          <cell r="AI71">
            <v>0</v>
          </cell>
          <cell r="AJ71">
            <v>3365613.6900000004</v>
          </cell>
          <cell r="AK71">
            <v>196846.16</v>
          </cell>
          <cell r="AL71">
            <v>51294.940000000017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60687.199999999997</v>
          </cell>
          <cell r="AW71">
            <v>0</v>
          </cell>
          <cell r="AX71">
            <v>0</v>
          </cell>
          <cell r="AY71">
            <v>520599.87000000005</v>
          </cell>
          <cell r="AZ71">
            <v>0</v>
          </cell>
          <cell r="BA71">
            <v>87815.54</v>
          </cell>
          <cell r="BB71">
            <v>324933</v>
          </cell>
          <cell r="BC71">
            <v>0</v>
          </cell>
          <cell r="BD71">
            <v>203665.33</v>
          </cell>
          <cell r="BE71">
            <v>2948564.0000000005</v>
          </cell>
          <cell r="BF71">
            <v>526632.68999999994</v>
          </cell>
          <cell r="BG71">
            <v>0</v>
          </cell>
          <cell r="BH71">
            <v>1461232.86</v>
          </cell>
          <cell r="BI71">
            <v>38909.33</v>
          </cell>
          <cell r="BJ71">
            <v>0</v>
          </cell>
          <cell r="BK71">
            <v>0</v>
          </cell>
          <cell r="BL71">
            <v>777654.39</v>
          </cell>
          <cell r="BM71">
            <v>256082.2</v>
          </cell>
          <cell r="BN71">
            <v>1202867.96</v>
          </cell>
          <cell r="BO71">
            <v>127937.37999999999</v>
          </cell>
          <cell r="BP71">
            <v>193983.15000000002</v>
          </cell>
          <cell r="BQ71">
            <v>0</v>
          </cell>
          <cell r="BR71">
            <v>3082153.79</v>
          </cell>
          <cell r="BS71">
            <v>0</v>
          </cell>
          <cell r="BT71">
            <v>0</v>
          </cell>
          <cell r="BU71">
            <v>0</v>
          </cell>
          <cell r="BV71">
            <v>476518.29999999993</v>
          </cell>
          <cell r="BW71">
            <v>0</v>
          </cell>
          <cell r="BX71">
            <v>776260.63</v>
          </cell>
          <cell r="BY71">
            <v>0</v>
          </cell>
          <cell r="BZ71">
            <v>0</v>
          </cell>
          <cell r="CA71">
            <v>33527.58</v>
          </cell>
          <cell r="CB71">
            <v>0</v>
          </cell>
          <cell r="CC71">
            <v>-811761.58999999985</v>
          </cell>
          <cell r="CD71">
            <v>725682.94</v>
          </cell>
        </row>
        <row r="83">
          <cell r="C83" t="str">
            <v>153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9" transitionEvaluation="1" transitionEntry="1" codeName="Sheet1">
    <pageSetUpPr autoPageBreaks="0" fitToPage="1"/>
  </sheetPr>
  <dimension ref="A1:CF817"/>
  <sheetViews>
    <sheetView showGridLines="0" tabSelected="1" topLeftCell="A9" zoomScale="75" zoomScaleNormal="75" workbookViewId="0">
      <selection activeCell="E77" sqref="E77:L77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">
      <c r="A3" s="199"/>
      <c r="C3" s="235"/>
    </row>
    <row r="4" spans="1:6" ht="12.75" customHeight="1" x14ac:dyDescent="0.3">
      <c r="C4" s="235"/>
    </row>
    <row r="5" spans="1:6" ht="12.75" customHeight="1" x14ac:dyDescent="0.3">
      <c r="A5" s="199" t="s">
        <v>1257</v>
      </c>
      <c r="C5" s="235"/>
    </row>
    <row r="6" spans="1:6" ht="12.75" customHeight="1" x14ac:dyDescent="0.3">
      <c r="A6" s="199" t="s">
        <v>0</v>
      </c>
      <c r="C6" s="235"/>
    </row>
    <row r="7" spans="1:6" ht="12.75" customHeight="1" x14ac:dyDescent="0.3">
      <c r="A7" s="199" t="s">
        <v>1</v>
      </c>
      <c r="C7" s="235"/>
    </row>
    <row r="8" spans="1:6" ht="12.75" customHeight="1" x14ac:dyDescent="0.3">
      <c r="C8" s="235"/>
    </row>
    <row r="9" spans="1:6" ht="12.75" customHeight="1" x14ac:dyDescent="0.3">
      <c r="C9" s="235"/>
    </row>
    <row r="10" spans="1:6" ht="12.75" customHeight="1" x14ac:dyDescent="0.3">
      <c r="A10" s="198" t="s">
        <v>1228</v>
      </c>
      <c r="C10" s="235"/>
    </row>
    <row r="11" spans="1:6" ht="12.75" customHeight="1" x14ac:dyDescent="0.3">
      <c r="A11" s="198" t="s">
        <v>1230</v>
      </c>
      <c r="C11" s="235"/>
    </row>
    <row r="12" spans="1:6" ht="12.75" customHeight="1" x14ac:dyDescent="0.3">
      <c r="C12" s="235"/>
    </row>
    <row r="13" spans="1:6" ht="12.75" customHeight="1" x14ac:dyDescent="0.3">
      <c r="C13" s="235"/>
    </row>
    <row r="14" spans="1:6" ht="12.75" customHeight="1" x14ac:dyDescent="0.3">
      <c r="A14" s="199" t="s">
        <v>2</v>
      </c>
      <c r="C14" s="235"/>
    </row>
    <row r="15" spans="1:6" ht="12.75" customHeight="1" x14ac:dyDescent="0.3">
      <c r="A15" s="293"/>
      <c r="C15" s="235"/>
    </row>
    <row r="16" spans="1:6" ht="12.75" customHeight="1" x14ac:dyDescent="0.3">
      <c r="A16" s="294" t="s">
        <v>1266</v>
      </c>
      <c r="C16" s="235"/>
      <c r="F16" s="287"/>
    </row>
    <row r="17" spans="1:6" ht="12.75" customHeight="1" x14ac:dyDescent="0.3">
      <c r="A17" s="294" t="s">
        <v>1264</v>
      </c>
      <c r="C17" s="287"/>
    </row>
    <row r="18" spans="1:6" ht="12.75" customHeight="1" x14ac:dyDescent="0.3">
      <c r="A18" s="227"/>
      <c r="C18" s="235"/>
    </row>
    <row r="19" spans="1:6" ht="12.75" customHeight="1" x14ac:dyDescent="0.3">
      <c r="C19" s="235"/>
    </row>
    <row r="20" spans="1:6" ht="12.75" customHeight="1" x14ac:dyDescent="0.3">
      <c r="A20" s="273" t="s">
        <v>1233</v>
      </c>
      <c r="B20" s="273"/>
      <c r="C20" s="288"/>
      <c r="D20" s="273"/>
      <c r="E20" s="273"/>
      <c r="F20" s="273"/>
    </row>
    <row r="21" spans="1:6" ht="22.5" customHeight="1" x14ac:dyDescent="0.3">
      <c r="A21" s="199"/>
      <c r="C21" s="235"/>
    </row>
    <row r="22" spans="1:6" ht="12.65" customHeight="1" x14ac:dyDescent="0.3">
      <c r="A22" s="237" t="s">
        <v>1253</v>
      </c>
      <c r="B22" s="238"/>
      <c r="C22" s="239"/>
      <c r="D22" s="237"/>
      <c r="E22" s="237"/>
    </row>
    <row r="23" spans="1:6" ht="12.65" customHeight="1" x14ac:dyDescent="0.3">
      <c r="B23" s="199"/>
      <c r="C23" s="235"/>
    </row>
    <row r="24" spans="1:6" ht="12.65" customHeight="1" x14ac:dyDescent="0.3">
      <c r="A24" s="240" t="s">
        <v>3</v>
      </c>
      <c r="C24" s="235"/>
    </row>
    <row r="25" spans="1:6" ht="12.65" customHeight="1" x14ac:dyDescent="0.3">
      <c r="A25" s="198" t="s">
        <v>1234</v>
      </c>
      <c r="C25" s="235"/>
    </row>
    <row r="26" spans="1:6" ht="12.65" customHeight="1" x14ac:dyDescent="0.3">
      <c r="A26" s="199" t="s">
        <v>4</v>
      </c>
      <c r="C26" s="235"/>
    </row>
    <row r="27" spans="1:6" ht="12.65" customHeight="1" x14ac:dyDescent="0.3">
      <c r="A27" s="198" t="s">
        <v>1235</v>
      </c>
      <c r="C27" s="235"/>
    </row>
    <row r="28" spans="1:6" ht="12.65" customHeight="1" x14ac:dyDescent="0.3">
      <c r="A28" s="199" t="s">
        <v>5</v>
      </c>
      <c r="C28" s="235"/>
    </row>
    <row r="29" spans="1:6" ht="12.65" customHeight="1" x14ac:dyDescent="0.3">
      <c r="A29" s="198"/>
      <c r="C29" s="235"/>
    </row>
    <row r="30" spans="1:6" ht="12.65" customHeight="1" x14ac:dyDescent="0.3">
      <c r="A30" s="180" t="s">
        <v>6</v>
      </c>
      <c r="C30" s="235"/>
    </row>
    <row r="31" spans="1:6" ht="12.65" customHeight="1" x14ac:dyDescent="0.3">
      <c r="A31" s="199" t="s">
        <v>7</v>
      </c>
      <c r="C31" s="235"/>
    </row>
    <row r="32" spans="1:6" ht="12.65" customHeight="1" x14ac:dyDescent="0.3">
      <c r="A32" s="199" t="s">
        <v>8</v>
      </c>
      <c r="C32" s="235"/>
    </row>
    <row r="33" spans="1:83" ht="12.65" customHeight="1" x14ac:dyDescent="0.3">
      <c r="A33" s="198" t="s">
        <v>1236</v>
      </c>
      <c r="C33" s="235"/>
    </row>
    <row r="34" spans="1:83" ht="12.65" customHeight="1" x14ac:dyDescent="0.3">
      <c r="A34" s="199" t="s">
        <v>9</v>
      </c>
      <c r="C34" s="235"/>
    </row>
    <row r="35" spans="1:83" ht="12.65" customHeight="1" x14ac:dyDescent="0.3">
      <c r="A35" s="199"/>
      <c r="C35" s="235"/>
    </row>
    <row r="36" spans="1:83" ht="12.65" customHeight="1" x14ac:dyDescent="0.3">
      <c r="A36" s="198" t="s">
        <v>1237</v>
      </c>
      <c r="C36" s="235"/>
    </row>
    <row r="37" spans="1:83" ht="12.65" customHeight="1" x14ac:dyDescent="0.3">
      <c r="A37" s="199" t="s">
        <v>1229</v>
      </c>
      <c r="C37" s="235"/>
    </row>
    <row r="38" spans="1:83" ht="12" customHeight="1" x14ac:dyDescent="0.3">
      <c r="A38" s="198"/>
      <c r="C38" s="235"/>
    </row>
    <row r="39" spans="1:83" ht="12.65" customHeight="1" x14ac:dyDescent="0.3">
      <c r="A39" s="199"/>
      <c r="C39" s="235"/>
    </row>
    <row r="40" spans="1:83" ht="12" customHeight="1" x14ac:dyDescent="0.3">
      <c r="A40" s="199"/>
      <c r="C40" s="235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5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>
        <v>0</v>
      </c>
      <c r="C47" s="184">
        <v>0</v>
      </c>
      <c r="D47" s="184">
        <v>62.57</v>
      </c>
      <c r="E47" s="184">
        <v>123234.02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37890.86</v>
      </c>
      <c r="P47" s="184">
        <v>93686.399999999994</v>
      </c>
      <c r="Q47" s="184">
        <v>0</v>
      </c>
      <c r="R47" s="184">
        <v>35436.15</v>
      </c>
      <c r="S47" s="184">
        <v>0</v>
      </c>
      <c r="T47" s="184">
        <v>0</v>
      </c>
      <c r="U47" s="184">
        <v>54130.29</v>
      </c>
      <c r="V47" s="184">
        <v>0</v>
      </c>
      <c r="W47" s="184">
        <v>0</v>
      </c>
      <c r="X47" s="184">
        <v>0</v>
      </c>
      <c r="Y47" s="184">
        <v>67069</v>
      </c>
      <c r="Z47" s="184">
        <v>0</v>
      </c>
      <c r="AA47" s="184">
        <v>0</v>
      </c>
      <c r="AB47" s="184">
        <v>16386.650000000001</v>
      </c>
      <c r="AC47" s="184">
        <v>40497.5</v>
      </c>
      <c r="AD47" s="184">
        <v>0</v>
      </c>
      <c r="AE47" s="184">
        <v>70602.39</v>
      </c>
      <c r="AF47" s="184">
        <v>0</v>
      </c>
      <c r="AG47" s="184">
        <v>69556.55</v>
      </c>
      <c r="AH47" s="184">
        <v>0</v>
      </c>
      <c r="AI47" s="184">
        <v>0</v>
      </c>
      <c r="AJ47" s="184">
        <v>221151.87999999998</v>
      </c>
      <c r="AK47" s="184">
        <v>12649.86</v>
      </c>
      <c r="AL47" s="184">
        <v>775.54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2902.77</v>
      </c>
      <c r="AW47" s="184">
        <v>0</v>
      </c>
      <c r="AX47" s="184">
        <v>0</v>
      </c>
      <c r="AY47" s="184">
        <v>34946.410000000003</v>
      </c>
      <c r="AZ47" s="184">
        <v>0</v>
      </c>
      <c r="BA47" s="184">
        <v>0</v>
      </c>
      <c r="BB47" s="184">
        <v>13427.98</v>
      </c>
      <c r="BC47" s="184">
        <v>0</v>
      </c>
      <c r="BD47" s="184">
        <v>14926.66</v>
      </c>
      <c r="BE47" s="184">
        <v>24944.739999999998</v>
      </c>
      <c r="BF47" s="184">
        <v>30269.23</v>
      </c>
      <c r="BG47" s="184">
        <v>0</v>
      </c>
      <c r="BH47" s="184">
        <v>16443.43</v>
      </c>
      <c r="BI47" s="184">
        <v>0</v>
      </c>
      <c r="BJ47" s="184">
        <v>0</v>
      </c>
      <c r="BK47" s="184">
        <v>0</v>
      </c>
      <c r="BL47" s="184">
        <v>30527</v>
      </c>
      <c r="BM47" s="184">
        <v>10518.05</v>
      </c>
      <c r="BN47" s="184">
        <v>51121.03</v>
      </c>
      <c r="BO47" s="184">
        <v>3359.15</v>
      </c>
      <c r="BP47" s="184">
        <v>1976.73</v>
      </c>
      <c r="BQ47" s="184">
        <v>0</v>
      </c>
      <c r="BR47" s="184">
        <v>3502350.35</v>
      </c>
      <c r="BS47" s="184">
        <v>0</v>
      </c>
      <c r="BT47" s="184">
        <v>0</v>
      </c>
      <c r="BU47" s="184">
        <v>0</v>
      </c>
      <c r="BV47" s="184">
        <v>36177.39</v>
      </c>
      <c r="BW47" s="184">
        <v>0</v>
      </c>
      <c r="BX47" s="184">
        <v>66567.569999999992</v>
      </c>
      <c r="BY47" s="184">
        <v>0</v>
      </c>
      <c r="BZ47" s="184">
        <v>0</v>
      </c>
      <c r="CA47" s="184">
        <v>6209.17</v>
      </c>
      <c r="CB47" s="184">
        <v>0</v>
      </c>
      <c r="CC47" s="184">
        <v>0</v>
      </c>
      <c r="CD47" s="195"/>
      <c r="CE47" s="195">
        <f>SUM(C47:CC47)</f>
        <v>4689797.32</v>
      </c>
    </row>
    <row r="48" spans="1:83" ht="12.65" customHeight="1" x14ac:dyDescent="0.3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">
      <c r="A52" s="171" t="s">
        <v>208</v>
      </c>
      <c r="B52" s="184">
        <v>2602348</v>
      </c>
      <c r="C52" s="195">
        <f>ROUND((B52/(CE76+CF76)*C76),0)</f>
        <v>0</v>
      </c>
      <c r="D52" s="195">
        <f>ROUND((B52/(CE76+CF76)*D76),0)</f>
        <v>1811</v>
      </c>
      <c r="E52" s="195">
        <f>ROUND((B52/(CE76+CF76)*E76),0)</f>
        <v>100741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2784</v>
      </c>
      <c r="K52" s="195">
        <f>ROUND((B52/(CE76+CF76)*K76),0)</f>
        <v>0</v>
      </c>
      <c r="L52" s="195">
        <f>ROUND((B52/(CE76+CF76)*L76),0)</f>
        <v>50409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19923</v>
      </c>
      <c r="P52" s="195">
        <f>ROUND((B52/(CE76+CF76)*P76),0)</f>
        <v>124459</v>
      </c>
      <c r="Q52" s="195">
        <f>ROUND((B52/(CE76+CF76)*Q76),0)</f>
        <v>71114</v>
      </c>
      <c r="R52" s="195">
        <f>ROUND((B52/(CE76+CF76)*R76),0)</f>
        <v>4461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62744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58893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14642</v>
      </c>
      <c r="AC52" s="195">
        <f>ROUND((B52/(CE76+CF76)*AC76),0)</f>
        <v>22764</v>
      </c>
      <c r="AD52" s="195">
        <f>ROUND((B52/(CE76+CF76)*AD76),0)</f>
        <v>0</v>
      </c>
      <c r="AE52" s="195">
        <f>ROUND((B52/(CE76+CF76)*AE76),0)</f>
        <v>119750</v>
      </c>
      <c r="AF52" s="195">
        <f>ROUND((B52/(CE76+CF76)*AF76),0)</f>
        <v>0</v>
      </c>
      <c r="AG52" s="195">
        <f>ROUND((B52/(CE76+CF76)*AG76),0)</f>
        <v>39160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168004</v>
      </c>
      <c r="AK52" s="195">
        <f>ROUND((B52/(CE76+CF76)*AK76),0)</f>
        <v>85508</v>
      </c>
      <c r="AL52" s="195">
        <f>ROUND((B52/(CE76+CF76)*AL76),0)</f>
        <v>34241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51343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1716</v>
      </c>
      <c r="BC52" s="195">
        <f>ROUND((B52/(CE76+CF76)*BC76),0)</f>
        <v>0</v>
      </c>
      <c r="BD52" s="195">
        <f>ROUND((B52/(CE76+CF76)*BD76),0)</f>
        <v>31420</v>
      </c>
      <c r="BE52" s="195">
        <f>ROUND((B52/(CE76+CF76)*BE76),0)</f>
        <v>1312956</v>
      </c>
      <c r="BF52" s="195">
        <f>ROUND((B52/(CE76+CF76)*BF76),0)</f>
        <v>40380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29208</v>
      </c>
      <c r="BM52" s="195">
        <f>ROUND((B52/(CE76+CF76)*BM76),0)</f>
        <v>11153</v>
      </c>
      <c r="BN52" s="195">
        <f>ROUND((B52/(CE76+CF76)*BN76),0)</f>
        <v>105107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6864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30791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2602346</v>
      </c>
    </row>
    <row r="53" spans="1:84" ht="12.65" customHeight="1" x14ac:dyDescent="0.3">
      <c r="A53" s="175" t="s">
        <v>206</v>
      </c>
      <c r="B53" s="195">
        <f>B51+B52</f>
        <v>2602348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 t="s">
        <v>1268</v>
      </c>
      <c r="D59" s="184">
        <v>89</v>
      </c>
      <c r="E59" s="184">
        <v>1521</v>
      </c>
      <c r="F59" s="184" t="s">
        <v>1268</v>
      </c>
      <c r="G59" s="184" t="s">
        <v>1268</v>
      </c>
      <c r="H59" s="184">
        <v>0</v>
      </c>
      <c r="I59" s="184" t="s">
        <v>1268</v>
      </c>
      <c r="J59" s="184">
        <v>55</v>
      </c>
      <c r="K59" s="184" t="s">
        <v>1268</v>
      </c>
      <c r="L59" s="184">
        <v>923</v>
      </c>
      <c r="M59" s="184" t="s">
        <v>1268</v>
      </c>
      <c r="N59" s="184" t="s">
        <v>1268</v>
      </c>
      <c r="O59" s="184">
        <v>33</v>
      </c>
      <c r="P59" s="185">
        <v>100029</v>
      </c>
      <c r="Q59" s="185">
        <v>25376</v>
      </c>
      <c r="R59" s="185">
        <v>53190</v>
      </c>
      <c r="S59" s="248"/>
      <c r="T59" s="248"/>
      <c r="U59" s="224">
        <v>85844</v>
      </c>
      <c r="V59" s="185">
        <v>1298</v>
      </c>
      <c r="W59" s="185" t="s">
        <v>1268</v>
      </c>
      <c r="X59" s="185" t="s">
        <v>1268</v>
      </c>
      <c r="Y59" s="185" t="s">
        <v>1268</v>
      </c>
      <c r="Z59" s="185" t="s">
        <v>1268</v>
      </c>
      <c r="AA59" s="185" t="s">
        <v>1268</v>
      </c>
      <c r="AB59" s="248"/>
      <c r="AC59" s="185">
        <v>1775</v>
      </c>
      <c r="AD59" s="185" t="s">
        <v>1268</v>
      </c>
      <c r="AE59" s="185">
        <v>8139</v>
      </c>
      <c r="AF59" s="185" t="s">
        <v>1268</v>
      </c>
      <c r="AG59" s="185">
        <v>3286</v>
      </c>
      <c r="AH59" s="185" t="s">
        <v>1268</v>
      </c>
      <c r="AI59" s="185" t="s">
        <v>1268</v>
      </c>
      <c r="AJ59" s="185">
        <v>37613</v>
      </c>
      <c r="AK59" s="185">
        <v>1566</v>
      </c>
      <c r="AL59" s="185">
        <v>124</v>
      </c>
      <c r="AM59" s="185" t="s">
        <v>1268</v>
      </c>
      <c r="AN59" s="185" t="s">
        <v>1268</v>
      </c>
      <c r="AO59" s="185" t="s">
        <v>1268</v>
      </c>
      <c r="AP59" s="185" t="s">
        <v>1268</v>
      </c>
      <c r="AQ59" s="185" t="s">
        <v>1268</v>
      </c>
      <c r="AR59" s="185" t="s">
        <v>1268</v>
      </c>
      <c r="AS59" s="185" t="s">
        <v>1268</v>
      </c>
      <c r="AT59" s="185" t="s">
        <v>1268</v>
      </c>
      <c r="AU59" s="185" t="s">
        <v>1268</v>
      </c>
      <c r="AV59" s="248"/>
      <c r="AW59" s="248"/>
      <c r="AX59" s="248"/>
      <c r="AY59" s="185">
        <v>8620</v>
      </c>
      <c r="AZ59" s="185"/>
      <c r="BA59" s="248"/>
      <c r="BB59" s="248"/>
      <c r="BC59" s="248"/>
      <c r="BD59" s="248"/>
      <c r="BE59" s="185">
        <v>136496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>
        <v>0</v>
      </c>
      <c r="D60" s="187">
        <v>0.01</v>
      </c>
      <c r="E60" s="187">
        <v>19.98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4.5199999999999996</v>
      </c>
      <c r="P60" s="221">
        <v>13.620000000000001</v>
      </c>
      <c r="Q60" s="221">
        <v>0</v>
      </c>
      <c r="R60" s="221">
        <v>3</v>
      </c>
      <c r="S60" s="221">
        <v>0</v>
      </c>
      <c r="T60" s="221">
        <v>0</v>
      </c>
      <c r="U60" s="221">
        <v>10.8</v>
      </c>
      <c r="V60" s="221">
        <v>0</v>
      </c>
      <c r="W60" s="221">
        <v>0</v>
      </c>
      <c r="X60" s="221">
        <v>0</v>
      </c>
      <c r="Y60" s="221">
        <v>11.72</v>
      </c>
      <c r="Z60" s="221">
        <v>0</v>
      </c>
      <c r="AA60" s="221">
        <v>0</v>
      </c>
      <c r="AB60" s="221">
        <v>2.08</v>
      </c>
      <c r="AC60" s="221">
        <v>5.39</v>
      </c>
      <c r="AD60" s="221">
        <v>0</v>
      </c>
      <c r="AE60" s="221">
        <v>13.190000000000001</v>
      </c>
      <c r="AF60" s="221">
        <v>0</v>
      </c>
      <c r="AG60" s="221">
        <v>11.44</v>
      </c>
      <c r="AH60" s="221">
        <v>0</v>
      </c>
      <c r="AI60" s="221">
        <v>0</v>
      </c>
      <c r="AJ60" s="221">
        <v>43.569999999999993</v>
      </c>
      <c r="AK60" s="221">
        <v>1.88</v>
      </c>
      <c r="AL60" s="221">
        <v>0.12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0.45</v>
      </c>
      <c r="AW60" s="221">
        <v>0</v>
      </c>
      <c r="AX60" s="221">
        <v>0</v>
      </c>
      <c r="AY60" s="221">
        <v>8.4</v>
      </c>
      <c r="AZ60" s="221">
        <v>0</v>
      </c>
      <c r="BA60" s="221">
        <v>0</v>
      </c>
      <c r="BB60" s="221">
        <v>2.3199999999999998</v>
      </c>
      <c r="BC60" s="221">
        <v>0</v>
      </c>
      <c r="BD60" s="221">
        <v>4.1100000000000003</v>
      </c>
      <c r="BE60" s="221">
        <v>4.3900000000000006</v>
      </c>
      <c r="BF60" s="221">
        <v>9.2200000000000006</v>
      </c>
      <c r="BG60" s="221">
        <v>0</v>
      </c>
      <c r="BH60" s="221">
        <v>3</v>
      </c>
      <c r="BI60" s="221">
        <v>0</v>
      </c>
      <c r="BJ60" s="221">
        <v>0</v>
      </c>
      <c r="BK60" s="221">
        <v>0</v>
      </c>
      <c r="BL60" s="221">
        <v>8.6300000000000008</v>
      </c>
      <c r="BM60" s="221">
        <v>2</v>
      </c>
      <c r="BN60" s="221">
        <v>5.24</v>
      </c>
      <c r="BO60" s="221">
        <v>0.4</v>
      </c>
      <c r="BP60" s="221">
        <v>0.38</v>
      </c>
      <c r="BQ60" s="221">
        <v>0</v>
      </c>
      <c r="BR60" s="221">
        <v>4.03</v>
      </c>
      <c r="BS60" s="221">
        <v>0</v>
      </c>
      <c r="BT60" s="221">
        <v>0</v>
      </c>
      <c r="BU60" s="221">
        <v>0</v>
      </c>
      <c r="BV60" s="221">
        <v>11.17</v>
      </c>
      <c r="BW60" s="221">
        <v>0</v>
      </c>
      <c r="BX60" s="221">
        <v>7.71</v>
      </c>
      <c r="BY60" s="221">
        <v>0</v>
      </c>
      <c r="BZ60" s="221">
        <v>0</v>
      </c>
      <c r="CA60" s="221">
        <v>0.74</v>
      </c>
      <c r="CB60" s="221">
        <v>0</v>
      </c>
      <c r="CC60" s="221">
        <v>0</v>
      </c>
      <c r="CD60" s="249" t="s">
        <v>221</v>
      </c>
      <c r="CE60" s="251">
        <f t="shared" ref="CE60:CE70" si="0">SUM(C60:CD60)</f>
        <v>213.51000000000002</v>
      </c>
    </row>
    <row r="61" spans="1:84" ht="12.65" customHeight="1" x14ac:dyDescent="0.3">
      <c r="A61" s="171" t="s">
        <v>235</v>
      </c>
      <c r="B61" s="175"/>
      <c r="C61" s="184">
        <v>0</v>
      </c>
      <c r="D61" s="184">
        <v>935.56000000000006</v>
      </c>
      <c r="E61" s="184">
        <v>1648838.4400000002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515703.57</v>
      </c>
      <c r="P61" s="185">
        <v>1244918.6299999999</v>
      </c>
      <c r="Q61" s="185">
        <v>0</v>
      </c>
      <c r="R61" s="185">
        <v>632513.32999999996</v>
      </c>
      <c r="S61" s="185">
        <v>0</v>
      </c>
      <c r="T61" s="185">
        <v>0</v>
      </c>
      <c r="U61" s="185">
        <v>774709.49</v>
      </c>
      <c r="V61" s="185">
        <v>0</v>
      </c>
      <c r="W61" s="185">
        <v>0</v>
      </c>
      <c r="X61" s="185">
        <v>0</v>
      </c>
      <c r="Y61" s="185">
        <v>934199.3</v>
      </c>
      <c r="Z61" s="185">
        <v>0</v>
      </c>
      <c r="AA61" s="185">
        <v>0</v>
      </c>
      <c r="AB61" s="185">
        <v>248663.44</v>
      </c>
      <c r="AC61" s="185">
        <v>525156.57000000007</v>
      </c>
      <c r="AD61" s="185">
        <v>0</v>
      </c>
      <c r="AE61" s="185">
        <v>989965.31000000017</v>
      </c>
      <c r="AF61" s="185">
        <v>0</v>
      </c>
      <c r="AG61" s="185">
        <v>929190.27</v>
      </c>
      <c r="AH61" s="185">
        <v>0</v>
      </c>
      <c r="AI61" s="185">
        <v>0</v>
      </c>
      <c r="AJ61" s="185">
        <v>3815681.08</v>
      </c>
      <c r="AK61" s="185">
        <v>172945.45</v>
      </c>
      <c r="AL61" s="185">
        <v>10137.57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43811.5</v>
      </c>
      <c r="AW61" s="185">
        <v>0</v>
      </c>
      <c r="AX61" s="185">
        <v>0</v>
      </c>
      <c r="AY61" s="185">
        <v>462251.37</v>
      </c>
      <c r="AZ61" s="185">
        <v>0</v>
      </c>
      <c r="BA61" s="185">
        <v>0</v>
      </c>
      <c r="BB61" s="185">
        <v>185513.41</v>
      </c>
      <c r="BC61" s="185">
        <v>0</v>
      </c>
      <c r="BD61" s="185">
        <v>199159.56999999998</v>
      </c>
      <c r="BE61" s="185">
        <v>337415.64</v>
      </c>
      <c r="BF61" s="185">
        <v>402507.32999999996</v>
      </c>
      <c r="BG61" s="185">
        <v>0</v>
      </c>
      <c r="BH61" s="185">
        <v>237103.77000000002</v>
      </c>
      <c r="BI61" s="185">
        <v>0</v>
      </c>
      <c r="BJ61" s="185">
        <v>0</v>
      </c>
      <c r="BK61" s="185">
        <v>0</v>
      </c>
      <c r="BL61" s="185">
        <v>423558.41000000003</v>
      </c>
      <c r="BM61" s="185">
        <v>155049.63999999998</v>
      </c>
      <c r="BN61" s="185">
        <v>848023.23</v>
      </c>
      <c r="BO61" s="185">
        <v>48294.22</v>
      </c>
      <c r="BP61" s="185">
        <v>30833.56</v>
      </c>
      <c r="BQ61" s="185">
        <v>0</v>
      </c>
      <c r="BR61" s="185">
        <v>345005.08999999997</v>
      </c>
      <c r="BS61" s="185">
        <v>0</v>
      </c>
      <c r="BT61" s="185">
        <v>0</v>
      </c>
      <c r="BU61" s="185">
        <v>0</v>
      </c>
      <c r="BV61" s="185">
        <v>520028.69999999995</v>
      </c>
      <c r="BW61" s="185">
        <v>0</v>
      </c>
      <c r="BX61" s="185">
        <v>881342.04999999993</v>
      </c>
      <c r="BY61" s="185">
        <v>0</v>
      </c>
      <c r="BZ61" s="185">
        <v>0</v>
      </c>
      <c r="CA61" s="185">
        <v>83396.509999999995</v>
      </c>
      <c r="CB61" s="185">
        <v>0</v>
      </c>
      <c r="CC61" s="185">
        <v>0</v>
      </c>
      <c r="CD61" s="249" t="s">
        <v>221</v>
      </c>
      <c r="CE61" s="195">
        <f t="shared" si="0"/>
        <v>17646852.010000005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0</v>
      </c>
      <c r="D62" s="195">
        <f t="shared" si="1"/>
        <v>63</v>
      </c>
      <c r="E62" s="195">
        <f t="shared" si="1"/>
        <v>123234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37891</v>
      </c>
      <c r="P62" s="195">
        <f t="shared" si="1"/>
        <v>93686</v>
      </c>
      <c r="Q62" s="195">
        <f t="shared" si="1"/>
        <v>0</v>
      </c>
      <c r="R62" s="195">
        <f t="shared" si="1"/>
        <v>35436</v>
      </c>
      <c r="S62" s="195">
        <f t="shared" si="1"/>
        <v>0</v>
      </c>
      <c r="T62" s="195">
        <f t="shared" si="1"/>
        <v>0</v>
      </c>
      <c r="U62" s="195">
        <f t="shared" si="1"/>
        <v>54130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67069</v>
      </c>
      <c r="Z62" s="195">
        <f t="shared" si="1"/>
        <v>0</v>
      </c>
      <c r="AA62" s="195">
        <f t="shared" si="1"/>
        <v>0</v>
      </c>
      <c r="AB62" s="195">
        <f t="shared" si="1"/>
        <v>16387</v>
      </c>
      <c r="AC62" s="195">
        <f t="shared" si="1"/>
        <v>40498</v>
      </c>
      <c r="AD62" s="195">
        <f t="shared" si="1"/>
        <v>0</v>
      </c>
      <c r="AE62" s="195">
        <f t="shared" si="1"/>
        <v>70602</v>
      </c>
      <c r="AF62" s="195">
        <f t="shared" si="1"/>
        <v>0</v>
      </c>
      <c r="AG62" s="195">
        <f t="shared" si="1"/>
        <v>69557</v>
      </c>
      <c r="AH62" s="195">
        <f t="shared" si="1"/>
        <v>0</v>
      </c>
      <c r="AI62" s="195">
        <f t="shared" si="1"/>
        <v>0</v>
      </c>
      <c r="AJ62" s="195">
        <f t="shared" si="1"/>
        <v>221152</v>
      </c>
      <c r="AK62" s="195">
        <f t="shared" si="1"/>
        <v>12650</v>
      </c>
      <c r="AL62" s="195">
        <f t="shared" si="1"/>
        <v>776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2903</v>
      </c>
      <c r="AW62" s="195">
        <f t="shared" si="1"/>
        <v>0</v>
      </c>
      <c r="AX62" s="195">
        <f t="shared" si="1"/>
        <v>0</v>
      </c>
      <c r="AY62" s="195">
        <f>ROUND(AY47+AY48,0)</f>
        <v>34946</v>
      </c>
      <c r="AZ62" s="195">
        <f>ROUND(AZ47+AZ48,0)</f>
        <v>0</v>
      </c>
      <c r="BA62" s="195">
        <f>ROUND(BA47+BA48,0)</f>
        <v>0</v>
      </c>
      <c r="BB62" s="195">
        <f t="shared" si="1"/>
        <v>13428</v>
      </c>
      <c r="BC62" s="195">
        <f t="shared" si="1"/>
        <v>0</v>
      </c>
      <c r="BD62" s="195">
        <f t="shared" si="1"/>
        <v>14927</v>
      </c>
      <c r="BE62" s="195">
        <f t="shared" si="1"/>
        <v>24945</v>
      </c>
      <c r="BF62" s="195">
        <f t="shared" si="1"/>
        <v>30269</v>
      </c>
      <c r="BG62" s="195">
        <f t="shared" si="1"/>
        <v>0</v>
      </c>
      <c r="BH62" s="195">
        <f t="shared" si="1"/>
        <v>16443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30527</v>
      </c>
      <c r="BM62" s="195">
        <f t="shared" si="1"/>
        <v>10518</v>
      </c>
      <c r="BN62" s="195">
        <f t="shared" si="1"/>
        <v>51121</v>
      </c>
      <c r="BO62" s="195">
        <f t="shared" ref="BO62:CC62" si="2">ROUND(BO47+BO48,0)</f>
        <v>3359</v>
      </c>
      <c r="BP62" s="195">
        <f t="shared" si="2"/>
        <v>1977</v>
      </c>
      <c r="BQ62" s="195">
        <f t="shared" si="2"/>
        <v>0</v>
      </c>
      <c r="BR62" s="195">
        <f t="shared" si="2"/>
        <v>3502350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36177</v>
      </c>
      <c r="BW62" s="195">
        <f t="shared" si="2"/>
        <v>0</v>
      </c>
      <c r="BX62" s="195">
        <f t="shared" si="2"/>
        <v>66568</v>
      </c>
      <c r="BY62" s="195">
        <f t="shared" si="2"/>
        <v>0</v>
      </c>
      <c r="BZ62" s="195">
        <f t="shared" si="2"/>
        <v>0</v>
      </c>
      <c r="CA62" s="195">
        <f t="shared" si="2"/>
        <v>6209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4689798</v>
      </c>
      <c r="CF62" s="252"/>
    </row>
    <row r="63" spans="1:84" ht="12.65" customHeight="1" x14ac:dyDescent="0.3">
      <c r="A63" s="171" t="s">
        <v>236</v>
      </c>
      <c r="B63" s="175"/>
      <c r="C63" s="184">
        <v>0</v>
      </c>
      <c r="D63" s="184">
        <v>0</v>
      </c>
      <c r="E63" s="184">
        <v>323136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32154.12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1398064.67</v>
      </c>
      <c r="AH63" s="185">
        <v>0</v>
      </c>
      <c r="AI63" s="185">
        <v>0</v>
      </c>
      <c r="AJ63" s="185">
        <v>2963253.96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44904.15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63250</v>
      </c>
      <c r="BN63" s="185">
        <v>68010.899999999994</v>
      </c>
      <c r="BO63" s="185">
        <v>0</v>
      </c>
      <c r="BP63" s="185">
        <v>0</v>
      </c>
      <c r="BQ63" s="185">
        <v>0</v>
      </c>
      <c r="BR63" s="185">
        <v>10989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4965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4908727.8000000007</v>
      </c>
      <c r="CF63" s="252"/>
    </row>
    <row r="64" spans="1:84" ht="12.65" customHeight="1" x14ac:dyDescent="0.3">
      <c r="A64" s="171" t="s">
        <v>237</v>
      </c>
      <c r="B64" s="175"/>
      <c r="C64" s="184">
        <v>0</v>
      </c>
      <c r="D64" s="184">
        <v>7953.0599999999995</v>
      </c>
      <c r="E64" s="185">
        <v>222049.36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18548.45</v>
      </c>
      <c r="P64" s="185">
        <v>1597469.1600000001</v>
      </c>
      <c r="Q64" s="185">
        <v>27.26</v>
      </c>
      <c r="R64" s="185">
        <v>50458.67</v>
      </c>
      <c r="S64" s="185">
        <v>0</v>
      </c>
      <c r="T64" s="185">
        <v>0</v>
      </c>
      <c r="U64" s="185">
        <v>452689.95</v>
      </c>
      <c r="V64" s="185">
        <v>0</v>
      </c>
      <c r="W64" s="185">
        <v>0</v>
      </c>
      <c r="X64" s="185">
        <v>0</v>
      </c>
      <c r="Y64" s="185">
        <v>84010.139999999985</v>
      </c>
      <c r="Z64" s="185">
        <v>0</v>
      </c>
      <c r="AA64" s="185">
        <v>0</v>
      </c>
      <c r="AB64" s="185">
        <v>1659143.4900000002</v>
      </c>
      <c r="AC64" s="185">
        <v>62888.2</v>
      </c>
      <c r="AD64" s="185">
        <v>0</v>
      </c>
      <c r="AE64" s="185">
        <v>60967.67</v>
      </c>
      <c r="AF64" s="185">
        <v>0</v>
      </c>
      <c r="AG64" s="185">
        <v>130736.06999999999</v>
      </c>
      <c r="AH64" s="185">
        <v>0</v>
      </c>
      <c r="AI64" s="185">
        <v>0</v>
      </c>
      <c r="AJ64" s="185">
        <v>963627.64999999967</v>
      </c>
      <c r="AK64" s="185">
        <v>6760.11</v>
      </c>
      <c r="AL64" s="185">
        <v>7.35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67360.37000000001</v>
      </c>
      <c r="AW64" s="185">
        <v>0</v>
      </c>
      <c r="AX64" s="185">
        <v>0</v>
      </c>
      <c r="AY64" s="185">
        <v>216686.84</v>
      </c>
      <c r="AZ64" s="185">
        <v>0</v>
      </c>
      <c r="BA64" s="185">
        <v>0</v>
      </c>
      <c r="BB64" s="185">
        <v>1125.17</v>
      </c>
      <c r="BC64" s="185">
        <v>0</v>
      </c>
      <c r="BD64" s="185">
        <v>51653.67</v>
      </c>
      <c r="BE64" s="185">
        <v>22395.550000000003</v>
      </c>
      <c r="BF64" s="185">
        <v>69683.13</v>
      </c>
      <c r="BG64" s="185">
        <v>0</v>
      </c>
      <c r="BH64" s="185">
        <v>-985.48</v>
      </c>
      <c r="BI64" s="185">
        <v>91.59</v>
      </c>
      <c r="BJ64" s="185">
        <v>0</v>
      </c>
      <c r="BK64" s="185">
        <v>0</v>
      </c>
      <c r="BL64" s="185">
        <v>14357.880000000001</v>
      </c>
      <c r="BM64" s="185">
        <v>1920.5</v>
      </c>
      <c r="BN64" s="185">
        <v>9330.4599999999991</v>
      </c>
      <c r="BO64" s="185">
        <v>13942.630000000001</v>
      </c>
      <c r="BP64" s="185">
        <v>3675.4700000000003</v>
      </c>
      <c r="BQ64" s="185">
        <v>0</v>
      </c>
      <c r="BR64" s="185">
        <v>58276.41</v>
      </c>
      <c r="BS64" s="185">
        <v>0</v>
      </c>
      <c r="BT64" s="185">
        <v>0</v>
      </c>
      <c r="BU64" s="185">
        <v>0</v>
      </c>
      <c r="BV64" s="185">
        <v>3556.5</v>
      </c>
      <c r="BW64" s="185">
        <v>0</v>
      </c>
      <c r="BX64" s="185">
        <v>15937.99</v>
      </c>
      <c r="BY64" s="185">
        <v>0</v>
      </c>
      <c r="BZ64" s="185">
        <v>0</v>
      </c>
      <c r="CA64" s="185">
        <v>10018.34</v>
      </c>
      <c r="CB64" s="185">
        <v>0</v>
      </c>
      <c r="CC64" s="185">
        <v>1016.49</v>
      </c>
      <c r="CD64" s="249" t="s">
        <v>221</v>
      </c>
      <c r="CE64" s="195">
        <f t="shared" si="0"/>
        <v>5877380.0999999996</v>
      </c>
      <c r="CF64" s="252"/>
    </row>
    <row r="65" spans="1:84" ht="12.65" customHeight="1" x14ac:dyDescent="0.3">
      <c r="A65" s="171" t="s">
        <v>238</v>
      </c>
      <c r="B65" s="175"/>
      <c r="C65" s="184">
        <v>0</v>
      </c>
      <c r="D65" s="184">
        <v>0</v>
      </c>
      <c r="E65" s="184">
        <v>678.35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573.92999999999995</v>
      </c>
      <c r="P65" s="185">
        <v>767.28</v>
      </c>
      <c r="Q65" s="185">
        <v>0</v>
      </c>
      <c r="R65" s="185">
        <v>0</v>
      </c>
      <c r="S65" s="185">
        <v>0</v>
      </c>
      <c r="T65" s="185">
        <v>0</v>
      </c>
      <c r="U65" s="185">
        <v>678.35</v>
      </c>
      <c r="V65" s="185">
        <v>0</v>
      </c>
      <c r="W65" s="185">
        <v>0</v>
      </c>
      <c r="X65" s="185">
        <v>0</v>
      </c>
      <c r="Y65" s="185">
        <v>1408.86</v>
      </c>
      <c r="Z65" s="185">
        <v>0</v>
      </c>
      <c r="AA65" s="185">
        <v>0</v>
      </c>
      <c r="AB65" s="185">
        <v>678.35</v>
      </c>
      <c r="AC65" s="185">
        <v>678.35</v>
      </c>
      <c r="AD65" s="185">
        <v>0</v>
      </c>
      <c r="AE65" s="185">
        <v>2044.45</v>
      </c>
      <c r="AF65" s="185">
        <v>0</v>
      </c>
      <c r="AG65" s="185">
        <v>678.35</v>
      </c>
      <c r="AH65" s="185">
        <v>0</v>
      </c>
      <c r="AI65" s="185">
        <v>0</v>
      </c>
      <c r="AJ65" s="185">
        <v>6714.85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678.35</v>
      </c>
      <c r="AZ65" s="185">
        <v>0</v>
      </c>
      <c r="BA65" s="185">
        <v>0</v>
      </c>
      <c r="BB65" s="185">
        <v>1315.23</v>
      </c>
      <c r="BC65" s="185">
        <v>0</v>
      </c>
      <c r="BD65" s="185">
        <v>773.19</v>
      </c>
      <c r="BE65" s="185">
        <v>523146.83999999991</v>
      </c>
      <c r="BF65" s="185">
        <v>0</v>
      </c>
      <c r="BG65" s="185">
        <v>0</v>
      </c>
      <c r="BH65" s="185">
        <v>118596.86</v>
      </c>
      <c r="BI65" s="185">
        <v>0</v>
      </c>
      <c r="BJ65" s="185">
        <v>0</v>
      </c>
      <c r="BK65" s="185">
        <v>0</v>
      </c>
      <c r="BL65" s="185">
        <v>887.47</v>
      </c>
      <c r="BM65" s="185">
        <v>0</v>
      </c>
      <c r="BN65" s="185">
        <v>3852.54</v>
      </c>
      <c r="BO65" s="185">
        <v>305.47000000000003</v>
      </c>
      <c r="BP65" s="185">
        <v>284.95</v>
      </c>
      <c r="BQ65" s="185">
        <v>0</v>
      </c>
      <c r="BR65" s="185">
        <v>2277.46</v>
      </c>
      <c r="BS65" s="185">
        <v>0</v>
      </c>
      <c r="BT65" s="185">
        <v>0</v>
      </c>
      <c r="BU65" s="185">
        <v>0</v>
      </c>
      <c r="BV65" s="185">
        <v>626.22</v>
      </c>
      <c r="BW65" s="185">
        <v>0</v>
      </c>
      <c r="BX65" s="185">
        <v>1754.9499999999998</v>
      </c>
      <c r="BY65" s="185">
        <v>0</v>
      </c>
      <c r="BZ65" s="185">
        <v>0</v>
      </c>
      <c r="CA65" s="185">
        <v>260.74</v>
      </c>
      <c r="CB65" s="185">
        <v>0</v>
      </c>
      <c r="CC65" s="185">
        <v>0</v>
      </c>
      <c r="CD65" s="249" t="s">
        <v>221</v>
      </c>
      <c r="CE65" s="195">
        <f t="shared" si="0"/>
        <v>669661.38999999966</v>
      </c>
      <c r="CF65" s="252"/>
    </row>
    <row r="66" spans="1:84" ht="12.65" customHeight="1" x14ac:dyDescent="0.3">
      <c r="A66" s="171" t="s">
        <v>239</v>
      </c>
      <c r="B66" s="175"/>
      <c r="C66" s="184">
        <v>0</v>
      </c>
      <c r="D66" s="184">
        <v>0</v>
      </c>
      <c r="E66" s="184">
        <v>605071.1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27602.81</v>
      </c>
      <c r="P66" s="185">
        <v>609486.7300000001</v>
      </c>
      <c r="Q66" s="185">
        <v>0</v>
      </c>
      <c r="R66" s="185">
        <v>900</v>
      </c>
      <c r="S66" s="185">
        <v>0</v>
      </c>
      <c r="T66" s="185">
        <v>0</v>
      </c>
      <c r="U66" s="185">
        <v>376284.82</v>
      </c>
      <c r="V66" s="185">
        <v>0</v>
      </c>
      <c r="W66" s="185">
        <v>0</v>
      </c>
      <c r="X66" s="185">
        <v>0</v>
      </c>
      <c r="Y66" s="185">
        <v>53305.19</v>
      </c>
      <c r="Z66" s="185">
        <v>0</v>
      </c>
      <c r="AA66" s="185">
        <v>0</v>
      </c>
      <c r="AB66" s="185">
        <v>1288849.33</v>
      </c>
      <c r="AC66" s="185">
        <v>73153</v>
      </c>
      <c r="AD66" s="185">
        <v>0</v>
      </c>
      <c r="AE66" s="185">
        <v>3193.73</v>
      </c>
      <c r="AF66" s="185">
        <v>0</v>
      </c>
      <c r="AG66" s="185">
        <v>4732.83</v>
      </c>
      <c r="AH66" s="185">
        <v>0</v>
      </c>
      <c r="AI66" s="185">
        <v>0</v>
      </c>
      <c r="AJ66" s="185">
        <v>1566656.7699999998</v>
      </c>
      <c r="AK66" s="185">
        <v>14140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12422.92</v>
      </c>
      <c r="AZ66" s="185">
        <v>0</v>
      </c>
      <c r="BA66" s="185">
        <v>98945.67</v>
      </c>
      <c r="BB66" s="185">
        <v>54996</v>
      </c>
      <c r="BC66" s="185">
        <v>0</v>
      </c>
      <c r="BD66" s="185">
        <v>12529.05</v>
      </c>
      <c r="BE66" s="185">
        <v>79579.22</v>
      </c>
      <c r="BF66" s="185">
        <v>1283.28</v>
      </c>
      <c r="BG66" s="185">
        <v>0</v>
      </c>
      <c r="BH66" s="185">
        <v>1570068.14</v>
      </c>
      <c r="BI66" s="185">
        <v>0</v>
      </c>
      <c r="BJ66" s="185">
        <v>0</v>
      </c>
      <c r="BK66" s="185">
        <v>0</v>
      </c>
      <c r="BL66" s="185">
        <v>553796.46</v>
      </c>
      <c r="BM66" s="185">
        <v>0</v>
      </c>
      <c r="BN66" s="185">
        <v>12714.11</v>
      </c>
      <c r="BO66" s="185">
        <v>5344.58</v>
      </c>
      <c r="BP66" s="185">
        <v>144679.57</v>
      </c>
      <c r="BQ66" s="185">
        <v>0</v>
      </c>
      <c r="BR66" s="185">
        <v>133557.76999999999</v>
      </c>
      <c r="BS66" s="185">
        <v>0</v>
      </c>
      <c r="BT66" s="185">
        <v>0</v>
      </c>
      <c r="BU66" s="185">
        <v>0</v>
      </c>
      <c r="BV66" s="185">
        <v>65786.87</v>
      </c>
      <c r="BW66" s="185">
        <v>0</v>
      </c>
      <c r="BX66" s="185">
        <v>52802.76</v>
      </c>
      <c r="BY66" s="185">
        <v>0</v>
      </c>
      <c r="BZ66" s="185">
        <v>0</v>
      </c>
      <c r="CA66" s="185">
        <v>32954.769999999997</v>
      </c>
      <c r="CB66" s="185">
        <v>0</v>
      </c>
      <c r="CC66" s="185">
        <v>0</v>
      </c>
      <c r="CD66" s="249" t="s">
        <v>221</v>
      </c>
      <c r="CE66" s="195">
        <f t="shared" si="0"/>
        <v>7454837.4799999995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0</v>
      </c>
      <c r="D67" s="195">
        <f>ROUND(D51+D52,0)</f>
        <v>1811</v>
      </c>
      <c r="E67" s="195">
        <f t="shared" ref="E67:BP67" si="3">ROUND(E51+E52,0)</f>
        <v>100741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2784</v>
      </c>
      <c r="K67" s="195">
        <f t="shared" si="3"/>
        <v>0</v>
      </c>
      <c r="L67" s="195">
        <f t="shared" si="3"/>
        <v>50409</v>
      </c>
      <c r="M67" s="195">
        <f t="shared" si="3"/>
        <v>0</v>
      </c>
      <c r="N67" s="195">
        <f t="shared" si="3"/>
        <v>0</v>
      </c>
      <c r="O67" s="195">
        <f t="shared" si="3"/>
        <v>19923</v>
      </c>
      <c r="P67" s="195">
        <f t="shared" si="3"/>
        <v>124459</v>
      </c>
      <c r="Q67" s="195">
        <f t="shared" si="3"/>
        <v>71114</v>
      </c>
      <c r="R67" s="195">
        <f t="shared" si="3"/>
        <v>4461</v>
      </c>
      <c r="S67" s="195">
        <f t="shared" si="3"/>
        <v>0</v>
      </c>
      <c r="T67" s="195">
        <f t="shared" si="3"/>
        <v>0</v>
      </c>
      <c r="U67" s="195">
        <f t="shared" si="3"/>
        <v>62744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58893</v>
      </c>
      <c r="Z67" s="195">
        <f t="shared" si="3"/>
        <v>0</v>
      </c>
      <c r="AA67" s="195">
        <f t="shared" si="3"/>
        <v>0</v>
      </c>
      <c r="AB67" s="195">
        <f t="shared" si="3"/>
        <v>14642</v>
      </c>
      <c r="AC67" s="195">
        <f t="shared" si="3"/>
        <v>22764</v>
      </c>
      <c r="AD67" s="195">
        <f t="shared" si="3"/>
        <v>0</v>
      </c>
      <c r="AE67" s="195">
        <f t="shared" si="3"/>
        <v>119750</v>
      </c>
      <c r="AF67" s="195">
        <f t="shared" si="3"/>
        <v>0</v>
      </c>
      <c r="AG67" s="195">
        <f t="shared" si="3"/>
        <v>39160</v>
      </c>
      <c r="AH67" s="195">
        <f t="shared" si="3"/>
        <v>0</v>
      </c>
      <c r="AI67" s="195">
        <f t="shared" si="3"/>
        <v>0</v>
      </c>
      <c r="AJ67" s="195">
        <f t="shared" si="3"/>
        <v>168004</v>
      </c>
      <c r="AK67" s="195">
        <f t="shared" si="3"/>
        <v>85508</v>
      </c>
      <c r="AL67" s="195">
        <f t="shared" si="3"/>
        <v>34241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51343</v>
      </c>
      <c r="AZ67" s="195">
        <f>ROUND(AZ51+AZ52,0)</f>
        <v>0</v>
      </c>
      <c r="BA67" s="195">
        <f>ROUND(BA51+BA52,0)</f>
        <v>0</v>
      </c>
      <c r="BB67" s="195">
        <f t="shared" si="3"/>
        <v>1716</v>
      </c>
      <c r="BC67" s="195">
        <f t="shared" si="3"/>
        <v>0</v>
      </c>
      <c r="BD67" s="195">
        <f t="shared" si="3"/>
        <v>31420</v>
      </c>
      <c r="BE67" s="195">
        <f t="shared" si="3"/>
        <v>1312956</v>
      </c>
      <c r="BF67" s="195">
        <f t="shared" si="3"/>
        <v>40380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29208</v>
      </c>
      <c r="BM67" s="195">
        <f t="shared" si="3"/>
        <v>11153</v>
      </c>
      <c r="BN67" s="195">
        <f t="shared" si="3"/>
        <v>105107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6864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30791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2602346</v>
      </c>
      <c r="CF67" s="252"/>
    </row>
    <row r="68" spans="1:84" ht="12.65" customHeight="1" x14ac:dyDescent="0.3">
      <c r="A68" s="171" t="s">
        <v>240</v>
      </c>
      <c r="B68" s="175"/>
      <c r="C68" s="184">
        <v>0</v>
      </c>
      <c r="D68" s="184">
        <v>0</v>
      </c>
      <c r="E68" s="184">
        <v>12689.15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0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26282.340000000004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2638.17</v>
      </c>
      <c r="BM68" s="185">
        <v>0</v>
      </c>
      <c r="BN68" s="185">
        <v>8730.44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872.74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51212.840000000004</v>
      </c>
      <c r="CF68" s="252"/>
    </row>
    <row r="69" spans="1:84" ht="12.65" customHeight="1" x14ac:dyDescent="0.3">
      <c r="A69" s="171" t="s">
        <v>241</v>
      </c>
      <c r="B69" s="175"/>
      <c r="C69" s="184">
        <v>0</v>
      </c>
      <c r="D69" s="184">
        <v>0</v>
      </c>
      <c r="E69" s="185">
        <v>13636.4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712.48</v>
      </c>
      <c r="P69" s="185">
        <v>26325.77</v>
      </c>
      <c r="Q69" s="185">
        <v>0</v>
      </c>
      <c r="R69" s="224">
        <v>437.88</v>
      </c>
      <c r="S69" s="185">
        <v>0</v>
      </c>
      <c r="T69" s="185">
        <v>0</v>
      </c>
      <c r="U69" s="185">
        <v>63080.2</v>
      </c>
      <c r="V69" s="185">
        <v>0</v>
      </c>
      <c r="W69" s="184">
        <v>0</v>
      </c>
      <c r="X69" s="185">
        <v>0</v>
      </c>
      <c r="Y69" s="185">
        <v>404907.81</v>
      </c>
      <c r="Z69" s="185">
        <v>0</v>
      </c>
      <c r="AA69" s="185">
        <v>0</v>
      </c>
      <c r="AB69" s="185">
        <v>1862.37</v>
      </c>
      <c r="AC69" s="185">
        <v>795.16000000000008</v>
      </c>
      <c r="AD69" s="185">
        <v>0</v>
      </c>
      <c r="AE69" s="185">
        <v>2678.92</v>
      </c>
      <c r="AF69" s="185">
        <v>0</v>
      </c>
      <c r="AG69" s="185">
        <v>14065.45</v>
      </c>
      <c r="AH69" s="185">
        <v>0</v>
      </c>
      <c r="AI69" s="185">
        <v>0</v>
      </c>
      <c r="AJ69" s="185">
        <v>11165.529999999999</v>
      </c>
      <c r="AK69" s="185">
        <v>87.8</v>
      </c>
      <c r="AL69" s="185">
        <v>43.9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1505.6799999999985</v>
      </c>
      <c r="AZ69" s="185">
        <v>0</v>
      </c>
      <c r="BA69" s="185">
        <v>0</v>
      </c>
      <c r="BB69" s="185">
        <v>161.44999999999999</v>
      </c>
      <c r="BC69" s="185">
        <v>0</v>
      </c>
      <c r="BD69" s="185">
        <v>135.64000000000001</v>
      </c>
      <c r="BE69" s="185">
        <v>341726.89</v>
      </c>
      <c r="BF69" s="185">
        <v>518.13</v>
      </c>
      <c r="BG69" s="185">
        <v>0</v>
      </c>
      <c r="BH69" s="224">
        <v>26230.23</v>
      </c>
      <c r="BI69" s="185">
        <v>17201.82</v>
      </c>
      <c r="BJ69" s="185">
        <v>0</v>
      </c>
      <c r="BK69" s="185">
        <v>0</v>
      </c>
      <c r="BL69" s="185">
        <v>261.86</v>
      </c>
      <c r="BM69" s="185">
        <v>43223</v>
      </c>
      <c r="BN69" s="185">
        <v>146946.53999999998</v>
      </c>
      <c r="BO69" s="185">
        <v>0</v>
      </c>
      <c r="BP69" s="185">
        <v>76384.090000000011</v>
      </c>
      <c r="BQ69" s="185">
        <v>0</v>
      </c>
      <c r="BR69" s="185">
        <v>272104.09999999998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1153.9000000000001</v>
      </c>
      <c r="BY69" s="185">
        <v>0</v>
      </c>
      <c r="BZ69" s="185">
        <v>0</v>
      </c>
      <c r="CA69" s="185">
        <v>42972.06</v>
      </c>
      <c r="CB69" s="185">
        <v>0</v>
      </c>
      <c r="CC69" s="185">
        <v>-248725.32</v>
      </c>
      <c r="CD69" s="188">
        <v>831911.63000000012</v>
      </c>
      <c r="CE69" s="195">
        <f t="shared" si="0"/>
        <v>2093511.37</v>
      </c>
      <c r="CF69" s="252"/>
    </row>
    <row r="70" spans="1:84" ht="12.65" customHeight="1" x14ac:dyDescent="0.3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5">
        <v>0</v>
      </c>
      <c r="T70" s="185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3418153.65</v>
      </c>
      <c r="AC70" s="185">
        <v>0</v>
      </c>
      <c r="AD70" s="185">
        <v>0</v>
      </c>
      <c r="AE70" s="185">
        <v>11491.83</v>
      </c>
      <c r="AF70" s="185">
        <v>0</v>
      </c>
      <c r="AG70" s="185">
        <v>0</v>
      </c>
      <c r="AH70" s="185">
        <v>0</v>
      </c>
      <c r="AI70" s="185">
        <v>0</v>
      </c>
      <c r="AJ70" s="185">
        <v>20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171590.48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7459.27</v>
      </c>
      <c r="BW70" s="185">
        <v>0</v>
      </c>
      <c r="BX70" s="185">
        <v>0</v>
      </c>
      <c r="BY70" s="185">
        <v>0</v>
      </c>
      <c r="BZ70" s="185">
        <v>0</v>
      </c>
      <c r="CA70" s="185">
        <v>300</v>
      </c>
      <c r="CB70" s="185">
        <v>0</v>
      </c>
      <c r="CC70" s="185">
        <v>31011.27</v>
      </c>
      <c r="CD70" s="188">
        <v>236947.5</v>
      </c>
      <c r="CE70" s="195">
        <f t="shared" si="0"/>
        <v>3876974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10762.619999999999</v>
      </c>
      <c r="E71" s="195">
        <f t="shared" si="5"/>
        <v>3050073.8000000003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2784</v>
      </c>
      <c r="K71" s="195">
        <f t="shared" si="5"/>
        <v>0</v>
      </c>
      <c r="L71" s="195">
        <f t="shared" si="5"/>
        <v>50409</v>
      </c>
      <c r="M71" s="195">
        <f t="shared" si="5"/>
        <v>0</v>
      </c>
      <c r="N71" s="195">
        <f t="shared" si="5"/>
        <v>0</v>
      </c>
      <c r="O71" s="195">
        <f t="shared" si="5"/>
        <v>620955.24000000011</v>
      </c>
      <c r="P71" s="195">
        <f t="shared" si="5"/>
        <v>3697112.57</v>
      </c>
      <c r="Q71" s="195">
        <f t="shared" si="5"/>
        <v>71141.259999999995</v>
      </c>
      <c r="R71" s="195">
        <f t="shared" si="5"/>
        <v>724206.88</v>
      </c>
      <c r="S71" s="195">
        <f t="shared" si="5"/>
        <v>0</v>
      </c>
      <c r="T71" s="195">
        <f t="shared" si="5"/>
        <v>0</v>
      </c>
      <c r="U71" s="195">
        <f t="shared" si="5"/>
        <v>1816470.9300000002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1603793.3</v>
      </c>
      <c r="Z71" s="195">
        <f t="shared" si="5"/>
        <v>0</v>
      </c>
      <c r="AA71" s="195">
        <f t="shared" si="5"/>
        <v>0</v>
      </c>
      <c r="AB71" s="195">
        <f t="shared" si="5"/>
        <v>-187927.66999999946</v>
      </c>
      <c r="AC71" s="195">
        <f t="shared" si="5"/>
        <v>725933.28</v>
      </c>
      <c r="AD71" s="195">
        <f t="shared" si="5"/>
        <v>0</v>
      </c>
      <c r="AE71" s="195">
        <f t="shared" si="5"/>
        <v>1237710.2499999998</v>
      </c>
      <c r="AF71" s="195">
        <f t="shared" si="5"/>
        <v>0</v>
      </c>
      <c r="AG71" s="195">
        <f t="shared" si="5"/>
        <v>2586184.64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9742518.1799999978</v>
      </c>
      <c r="AK71" s="195">
        <f t="shared" si="6"/>
        <v>292091.36</v>
      </c>
      <c r="AL71" s="195">
        <f t="shared" si="6"/>
        <v>45205.82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158979.02000000002</v>
      </c>
      <c r="AW71" s="195">
        <f t="shared" si="6"/>
        <v>0</v>
      </c>
      <c r="AX71" s="195">
        <f t="shared" si="6"/>
        <v>0</v>
      </c>
      <c r="AY71" s="195">
        <f t="shared" si="6"/>
        <v>608243.68000000005</v>
      </c>
      <c r="AZ71" s="195">
        <f t="shared" si="6"/>
        <v>0</v>
      </c>
      <c r="BA71" s="195">
        <f t="shared" si="6"/>
        <v>98945.67</v>
      </c>
      <c r="BB71" s="195">
        <f t="shared" si="6"/>
        <v>258255.26000000004</v>
      </c>
      <c r="BC71" s="195">
        <f t="shared" si="6"/>
        <v>0</v>
      </c>
      <c r="BD71" s="195">
        <f t="shared" si="6"/>
        <v>310598.12</v>
      </c>
      <c r="BE71" s="195">
        <f t="shared" si="6"/>
        <v>2642165.14</v>
      </c>
      <c r="BF71" s="195">
        <f t="shared" si="6"/>
        <v>544640.87</v>
      </c>
      <c r="BG71" s="195">
        <f t="shared" si="6"/>
        <v>0</v>
      </c>
      <c r="BH71" s="195">
        <f t="shared" si="6"/>
        <v>1967456.52</v>
      </c>
      <c r="BI71" s="195">
        <f t="shared" si="6"/>
        <v>17293.41</v>
      </c>
      <c r="BJ71" s="195">
        <f t="shared" si="6"/>
        <v>0</v>
      </c>
      <c r="BK71" s="195">
        <f t="shared" si="6"/>
        <v>0</v>
      </c>
      <c r="BL71" s="195">
        <f t="shared" si="6"/>
        <v>1055235.25</v>
      </c>
      <c r="BM71" s="195">
        <f t="shared" si="6"/>
        <v>285114.14</v>
      </c>
      <c r="BN71" s="195">
        <f t="shared" si="6"/>
        <v>1253836.22</v>
      </c>
      <c r="BO71" s="195">
        <f t="shared" si="6"/>
        <v>71245.900000000009</v>
      </c>
      <c r="BP71" s="195">
        <f t="shared" ref="BP71:CC71" si="7">SUM(BP61:BP69)-BP70</f>
        <v>257834.64</v>
      </c>
      <c r="BQ71" s="195">
        <f t="shared" si="7"/>
        <v>0</v>
      </c>
      <c r="BR71" s="195">
        <f t="shared" si="7"/>
        <v>4331423.83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650379.75999999989</v>
      </c>
      <c r="BW71" s="195">
        <f t="shared" si="7"/>
        <v>0</v>
      </c>
      <c r="BX71" s="195">
        <f t="shared" si="7"/>
        <v>1024524.6499999999</v>
      </c>
      <c r="BY71" s="195">
        <f t="shared" si="7"/>
        <v>0</v>
      </c>
      <c r="BZ71" s="195">
        <f t="shared" si="7"/>
        <v>0</v>
      </c>
      <c r="CA71" s="195">
        <f t="shared" si="7"/>
        <v>175511.41999999998</v>
      </c>
      <c r="CB71" s="195">
        <f t="shared" si="7"/>
        <v>0</v>
      </c>
      <c r="CC71" s="195">
        <f t="shared" si="7"/>
        <v>-278720.10000000003</v>
      </c>
      <c r="CD71" s="245">
        <f>CD69-CD70</f>
        <v>594964.13000000012</v>
      </c>
      <c r="CE71" s="195">
        <f>SUM(CE61:CE69)-CE70</f>
        <v>42117352.990000002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1004773.83</v>
      </c>
      <c r="CF72" s="252"/>
    </row>
    <row r="73" spans="1:84" ht="12.65" customHeight="1" x14ac:dyDescent="0.3">
      <c r="A73" s="171" t="s">
        <v>245</v>
      </c>
      <c r="B73" s="175"/>
      <c r="C73" s="184">
        <v>0</v>
      </c>
      <c r="D73" s="184">
        <v>220806.25</v>
      </c>
      <c r="E73" s="185">
        <v>2570547.25</v>
      </c>
      <c r="F73" s="185">
        <v>0</v>
      </c>
      <c r="G73" s="184">
        <v>0</v>
      </c>
      <c r="H73" s="184">
        <v>0</v>
      </c>
      <c r="I73" s="185">
        <v>0</v>
      </c>
      <c r="J73" s="185">
        <v>61722.25</v>
      </c>
      <c r="K73" s="185">
        <v>0</v>
      </c>
      <c r="L73" s="185">
        <v>660684</v>
      </c>
      <c r="M73" s="184">
        <v>0</v>
      </c>
      <c r="N73" s="184">
        <v>0</v>
      </c>
      <c r="O73" s="184">
        <v>74848.5</v>
      </c>
      <c r="P73" s="185">
        <v>3236727.37</v>
      </c>
      <c r="Q73" s="185">
        <v>133731</v>
      </c>
      <c r="R73" s="185">
        <v>546769.65</v>
      </c>
      <c r="S73" s="185">
        <v>0</v>
      </c>
      <c r="T73" s="185">
        <v>0</v>
      </c>
      <c r="U73" s="185">
        <v>760514.58</v>
      </c>
      <c r="V73" s="185">
        <v>21901</v>
      </c>
      <c r="W73" s="185">
        <v>0</v>
      </c>
      <c r="X73" s="185">
        <v>0</v>
      </c>
      <c r="Y73" s="185">
        <v>502257.1</v>
      </c>
      <c r="Z73" s="185">
        <v>0</v>
      </c>
      <c r="AA73" s="185">
        <v>0</v>
      </c>
      <c r="AB73" s="185">
        <v>1000526.27</v>
      </c>
      <c r="AC73" s="185">
        <v>13657.5</v>
      </c>
      <c r="AD73" s="185">
        <v>0</v>
      </c>
      <c r="AE73" s="185">
        <v>417765.75</v>
      </c>
      <c r="AF73" s="185">
        <v>0</v>
      </c>
      <c r="AG73" s="185">
        <v>10050</v>
      </c>
      <c r="AH73" s="185">
        <v>0</v>
      </c>
      <c r="AI73" s="185">
        <v>0</v>
      </c>
      <c r="AJ73" s="185">
        <v>1631241.25</v>
      </c>
      <c r="AK73" s="185">
        <v>229338.75</v>
      </c>
      <c r="AL73" s="185">
        <v>7216.25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26257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12126561.720000001</v>
      </c>
      <c r="CF73" s="252"/>
    </row>
    <row r="74" spans="1:84" ht="12.65" customHeight="1" x14ac:dyDescent="0.3">
      <c r="A74" s="171" t="s">
        <v>246</v>
      </c>
      <c r="B74" s="175"/>
      <c r="C74" s="184">
        <v>0</v>
      </c>
      <c r="D74" s="184">
        <v>31738</v>
      </c>
      <c r="E74" s="185">
        <v>2031736.75</v>
      </c>
      <c r="F74" s="185">
        <v>0</v>
      </c>
      <c r="G74" s="184">
        <v>0</v>
      </c>
      <c r="H74" s="184">
        <v>0</v>
      </c>
      <c r="I74" s="184">
        <v>0</v>
      </c>
      <c r="J74" s="185">
        <v>121</v>
      </c>
      <c r="K74" s="185">
        <v>0</v>
      </c>
      <c r="L74" s="185">
        <v>0</v>
      </c>
      <c r="M74" s="184">
        <v>0</v>
      </c>
      <c r="N74" s="184">
        <v>0</v>
      </c>
      <c r="O74" s="184">
        <v>367352.75</v>
      </c>
      <c r="P74" s="185">
        <v>7485319.9199999999</v>
      </c>
      <c r="Q74" s="185">
        <v>754096.75</v>
      </c>
      <c r="R74" s="185">
        <v>2246744.2400000002</v>
      </c>
      <c r="S74" s="185">
        <v>0</v>
      </c>
      <c r="T74" s="185">
        <v>0</v>
      </c>
      <c r="U74" s="185">
        <v>6556422.0499999998</v>
      </c>
      <c r="V74" s="185">
        <v>252178</v>
      </c>
      <c r="W74" s="185">
        <v>0</v>
      </c>
      <c r="X74" s="185">
        <v>0</v>
      </c>
      <c r="Y74" s="185">
        <v>8794895.5</v>
      </c>
      <c r="Z74" s="185">
        <v>0</v>
      </c>
      <c r="AA74" s="185">
        <v>0</v>
      </c>
      <c r="AB74" s="185">
        <v>3845387.48</v>
      </c>
      <c r="AC74" s="185">
        <v>63578.75</v>
      </c>
      <c r="AD74" s="185">
        <v>0</v>
      </c>
      <c r="AE74" s="185">
        <v>2416345.75</v>
      </c>
      <c r="AF74" s="185">
        <v>0</v>
      </c>
      <c r="AG74" s="185">
        <v>4742991.5</v>
      </c>
      <c r="AH74" s="185">
        <v>0</v>
      </c>
      <c r="AI74" s="185">
        <v>0</v>
      </c>
      <c r="AJ74" s="185">
        <v>8000417.3700000001</v>
      </c>
      <c r="AK74" s="185">
        <v>283547.75</v>
      </c>
      <c r="AL74" s="185">
        <v>30033.75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2666707.5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50569614.809999995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0</v>
      </c>
      <c r="D75" s="195">
        <f t="shared" si="9"/>
        <v>252544.25</v>
      </c>
      <c r="E75" s="195">
        <f t="shared" si="9"/>
        <v>4602284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61843.25</v>
      </c>
      <c r="K75" s="195">
        <f t="shared" si="9"/>
        <v>0</v>
      </c>
      <c r="L75" s="195">
        <f t="shared" si="9"/>
        <v>660684</v>
      </c>
      <c r="M75" s="195">
        <f t="shared" si="9"/>
        <v>0</v>
      </c>
      <c r="N75" s="195">
        <f t="shared" si="9"/>
        <v>0</v>
      </c>
      <c r="O75" s="195">
        <f t="shared" si="9"/>
        <v>442201.25</v>
      </c>
      <c r="P75" s="195">
        <f t="shared" si="9"/>
        <v>10722047.289999999</v>
      </c>
      <c r="Q75" s="195">
        <f t="shared" si="9"/>
        <v>887827.75</v>
      </c>
      <c r="R75" s="195">
        <f t="shared" si="9"/>
        <v>2793513.89</v>
      </c>
      <c r="S75" s="195">
        <f t="shared" si="9"/>
        <v>0</v>
      </c>
      <c r="T75" s="195">
        <f t="shared" si="9"/>
        <v>0</v>
      </c>
      <c r="U75" s="195">
        <f t="shared" si="9"/>
        <v>7316936.6299999999</v>
      </c>
      <c r="V75" s="195">
        <f t="shared" si="9"/>
        <v>274079</v>
      </c>
      <c r="W75" s="195">
        <f t="shared" si="9"/>
        <v>0</v>
      </c>
      <c r="X75" s="195">
        <f t="shared" si="9"/>
        <v>0</v>
      </c>
      <c r="Y75" s="195">
        <f t="shared" si="9"/>
        <v>9297152.5999999996</v>
      </c>
      <c r="Z75" s="195">
        <f t="shared" si="9"/>
        <v>0</v>
      </c>
      <c r="AA75" s="195">
        <f t="shared" si="9"/>
        <v>0</v>
      </c>
      <c r="AB75" s="195">
        <f t="shared" si="9"/>
        <v>4845913.75</v>
      </c>
      <c r="AC75" s="195">
        <f t="shared" si="9"/>
        <v>77236.25</v>
      </c>
      <c r="AD75" s="195">
        <f t="shared" si="9"/>
        <v>0</v>
      </c>
      <c r="AE75" s="195">
        <f t="shared" si="9"/>
        <v>2834111.5</v>
      </c>
      <c r="AF75" s="195">
        <f t="shared" si="9"/>
        <v>0</v>
      </c>
      <c r="AG75" s="195">
        <f t="shared" si="9"/>
        <v>4753041.5</v>
      </c>
      <c r="AH75" s="195">
        <f t="shared" si="9"/>
        <v>0</v>
      </c>
      <c r="AI75" s="195">
        <f t="shared" si="9"/>
        <v>0</v>
      </c>
      <c r="AJ75" s="195">
        <f t="shared" si="9"/>
        <v>9631658.620000001</v>
      </c>
      <c r="AK75" s="195">
        <f t="shared" si="9"/>
        <v>512886.5</v>
      </c>
      <c r="AL75" s="195">
        <f t="shared" si="9"/>
        <v>37250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2692964.5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62696176.530000001</v>
      </c>
      <c r="CF75" s="252"/>
    </row>
    <row r="76" spans="1:84" ht="12.65" customHeight="1" x14ac:dyDescent="0.3">
      <c r="A76" s="171" t="s">
        <v>248</v>
      </c>
      <c r="B76" s="175"/>
      <c r="C76" s="184"/>
      <c r="D76" s="184">
        <v>95</v>
      </c>
      <c r="E76" s="185">
        <v>5284</v>
      </c>
      <c r="F76" s="185">
        <v>0</v>
      </c>
      <c r="G76" s="184">
        <v>0</v>
      </c>
      <c r="H76" s="184">
        <v>0</v>
      </c>
      <c r="I76" s="185">
        <v>0</v>
      </c>
      <c r="J76" s="185">
        <v>146</v>
      </c>
      <c r="K76" s="185">
        <v>0</v>
      </c>
      <c r="L76" s="185">
        <v>2644</v>
      </c>
      <c r="M76" s="185">
        <v>0</v>
      </c>
      <c r="N76" s="185">
        <v>0</v>
      </c>
      <c r="O76" s="185">
        <v>1045</v>
      </c>
      <c r="P76" s="185">
        <v>6528</v>
      </c>
      <c r="Q76" s="185">
        <v>3730</v>
      </c>
      <c r="R76" s="185">
        <v>234</v>
      </c>
      <c r="S76" s="185">
        <v>0</v>
      </c>
      <c r="T76" s="185">
        <v>0</v>
      </c>
      <c r="U76" s="185">
        <v>3291</v>
      </c>
      <c r="V76" s="185">
        <v>0</v>
      </c>
      <c r="W76" s="185">
        <v>0</v>
      </c>
      <c r="X76" s="185">
        <v>0</v>
      </c>
      <c r="Y76" s="185">
        <v>3089</v>
      </c>
      <c r="Z76" s="185">
        <v>0</v>
      </c>
      <c r="AA76" s="185">
        <v>0</v>
      </c>
      <c r="AB76" s="185">
        <v>768</v>
      </c>
      <c r="AC76" s="185">
        <v>1194</v>
      </c>
      <c r="AD76" s="185">
        <v>0</v>
      </c>
      <c r="AE76" s="185">
        <v>6281</v>
      </c>
      <c r="AF76" s="185">
        <v>0</v>
      </c>
      <c r="AG76" s="185">
        <v>2054</v>
      </c>
      <c r="AH76" s="185">
        <v>0</v>
      </c>
      <c r="AI76" s="185">
        <v>0</v>
      </c>
      <c r="AJ76" s="185">
        <v>8812</v>
      </c>
      <c r="AK76" s="185">
        <v>4485</v>
      </c>
      <c r="AL76" s="185">
        <v>1796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2693</v>
      </c>
      <c r="AZ76" s="185">
        <v>0</v>
      </c>
      <c r="BA76" s="185">
        <v>0</v>
      </c>
      <c r="BB76" s="185">
        <v>90</v>
      </c>
      <c r="BC76" s="185">
        <v>0</v>
      </c>
      <c r="BD76" s="185">
        <v>1648</v>
      </c>
      <c r="BE76" s="185">
        <v>68866</v>
      </c>
      <c r="BF76" s="185">
        <v>2118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1532</v>
      </c>
      <c r="BM76" s="185">
        <v>585</v>
      </c>
      <c r="BN76" s="185">
        <v>5513</v>
      </c>
      <c r="BO76" s="185">
        <v>0</v>
      </c>
      <c r="BP76" s="185">
        <v>0</v>
      </c>
      <c r="BQ76" s="185">
        <v>0</v>
      </c>
      <c r="BR76" s="185">
        <v>360</v>
      </c>
      <c r="BS76" s="185">
        <v>0</v>
      </c>
      <c r="BT76" s="185">
        <v>0</v>
      </c>
      <c r="BU76" s="185">
        <v>0</v>
      </c>
      <c r="BV76" s="185">
        <v>1615</v>
      </c>
      <c r="BW76" s="185">
        <v>0</v>
      </c>
      <c r="BX76" s="185">
        <v>0</v>
      </c>
      <c r="BY76" s="185">
        <v>0</v>
      </c>
      <c r="BZ76" s="185">
        <v>0</v>
      </c>
      <c r="CA76" s="185">
        <v>0</v>
      </c>
      <c r="CB76" s="185">
        <v>0</v>
      </c>
      <c r="CC76" s="185"/>
      <c r="CD76" s="249" t="s">
        <v>221</v>
      </c>
      <c r="CE76" s="195">
        <f t="shared" si="8"/>
        <v>136496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/>
      <c r="D77" s="184"/>
      <c r="E77" s="184">
        <v>5364.5744680851067</v>
      </c>
      <c r="F77" s="184"/>
      <c r="G77" s="184"/>
      <c r="H77" s="184"/>
      <c r="I77" s="184"/>
      <c r="J77" s="184"/>
      <c r="K77" s="184"/>
      <c r="L77" s="184">
        <v>3255.4255319148938</v>
      </c>
      <c r="M77" s="184"/>
      <c r="N77" s="184"/>
      <c r="O77" s="184"/>
      <c r="P77" s="184"/>
      <c r="Q77" s="184"/>
      <c r="R77" s="184"/>
      <c r="S77" s="185">
        <v>0</v>
      </c>
      <c r="T77" s="185">
        <v>0</v>
      </c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8620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184"/>
      <c r="D78" s="184">
        <v>287</v>
      </c>
      <c r="E78" s="184">
        <v>4792</v>
      </c>
      <c r="F78" s="184">
        <v>0</v>
      </c>
      <c r="G78" s="184">
        <v>0</v>
      </c>
      <c r="H78" s="184">
        <v>0</v>
      </c>
      <c r="I78" s="184">
        <v>0</v>
      </c>
      <c r="J78" s="184">
        <v>146</v>
      </c>
      <c r="K78" s="184">
        <v>0</v>
      </c>
      <c r="L78" s="184">
        <v>2944</v>
      </c>
      <c r="M78" s="184">
        <v>0</v>
      </c>
      <c r="N78" s="184">
        <v>0</v>
      </c>
      <c r="O78" s="184">
        <v>1045</v>
      </c>
      <c r="P78" s="184">
        <v>10258</v>
      </c>
      <c r="Q78" s="184">
        <v>0</v>
      </c>
      <c r="R78" s="184">
        <v>234</v>
      </c>
      <c r="S78" s="185">
        <v>0</v>
      </c>
      <c r="T78" s="185">
        <v>0</v>
      </c>
      <c r="U78" s="184">
        <v>3291</v>
      </c>
      <c r="V78" s="184">
        <v>0</v>
      </c>
      <c r="W78" s="184">
        <v>0</v>
      </c>
      <c r="X78" s="184">
        <v>0</v>
      </c>
      <c r="Y78" s="184">
        <v>2360</v>
      </c>
      <c r="Z78" s="184">
        <v>0</v>
      </c>
      <c r="AA78" s="184">
        <v>0</v>
      </c>
      <c r="AB78" s="184">
        <v>618</v>
      </c>
      <c r="AC78" s="184">
        <v>1194</v>
      </c>
      <c r="AD78" s="184">
        <v>0</v>
      </c>
      <c r="AE78" s="184">
        <v>6281</v>
      </c>
      <c r="AF78" s="184">
        <v>0</v>
      </c>
      <c r="AG78" s="184">
        <v>2054</v>
      </c>
      <c r="AH78" s="184">
        <v>0</v>
      </c>
      <c r="AI78" s="184">
        <v>0</v>
      </c>
      <c r="AJ78" s="184">
        <v>2777</v>
      </c>
      <c r="AK78" s="184">
        <v>5820</v>
      </c>
      <c r="AL78" s="184">
        <v>461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>
        <v>90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0</v>
      </c>
      <c r="BT78" s="184">
        <v>0</v>
      </c>
      <c r="BU78" s="184">
        <v>0</v>
      </c>
      <c r="BV78" s="184">
        <v>1459</v>
      </c>
      <c r="BW78" s="184">
        <v>0</v>
      </c>
      <c r="BX78" s="184">
        <v>0</v>
      </c>
      <c r="BY78" s="184">
        <v>0</v>
      </c>
      <c r="BZ78" s="184">
        <v>0</v>
      </c>
      <c r="CA78" s="184">
        <v>115</v>
      </c>
      <c r="CB78" s="184">
        <v>0</v>
      </c>
      <c r="CC78" s="249" t="s">
        <v>221</v>
      </c>
      <c r="CD78" s="249" t="s">
        <v>221</v>
      </c>
      <c r="CE78" s="195">
        <f t="shared" si="8"/>
        <v>46226</v>
      </c>
      <c r="CF78" s="195"/>
    </row>
    <row r="79" spans="1:84" ht="12.65" customHeight="1" x14ac:dyDescent="0.3">
      <c r="A79" s="171" t="s">
        <v>251</v>
      </c>
      <c r="B79" s="175"/>
      <c r="C79" s="225"/>
      <c r="D79" s="225">
        <v>102</v>
      </c>
      <c r="E79" s="184">
        <v>1709</v>
      </c>
      <c r="F79" s="184">
        <v>0</v>
      </c>
      <c r="G79" s="184">
        <v>0</v>
      </c>
      <c r="H79" s="184">
        <v>0</v>
      </c>
      <c r="I79" s="184">
        <v>0</v>
      </c>
      <c r="J79" s="184">
        <v>63</v>
      </c>
      <c r="K79" s="184">
        <v>0</v>
      </c>
      <c r="L79" s="184">
        <v>1050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5">
        <v>0</v>
      </c>
      <c r="T79" s="185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2924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/>
      <c r="D80" s="187">
        <v>0.01</v>
      </c>
      <c r="E80" s="187">
        <v>19.98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4.5199999999999996</v>
      </c>
      <c r="P80" s="187">
        <v>13.620000000000001</v>
      </c>
      <c r="Q80" s="187">
        <v>0</v>
      </c>
      <c r="R80" s="187">
        <v>0</v>
      </c>
      <c r="S80" s="185">
        <v>0</v>
      </c>
      <c r="T80" s="185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11.44</v>
      </c>
      <c r="AH80" s="187">
        <v>0</v>
      </c>
      <c r="AI80" s="187">
        <v>0</v>
      </c>
      <c r="AJ80" s="187">
        <v>10.93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0.45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60.95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315" t="s">
        <v>1279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317" t="s">
        <v>1269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29" t="s">
        <v>1270</v>
      </c>
      <c r="D84" s="205"/>
      <c r="E84" s="204"/>
    </row>
    <row r="85" spans="1:5" ht="12.65" customHeight="1" x14ac:dyDescent="0.3">
      <c r="A85" s="173" t="s">
        <v>1250</v>
      </c>
      <c r="B85" s="172"/>
      <c r="C85" s="271" t="s">
        <v>1271</v>
      </c>
      <c r="D85" s="205"/>
      <c r="E85" s="204"/>
    </row>
    <row r="86" spans="1:5" ht="12.65" customHeight="1" x14ac:dyDescent="0.3">
      <c r="A86" s="173" t="s">
        <v>1251</v>
      </c>
      <c r="B86" s="172" t="s">
        <v>256</v>
      </c>
      <c r="C86" s="271" t="s">
        <v>1271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29" t="s">
        <v>1272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29" t="s">
        <v>1273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29" t="s">
        <v>1274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29" t="s">
        <v>1275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29" t="s">
        <v>1276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444</v>
      </c>
      <c r="D111" s="174">
        <v>1610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>
        <v>107</v>
      </c>
      <c r="D112" s="174">
        <v>923</v>
      </c>
      <c r="E112" s="175"/>
    </row>
    <row r="113" spans="1:5" ht="12.65" customHeight="1" x14ac:dyDescent="0.3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69</v>
      </c>
      <c r="D114" s="174">
        <v>55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1238</v>
      </c>
      <c r="B118" s="172" t="s">
        <v>256</v>
      </c>
      <c r="C118" s="189">
        <v>25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>
        <v>5</v>
      </c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1239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273</v>
      </c>
      <c r="C138" s="189">
        <v>26</v>
      </c>
      <c r="D138" s="174">
        <v>145</v>
      </c>
      <c r="E138" s="175">
        <f>SUM(B138:D138)</f>
        <v>444</v>
      </c>
    </row>
    <row r="139" spans="1:6" ht="12.65" customHeight="1" x14ac:dyDescent="0.3">
      <c r="A139" s="173" t="s">
        <v>215</v>
      </c>
      <c r="B139" s="174">
        <v>993</v>
      </c>
      <c r="C139" s="189">
        <v>155</v>
      </c>
      <c r="D139" s="174">
        <v>462</v>
      </c>
      <c r="E139" s="175">
        <f>SUM(B139:D139)</f>
        <v>1610</v>
      </c>
    </row>
    <row r="140" spans="1:6" ht="12.65" customHeight="1" x14ac:dyDescent="0.3">
      <c r="A140" s="173" t="s">
        <v>298</v>
      </c>
      <c r="B140" s="174">
        <v>19480</v>
      </c>
      <c r="C140" s="174">
        <v>9825</v>
      </c>
      <c r="D140" s="174">
        <v>28970</v>
      </c>
      <c r="E140" s="175">
        <f>SUM(B140:D140)</f>
        <v>58275</v>
      </c>
    </row>
    <row r="141" spans="1:6" ht="12.65" customHeight="1" x14ac:dyDescent="0.3">
      <c r="A141" s="173" t="s">
        <v>245</v>
      </c>
      <c r="B141" s="174">
        <v>6503882.8300000001</v>
      </c>
      <c r="C141" s="189">
        <v>1197295.1100000001</v>
      </c>
      <c r="D141" s="174">
        <v>3763947.5300000012</v>
      </c>
      <c r="E141" s="175">
        <f>SUM(B141:D141)</f>
        <v>11465125.470000003</v>
      </c>
      <c r="F141" s="199"/>
    </row>
    <row r="142" spans="1:6" ht="12.65" customHeight="1" x14ac:dyDescent="0.3">
      <c r="A142" s="173" t="s">
        <v>246</v>
      </c>
      <c r="B142" s="174">
        <v>21318511.030000001</v>
      </c>
      <c r="C142" s="189">
        <v>9960150.870000001</v>
      </c>
      <c r="D142" s="174">
        <v>19290952.909999996</v>
      </c>
      <c r="E142" s="175">
        <f>SUM(B142:D142)</f>
        <v>50569614.810000002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>
        <v>107</v>
      </c>
      <c r="C144" s="189">
        <v>0</v>
      </c>
      <c r="D144" s="174">
        <v>0</v>
      </c>
      <c r="E144" s="175">
        <f>SUM(B144:D144)</f>
        <v>107</v>
      </c>
    </row>
    <row r="145" spans="1:5" ht="12.65" customHeight="1" x14ac:dyDescent="0.3">
      <c r="A145" s="173" t="s">
        <v>215</v>
      </c>
      <c r="B145" s="174">
        <v>903</v>
      </c>
      <c r="C145" s="189">
        <v>6</v>
      </c>
      <c r="D145" s="174">
        <v>14</v>
      </c>
      <c r="E145" s="175">
        <f>SUM(B145:D145)</f>
        <v>923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>
        <v>624613</v>
      </c>
      <c r="C147" s="189">
        <v>4524</v>
      </c>
      <c r="D147" s="174">
        <v>32299.25</v>
      </c>
      <c r="E147" s="175">
        <f>SUM(B147:D147)</f>
        <v>661436.25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>
        <v>9848435</v>
      </c>
      <c r="C157" s="174">
        <v>6115727</v>
      </c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4" customHeight="1" x14ac:dyDescent="0.3">
      <c r="A163" s="207" t="s">
        <v>305</v>
      </c>
      <c r="B163" s="208"/>
      <c r="C163" s="208"/>
      <c r="D163" s="208"/>
      <c r="E163" s="208"/>
    </row>
    <row r="164" spans="1:5" ht="11.4" customHeight="1" x14ac:dyDescent="0.3">
      <c r="A164" s="257" t="s">
        <v>306</v>
      </c>
      <c r="B164" s="257"/>
      <c r="C164" s="257"/>
      <c r="D164" s="257"/>
      <c r="E164" s="257"/>
    </row>
    <row r="165" spans="1:5" ht="11.4" customHeight="1" x14ac:dyDescent="0.3">
      <c r="A165" s="173" t="s">
        <v>307</v>
      </c>
      <c r="B165" s="172" t="s">
        <v>256</v>
      </c>
      <c r="C165" s="189">
        <v>1212945.44</v>
      </c>
      <c r="D165" s="175"/>
      <c r="E165" s="175"/>
    </row>
    <row r="166" spans="1:5" ht="11.4" customHeight="1" x14ac:dyDescent="0.3">
      <c r="A166" s="173" t="s">
        <v>308</v>
      </c>
      <c r="B166" s="172" t="s">
        <v>256</v>
      </c>
      <c r="C166" s="189">
        <v>29149.57</v>
      </c>
      <c r="D166" s="175"/>
      <c r="E166" s="175"/>
    </row>
    <row r="167" spans="1:5" ht="11.4" customHeight="1" x14ac:dyDescent="0.3">
      <c r="A167" s="177" t="s">
        <v>309</v>
      </c>
      <c r="B167" s="172" t="s">
        <v>256</v>
      </c>
      <c r="C167" s="189">
        <v>149988.13</v>
      </c>
      <c r="D167" s="175"/>
      <c r="E167" s="175"/>
    </row>
    <row r="168" spans="1:5" ht="11.4" customHeight="1" x14ac:dyDescent="0.3">
      <c r="A168" s="173" t="s">
        <v>310</v>
      </c>
      <c r="B168" s="172" t="s">
        <v>256</v>
      </c>
      <c r="C168" s="189">
        <v>2404716.2000000002</v>
      </c>
      <c r="D168" s="175"/>
      <c r="E168" s="175"/>
    </row>
    <row r="169" spans="1:5" ht="11.4" customHeight="1" x14ac:dyDescent="0.3">
      <c r="A169" s="173" t="s">
        <v>311</v>
      </c>
      <c r="B169" s="172" t="s">
        <v>256</v>
      </c>
      <c r="C169" s="189">
        <v>30042.04</v>
      </c>
      <c r="D169" s="175"/>
      <c r="E169" s="175"/>
    </row>
    <row r="170" spans="1:5" ht="11.4" customHeight="1" x14ac:dyDescent="0.3">
      <c r="A170" s="173" t="s">
        <v>312</v>
      </c>
      <c r="B170" s="172" t="s">
        <v>256</v>
      </c>
      <c r="C170" s="189">
        <v>674155.67</v>
      </c>
      <c r="D170" s="175"/>
      <c r="E170" s="175"/>
    </row>
    <row r="171" spans="1:5" ht="11.4" customHeight="1" x14ac:dyDescent="0.3">
      <c r="A171" s="173" t="s">
        <v>313</v>
      </c>
      <c r="B171" s="172" t="s">
        <v>256</v>
      </c>
      <c r="C171" s="189">
        <v>173877.4</v>
      </c>
      <c r="D171" s="175"/>
      <c r="E171" s="175"/>
    </row>
    <row r="172" spans="1:5" ht="11.4" customHeight="1" x14ac:dyDescent="0.3">
      <c r="A172" s="173" t="s">
        <v>313</v>
      </c>
      <c r="B172" s="172" t="s">
        <v>256</v>
      </c>
      <c r="C172" s="189">
        <v>14922.87</v>
      </c>
      <c r="D172" s="175"/>
      <c r="E172" s="175"/>
    </row>
    <row r="173" spans="1:5" ht="11.4" customHeight="1" x14ac:dyDescent="0.3">
      <c r="A173" s="173" t="s">
        <v>203</v>
      </c>
      <c r="B173" s="175"/>
      <c r="C173" s="191"/>
      <c r="D173" s="175">
        <f>SUM(C165:C172)</f>
        <v>4689797.3200000012</v>
      </c>
      <c r="E173" s="175"/>
    </row>
    <row r="174" spans="1:5" ht="11.4" customHeight="1" x14ac:dyDescent="0.3">
      <c r="A174" s="257" t="s">
        <v>314</v>
      </c>
      <c r="B174" s="257"/>
      <c r="C174" s="257"/>
      <c r="D174" s="257"/>
      <c r="E174" s="257"/>
    </row>
    <row r="175" spans="1:5" ht="11.4" customHeight="1" x14ac:dyDescent="0.3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3">
      <c r="A176" s="173" t="s">
        <v>316</v>
      </c>
      <c r="B176" s="172" t="s">
        <v>256</v>
      </c>
      <c r="C176" s="189">
        <v>51212.840000000004</v>
      </c>
      <c r="D176" s="175"/>
      <c r="E176" s="175"/>
    </row>
    <row r="177" spans="1:5" ht="11.4" customHeight="1" x14ac:dyDescent="0.3">
      <c r="A177" s="173" t="s">
        <v>203</v>
      </c>
      <c r="B177" s="175"/>
      <c r="C177" s="191"/>
      <c r="D177" s="175">
        <f>SUM(C175:C176)</f>
        <v>51212.840000000004</v>
      </c>
      <c r="E177" s="175"/>
    </row>
    <row r="178" spans="1:5" ht="11.4" customHeight="1" x14ac:dyDescent="0.3">
      <c r="A178" s="257" t="s">
        <v>317</v>
      </c>
      <c r="B178" s="257"/>
      <c r="C178" s="257"/>
      <c r="D178" s="257"/>
      <c r="E178" s="257"/>
    </row>
    <row r="179" spans="1:5" ht="11.4" customHeight="1" x14ac:dyDescent="0.3">
      <c r="A179" s="173" t="s">
        <v>318</v>
      </c>
      <c r="B179" s="172" t="s">
        <v>256</v>
      </c>
      <c r="C179" s="189">
        <v>305378.13</v>
      </c>
      <c r="D179" s="175"/>
      <c r="E179" s="175"/>
    </row>
    <row r="180" spans="1:5" ht="11.4" customHeight="1" x14ac:dyDescent="0.3">
      <c r="A180" s="173" t="s">
        <v>319</v>
      </c>
      <c r="B180" s="172" t="s">
        <v>256</v>
      </c>
      <c r="C180" s="189">
        <v>0</v>
      </c>
      <c r="D180" s="175"/>
      <c r="E180" s="175"/>
    </row>
    <row r="181" spans="1:5" ht="11.4" customHeight="1" x14ac:dyDescent="0.3">
      <c r="A181" s="173" t="s">
        <v>203</v>
      </c>
      <c r="B181" s="175"/>
      <c r="C181" s="191"/>
      <c r="D181" s="175">
        <f>SUM(C179:C180)</f>
        <v>305378.13</v>
      </c>
      <c r="E181" s="175"/>
    </row>
    <row r="182" spans="1:5" ht="11.4" customHeight="1" x14ac:dyDescent="0.3">
      <c r="A182" s="257" t="s">
        <v>320</v>
      </c>
      <c r="B182" s="257"/>
      <c r="C182" s="257"/>
      <c r="D182" s="257"/>
      <c r="E182" s="257"/>
    </row>
    <row r="183" spans="1:5" ht="11.4" customHeight="1" x14ac:dyDescent="0.3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3">
      <c r="A184" s="173" t="s">
        <v>322</v>
      </c>
      <c r="B184" s="172" t="s">
        <v>256</v>
      </c>
      <c r="C184" s="189">
        <v>277808.18</v>
      </c>
      <c r="D184" s="175"/>
      <c r="E184" s="175"/>
    </row>
    <row r="185" spans="1:5" ht="11.4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3">
      <c r="A186" s="173" t="s">
        <v>203</v>
      </c>
      <c r="B186" s="175"/>
      <c r="C186" s="191"/>
      <c r="D186" s="175">
        <f>SUM(C183:C185)</f>
        <v>277808.18</v>
      </c>
      <c r="E186" s="175"/>
    </row>
    <row r="187" spans="1:5" ht="11.4" customHeight="1" x14ac:dyDescent="0.3">
      <c r="A187" s="257" t="s">
        <v>323</v>
      </c>
      <c r="B187" s="257"/>
      <c r="C187" s="257"/>
      <c r="D187" s="257"/>
      <c r="E187" s="257"/>
    </row>
    <row r="188" spans="1:5" ht="11.4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3">
      <c r="A189" s="173" t="s">
        <v>325</v>
      </c>
      <c r="B189" s="172" t="s">
        <v>256</v>
      </c>
      <c r="C189" s="189">
        <v>248725.32</v>
      </c>
      <c r="D189" s="175"/>
      <c r="E189" s="175"/>
    </row>
    <row r="190" spans="1:5" ht="11.4" customHeight="1" x14ac:dyDescent="0.3">
      <c r="A190" s="173" t="s">
        <v>203</v>
      </c>
      <c r="B190" s="175"/>
      <c r="C190" s="191"/>
      <c r="D190" s="175">
        <f>SUM(C188:C189)</f>
        <v>248725.32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397261.84</v>
      </c>
      <c r="C195" s="189">
        <v>0</v>
      </c>
      <c r="D195" s="174">
        <v>0</v>
      </c>
      <c r="E195" s="175">
        <f t="shared" ref="E195:E203" si="10">SUM(B195:C195)-D195</f>
        <v>397261.84</v>
      </c>
    </row>
    <row r="196" spans="1:8" ht="12.65" customHeight="1" x14ac:dyDescent="0.3">
      <c r="A196" s="173" t="s">
        <v>333</v>
      </c>
      <c r="B196" s="174">
        <v>492258.88</v>
      </c>
      <c r="C196" s="189"/>
      <c r="D196" s="174"/>
      <c r="E196" s="175">
        <f t="shared" si="10"/>
        <v>492258.88</v>
      </c>
    </row>
    <row r="197" spans="1:8" ht="12.65" customHeight="1" x14ac:dyDescent="0.3">
      <c r="A197" s="173" t="s">
        <v>334</v>
      </c>
      <c r="B197" s="174">
        <v>37787473.399999991</v>
      </c>
      <c r="C197" s="189">
        <v>351047</v>
      </c>
      <c r="D197" s="174"/>
      <c r="E197" s="175">
        <f t="shared" si="10"/>
        <v>38138520.399999991</v>
      </c>
    </row>
    <row r="198" spans="1:8" ht="12.65" customHeight="1" x14ac:dyDescent="0.3">
      <c r="A198" s="173" t="s">
        <v>335</v>
      </c>
      <c r="B198" s="174">
        <v>0</v>
      </c>
      <c r="C198" s="189">
        <v>0</v>
      </c>
      <c r="D198" s="174"/>
      <c r="E198" s="175">
        <f t="shared" si="10"/>
        <v>0</v>
      </c>
    </row>
    <row r="199" spans="1:8" ht="12.65" customHeight="1" x14ac:dyDescent="0.3">
      <c r="A199" s="173" t="s">
        <v>336</v>
      </c>
      <c r="B199" s="174">
        <v>4433146.71</v>
      </c>
      <c r="C199" s="189">
        <v>603605</v>
      </c>
      <c r="D199" s="174"/>
      <c r="E199" s="175">
        <f t="shared" si="10"/>
        <v>5036751.71</v>
      </c>
    </row>
    <row r="200" spans="1:8" ht="12.65" customHeight="1" x14ac:dyDescent="0.3">
      <c r="A200" s="173" t="s">
        <v>337</v>
      </c>
      <c r="B200" s="174">
        <v>11138795.860000001</v>
      </c>
      <c r="C200" s="189">
        <v>1060187</v>
      </c>
      <c r="D200" s="174">
        <v>225047</v>
      </c>
      <c r="E200" s="175">
        <f t="shared" si="10"/>
        <v>11973935.860000001</v>
      </c>
    </row>
    <row r="201" spans="1:8" ht="12.65" customHeight="1" x14ac:dyDescent="0.3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5" customHeight="1" x14ac:dyDescent="0.3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5" customHeight="1" x14ac:dyDescent="0.3">
      <c r="A203" s="173" t="s">
        <v>340</v>
      </c>
      <c r="B203" s="174">
        <v>357963</v>
      </c>
      <c r="C203" s="189">
        <v>76618</v>
      </c>
      <c r="D203" s="174"/>
      <c r="E203" s="175">
        <f t="shared" si="10"/>
        <v>434581</v>
      </c>
    </row>
    <row r="204" spans="1:8" ht="12.65" customHeight="1" x14ac:dyDescent="0.3">
      <c r="A204" s="173" t="s">
        <v>203</v>
      </c>
      <c r="B204" s="175">
        <f>SUM(B195:B203)</f>
        <v>54606899.68999999</v>
      </c>
      <c r="C204" s="191">
        <f>SUM(C195:C203)</f>
        <v>2091457</v>
      </c>
      <c r="D204" s="175">
        <f>SUM(D195:D203)</f>
        <v>225047</v>
      </c>
      <c r="E204" s="175">
        <f>SUM(E195:E203)</f>
        <v>56473309.68999999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428785.24</v>
      </c>
      <c r="C209" s="189">
        <v>12414</v>
      </c>
      <c r="D209" s="174"/>
      <c r="E209" s="175">
        <f t="shared" ref="E209:E216" si="11">SUM(B209:C209)-D209</f>
        <v>441199.24</v>
      </c>
      <c r="H209" s="259"/>
    </row>
    <row r="210" spans="1:8" ht="12.65" customHeight="1" x14ac:dyDescent="0.3">
      <c r="A210" s="173" t="s">
        <v>334</v>
      </c>
      <c r="B210" s="174">
        <v>21098580</v>
      </c>
      <c r="C210" s="189">
        <v>1592313</v>
      </c>
      <c r="D210" s="174">
        <v>104</v>
      </c>
      <c r="E210" s="175">
        <f t="shared" si="11"/>
        <v>22690789</v>
      </c>
      <c r="H210" s="259"/>
    </row>
    <row r="211" spans="1:8" ht="12.65" customHeight="1" x14ac:dyDescent="0.3">
      <c r="A211" s="173" t="s">
        <v>335</v>
      </c>
      <c r="B211" s="174">
        <v>0</v>
      </c>
      <c r="C211" s="189">
        <v>0</v>
      </c>
      <c r="D211" s="174"/>
      <c r="E211" s="175">
        <f t="shared" si="11"/>
        <v>0</v>
      </c>
      <c r="H211" s="259"/>
    </row>
    <row r="212" spans="1:8" ht="12.65" customHeight="1" x14ac:dyDescent="0.3">
      <c r="A212" s="173" t="s">
        <v>336</v>
      </c>
      <c r="B212" s="174">
        <v>3108014.95</v>
      </c>
      <c r="C212" s="189">
        <v>340581</v>
      </c>
      <c r="D212" s="174">
        <v>2657</v>
      </c>
      <c r="E212" s="175">
        <f t="shared" si="11"/>
        <v>3445938.95</v>
      </c>
      <c r="H212" s="259"/>
    </row>
    <row r="213" spans="1:8" ht="12.65" customHeight="1" x14ac:dyDescent="0.3">
      <c r="A213" s="173" t="s">
        <v>337</v>
      </c>
      <c r="B213" s="174">
        <v>9305770.1999999993</v>
      </c>
      <c r="C213" s="189">
        <v>657040</v>
      </c>
      <c r="D213" s="174">
        <v>211594</v>
      </c>
      <c r="E213" s="175">
        <f t="shared" si="11"/>
        <v>9751216.1999999993</v>
      </c>
      <c r="H213" s="259"/>
    </row>
    <row r="214" spans="1:8" ht="12.65" customHeight="1" x14ac:dyDescent="0.3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9"/>
    </row>
    <row r="216" spans="1:8" ht="12.65" customHeight="1" x14ac:dyDescent="0.3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33941150.390000001</v>
      </c>
      <c r="C217" s="191">
        <f>SUM(C208:C216)</f>
        <v>2602348</v>
      </c>
      <c r="D217" s="175">
        <f>SUM(D208:D216)</f>
        <v>214355</v>
      </c>
      <c r="E217" s="175">
        <f>SUM(E208:E216)</f>
        <v>36329143.390000001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362" t="s">
        <v>1254</v>
      </c>
      <c r="C220" s="362"/>
      <c r="D220" s="208"/>
      <c r="E220" s="208"/>
    </row>
    <row r="221" spans="1:8" ht="12.65" customHeight="1" x14ac:dyDescent="0.3">
      <c r="A221" s="272" t="s">
        <v>1254</v>
      </c>
      <c r="B221" s="208"/>
      <c r="C221" s="189">
        <v>602004.35</v>
      </c>
      <c r="D221" s="172">
        <f>C221</f>
        <v>602004.35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7911927.21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6054450.1699999999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/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v>5213335.41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/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19179712.789999999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>
        <v>136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41201.549999999996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219847.81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261049.36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>
        <v>233517.66999999998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233517.66999999998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20276284.170000002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65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65" customHeight="1" x14ac:dyDescent="0.3">
      <c r="A250" s="173" t="s">
        <v>362</v>
      </c>
      <c r="B250" s="172" t="s">
        <v>256</v>
      </c>
      <c r="C250" s="189">
        <v>26972496</v>
      </c>
      <c r="D250" s="175"/>
      <c r="E250" s="175"/>
    </row>
    <row r="251" spans="1:5" ht="12.65" customHeight="1" x14ac:dyDescent="0.3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65" customHeight="1" x14ac:dyDescent="0.3">
      <c r="A252" s="173" t="s">
        <v>364</v>
      </c>
      <c r="B252" s="172" t="s">
        <v>256</v>
      </c>
      <c r="C252" s="189">
        <v>9694478.7600000016</v>
      </c>
      <c r="D252" s="175"/>
      <c r="E252" s="175"/>
    </row>
    <row r="253" spans="1:5" ht="12.65" customHeight="1" x14ac:dyDescent="0.3">
      <c r="A253" s="173" t="s">
        <v>365</v>
      </c>
      <c r="B253" s="172" t="s">
        <v>256</v>
      </c>
      <c r="C253" s="189">
        <v>3951702.27</v>
      </c>
      <c r="D253" s="175"/>
      <c r="E253" s="175"/>
    </row>
    <row r="254" spans="1:5" ht="12.65" customHeight="1" x14ac:dyDescent="0.3">
      <c r="A254" s="173" t="s">
        <v>1240</v>
      </c>
      <c r="B254" s="172" t="s">
        <v>256</v>
      </c>
      <c r="C254" s="189">
        <v>1000500</v>
      </c>
      <c r="D254" s="175"/>
      <c r="E254" s="175"/>
    </row>
    <row r="255" spans="1:5" ht="12.65" customHeight="1" x14ac:dyDescent="0.3">
      <c r="A255" s="173" t="s">
        <v>366</v>
      </c>
      <c r="B255" s="172" t="s">
        <v>256</v>
      </c>
      <c r="C255" s="189"/>
      <c r="D255" s="175"/>
      <c r="E255" s="175"/>
    </row>
    <row r="256" spans="1:5" ht="12.65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">
      <c r="A257" s="173" t="s">
        <v>368</v>
      </c>
      <c r="B257" s="172" t="s">
        <v>256</v>
      </c>
      <c r="C257" s="189">
        <v>1229650</v>
      </c>
      <c r="D257" s="175"/>
      <c r="E257" s="175"/>
    </row>
    <row r="258" spans="1:5" ht="12.65" customHeight="1" x14ac:dyDescent="0.3">
      <c r="A258" s="173" t="s">
        <v>369</v>
      </c>
      <c r="B258" s="172" t="s">
        <v>256</v>
      </c>
      <c r="C258" s="189">
        <v>612029</v>
      </c>
      <c r="D258" s="175"/>
      <c r="E258" s="175"/>
    </row>
    <row r="259" spans="1:5" ht="12.65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">
      <c r="A260" s="173" t="s">
        <v>371</v>
      </c>
      <c r="B260" s="175"/>
      <c r="C260" s="191"/>
      <c r="D260" s="175">
        <f>SUM(C250:C252)-C253+SUM(C254:C259)</f>
        <v>35557451.49000001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65" customHeight="1" x14ac:dyDescent="0.3">
      <c r="A262" s="173" t="s">
        <v>362</v>
      </c>
      <c r="B262" s="172" t="s">
        <v>256</v>
      </c>
      <c r="C262" s="189">
        <v>124012</v>
      </c>
      <c r="D262" s="175"/>
      <c r="E262" s="175"/>
    </row>
    <row r="263" spans="1:5" ht="12.65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">
      <c r="A265" s="173" t="s">
        <v>374</v>
      </c>
      <c r="B265" s="175"/>
      <c r="C265" s="191"/>
      <c r="D265" s="175">
        <f>SUM(C262:C264)</f>
        <v>124012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65" customHeight="1" x14ac:dyDescent="0.3">
      <c r="A267" s="173" t="s">
        <v>332</v>
      </c>
      <c r="B267" s="172" t="s">
        <v>256</v>
      </c>
      <c r="C267" s="189">
        <v>397261.84</v>
      </c>
      <c r="D267" s="175"/>
      <c r="E267" s="175"/>
    </row>
    <row r="268" spans="1:5" ht="12.65" customHeight="1" x14ac:dyDescent="0.3">
      <c r="A268" s="173" t="s">
        <v>333</v>
      </c>
      <c r="B268" s="172" t="s">
        <v>256</v>
      </c>
      <c r="C268" s="189">
        <v>492258.88</v>
      </c>
      <c r="D268" s="175"/>
      <c r="E268" s="175"/>
    </row>
    <row r="269" spans="1:5" ht="12.65" customHeight="1" x14ac:dyDescent="0.3">
      <c r="A269" s="173" t="s">
        <v>334</v>
      </c>
      <c r="B269" s="172" t="s">
        <v>256</v>
      </c>
      <c r="C269" s="189">
        <v>38138520.399999991</v>
      </c>
      <c r="D269" s="175"/>
      <c r="E269" s="175"/>
    </row>
    <row r="270" spans="1:5" ht="12.65" customHeight="1" x14ac:dyDescent="0.3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65" customHeight="1" x14ac:dyDescent="0.3">
      <c r="A271" s="173" t="s">
        <v>377</v>
      </c>
      <c r="B271" s="172" t="s">
        <v>256</v>
      </c>
      <c r="C271" s="189">
        <v>5036751.71</v>
      </c>
      <c r="D271" s="175"/>
      <c r="E271" s="175"/>
    </row>
    <row r="272" spans="1:5" ht="12.65" customHeight="1" x14ac:dyDescent="0.3">
      <c r="A272" s="173" t="s">
        <v>378</v>
      </c>
      <c r="B272" s="172" t="s">
        <v>256</v>
      </c>
      <c r="C272" s="189">
        <v>11973935.860000001</v>
      </c>
      <c r="D272" s="175"/>
      <c r="E272" s="175"/>
    </row>
    <row r="273" spans="1:5" ht="12.65" customHeight="1" x14ac:dyDescent="0.3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65" customHeight="1" x14ac:dyDescent="0.3">
      <c r="A274" s="173" t="s">
        <v>340</v>
      </c>
      <c r="B274" s="172" t="s">
        <v>256</v>
      </c>
      <c r="C274" s="189">
        <v>434581</v>
      </c>
      <c r="D274" s="175"/>
      <c r="E274" s="175"/>
    </row>
    <row r="275" spans="1:5" ht="12.65" customHeight="1" x14ac:dyDescent="0.3">
      <c r="A275" s="173" t="s">
        <v>379</v>
      </c>
      <c r="B275" s="175"/>
      <c r="C275" s="191"/>
      <c r="D275" s="175">
        <f>SUM(C267:C274)</f>
        <v>56473309.68999999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36329143.390000001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20144166.29999999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>
        <v>1689783</v>
      </c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1689783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57515412.789999999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417486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2726607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1241</v>
      </c>
      <c r="B309" s="172" t="s">
        <v>256</v>
      </c>
      <c r="C309" s="189">
        <v>0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v>21166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2453157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5618416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>
        <v>451151</v>
      </c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451151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>
        <v>454389</v>
      </c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v>6497746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6952135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2453157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4498978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47391683</v>
      </c>
      <c r="D332" s="175"/>
      <c r="E332" s="175"/>
    </row>
    <row r="333" spans="1:5" ht="12.65" customHeight="1" x14ac:dyDescent="0.3">
      <c r="A333" s="173"/>
      <c r="B333" s="172"/>
      <c r="C333" s="231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57960228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57515412.789999999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v>12126561.720000001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50569614.810000002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62696176.530000001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1254</v>
      </c>
      <c r="B363" s="257"/>
      <c r="C363" s="189">
        <v>602004.35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v>19179712.789999999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261049.36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>
        <v>233517.66999999998</v>
      </c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20276284.170000002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42419892.359999999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v>3876974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>
        <v>1004773.83</v>
      </c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4881747.83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47301640.189999998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17646852.009999998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4689797.32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4908727.8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5877380.1000000006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669661.3899999999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7454837.4800000004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2602348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51212.840000000004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305378.13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277808.18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248725.32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1261599.7399999867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45994328.309999987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1307311.8800000101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v>5809413.1699999999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7116725.0500000101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7116725.0500000101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Whitman Hospital and Medical Clinics   H-0     FYE 12/31/2021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444</v>
      </c>
      <c r="C414" s="194">
        <f>E138</f>
        <v>444</v>
      </c>
      <c r="D414" s="179"/>
    </row>
    <row r="415" spans="1:5" ht="12.65" customHeight="1" x14ac:dyDescent="0.3">
      <c r="A415" s="179" t="s">
        <v>464</v>
      </c>
      <c r="B415" s="179">
        <f>D111</f>
        <v>1610</v>
      </c>
      <c r="C415" s="179">
        <f>E139</f>
        <v>1610</v>
      </c>
      <c r="D415" s="194">
        <f>SUM(C59:H59)+N59</f>
        <v>1610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107</v>
      </c>
      <c r="C417" s="194">
        <f>E144</f>
        <v>107</v>
      </c>
      <c r="D417" s="179"/>
    </row>
    <row r="418" spans="1:7" ht="12.65" customHeight="1" x14ac:dyDescent="0.3">
      <c r="A418" s="179" t="s">
        <v>466</v>
      </c>
      <c r="B418" s="179">
        <f>D112</f>
        <v>923</v>
      </c>
      <c r="C418" s="179">
        <f>E145</f>
        <v>923</v>
      </c>
      <c r="D418" s="179">
        <f>K59+L59</f>
        <v>923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 t="str">
        <f>I59</f>
        <v/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69</v>
      </c>
    </row>
    <row r="424" spans="1:7" ht="12.65" customHeight="1" x14ac:dyDescent="0.3">
      <c r="A424" s="179" t="s">
        <v>1243</v>
      </c>
      <c r="B424" s="179">
        <f>D114</f>
        <v>55</v>
      </c>
      <c r="D424" s="179">
        <f>J59</f>
        <v>55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17646852.009999998</v>
      </c>
      <c r="C427" s="179">
        <f t="shared" ref="C427:C434" si="13">CE61</f>
        <v>17646852.010000005</v>
      </c>
      <c r="D427" s="179"/>
    </row>
    <row r="428" spans="1:7" ht="12.65" customHeight="1" x14ac:dyDescent="0.3">
      <c r="A428" s="179" t="s">
        <v>3</v>
      </c>
      <c r="B428" s="179">
        <f t="shared" si="12"/>
        <v>4689797.32</v>
      </c>
      <c r="C428" s="179">
        <f t="shared" si="13"/>
        <v>4689798</v>
      </c>
      <c r="D428" s="179">
        <f>D173</f>
        <v>4689797.3200000012</v>
      </c>
    </row>
    <row r="429" spans="1:7" ht="12.65" customHeight="1" x14ac:dyDescent="0.3">
      <c r="A429" s="179" t="s">
        <v>236</v>
      </c>
      <c r="B429" s="179">
        <f t="shared" si="12"/>
        <v>4908727.8</v>
      </c>
      <c r="C429" s="179">
        <f t="shared" si="13"/>
        <v>4908727.8000000007</v>
      </c>
      <c r="D429" s="179"/>
    </row>
    <row r="430" spans="1:7" ht="12.65" customHeight="1" x14ac:dyDescent="0.3">
      <c r="A430" s="179" t="s">
        <v>237</v>
      </c>
      <c r="B430" s="179">
        <f t="shared" si="12"/>
        <v>5877380.1000000006</v>
      </c>
      <c r="C430" s="179">
        <f t="shared" si="13"/>
        <v>5877380.0999999996</v>
      </c>
      <c r="D430" s="179"/>
    </row>
    <row r="431" spans="1:7" ht="12.65" customHeight="1" x14ac:dyDescent="0.3">
      <c r="A431" s="179" t="s">
        <v>444</v>
      </c>
      <c r="B431" s="179">
        <f t="shared" si="12"/>
        <v>669661.3899999999</v>
      </c>
      <c r="C431" s="179">
        <f t="shared" si="13"/>
        <v>669661.38999999966</v>
      </c>
      <c r="D431" s="179"/>
    </row>
    <row r="432" spans="1:7" ht="12.65" customHeight="1" x14ac:dyDescent="0.3">
      <c r="A432" s="179" t="s">
        <v>445</v>
      </c>
      <c r="B432" s="179">
        <f t="shared" si="12"/>
        <v>7454837.4800000004</v>
      </c>
      <c r="C432" s="179">
        <f t="shared" si="13"/>
        <v>7454837.4799999995</v>
      </c>
      <c r="D432" s="179"/>
    </row>
    <row r="433" spans="1:7" ht="12.65" customHeight="1" x14ac:dyDescent="0.3">
      <c r="A433" s="179" t="s">
        <v>6</v>
      </c>
      <c r="B433" s="179">
        <f t="shared" si="12"/>
        <v>2602348</v>
      </c>
      <c r="C433" s="179">
        <f t="shared" si="13"/>
        <v>2602346</v>
      </c>
      <c r="D433" s="179">
        <f>C217</f>
        <v>2602348</v>
      </c>
    </row>
    <row r="434" spans="1:7" ht="12.65" customHeight="1" x14ac:dyDescent="0.3">
      <c r="A434" s="179" t="s">
        <v>474</v>
      </c>
      <c r="B434" s="179">
        <f t="shared" si="12"/>
        <v>51212.840000000004</v>
      </c>
      <c r="C434" s="179">
        <f t="shared" si="13"/>
        <v>51212.840000000004</v>
      </c>
      <c r="D434" s="179">
        <f>D177</f>
        <v>51212.840000000004</v>
      </c>
    </row>
    <row r="435" spans="1:7" ht="12.65" customHeight="1" x14ac:dyDescent="0.3">
      <c r="A435" s="179" t="s">
        <v>447</v>
      </c>
      <c r="B435" s="179">
        <f t="shared" si="12"/>
        <v>305378.13</v>
      </c>
      <c r="C435" s="179"/>
      <c r="D435" s="179">
        <f>D181</f>
        <v>305378.13</v>
      </c>
    </row>
    <row r="436" spans="1:7" ht="12.65" customHeight="1" x14ac:dyDescent="0.3">
      <c r="A436" s="179" t="s">
        <v>475</v>
      </c>
      <c r="B436" s="179">
        <f t="shared" si="12"/>
        <v>277808.18</v>
      </c>
      <c r="C436" s="179"/>
      <c r="D436" s="179">
        <f>D186</f>
        <v>277808.18</v>
      </c>
    </row>
    <row r="437" spans="1:7" ht="12.65" customHeight="1" x14ac:dyDescent="0.3">
      <c r="A437" s="194" t="s">
        <v>449</v>
      </c>
      <c r="B437" s="194">
        <f t="shared" si="12"/>
        <v>248725.32</v>
      </c>
      <c r="C437" s="194"/>
      <c r="D437" s="194">
        <f>D190</f>
        <v>248725.32</v>
      </c>
    </row>
    <row r="438" spans="1:7" ht="12.65" customHeight="1" x14ac:dyDescent="0.3">
      <c r="A438" s="194" t="s">
        <v>476</v>
      </c>
      <c r="B438" s="194">
        <f>C386+C387+C388</f>
        <v>831911.63000000012</v>
      </c>
      <c r="C438" s="194">
        <f>CD69</f>
        <v>831911.63000000012</v>
      </c>
      <c r="D438" s="194">
        <f>D181+D186+D190</f>
        <v>831911.63000000012</v>
      </c>
    </row>
    <row r="439" spans="1:7" ht="12.65" customHeight="1" x14ac:dyDescent="0.3">
      <c r="A439" s="179" t="s">
        <v>451</v>
      </c>
      <c r="B439" s="194">
        <f>C389</f>
        <v>1261599.7399999867</v>
      </c>
      <c r="C439" s="194">
        <f>SUM(C69:CC69)</f>
        <v>1261599.74</v>
      </c>
      <c r="D439" s="179"/>
    </row>
    <row r="440" spans="1:7" ht="12.65" customHeight="1" x14ac:dyDescent="0.3">
      <c r="A440" s="179" t="s">
        <v>477</v>
      </c>
      <c r="B440" s="194">
        <f>B438+B439</f>
        <v>2093511.3699999868</v>
      </c>
      <c r="C440" s="194">
        <f>CE69</f>
        <v>2093511.37</v>
      </c>
      <c r="D440" s="179"/>
    </row>
    <row r="441" spans="1:7" ht="12.65" customHeight="1" x14ac:dyDescent="0.3">
      <c r="A441" s="179" t="s">
        <v>478</v>
      </c>
      <c r="B441" s="179">
        <f>D390</f>
        <v>45994328.309999987</v>
      </c>
      <c r="C441" s="179">
        <f>SUM(C427:C437)+C440</f>
        <v>45994326.990000002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1256</v>
      </c>
      <c r="B444" s="179">
        <f>D221</f>
        <v>602004.35</v>
      </c>
      <c r="C444" s="179">
        <f>C363</f>
        <v>602004.35</v>
      </c>
      <c r="D444" s="179"/>
    </row>
    <row r="445" spans="1:7" ht="12.65" customHeight="1" x14ac:dyDescent="0.3">
      <c r="A445" s="179" t="s">
        <v>343</v>
      </c>
      <c r="B445" s="179">
        <f>D229</f>
        <v>19179712.789999999</v>
      </c>
      <c r="C445" s="179">
        <f>C364</f>
        <v>19179712.789999999</v>
      </c>
      <c r="D445" s="179"/>
    </row>
    <row r="446" spans="1:7" ht="12.65" customHeight="1" x14ac:dyDescent="0.3">
      <c r="A446" s="179" t="s">
        <v>351</v>
      </c>
      <c r="B446" s="179">
        <f>D236</f>
        <v>261049.36</v>
      </c>
      <c r="C446" s="179">
        <f>C365</f>
        <v>261049.36</v>
      </c>
      <c r="D446" s="179"/>
    </row>
    <row r="447" spans="1:7" ht="12.65" customHeight="1" x14ac:dyDescent="0.3">
      <c r="A447" s="179" t="s">
        <v>356</v>
      </c>
      <c r="B447" s="179">
        <f>D240</f>
        <v>233517.66999999998</v>
      </c>
      <c r="C447" s="179">
        <f>C366</f>
        <v>233517.66999999998</v>
      </c>
      <c r="D447" s="179"/>
    </row>
    <row r="448" spans="1:7" ht="12.65" customHeight="1" x14ac:dyDescent="0.3">
      <c r="A448" s="179" t="s">
        <v>358</v>
      </c>
      <c r="B448" s="179">
        <f>D242</f>
        <v>20276284.170000002</v>
      </c>
      <c r="C448" s="179">
        <f>D367</f>
        <v>20276284.170000002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136</v>
      </c>
    </row>
    <row r="454" spans="1:7" ht="12.65" customHeight="1" x14ac:dyDescent="0.3">
      <c r="A454" s="179" t="s">
        <v>168</v>
      </c>
      <c r="B454" s="179">
        <f>C233</f>
        <v>41201.549999999996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219847.81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3876974</v>
      </c>
      <c r="C458" s="194">
        <f>CE70</f>
        <v>3876974</v>
      </c>
      <c r="D458" s="194"/>
    </row>
    <row r="459" spans="1:7" ht="12.65" customHeight="1" x14ac:dyDescent="0.3">
      <c r="A459" s="179" t="s">
        <v>244</v>
      </c>
      <c r="B459" s="194">
        <f>C371</f>
        <v>1004773.83</v>
      </c>
      <c r="C459" s="194">
        <f>CE72</f>
        <v>1004773.83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1244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12126561.720000001</v>
      </c>
      <c r="C463" s="194">
        <f>CE73</f>
        <v>12126561.720000001</v>
      </c>
      <c r="D463" s="194">
        <f>E141+E147+E153</f>
        <v>12126561.720000003</v>
      </c>
    </row>
    <row r="464" spans="1:7" ht="12.65" customHeight="1" x14ac:dyDescent="0.3">
      <c r="A464" s="179" t="s">
        <v>246</v>
      </c>
      <c r="B464" s="194">
        <f>C360</f>
        <v>50569614.810000002</v>
      </c>
      <c r="C464" s="194">
        <f>CE74</f>
        <v>50569614.809999995</v>
      </c>
      <c r="D464" s="194">
        <f>E142+E148+E154</f>
        <v>50569614.810000002</v>
      </c>
    </row>
    <row r="465" spans="1:7" ht="12.65" customHeight="1" x14ac:dyDescent="0.3">
      <c r="A465" s="179" t="s">
        <v>247</v>
      </c>
      <c r="B465" s="194">
        <f>D361</f>
        <v>62696176.530000001</v>
      </c>
      <c r="C465" s="194">
        <f>CE75</f>
        <v>62696176.530000001</v>
      </c>
      <c r="D465" s="194">
        <f>D463+D464</f>
        <v>62696176.530000001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397261.84</v>
      </c>
      <c r="C468" s="179">
        <f>E195</f>
        <v>397261.84</v>
      </c>
      <c r="D468" s="179"/>
    </row>
    <row r="469" spans="1:7" ht="12.65" customHeight="1" x14ac:dyDescent="0.3">
      <c r="A469" s="179" t="s">
        <v>333</v>
      </c>
      <c r="B469" s="179">
        <f t="shared" si="14"/>
        <v>492258.88</v>
      </c>
      <c r="C469" s="179">
        <f>E196</f>
        <v>492258.88</v>
      </c>
      <c r="D469" s="179"/>
    </row>
    <row r="470" spans="1:7" ht="12.65" customHeight="1" x14ac:dyDescent="0.3">
      <c r="A470" s="179" t="s">
        <v>334</v>
      </c>
      <c r="B470" s="179">
        <f t="shared" si="14"/>
        <v>38138520.399999991</v>
      </c>
      <c r="C470" s="179">
        <f>E197</f>
        <v>38138520.399999991</v>
      </c>
      <c r="D470" s="179"/>
    </row>
    <row r="471" spans="1:7" ht="12.65" customHeight="1" x14ac:dyDescent="0.3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">
      <c r="A472" s="179" t="s">
        <v>377</v>
      </c>
      <c r="B472" s="179">
        <f t="shared" si="14"/>
        <v>5036751.71</v>
      </c>
      <c r="C472" s="179">
        <f>E199</f>
        <v>5036751.71</v>
      </c>
      <c r="D472" s="179"/>
    </row>
    <row r="473" spans="1:7" ht="12.65" customHeight="1" x14ac:dyDescent="0.3">
      <c r="A473" s="179" t="s">
        <v>495</v>
      </c>
      <c r="B473" s="179">
        <f t="shared" si="14"/>
        <v>11973935.860000001</v>
      </c>
      <c r="C473" s="179">
        <f>SUM(E200:E201)</f>
        <v>11973935.860000001</v>
      </c>
      <c r="D473" s="179"/>
    </row>
    <row r="474" spans="1:7" ht="12.65" customHeight="1" x14ac:dyDescent="0.3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434581</v>
      </c>
      <c r="C475" s="179">
        <f>E203</f>
        <v>434581</v>
      </c>
      <c r="D475" s="179"/>
    </row>
    <row r="476" spans="1:7" ht="12.65" customHeight="1" x14ac:dyDescent="0.3">
      <c r="A476" s="179" t="s">
        <v>203</v>
      </c>
      <c r="B476" s="179">
        <f>D275</f>
        <v>56473309.68999999</v>
      </c>
      <c r="C476" s="179">
        <f>E204</f>
        <v>56473309.68999999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36329143.390000001</v>
      </c>
      <c r="C478" s="179">
        <f>E217</f>
        <v>36329143.390000001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57515412.789999999</v>
      </c>
    </row>
    <row r="482" spans="1:12" ht="12.65" customHeight="1" x14ac:dyDescent="0.3">
      <c r="A482" s="180" t="s">
        <v>499</v>
      </c>
      <c r="C482" s="180">
        <f>D339</f>
        <v>57960228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153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f>'Prior Year'!C71</f>
        <v>0</v>
      </c>
      <c r="C496" s="240">
        <f>C71</f>
        <v>0</v>
      </c>
      <c r="D496" s="240" t="str">
        <f>'Prior Year'!C59</f>
        <v/>
      </c>
      <c r="E496" s="180" t="str">
        <f>C59</f>
        <v/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f>'Prior Year'!D71</f>
        <v>10438.050000000001</v>
      </c>
      <c r="C497" s="240">
        <f>D71</f>
        <v>10762.619999999999</v>
      </c>
      <c r="D497" s="240">
        <f>'Prior Year'!D59</f>
        <v>57</v>
      </c>
      <c r="E497" s="180">
        <f>D59</f>
        <v>89</v>
      </c>
      <c r="F497" s="263">
        <f t="shared" si="15"/>
        <v>183.12368421052633</v>
      </c>
      <c r="G497" s="263">
        <f t="shared" si="15"/>
        <v>120.92831460674157</v>
      </c>
      <c r="H497" s="265">
        <f t="shared" ref="H497:H550" si="16">IF(B497=0,"",IF(C497=0,"",IF(D497=0,"",IF(E497=0,"",IF(G497/F497-1&lt;-0.25,G497/F497-1,IF(G497/F497-1&gt;0.25,G497/F497-1,""))))))</f>
        <v>-0.3396358579826434</v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f>'Prior Year'!E71</f>
        <v>2692332.2300000004</v>
      </c>
      <c r="C498" s="240">
        <f>E71</f>
        <v>3050073.8000000003</v>
      </c>
      <c r="D498" s="240">
        <f>'Prior Year'!E59</f>
        <v>1493</v>
      </c>
      <c r="E498" s="180">
        <f>E59</f>
        <v>1521</v>
      </c>
      <c r="F498" s="263">
        <f t="shared" si="15"/>
        <v>1803.3035699933023</v>
      </c>
      <c r="G498" s="263">
        <f t="shared" si="15"/>
        <v>2005.3082182774492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f>'Prior Year'!F71</f>
        <v>0</v>
      </c>
      <c r="C499" s="240">
        <f>F71</f>
        <v>0</v>
      </c>
      <c r="D499" s="240" t="str">
        <f>'Prior Year'!F59</f>
        <v/>
      </c>
      <c r="E499" s="180" t="str">
        <f>F59</f>
        <v/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f>'Prior Year'!G71</f>
        <v>0</v>
      </c>
      <c r="C500" s="240">
        <f>G71</f>
        <v>0</v>
      </c>
      <c r="D500" s="240" t="str">
        <f>'Prior Year'!G59</f>
        <v/>
      </c>
      <c r="E500" s="180" t="str">
        <f>G59</f>
        <v/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f>'Prior Year'!I71</f>
        <v>0</v>
      </c>
      <c r="C502" s="240">
        <f>I71</f>
        <v>0</v>
      </c>
      <c r="D502" s="240" t="str">
        <f>'Prior Year'!I59</f>
        <v/>
      </c>
      <c r="E502" s="180" t="str">
        <f>I59</f>
        <v/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f>'Prior Year'!J71</f>
        <v>3036</v>
      </c>
      <c r="C503" s="240">
        <f>J71</f>
        <v>2784</v>
      </c>
      <c r="D503" s="240">
        <f>'Prior Year'!J59</f>
        <v>63</v>
      </c>
      <c r="E503" s="180">
        <f>J59</f>
        <v>55</v>
      </c>
      <c r="F503" s="263">
        <f t="shared" si="15"/>
        <v>48.19047619047619</v>
      </c>
      <c r="G503" s="263">
        <f t="shared" si="15"/>
        <v>50.618181818181817</v>
      </c>
      <c r="H503" s="265" t="str">
        <f t="shared" si="16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f>'Prior Year'!K71</f>
        <v>0</v>
      </c>
      <c r="C504" s="240">
        <f>K71</f>
        <v>0</v>
      </c>
      <c r="D504" s="240" t="str">
        <f>'Prior Year'!K59</f>
        <v/>
      </c>
      <c r="E504" s="180" t="str">
        <f>K59</f>
        <v/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f>'Prior Year'!L71</f>
        <v>54980</v>
      </c>
      <c r="C505" s="240">
        <f>L71</f>
        <v>50409</v>
      </c>
      <c r="D505" s="240">
        <f>'Prior Year'!L59</f>
        <v>1120</v>
      </c>
      <c r="E505" s="180">
        <f>L59</f>
        <v>923</v>
      </c>
      <c r="F505" s="263">
        <f t="shared" si="15"/>
        <v>49.089285714285715</v>
      </c>
      <c r="G505" s="263">
        <f t="shared" si="15"/>
        <v>54.614301191765982</v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f>'Prior Year'!M71</f>
        <v>0</v>
      </c>
      <c r="C506" s="240">
        <f>M71</f>
        <v>0</v>
      </c>
      <c r="D506" s="240" t="str">
        <f>'Prior Year'!M59</f>
        <v/>
      </c>
      <c r="E506" s="180" t="str">
        <f>M59</f>
        <v/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f>'Prior Year'!N71</f>
        <v>0</v>
      </c>
      <c r="C507" s="240">
        <f>N71</f>
        <v>0</v>
      </c>
      <c r="D507" s="240" t="str">
        <f>'Prior Year'!N59</f>
        <v/>
      </c>
      <c r="E507" s="180" t="str">
        <f>N59</f>
        <v/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f>'Prior Year'!O71</f>
        <v>700564.24</v>
      </c>
      <c r="C508" s="240">
        <f>O71</f>
        <v>620955.24000000011</v>
      </c>
      <c r="D508" s="240">
        <f>'Prior Year'!O59</f>
        <v>37</v>
      </c>
      <c r="E508" s="180">
        <f>O59</f>
        <v>33</v>
      </c>
      <c r="F508" s="263">
        <f t="shared" si="15"/>
        <v>18934.168648648647</v>
      </c>
      <c r="G508" s="263">
        <f t="shared" si="15"/>
        <v>18816.825454545458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f>'Prior Year'!P71</f>
        <v>3388060.75</v>
      </c>
      <c r="C509" s="240">
        <f>P71</f>
        <v>3697112.57</v>
      </c>
      <c r="D509" s="240">
        <f>'Prior Year'!P59</f>
        <v>80945</v>
      </c>
      <c r="E509" s="180">
        <f>P59</f>
        <v>100029</v>
      </c>
      <c r="F509" s="263">
        <f t="shared" si="15"/>
        <v>41.856331459633083</v>
      </c>
      <c r="G509" s="263">
        <f t="shared" si="15"/>
        <v>36.96040718191724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f>'Prior Year'!Q71</f>
        <v>77630.5</v>
      </c>
      <c r="C510" s="240">
        <f>Q71</f>
        <v>71141.259999999995</v>
      </c>
      <c r="D510" s="240">
        <f>'Prior Year'!Q59</f>
        <v>26771</v>
      </c>
      <c r="E510" s="180">
        <f>Q59</f>
        <v>25376</v>
      </c>
      <c r="F510" s="263">
        <f t="shared" si="15"/>
        <v>2.8997982891935301</v>
      </c>
      <c r="G510" s="263">
        <f t="shared" si="15"/>
        <v>2.8034859709962165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f>'Prior Year'!R71</f>
        <v>690738.99</v>
      </c>
      <c r="C511" s="240">
        <f>R71</f>
        <v>724206.88</v>
      </c>
      <c r="D511" s="240">
        <f>'Prior Year'!R59</f>
        <v>64730</v>
      </c>
      <c r="E511" s="180">
        <f>R59</f>
        <v>53190</v>
      </c>
      <c r="F511" s="263">
        <f t="shared" si="15"/>
        <v>10.671079715742314</v>
      </c>
      <c r="G511" s="263">
        <f t="shared" si="15"/>
        <v>13.615470577176161</v>
      </c>
      <c r="H511" s="265">
        <f t="shared" si="16"/>
        <v>0.27592248768324623</v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f>'Prior Year'!S71</f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1245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f>'Prior Year'!U71</f>
        <v>1706006.0899999999</v>
      </c>
      <c r="C514" s="240">
        <f>U71</f>
        <v>1816470.9300000002</v>
      </c>
      <c r="D514" s="240">
        <f>'Prior Year'!U59</f>
        <v>79514</v>
      </c>
      <c r="E514" s="180">
        <f>U59</f>
        <v>85844</v>
      </c>
      <c r="F514" s="263">
        <f t="shared" si="17"/>
        <v>21.455417788062476</v>
      </c>
      <c r="G514" s="263">
        <f t="shared" si="17"/>
        <v>21.160138507059319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1266</v>
      </c>
      <c r="E515" s="180">
        <f>V59</f>
        <v>1298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f>'Prior Year'!W71</f>
        <v>0</v>
      </c>
      <c r="C516" s="240">
        <f>W71</f>
        <v>0</v>
      </c>
      <c r="D516" s="240" t="str">
        <f>'Prior Year'!W59</f>
        <v/>
      </c>
      <c r="E516" s="180" t="str">
        <f>W59</f>
        <v/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f>'Prior Year'!X71</f>
        <v>0</v>
      </c>
      <c r="C517" s="240">
        <f>X71</f>
        <v>0</v>
      </c>
      <c r="D517" s="240" t="str">
        <f>'Prior Year'!X59</f>
        <v/>
      </c>
      <c r="E517" s="180" t="str">
        <f>X59</f>
        <v/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f>'Prior Year'!Y71</f>
        <v>1464679.94</v>
      </c>
      <c r="C518" s="240">
        <f>Y71</f>
        <v>1603793.3</v>
      </c>
      <c r="D518" s="240" t="str">
        <f>'Prior Year'!Y59</f>
        <v/>
      </c>
      <c r="E518" s="180" t="str">
        <f>Y59</f>
        <v/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f>'Prior Year'!Z71</f>
        <v>0</v>
      </c>
      <c r="C519" s="240">
        <f>Z71</f>
        <v>0</v>
      </c>
      <c r="D519" s="240" t="str">
        <f>'Prior Year'!Z59</f>
        <v/>
      </c>
      <c r="E519" s="180" t="str">
        <f>Z59</f>
        <v/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f>'Prior Year'!AA71</f>
        <v>0</v>
      </c>
      <c r="C520" s="240">
        <f>AA71</f>
        <v>0</v>
      </c>
      <c r="D520" s="240" t="str">
        <f>'Prior Year'!AA59</f>
        <v/>
      </c>
      <c r="E520" s="180" t="str">
        <f>AA59</f>
        <v/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f>'Prior Year'!AB71</f>
        <v>1224757.3100000003</v>
      </c>
      <c r="C521" s="240">
        <f>AB71</f>
        <v>-187927.66999999946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f>'Prior Year'!AC71</f>
        <v>605726.05999999994</v>
      </c>
      <c r="C522" s="240">
        <f>AC71</f>
        <v>725933.28</v>
      </c>
      <c r="D522" s="240">
        <f>'Prior Year'!AC59</f>
        <v>85</v>
      </c>
      <c r="E522" s="180">
        <f>AC59</f>
        <v>1775</v>
      </c>
      <c r="F522" s="263">
        <f t="shared" si="17"/>
        <v>7126.1889411764696</v>
      </c>
      <c r="G522" s="263">
        <f t="shared" si="17"/>
        <v>408.9764957746479</v>
      </c>
      <c r="H522" s="265">
        <f t="shared" si="16"/>
        <v>-0.94260936678067797</v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f>'Prior Year'!AD71</f>
        <v>0</v>
      </c>
      <c r="C523" s="240">
        <f>AD71</f>
        <v>0</v>
      </c>
      <c r="D523" s="240" t="str">
        <f>'Prior Year'!AD59</f>
        <v/>
      </c>
      <c r="E523" s="180" t="str">
        <f>AD59</f>
        <v/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f>'Prior Year'!AE71</f>
        <v>1212067.52</v>
      </c>
      <c r="C524" s="240">
        <f>AE71</f>
        <v>1237710.2499999998</v>
      </c>
      <c r="D524" s="240">
        <f>'Prior Year'!AE59</f>
        <v>7944</v>
      </c>
      <c r="E524" s="180">
        <f>AE59</f>
        <v>8139</v>
      </c>
      <c r="F524" s="263">
        <f t="shared" si="17"/>
        <v>152.57647532729104</v>
      </c>
      <c r="G524" s="263">
        <f t="shared" si="17"/>
        <v>152.07153827251503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f>'Prior Year'!AF71</f>
        <v>0</v>
      </c>
      <c r="C525" s="240">
        <f>AF71</f>
        <v>0</v>
      </c>
      <c r="D525" s="240" t="str">
        <f>'Prior Year'!AF59</f>
        <v/>
      </c>
      <c r="E525" s="180" t="str">
        <f>AF59</f>
        <v/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f>'Prior Year'!AG71</f>
        <v>2349444.0299999998</v>
      </c>
      <c r="C526" s="240">
        <f>AG71</f>
        <v>2586184.64</v>
      </c>
      <c r="D526" s="240">
        <f>'Prior Year'!AG59</f>
        <v>2868</v>
      </c>
      <c r="E526" s="180">
        <f>AG59</f>
        <v>3286</v>
      </c>
      <c r="F526" s="263">
        <f t="shared" si="17"/>
        <v>819.19247907949784</v>
      </c>
      <c r="G526" s="263">
        <f t="shared" si="17"/>
        <v>787.0312355447353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f>'Prior Year'!AH71</f>
        <v>0</v>
      </c>
      <c r="C527" s="240">
        <f>AH71</f>
        <v>0</v>
      </c>
      <c r="D527" s="240" t="str">
        <f>'Prior Year'!AH59</f>
        <v/>
      </c>
      <c r="E527" s="180" t="str">
        <f>AH59</f>
        <v/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f>'Prior Year'!AI71</f>
        <v>0</v>
      </c>
      <c r="C528" s="240">
        <f>AI71</f>
        <v>0</v>
      </c>
      <c r="D528" s="240" t="str">
        <f>'Prior Year'!AI59</f>
        <v/>
      </c>
      <c r="E528" s="180" t="str">
        <f>AI59</f>
        <v/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f>'Prior Year'!AJ71</f>
        <v>7231911.6699999999</v>
      </c>
      <c r="C529" s="240">
        <f>AJ71</f>
        <v>9742518.1799999978</v>
      </c>
      <c r="D529" s="240">
        <f>'Prior Year'!AJ59</f>
        <v>33737</v>
      </c>
      <c r="E529" s="180">
        <f>AJ59</f>
        <v>37613</v>
      </c>
      <c r="F529" s="263">
        <f t="shared" si="18"/>
        <v>214.36143314461867</v>
      </c>
      <c r="G529" s="263">
        <f t="shared" si="18"/>
        <v>259.01997128652323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f>'Prior Year'!AK71</f>
        <v>278309.65999999997</v>
      </c>
      <c r="C530" s="240">
        <f>AK71</f>
        <v>292091.36</v>
      </c>
      <c r="D530" s="240">
        <f>'Prior Year'!AK59</f>
        <v>1631</v>
      </c>
      <c r="E530" s="180">
        <f>AK59</f>
        <v>1566</v>
      </c>
      <c r="F530" s="263">
        <f t="shared" si="18"/>
        <v>170.63743715511956</v>
      </c>
      <c r="G530" s="263">
        <f t="shared" si="18"/>
        <v>186.52066411238823</v>
      </c>
      <c r="H530" s="265" t="str">
        <f t="shared" si="16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f>'Prior Year'!AL71</f>
        <v>59175.03</v>
      </c>
      <c r="C531" s="240">
        <f>AL71</f>
        <v>45205.82</v>
      </c>
      <c r="D531" s="240">
        <f>'Prior Year'!AL59</f>
        <v>113</v>
      </c>
      <c r="E531" s="180">
        <f>AL59</f>
        <v>124</v>
      </c>
      <c r="F531" s="263">
        <f t="shared" si="18"/>
        <v>523.67283185840711</v>
      </c>
      <c r="G531" s="263">
        <f t="shared" si="18"/>
        <v>364.56306451612903</v>
      </c>
      <c r="H531" s="265">
        <f t="shared" si="16"/>
        <v>-0.30383429817741403</v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f>'Prior Year'!AM71</f>
        <v>0</v>
      </c>
      <c r="C532" s="240">
        <f>AM71</f>
        <v>0</v>
      </c>
      <c r="D532" s="240" t="str">
        <f>'Prior Year'!AM59</f>
        <v/>
      </c>
      <c r="E532" s="180" t="str">
        <f>AM59</f>
        <v/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1246</v>
      </c>
      <c r="B533" s="240">
        <f>'Prior Year'!AN71</f>
        <v>0</v>
      </c>
      <c r="C533" s="240">
        <f>AN71</f>
        <v>0</v>
      </c>
      <c r="D533" s="240" t="str">
        <f>'Prior Year'!AN59</f>
        <v/>
      </c>
      <c r="E533" s="180" t="str">
        <f>AN59</f>
        <v/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f>'Prior Year'!AO71</f>
        <v>0</v>
      </c>
      <c r="C534" s="240">
        <f>AO71</f>
        <v>0</v>
      </c>
      <c r="D534" s="240" t="str">
        <f>'Prior Year'!AO59</f>
        <v/>
      </c>
      <c r="E534" s="180" t="str">
        <f>AO59</f>
        <v/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f>'Prior Year'!AP71</f>
        <v>0</v>
      </c>
      <c r="C535" s="240">
        <f>AP71</f>
        <v>0</v>
      </c>
      <c r="D535" s="240" t="str">
        <f>'Prior Year'!AP59</f>
        <v/>
      </c>
      <c r="E535" s="180" t="str">
        <f>AP59</f>
        <v/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f>'Prior Year'!AQ71</f>
        <v>0</v>
      </c>
      <c r="C536" s="240">
        <f>AQ71</f>
        <v>0</v>
      </c>
      <c r="D536" s="240" t="str">
        <f>'Prior Year'!AQ59</f>
        <v/>
      </c>
      <c r="E536" s="180" t="str">
        <f>AQ59</f>
        <v/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f>'Prior Year'!AR71</f>
        <v>0</v>
      </c>
      <c r="C537" s="240">
        <f>AR71</f>
        <v>0</v>
      </c>
      <c r="D537" s="240" t="str">
        <f>'Prior Year'!AR59</f>
        <v/>
      </c>
      <c r="E537" s="180" t="str">
        <f>AR59</f>
        <v/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f>'Prior Year'!AS71</f>
        <v>0</v>
      </c>
      <c r="C538" s="240">
        <f>AS71</f>
        <v>0</v>
      </c>
      <c r="D538" s="240" t="str">
        <f>'Prior Year'!AS59</f>
        <v/>
      </c>
      <c r="E538" s="180" t="str">
        <f>AS59</f>
        <v/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f>'Prior Year'!AT71</f>
        <v>0</v>
      </c>
      <c r="C539" s="240">
        <f>AT71</f>
        <v>0</v>
      </c>
      <c r="D539" s="240" t="str">
        <f>'Prior Year'!AT59</f>
        <v/>
      </c>
      <c r="E539" s="180" t="str">
        <f>AT59</f>
        <v/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f>'Prior Year'!AU71</f>
        <v>0</v>
      </c>
      <c r="C540" s="240">
        <f>AU71</f>
        <v>0</v>
      </c>
      <c r="D540" s="240" t="str">
        <f>'Prior Year'!AU59</f>
        <v/>
      </c>
      <c r="E540" s="180" t="str">
        <f>AU59</f>
        <v/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f>'Prior Year'!AV71</f>
        <v>166596.63999999998</v>
      </c>
      <c r="C541" s="240">
        <f>AV71</f>
        <v>158979.02000000002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1247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f>'Prior Year'!AY71</f>
        <v>537687.6100000001</v>
      </c>
      <c r="C544" s="240">
        <f>AY71</f>
        <v>608243.68000000005</v>
      </c>
      <c r="D544" s="240">
        <f>'Prior Year'!AY59</f>
        <v>8469</v>
      </c>
      <c r="E544" s="180">
        <f>AY59</f>
        <v>8620</v>
      </c>
      <c r="F544" s="263">
        <f t="shared" ref="F544:G550" si="19">IF(B544=0,"",IF(D544=0,"",B544/D544))</f>
        <v>63.488913685204878</v>
      </c>
      <c r="G544" s="263">
        <f t="shared" si="19"/>
        <v>70.561911832946635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f>'Prior Year'!AZ71</f>
        <v>0</v>
      </c>
      <c r="C545" s="240">
        <f>AZ71</f>
        <v>0</v>
      </c>
      <c r="D545" s="240" t="str">
        <f>'Prior Year'!AZ59</f>
        <v/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f>'Prior Year'!BA71</f>
        <v>100452.3</v>
      </c>
      <c r="C546" s="240">
        <f>BA71</f>
        <v>98945.67</v>
      </c>
      <c r="D546" s="240" t="str">
        <f>'Prior Year'!BA59</f>
        <v/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f>'Prior Year'!BB71</f>
        <v>235777.94000000003</v>
      </c>
      <c r="C547" s="240">
        <f>BB71</f>
        <v>258255.26000000004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f>'Prior Year'!BD71</f>
        <v>313077.98999999993</v>
      </c>
      <c r="C549" s="240">
        <f>BD71</f>
        <v>310598.12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f>'Prior Year'!BE71</f>
        <v>2839561.7200000007</v>
      </c>
      <c r="C550" s="240">
        <f>BE71</f>
        <v>2642165.14</v>
      </c>
      <c r="D550" s="240">
        <f>'Prior Year'!BE59</f>
        <v>130362</v>
      </c>
      <c r="E550" s="180">
        <f>BE59</f>
        <v>136496</v>
      </c>
      <c r="F550" s="263">
        <f t="shared" si="19"/>
        <v>21.782127613875215</v>
      </c>
      <c r="G550" s="263">
        <f t="shared" si="19"/>
        <v>19.357088412847265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f>'Prior Year'!BF71</f>
        <v>526769.79</v>
      </c>
      <c r="C551" s="240">
        <f>BF71</f>
        <v>544640.87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f>'Prior Year'!BH71</f>
        <v>2000929.7899999998</v>
      </c>
      <c r="C553" s="240">
        <f>BH71</f>
        <v>1967456.52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f>'Prior Year'!BI71</f>
        <v>19447.23</v>
      </c>
      <c r="C554" s="240">
        <f>BI71</f>
        <v>17293.41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f>'Prior Year'!BL71</f>
        <v>1000931.22</v>
      </c>
      <c r="C557" s="240">
        <f>BL71</f>
        <v>1055235.25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f>'Prior Year'!BM71</f>
        <v>249683.11</v>
      </c>
      <c r="C558" s="240">
        <f>BM71</f>
        <v>285114.14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f>'Prior Year'!BN71</f>
        <v>1099383.8999999999</v>
      </c>
      <c r="C559" s="240">
        <f>BN71</f>
        <v>1253836.22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f>'Prior Year'!BO71</f>
        <v>89627.48000000001</v>
      </c>
      <c r="C560" s="240">
        <f>BO71</f>
        <v>71245.900000000009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f>'Prior Year'!BP71</f>
        <v>165772.39000000001</v>
      </c>
      <c r="C561" s="240">
        <f>BP71</f>
        <v>257834.64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f>'Prior Year'!BR71</f>
        <v>3406688.57</v>
      </c>
      <c r="C563" s="240">
        <f>BR71</f>
        <v>4331423.83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1248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f>'Prior Year'!BV71</f>
        <v>450281.32</v>
      </c>
      <c r="C567" s="240">
        <f>BV71</f>
        <v>650379.75999999989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f>'Prior Year'!BX71</f>
        <v>875266.88</v>
      </c>
      <c r="C569" s="240">
        <f>BX71</f>
        <v>1024524.6499999999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f>'Prior Year'!BY71</f>
        <v>0</v>
      </c>
      <c r="C570" s="240">
        <f>BY71</f>
        <v>0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f>'Prior Year'!CA71</f>
        <v>61053.340000000004</v>
      </c>
      <c r="C572" s="240">
        <f>CA71</f>
        <v>175511.41999999998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f>'Prior Year'!CC71</f>
        <v>1153.8699999999999</v>
      </c>
      <c r="C574" s="240">
        <f>CC71</f>
        <v>-278720.10000000003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f>'Prior Year'!CD71</f>
        <v>380914.6</v>
      </c>
      <c r="C575" s="240">
        <f>CD71</f>
        <v>594964.13000000012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67630</v>
      </c>
      <c r="E612" s="180">
        <f>SUM(C624:D647)+SUM(C668:D713)</f>
        <v>40620520.910090044</v>
      </c>
      <c r="F612" s="180">
        <f>CE64-(AX64+BD64+BE64+BG64+BJ64+BN64+BP64+BQ64+CB64+CC64+CD64)</f>
        <v>5789308.46</v>
      </c>
      <c r="G612" s="180">
        <f>CE77-(AX77+AY77+BD77+BE77+BG77+BJ77+BN77+BP77+BQ77+CB77+CC77+CD77)</f>
        <v>8620</v>
      </c>
      <c r="H612" s="197">
        <f>CE60-(AX60+AY60+AZ60+BD60+BE60+BG60+BJ60+BN60+BO60+BP60+BQ60+BR60+CB60+CC60+CD60)</f>
        <v>186.56000000000003</v>
      </c>
      <c r="I612" s="180">
        <f>CE78-(AX78+AY78+AZ78+BD78+BE78+BF78+BG78+BJ78+BN78+BO78+BP78+BQ78+BR78+CB78+CC78+CD78)</f>
        <v>46226</v>
      </c>
      <c r="J612" s="180">
        <f>CE79-(AX79+AY79+AZ79+BA79+BD79+BE79+BF79+BG79+BJ79+BN79+BO79+BP79+BQ79+BR79+CB79+CC79+CD79)</f>
        <v>2924</v>
      </c>
      <c r="K612" s="180">
        <f>CE75-(AW75+AX75+AY75+AZ75+BA75+BB75+BC75+BD75+BE75+BF75+BG75+BH75+BI75+BJ75+BK75+BL75+BM75+BN75+BO75+BP75+BQ75+BR75+BS75+BT75+BU75+BV75+BW75+BX75+CB75+CC75+CD75)</f>
        <v>62696176.530000001</v>
      </c>
      <c r="L612" s="197">
        <f>CE80-(AW80+AX80+AY80+AZ80+BA80+BB80+BC80+BD80+BE80+BF80+BG80+BH80+BI80+BJ80+BK80+BL80+BM80+BN80+BO80+BP80+BQ80+BR80+BS80+BT80+BU80+BV80+BW80+BX80+BY80+BZ80+CA80+CB80+CC80+CD80)</f>
        <v>60.95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2642165.14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594964.13000000012</v>
      </c>
      <c r="D615" s="266">
        <f>SUM(C614:C615)</f>
        <v>3237129.2700000005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1253836.22</v>
      </c>
      <c r="D619" s="180">
        <f>(D615/D612)*BN76</f>
        <v>263881.31990995124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-278720.10000000003</v>
      </c>
      <c r="D620" s="180">
        <f>(D615/D612)*CC76</f>
        <v>0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257834.64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1496832.079909951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310598.12</v>
      </c>
      <c r="D624" s="180">
        <f>(D615/D612)*BD76</f>
        <v>78881.99078752035</v>
      </c>
      <c r="E624" s="180">
        <f>(E623/E612)*SUM(C624:D624)</f>
        <v>14352.014973023886</v>
      </c>
      <c r="F624" s="180">
        <f>SUM(C624:E624)</f>
        <v>403832.12576054427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608243.68000000005</v>
      </c>
      <c r="D625" s="180">
        <f>(D615/D612)*AY76</f>
        <v>128901.21431480114</v>
      </c>
      <c r="E625" s="180">
        <f>(E623/E612)*SUM(C625:D625)</f>
        <v>27163.170255607114</v>
      </c>
      <c r="F625" s="180">
        <f>(F624/F612)*AY64</f>
        <v>15114.949881515715</v>
      </c>
      <c r="G625" s="180">
        <f>SUM(C625:F625)</f>
        <v>779423.01445192401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4331423.83</v>
      </c>
      <c r="D626" s="180">
        <f>(D615/D612)*BR76</f>
        <v>17231.502841934056</v>
      </c>
      <c r="E626" s="180">
        <f>(E623/E612)*SUM(C626:D626)</f>
        <v>160244.29674540236</v>
      </c>
      <c r="F626" s="180">
        <f>(F624/F612)*BR64</f>
        <v>4065.0600489843373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71245.900000000009</v>
      </c>
      <c r="D627" s="180">
        <f>(D615/D612)*BO76</f>
        <v>0</v>
      </c>
      <c r="E627" s="180">
        <f>(E623/E612)*SUM(C627:D627)</f>
        <v>2625.351578284819</v>
      </c>
      <c r="F627" s="180">
        <f>(F624/F612)*BO64</f>
        <v>972.56554051237015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4587808.5067551183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544640.87</v>
      </c>
      <c r="D629" s="180">
        <f>(D615/D612)*BF76</f>
        <v>101378.6750533787</v>
      </c>
      <c r="E629" s="180">
        <f>(E623/E612)*SUM(C629:D629)</f>
        <v>23805.277668030412</v>
      </c>
      <c r="F629" s="180">
        <f>(F624/F612)*BF64</f>
        <v>4860.7336630925265</v>
      </c>
      <c r="G629" s="180">
        <f>(G625/G612)*BF77</f>
        <v>0</v>
      </c>
      <c r="H629" s="180">
        <f>(H628/H612)*BF60</f>
        <v>226734.53276309062</v>
      </c>
      <c r="I629" s="180">
        <f>SUM(C629:H629)</f>
        <v>901420.0891475922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98945.67</v>
      </c>
      <c r="D630" s="180">
        <f>(D615/D612)*BA76</f>
        <v>0</v>
      </c>
      <c r="E630" s="180">
        <f>(E623/E612)*SUM(C630:D630)</f>
        <v>3646.0648388040408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102591.73483880404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258255.26000000004</v>
      </c>
      <c r="D632" s="180">
        <f>(D615/D612)*BB76</f>
        <v>4307.875710483514</v>
      </c>
      <c r="E632" s="180">
        <f>(E623/E612)*SUM(C632:D632)</f>
        <v>9675.2310341637749</v>
      </c>
      <c r="F632" s="180">
        <f>(F624/F612)*BB64</f>
        <v>78.486022308438478</v>
      </c>
      <c r="G632" s="180">
        <f>(G625/G612)*BB77</f>
        <v>0</v>
      </c>
      <c r="H632" s="180">
        <f>(H628/H612)*BB60</f>
        <v>57052.507159476161</v>
      </c>
      <c r="I632" s="180">
        <f>(I629/I612)*BB78</f>
        <v>1755.0254839978215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17293.41</v>
      </c>
      <c r="D634" s="180">
        <f>(D615/D612)*BI76</f>
        <v>0</v>
      </c>
      <c r="E634" s="180">
        <f>(E623/E612)*SUM(C634:D634)</f>
        <v>637.24763442424705</v>
      </c>
      <c r="F634" s="180">
        <f>(F624/F612)*BI64</f>
        <v>6.388843270998942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1967456.52</v>
      </c>
      <c r="D636" s="180">
        <f>(D615/D612)*BH76</f>
        <v>0</v>
      </c>
      <c r="E636" s="180">
        <f>(E623/E612)*SUM(C636:D636)</f>
        <v>72499.120370277538</v>
      </c>
      <c r="F636" s="180">
        <f>(F624/F612)*BH64</f>
        <v>-68.741972559275439</v>
      </c>
      <c r="G636" s="180">
        <f>(G625/G612)*BH77</f>
        <v>0</v>
      </c>
      <c r="H636" s="180">
        <f>(H628/H612)*BH60</f>
        <v>73774.793740701934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1055235.25</v>
      </c>
      <c r="D637" s="180">
        <f>(D615/D612)*BL76</f>
        <v>73329.617649563821</v>
      </c>
      <c r="E637" s="180">
        <f>(E623/E612)*SUM(C637:D637)</f>
        <v>41586.667534280285</v>
      </c>
      <c r="F637" s="180">
        <f>(F624/F612)*BL64</f>
        <v>1001.5312263763543</v>
      </c>
      <c r="G637" s="180">
        <f>(G625/G612)*BL77</f>
        <v>0</v>
      </c>
      <c r="H637" s="180">
        <f>(H628/H612)*BL60</f>
        <v>212225.48999408592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285114.14</v>
      </c>
      <c r="D638" s="180">
        <f>(D615/D612)*BM76</f>
        <v>28001.192118142841</v>
      </c>
      <c r="E638" s="180">
        <f>(E623/E612)*SUM(C638:D638)</f>
        <v>11538.037014923546</v>
      </c>
      <c r="F638" s="180">
        <f>(F624/F612)*BM64</f>
        <v>133.96411728303818</v>
      </c>
      <c r="G638" s="180">
        <f>(G625/G612)*BM77</f>
        <v>0</v>
      </c>
      <c r="H638" s="180">
        <f>(H628/H612)*BM60</f>
        <v>49183.195827134623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650379.75999999989</v>
      </c>
      <c r="D642" s="180">
        <f>(D615/D612)*BV76</f>
        <v>77302.436360343054</v>
      </c>
      <c r="E642" s="180">
        <f>(E623/E612)*SUM(C642:D642)</f>
        <v>26814.477783344577</v>
      </c>
      <c r="F642" s="180">
        <f>(F624/F612)*BV64</f>
        <v>248.0829904280788</v>
      </c>
      <c r="G642" s="180">
        <f>(G625/G612)*BV77</f>
        <v>0</v>
      </c>
      <c r="H642" s="180">
        <f>(H628/H612)*BV60</f>
        <v>274688.14869454689</v>
      </c>
      <c r="I642" s="180">
        <f>(I629/I612)*BV78</f>
        <v>28450.91312392024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1024524.6499999999</v>
      </c>
      <c r="D644" s="180">
        <f>(D615/D612)*BX76</f>
        <v>0</v>
      </c>
      <c r="E644" s="180">
        <f>(E623/E612)*SUM(C644:D644)</f>
        <v>37752.872893306157</v>
      </c>
      <c r="F644" s="180">
        <f>(F624/F612)*BX64</f>
        <v>1111.7515030543555</v>
      </c>
      <c r="G644" s="180">
        <f>(G625/G612)*BX77</f>
        <v>0</v>
      </c>
      <c r="H644" s="180">
        <f>(H628/H612)*BX60</f>
        <v>189601.21991360397</v>
      </c>
      <c r="I644" s="180">
        <f>(I629/I612)*BX78</f>
        <v>0</v>
      </c>
      <c r="J644" s="180">
        <f>(J630/J612)*BX79</f>
        <v>0</v>
      </c>
      <c r="K644" s="180">
        <f>SUM(C631:J644)</f>
        <v>6530946.5227708826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175511.41999999998</v>
      </c>
      <c r="D647" s="180">
        <f>(D615/D612)*CA76</f>
        <v>0</v>
      </c>
      <c r="E647" s="180">
        <f>(E623/E612)*SUM(C647:D647)</f>
        <v>6467.4484216496612</v>
      </c>
      <c r="F647" s="180">
        <f>(F624/F612)*CA64</f>
        <v>698.82742761851227</v>
      </c>
      <c r="G647" s="180">
        <f>(G625/G612)*CA77</f>
        <v>0</v>
      </c>
      <c r="H647" s="180">
        <f>(H628/H612)*CA60</f>
        <v>18197.782456039811</v>
      </c>
      <c r="I647" s="180">
        <f>(I629/I612)*CA78</f>
        <v>2242.5325628861051</v>
      </c>
      <c r="J647" s="180">
        <f>(J630/J612)*CA79</f>
        <v>0</v>
      </c>
      <c r="K647" s="180">
        <v>0</v>
      </c>
      <c r="L647" s="180">
        <f>SUM(C645:K647)</f>
        <v>203118.01086819408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15868948.51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10762.619999999999</v>
      </c>
      <c r="D669" s="180">
        <f>(D615/D612)*D76</f>
        <v>4547.2021388437088</v>
      </c>
      <c r="E669" s="180">
        <f>(E623/E612)*SUM(C669:D669)</f>
        <v>564.15408768045859</v>
      </c>
      <c r="F669" s="180">
        <f>(F624/F612)*D64</f>
        <v>554.76420859101256</v>
      </c>
      <c r="G669" s="180">
        <f>(G625/G612)*D77</f>
        <v>0</v>
      </c>
      <c r="H669" s="180">
        <f>(H628/H612)*D60</f>
        <v>245.91597913567313</v>
      </c>
      <c r="I669" s="180">
        <f>(I629/I612)*D78</f>
        <v>5596.5812656374974</v>
      </c>
      <c r="J669" s="180">
        <f>(J630/J612)*D79</f>
        <v>3578.7814478652576</v>
      </c>
      <c r="K669" s="180">
        <f>(K644/K612)*D75</f>
        <v>26307.074572467242</v>
      </c>
      <c r="L669" s="180">
        <f>(L647/L612)*D80</f>
        <v>33.325350429564246</v>
      </c>
      <c r="M669" s="180">
        <f t="shared" si="20"/>
        <v>41428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3050073.8000000003</v>
      </c>
      <c r="D670" s="180">
        <f>(D615/D612)*E76</f>
        <v>252920.16949105432</v>
      </c>
      <c r="E670" s="180">
        <f>(E623/E612)*SUM(C670:D670)</f>
        <v>121712.55371703605</v>
      </c>
      <c r="F670" s="180">
        <f>(F624/F612)*E64</f>
        <v>15489.011458299176</v>
      </c>
      <c r="G670" s="180">
        <f>(G625/G612)*E77</f>
        <v>485066.45048337826</v>
      </c>
      <c r="H670" s="180">
        <f>(H628/H612)*E60</f>
        <v>491340.1263130749</v>
      </c>
      <c r="I670" s="180">
        <f>(I629/I612)*E78</f>
        <v>93445.35688130623</v>
      </c>
      <c r="J670" s="180">
        <f>(J630/J612)*E79</f>
        <v>59962.132298056131</v>
      </c>
      <c r="K670" s="180">
        <f>(K644/K612)*E75</f>
        <v>479411.54230069713</v>
      </c>
      <c r="L670" s="180">
        <f>(L647/L612)*E80</f>
        <v>66584.050158269369</v>
      </c>
      <c r="M670" s="180">
        <f t="shared" si="20"/>
        <v>2065931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2784</v>
      </c>
      <c r="D675" s="180">
        <f>(D615/D612)*J76</f>
        <v>6988.3317081177001</v>
      </c>
      <c r="E675" s="180">
        <f>(E623/E612)*SUM(C675:D675)</f>
        <v>360.10221603530283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2847.0413407075771</v>
      </c>
      <c r="J675" s="180">
        <f>(J630/J612)*J79</f>
        <v>2210.4238354461886</v>
      </c>
      <c r="K675" s="180">
        <f>(K644/K612)*J75</f>
        <v>6442.0987195461184</v>
      </c>
      <c r="L675" s="180">
        <f>(L647/L612)*J80</f>
        <v>0</v>
      </c>
      <c r="M675" s="180">
        <f t="shared" si="20"/>
        <v>18848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50409</v>
      </c>
      <c r="D677" s="180">
        <f>(D615/D612)*L76</f>
        <v>126555.81531687123</v>
      </c>
      <c r="E677" s="180">
        <f>(E623/E612)*SUM(C677:D677)</f>
        <v>6521.00481842505</v>
      </c>
      <c r="F677" s="180">
        <f>(F624/F612)*L64</f>
        <v>0</v>
      </c>
      <c r="G677" s="180">
        <f>(G625/G612)*L77</f>
        <v>294356.56396854576</v>
      </c>
      <c r="H677" s="180">
        <f>(H628/H612)*L60</f>
        <v>0</v>
      </c>
      <c r="I677" s="180">
        <f>(I629/I612)*L78</f>
        <v>57408.833609884292</v>
      </c>
      <c r="J677" s="180">
        <f>(J630/J612)*L79</f>
        <v>36840.397257436474</v>
      </c>
      <c r="K677" s="180">
        <f>(K644/K612)*L75</f>
        <v>68822.248999278134</v>
      </c>
      <c r="L677" s="180">
        <f>(L647/L612)*L80</f>
        <v>0</v>
      </c>
      <c r="M677" s="180">
        <f t="shared" si="20"/>
        <v>590505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620955.24000000011</v>
      </c>
      <c r="D680" s="180">
        <f>(D615/D612)*O76</f>
        <v>50019.223527280803</v>
      </c>
      <c r="E680" s="180">
        <f>(E623/E612)*SUM(C680:D680)</f>
        <v>24724.845455109087</v>
      </c>
      <c r="F680" s="180">
        <f>(F624/F612)*O64</f>
        <v>1293.8436507256285</v>
      </c>
      <c r="G680" s="180">
        <f>(G625/G612)*O77</f>
        <v>0</v>
      </c>
      <c r="H680" s="180">
        <f>(H628/H612)*O60</f>
        <v>111154.02256932424</v>
      </c>
      <c r="I680" s="180">
        <f>(I629/I612)*O78</f>
        <v>20377.795897530261</v>
      </c>
      <c r="J680" s="180">
        <f>(J630/J612)*O79</f>
        <v>0</v>
      </c>
      <c r="K680" s="180">
        <f>(K644/K612)*O75</f>
        <v>46063.298846789148</v>
      </c>
      <c r="L680" s="180">
        <f>(L647/L612)*O80</f>
        <v>15063.058394163038</v>
      </c>
      <c r="M680" s="180">
        <f t="shared" si="20"/>
        <v>268696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3697112.57</v>
      </c>
      <c r="D681" s="180">
        <f>(D615/D612)*P76</f>
        <v>312464.58486707089</v>
      </c>
      <c r="E681" s="180">
        <f>(E623/E612)*SUM(C681:D681)</f>
        <v>147749.55066586309</v>
      </c>
      <c r="F681" s="180">
        <f>(F624/F612)*P64</f>
        <v>111431.1616278451</v>
      </c>
      <c r="G681" s="180">
        <f>(G625/G612)*P77</f>
        <v>0</v>
      </c>
      <c r="H681" s="180">
        <f>(H628/H612)*P60</f>
        <v>334937.56358278682</v>
      </c>
      <c r="I681" s="180">
        <f>(I629/I612)*P78</f>
        <v>200033.90460944059</v>
      </c>
      <c r="J681" s="180">
        <f>(J630/J612)*P79</f>
        <v>0</v>
      </c>
      <c r="K681" s="180">
        <f>(K644/K612)*P75</f>
        <v>1116896.138508599</v>
      </c>
      <c r="L681" s="180">
        <f>(L647/L612)*P80</f>
        <v>45389.127285066505</v>
      </c>
      <c r="M681" s="180">
        <f t="shared" si="20"/>
        <v>2268902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71141.259999999995</v>
      </c>
      <c r="D682" s="180">
        <f>(D615/D612)*Q76</f>
        <v>178537.51555670562</v>
      </c>
      <c r="E682" s="180">
        <f>(E623/E612)*SUM(C682:D682)</f>
        <v>9200.4531835799389</v>
      </c>
      <c r="F682" s="180">
        <f>(F624/F612)*Q64</f>
        <v>1.9015161870011046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92483.399747789954</v>
      </c>
      <c r="L682" s="180">
        <f>(L647/L612)*Q80</f>
        <v>0</v>
      </c>
      <c r="M682" s="180">
        <f t="shared" si="20"/>
        <v>280223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724206.88</v>
      </c>
      <c r="D683" s="180">
        <f>(D615/D612)*R76</f>
        <v>11200.476847257136</v>
      </c>
      <c r="E683" s="180">
        <f>(E623/E612)*SUM(C683:D683)</f>
        <v>27099.143459219591</v>
      </c>
      <c r="F683" s="180">
        <f>(F624/F612)*R64</f>
        <v>3519.735061612143</v>
      </c>
      <c r="G683" s="180">
        <f>(G625/G612)*R77</f>
        <v>0</v>
      </c>
      <c r="H683" s="180">
        <f>(H628/H612)*R60</f>
        <v>73774.793740701934</v>
      </c>
      <c r="I683" s="180">
        <f>(I629/I612)*R78</f>
        <v>4563.0662583943358</v>
      </c>
      <c r="J683" s="180">
        <f>(J630/J612)*R79</f>
        <v>0</v>
      </c>
      <c r="K683" s="180">
        <f>(K644/K612)*R75</f>
        <v>290995.25419190124</v>
      </c>
      <c r="L683" s="180">
        <f>(L647/L612)*R80</f>
        <v>0</v>
      </c>
      <c r="M683" s="180">
        <f t="shared" si="20"/>
        <v>411152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1816470.9300000002</v>
      </c>
      <c r="D686" s="180">
        <f>(D615/D612)*U76</f>
        <v>157524.65514668048</v>
      </c>
      <c r="E686" s="180">
        <f>(E623/E612)*SUM(C686:D686)</f>
        <v>72740.079429021207</v>
      </c>
      <c r="F686" s="180">
        <f>(F624/F612)*U64</f>
        <v>31577.30255384155</v>
      </c>
      <c r="G686" s="180">
        <f>(G625/G612)*U77</f>
        <v>0</v>
      </c>
      <c r="H686" s="180">
        <f>(H628/H612)*U60</f>
        <v>265589.25746652699</v>
      </c>
      <c r="I686" s="180">
        <f>(I629/I612)*U78</f>
        <v>64175.431864853672</v>
      </c>
      <c r="J686" s="180">
        <f>(J630/J612)*U79</f>
        <v>0</v>
      </c>
      <c r="K686" s="180">
        <f>(K644/K612)*U75</f>
        <v>762191.96266566019</v>
      </c>
      <c r="L686" s="180">
        <f>(L647/L612)*U80</f>
        <v>0</v>
      </c>
      <c r="M686" s="180">
        <f t="shared" si="20"/>
        <v>1353799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28550.310259478287</v>
      </c>
      <c r="L687" s="180">
        <f>(L647/L612)*V80</f>
        <v>0</v>
      </c>
      <c r="M687" s="180">
        <f t="shared" si="20"/>
        <v>28550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5" customHeight="1" x14ac:dyDescent="0.3">
      <c r="A690" s="196">
        <v>7140</v>
      </c>
      <c r="B690" s="198" t="s">
        <v>1249</v>
      </c>
      <c r="C690" s="180">
        <f>Y71</f>
        <v>1603793.3</v>
      </c>
      <c r="D690" s="180">
        <f>(D615/D612)*Y76</f>
        <v>147855.86744092862</v>
      </c>
      <c r="E690" s="180">
        <f>(E623/E612)*SUM(C690:D690)</f>
        <v>64546.800676843588</v>
      </c>
      <c r="F690" s="180">
        <f>(F624/F612)*Y64</f>
        <v>5860.1115584089848</v>
      </c>
      <c r="G690" s="180">
        <f>(G625/G612)*Y77</f>
        <v>0</v>
      </c>
      <c r="H690" s="180">
        <f>(H628/H612)*Y60</f>
        <v>288213.52754700888</v>
      </c>
      <c r="I690" s="180">
        <f>(I629/I612)*Y78</f>
        <v>46020.668247053982</v>
      </c>
      <c r="J690" s="180">
        <f>(J630/J612)*Y79</f>
        <v>0</v>
      </c>
      <c r="K690" s="180">
        <f>(K644/K612)*Y75</f>
        <v>968467.45376229193</v>
      </c>
      <c r="L690" s="180">
        <f>(L647/L612)*Y80</f>
        <v>0</v>
      </c>
      <c r="M690" s="180">
        <f t="shared" si="20"/>
        <v>1520964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-187927.66999999946</v>
      </c>
      <c r="D693" s="180">
        <f>(D615/D612)*AB76</f>
        <v>36760.539396125983</v>
      </c>
      <c r="E693" s="180">
        <f>(E623/E612)*SUM(C693:D693)</f>
        <v>-5570.3818032429444</v>
      </c>
      <c r="F693" s="180">
        <f>(F624/F612)*AB64</f>
        <v>115733.24294910145</v>
      </c>
      <c r="G693" s="180">
        <f>(G625/G612)*AB77</f>
        <v>0</v>
      </c>
      <c r="H693" s="180">
        <f>(H628/H612)*AB60</f>
        <v>51150.523660220009</v>
      </c>
      <c r="I693" s="180">
        <f>(I629/I612)*AB78</f>
        <v>12051.174990118374</v>
      </c>
      <c r="J693" s="180">
        <f>(J630/J612)*AB79</f>
        <v>0</v>
      </c>
      <c r="K693" s="180">
        <f>(K644/K612)*AB75</f>
        <v>504790.00964383228</v>
      </c>
      <c r="L693" s="180">
        <f>(L647/L612)*AB80</f>
        <v>0</v>
      </c>
      <c r="M693" s="180">
        <f t="shared" si="20"/>
        <v>714915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725933.28</v>
      </c>
      <c r="D694" s="180">
        <f>(D615/D612)*AC76</f>
        <v>57151.151092414621</v>
      </c>
      <c r="E694" s="180">
        <f>(E623/E612)*SUM(C694:D694)</f>
        <v>28856.003602996661</v>
      </c>
      <c r="F694" s="180">
        <f>(F624/F612)*AC64</f>
        <v>4386.7545954278376</v>
      </c>
      <c r="G694" s="180">
        <f>(G625/G612)*AC77</f>
        <v>0</v>
      </c>
      <c r="H694" s="180">
        <f>(H628/H612)*AC60</f>
        <v>132548.7127541278</v>
      </c>
      <c r="I694" s="180">
        <f>(I629/I612)*AC78</f>
        <v>23283.338087704429</v>
      </c>
      <c r="J694" s="180">
        <f>(J630/J612)*AC79</f>
        <v>0</v>
      </c>
      <c r="K694" s="180">
        <f>(K644/K612)*AC75</f>
        <v>8045.5594948121889</v>
      </c>
      <c r="L694" s="180">
        <f>(L647/L612)*AC80</f>
        <v>0</v>
      </c>
      <c r="M694" s="180">
        <f t="shared" si="20"/>
        <v>254272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1237710.2499999998</v>
      </c>
      <c r="D696" s="180">
        <f>(D615/D612)*AE76</f>
        <v>300641.85930607724</v>
      </c>
      <c r="E696" s="180">
        <f>(E623/E612)*SUM(C696:D696)</f>
        <v>56686.983224641539</v>
      </c>
      <c r="F696" s="180">
        <f>(F624/F612)*AE64</f>
        <v>4252.7883855004266</v>
      </c>
      <c r="G696" s="180">
        <f>(G625/G612)*AE77</f>
        <v>0</v>
      </c>
      <c r="H696" s="180">
        <f>(H628/H612)*AE60</f>
        <v>324363.17647995288</v>
      </c>
      <c r="I696" s="180">
        <f>(I629/I612)*AE78</f>
        <v>122481.2784998924</v>
      </c>
      <c r="J696" s="180">
        <f>(J630/J612)*AE79</f>
        <v>0</v>
      </c>
      <c r="K696" s="180">
        <f>(K644/K612)*AE75</f>
        <v>295224.23328659037</v>
      </c>
      <c r="L696" s="180">
        <f>(L647/L612)*AE80</f>
        <v>0</v>
      </c>
      <c r="M696" s="180">
        <f t="shared" si="20"/>
        <v>1103650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2586184.64</v>
      </c>
      <c r="D698" s="180">
        <f>(D615/D612)*AG76</f>
        <v>98315.296770368193</v>
      </c>
      <c r="E698" s="180">
        <f>(E623/E612)*SUM(C698:D698)</f>
        <v>98921.568060836929</v>
      </c>
      <c r="F698" s="180">
        <f>(F624/F612)*AG64</f>
        <v>9119.4700414493564</v>
      </c>
      <c r="G698" s="180">
        <f>(G625/G612)*AG77</f>
        <v>0</v>
      </c>
      <c r="H698" s="180">
        <f>(H628/H612)*AG60</f>
        <v>281327.88013121003</v>
      </c>
      <c r="I698" s="180">
        <f>(I629/I612)*AG78</f>
        <v>40053.581601461388</v>
      </c>
      <c r="J698" s="180">
        <f>(J630/J612)*AG79</f>
        <v>0</v>
      </c>
      <c r="K698" s="180">
        <f>(K644/K612)*AG75</f>
        <v>495115.67650632141</v>
      </c>
      <c r="L698" s="180">
        <f>(L647/L612)*AG80</f>
        <v>38124.200891421497</v>
      </c>
      <c r="M698" s="180">
        <f t="shared" si="20"/>
        <v>1060978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9742518.1799999978</v>
      </c>
      <c r="D701" s="180">
        <f>(D615/D612)*AJ76</f>
        <v>421788.89734200807</v>
      </c>
      <c r="E701" s="180">
        <f>(E623/E612)*SUM(C701:D701)</f>
        <v>374546.17918604979</v>
      </c>
      <c r="F701" s="180">
        <f>(F624/F612)*AJ64</f>
        <v>67217.665983743005</v>
      </c>
      <c r="G701" s="180">
        <f>(G625/G612)*AJ77</f>
        <v>0</v>
      </c>
      <c r="H701" s="180">
        <f>(H628/H612)*AJ60</f>
        <v>1071455.9210941277</v>
      </c>
      <c r="I701" s="180">
        <f>(I629/I612)*AJ78</f>
        <v>54152.286322910557</v>
      </c>
      <c r="J701" s="180">
        <f>(J630/J612)*AJ79</f>
        <v>0</v>
      </c>
      <c r="K701" s="180">
        <f>(K644/K612)*AJ75</f>
        <v>1003312.3366415468</v>
      </c>
      <c r="L701" s="180">
        <f>(L647/L612)*AJ80</f>
        <v>36424.608019513718</v>
      </c>
      <c r="M701" s="180">
        <f t="shared" si="20"/>
        <v>3028898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292091.36</v>
      </c>
      <c r="D702" s="180">
        <f>(D615/D612)*AK76</f>
        <v>214675.80623909511</v>
      </c>
      <c r="E702" s="180">
        <f>(E623/E612)*SUM(C702:D702)</f>
        <v>18673.944461488074</v>
      </c>
      <c r="F702" s="180">
        <f>(F624/F612)*AK64</f>
        <v>471.5502050956726</v>
      </c>
      <c r="G702" s="180">
        <f>(G625/G612)*AK77</f>
        <v>0</v>
      </c>
      <c r="H702" s="180">
        <f>(H628/H612)*AK60</f>
        <v>46232.20407750654</v>
      </c>
      <c r="I702" s="180">
        <f>(I629/I612)*AK78</f>
        <v>113491.64796519245</v>
      </c>
      <c r="J702" s="180">
        <f>(J630/J612)*AK79</f>
        <v>0</v>
      </c>
      <c r="K702" s="180">
        <f>(K644/K612)*AK75</f>
        <v>53426.452602709112</v>
      </c>
      <c r="L702" s="180">
        <f>(L647/L612)*AK80</f>
        <v>0</v>
      </c>
      <c r="M702" s="180">
        <f t="shared" si="20"/>
        <v>446972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45205.82</v>
      </c>
      <c r="D703" s="180">
        <f>(D615/D612)*AL76</f>
        <v>85966.053066982116</v>
      </c>
      <c r="E703" s="180">
        <f>(E623/E612)*SUM(C703:D703)</f>
        <v>4833.5733562629894</v>
      </c>
      <c r="F703" s="180">
        <f>(F624/F612)*AL64</f>
        <v>0.51269787140345258</v>
      </c>
      <c r="G703" s="180">
        <f>(G625/G612)*AL77</f>
        <v>0</v>
      </c>
      <c r="H703" s="180">
        <f>(H628/H612)*AL60</f>
        <v>2950.9917496280773</v>
      </c>
      <c r="I703" s="180">
        <f>(I629/I612)*AL78</f>
        <v>8989.6305346999525</v>
      </c>
      <c r="J703" s="180">
        <f>(J630/J612)*AL79</f>
        <v>0</v>
      </c>
      <c r="K703" s="180">
        <f>(K644/K612)*AL75</f>
        <v>3880.2646578744311</v>
      </c>
      <c r="L703" s="180">
        <f>(L647/L612)*AL80</f>
        <v>0</v>
      </c>
      <c r="M703" s="180">
        <f t="shared" si="20"/>
        <v>106621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158979.02000000002</v>
      </c>
      <c r="D713" s="180">
        <f>(D615/D612)*AV76</f>
        <v>0</v>
      </c>
      <c r="E713" s="180">
        <f>(E623/E612)*SUM(C713:D713)</f>
        <v>5858.24336658213</v>
      </c>
      <c r="F713" s="180">
        <f>(F624/F612)*AV64</f>
        <v>4698.7099749590461</v>
      </c>
      <c r="G713" s="180">
        <f>(G625/G612)*AV77</f>
        <v>0</v>
      </c>
      <c r="H713" s="180">
        <f>(H628/H612)*AV60</f>
        <v>11066.21906110529</v>
      </c>
      <c r="I713" s="180">
        <f>(I629/I612)*AV78</f>
        <v>0</v>
      </c>
      <c r="J713" s="180">
        <f>(J630/J612)*AV79</f>
        <v>0</v>
      </c>
      <c r="K713" s="180">
        <f>(K644/K612)*AV75</f>
        <v>280521.20736269769</v>
      </c>
      <c r="L713" s="180">
        <f>(L647/L612)*AV80</f>
        <v>1499.6407693303911</v>
      </c>
      <c r="M713" s="180">
        <f t="shared" si="20"/>
        <v>303644</v>
      </c>
      <c r="N713" s="199" t="s">
        <v>741</v>
      </c>
    </row>
    <row r="715" spans="1:83" ht="12.65" customHeight="1" x14ac:dyDescent="0.3">
      <c r="C715" s="180">
        <f>SUM(C614:C647)+SUM(C668:C713)</f>
        <v>42117352.990000002</v>
      </c>
      <c r="D715" s="180">
        <f>SUM(D616:D647)+SUM(D668:D713)</f>
        <v>3237129.2700000005</v>
      </c>
      <c r="E715" s="180">
        <f>SUM(E624:E647)+SUM(E668:E713)</f>
        <v>1496832.079909951</v>
      </c>
      <c r="F715" s="180">
        <f>SUM(F625:F648)+SUM(F668:F713)</f>
        <v>403832.12576054427</v>
      </c>
      <c r="G715" s="180">
        <f>SUM(G626:G647)+SUM(G668:G713)</f>
        <v>779423.01445192401</v>
      </c>
      <c r="H715" s="180">
        <f>SUM(H629:H647)+SUM(H668:H713)</f>
        <v>4587808.5067551173</v>
      </c>
      <c r="I715" s="180">
        <f>SUM(I630:I647)+SUM(I668:I713)</f>
        <v>901420.0891475922</v>
      </c>
      <c r="J715" s="180">
        <f>SUM(J631:J647)+SUM(J668:J713)</f>
        <v>102591.73483880406</v>
      </c>
      <c r="K715" s="180">
        <f>SUM(K668:K713)</f>
        <v>6530946.5227708817</v>
      </c>
      <c r="L715" s="180">
        <f>SUM(L668:L713)</f>
        <v>203118.01086819405</v>
      </c>
      <c r="M715" s="180">
        <f>SUM(M668:M713)</f>
        <v>15868948</v>
      </c>
      <c r="N715" s="198" t="s">
        <v>742</v>
      </c>
    </row>
    <row r="716" spans="1:83" ht="12.65" customHeight="1" x14ac:dyDescent="0.3">
      <c r="C716" s="180">
        <f>CE71</f>
        <v>42117352.990000002</v>
      </c>
      <c r="D716" s="180">
        <f>D615</f>
        <v>3237129.2700000005</v>
      </c>
      <c r="E716" s="180">
        <f>E623</f>
        <v>1496832.079909951</v>
      </c>
      <c r="F716" s="180">
        <f>F624</f>
        <v>403832.12576054427</v>
      </c>
      <c r="G716" s="180">
        <f>G625</f>
        <v>779423.01445192401</v>
      </c>
      <c r="H716" s="180">
        <f>H628</f>
        <v>4587808.5067551183</v>
      </c>
      <c r="I716" s="180">
        <f>I629</f>
        <v>901420.0891475922</v>
      </c>
      <c r="J716" s="180">
        <f>J630</f>
        <v>102591.73483880404</v>
      </c>
      <c r="K716" s="180">
        <f>K644</f>
        <v>6530946.5227708826</v>
      </c>
      <c r="L716" s="180">
        <f>L647</f>
        <v>203118.01086819408</v>
      </c>
      <c r="M716" s="180">
        <f>C648</f>
        <v>15868948.51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">
      <c r="A722" s="202" t="str">
        <f>RIGHT(C83,3)&amp;"*"&amp;RIGHT(C82,4)&amp;"*"&amp;"A"</f>
        <v>153*2021*A</v>
      </c>
      <c r="B722" s="276">
        <f>ROUND(C165,0)</f>
        <v>1212945</v>
      </c>
      <c r="C722" s="276">
        <f>ROUND(C166,0)</f>
        <v>29150</v>
      </c>
      <c r="D722" s="276">
        <f>ROUND(C167,0)</f>
        <v>149988</v>
      </c>
      <c r="E722" s="276">
        <f>ROUND(C168,0)</f>
        <v>2404716</v>
      </c>
      <c r="F722" s="276">
        <f>ROUND(C169,0)</f>
        <v>30042</v>
      </c>
      <c r="G722" s="276">
        <f>ROUND(C170,0)</f>
        <v>674156</v>
      </c>
      <c r="H722" s="276">
        <f>ROUND(C171+C172,0)</f>
        <v>188800</v>
      </c>
      <c r="I722" s="276">
        <f>ROUND(C175,0)</f>
        <v>0</v>
      </c>
      <c r="J722" s="276">
        <f>ROUND(C176,0)</f>
        <v>51213</v>
      </c>
      <c r="K722" s="276">
        <f>ROUND(C179,0)</f>
        <v>305378</v>
      </c>
      <c r="L722" s="276">
        <f>ROUND(C180,0)</f>
        <v>0</v>
      </c>
      <c r="M722" s="276">
        <f>ROUND(C183,0)</f>
        <v>0</v>
      </c>
      <c r="N722" s="276">
        <f>ROUND(C184,0)</f>
        <v>277808</v>
      </c>
      <c r="O722" s="276">
        <f>ROUND(C185,0)</f>
        <v>0</v>
      </c>
      <c r="P722" s="276">
        <f>ROUND(C188,0)</f>
        <v>0</v>
      </c>
      <c r="Q722" s="276">
        <f>ROUND(C189,0)</f>
        <v>248725</v>
      </c>
      <c r="R722" s="276">
        <f>ROUND(B195,0)</f>
        <v>397262</v>
      </c>
      <c r="S722" s="276">
        <f>ROUND(C195,0)</f>
        <v>0</v>
      </c>
      <c r="T722" s="276">
        <f>ROUND(D195,0)</f>
        <v>0</v>
      </c>
      <c r="U722" s="276">
        <f>ROUND(B196,0)</f>
        <v>492259</v>
      </c>
      <c r="V722" s="276">
        <f>ROUND(C196,0)</f>
        <v>0</v>
      </c>
      <c r="W722" s="276">
        <f>ROUND(D196,0)</f>
        <v>0</v>
      </c>
      <c r="X722" s="276">
        <f>ROUND(B197,0)</f>
        <v>37787473</v>
      </c>
      <c r="Y722" s="276">
        <f>ROUND(C197,0)</f>
        <v>351047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4433147</v>
      </c>
      <c r="AE722" s="276">
        <f>ROUND(C199,0)</f>
        <v>603605</v>
      </c>
      <c r="AF722" s="276">
        <f>ROUND(D199,0)</f>
        <v>0</v>
      </c>
      <c r="AG722" s="276">
        <f>ROUND(B200,0)</f>
        <v>11138796</v>
      </c>
      <c r="AH722" s="276">
        <f>ROUND(C200,0)</f>
        <v>1060187</v>
      </c>
      <c r="AI722" s="276">
        <f>ROUND(D200,0)</f>
        <v>225047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357963</v>
      </c>
      <c r="AQ722" s="276">
        <f>ROUND(C203,0)</f>
        <v>76618</v>
      </c>
      <c r="AR722" s="276">
        <f>ROUND(D203,0)</f>
        <v>0</v>
      </c>
      <c r="AS722" s="276"/>
      <c r="AT722" s="276"/>
      <c r="AU722" s="276"/>
      <c r="AV722" s="276">
        <f>ROUND(B209,0)</f>
        <v>428785</v>
      </c>
      <c r="AW722" s="276">
        <f>ROUND(C209,0)</f>
        <v>12414</v>
      </c>
      <c r="AX722" s="276">
        <f>ROUND(D209,0)</f>
        <v>0</v>
      </c>
      <c r="AY722" s="276">
        <f>ROUND(B210,0)</f>
        <v>21098580</v>
      </c>
      <c r="AZ722" s="276">
        <f>ROUND(C210,0)</f>
        <v>1592313</v>
      </c>
      <c r="BA722" s="276">
        <f>ROUND(D210,0)</f>
        <v>104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3108015</v>
      </c>
      <c r="BF722" s="276">
        <f>ROUND(C212,0)</f>
        <v>340581</v>
      </c>
      <c r="BG722" s="276">
        <f>ROUND(D212,0)</f>
        <v>2657</v>
      </c>
      <c r="BH722" s="276">
        <f>ROUND(B213,0)</f>
        <v>9305770</v>
      </c>
      <c r="BI722" s="276">
        <f>ROUND(C213,0)</f>
        <v>657040</v>
      </c>
      <c r="BJ722" s="276">
        <f>ROUND(D213,0)</f>
        <v>211594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7911927</v>
      </c>
      <c r="BU722" s="276">
        <f>ROUND(C224,0)</f>
        <v>6054450</v>
      </c>
      <c r="BV722" s="276">
        <f>ROUND(C225,0)</f>
        <v>0</v>
      </c>
      <c r="BW722" s="276">
        <f>ROUND(C226,0)</f>
        <v>0</v>
      </c>
      <c r="BX722" s="276">
        <f>ROUND(C227,0)</f>
        <v>5213335</v>
      </c>
      <c r="BY722" s="276">
        <f>ROUND(C228,0)</f>
        <v>0</v>
      </c>
      <c r="BZ722" s="276">
        <f>ROUND(C231,0)</f>
        <v>136</v>
      </c>
      <c r="CA722" s="276">
        <f>ROUND(C233,0)</f>
        <v>41202</v>
      </c>
      <c r="CB722" s="276">
        <f>ROUND(C234,0)</f>
        <v>219848</v>
      </c>
      <c r="CC722" s="276">
        <f>ROUND(C238+C239,0)</f>
        <v>233518</v>
      </c>
      <c r="CD722" s="276">
        <f>D221</f>
        <v>602004.35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153*2021*A</v>
      </c>
      <c r="B726" s="276">
        <f>ROUND(C111,0)</f>
        <v>444</v>
      </c>
      <c r="C726" s="276">
        <f>ROUND(C112,0)</f>
        <v>107</v>
      </c>
      <c r="D726" s="276">
        <f>ROUND(C113,0)</f>
        <v>0</v>
      </c>
      <c r="E726" s="276">
        <f>ROUND(C114,0)</f>
        <v>69</v>
      </c>
      <c r="F726" s="276">
        <f>ROUND(D111,0)</f>
        <v>1610</v>
      </c>
      <c r="G726" s="276">
        <f>ROUND(D112,0)</f>
        <v>923</v>
      </c>
      <c r="H726" s="276">
        <f>ROUND(D113,0)</f>
        <v>0</v>
      </c>
      <c r="I726" s="276">
        <f>ROUND(D114,0)</f>
        <v>55</v>
      </c>
      <c r="J726" s="276">
        <f>ROUND(C116,0)</f>
        <v>0</v>
      </c>
      <c r="K726" s="276">
        <f>ROUND(C117,0)</f>
        <v>0</v>
      </c>
      <c r="L726" s="276">
        <f>ROUND(C118,0)</f>
        <v>25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25</v>
      </c>
      <c r="W726" s="276">
        <f>ROUND(C129,0)</f>
        <v>5</v>
      </c>
      <c r="X726" s="276">
        <f>ROUND(B138,0)</f>
        <v>273</v>
      </c>
      <c r="Y726" s="276">
        <f>ROUND(B139,0)</f>
        <v>993</v>
      </c>
      <c r="Z726" s="276">
        <f>ROUND(B140,0)</f>
        <v>19480</v>
      </c>
      <c r="AA726" s="276">
        <f>ROUND(B141,0)</f>
        <v>6503883</v>
      </c>
      <c r="AB726" s="276">
        <f>ROUND(B142,0)</f>
        <v>21318511</v>
      </c>
      <c r="AC726" s="276">
        <f>ROUND(C138,0)</f>
        <v>26</v>
      </c>
      <c r="AD726" s="276">
        <f>ROUND(C139,0)</f>
        <v>155</v>
      </c>
      <c r="AE726" s="276">
        <f>ROUND(C140,0)</f>
        <v>9825</v>
      </c>
      <c r="AF726" s="276">
        <f>ROUND(C141,0)</f>
        <v>1197295</v>
      </c>
      <c r="AG726" s="276">
        <f>ROUND(C142,0)</f>
        <v>9960151</v>
      </c>
      <c r="AH726" s="276">
        <f>ROUND(D138,0)</f>
        <v>145</v>
      </c>
      <c r="AI726" s="276">
        <f>ROUND(D139,0)</f>
        <v>462</v>
      </c>
      <c r="AJ726" s="276">
        <f>ROUND(D140,0)</f>
        <v>28970</v>
      </c>
      <c r="AK726" s="276">
        <f>ROUND(D141,0)</f>
        <v>3763948</v>
      </c>
      <c r="AL726" s="276">
        <f>ROUND(D142,0)</f>
        <v>19290953</v>
      </c>
      <c r="AM726" s="276">
        <f>ROUND(B144,0)</f>
        <v>107</v>
      </c>
      <c r="AN726" s="276">
        <f>ROUND(B145,0)</f>
        <v>903</v>
      </c>
      <c r="AO726" s="276">
        <f>ROUND(B146,0)</f>
        <v>0</v>
      </c>
      <c r="AP726" s="276">
        <f>ROUND(B147,0)</f>
        <v>624613</v>
      </c>
      <c r="AQ726" s="276">
        <f>ROUND(B148,0)</f>
        <v>0</v>
      </c>
      <c r="AR726" s="276">
        <f>ROUND(C144,0)</f>
        <v>0</v>
      </c>
      <c r="AS726" s="276">
        <f>ROUND(C145,0)</f>
        <v>6</v>
      </c>
      <c r="AT726" s="276">
        <f>ROUND(C146,0)</f>
        <v>0</v>
      </c>
      <c r="AU726" s="276">
        <f>ROUND(C147,0)</f>
        <v>4524</v>
      </c>
      <c r="AV726" s="276">
        <f>ROUND(C148,0)</f>
        <v>0</v>
      </c>
      <c r="AW726" s="276">
        <f>ROUND(D144,0)</f>
        <v>0</v>
      </c>
      <c r="AX726" s="276">
        <f>ROUND(D145,0)</f>
        <v>14</v>
      </c>
      <c r="AY726" s="276">
        <f>ROUND(D146,0)</f>
        <v>0</v>
      </c>
      <c r="AZ726" s="276">
        <f>ROUND(D147,0)</f>
        <v>32299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9848435</v>
      </c>
      <c r="BR726" s="276">
        <f>ROUND(C157,0)</f>
        <v>6115727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153*2021*A</v>
      </c>
      <c r="B730" s="276">
        <f>ROUND(C250,0)</f>
        <v>26972496</v>
      </c>
      <c r="C730" s="276">
        <f>ROUND(C251,0)</f>
        <v>0</v>
      </c>
      <c r="D730" s="276">
        <f>ROUND(C252,0)</f>
        <v>9694479</v>
      </c>
      <c r="E730" s="276">
        <f>ROUND(C253,0)</f>
        <v>3951702</v>
      </c>
      <c r="F730" s="276">
        <f>ROUND(C254,0)</f>
        <v>1000500</v>
      </c>
      <c r="G730" s="276">
        <f>ROUND(C255,0)</f>
        <v>0</v>
      </c>
      <c r="H730" s="276">
        <f>ROUND(C256,0)</f>
        <v>0</v>
      </c>
      <c r="I730" s="276">
        <f>ROUND(C257,0)</f>
        <v>1229650</v>
      </c>
      <c r="J730" s="276">
        <f>ROUND(C258,0)</f>
        <v>612029</v>
      </c>
      <c r="K730" s="276">
        <f>ROUND(C259,0)</f>
        <v>0</v>
      </c>
      <c r="L730" s="276">
        <f>ROUND(C262,0)</f>
        <v>124012</v>
      </c>
      <c r="M730" s="276">
        <f>ROUND(C263,0)</f>
        <v>0</v>
      </c>
      <c r="N730" s="276">
        <f>ROUND(C264,0)</f>
        <v>0</v>
      </c>
      <c r="O730" s="276">
        <f>ROUND(C267,0)</f>
        <v>397262</v>
      </c>
      <c r="P730" s="276">
        <f>ROUND(C268,0)</f>
        <v>492259</v>
      </c>
      <c r="Q730" s="276">
        <f>ROUND(C269,0)</f>
        <v>38138520</v>
      </c>
      <c r="R730" s="276">
        <f>ROUND(C270,0)</f>
        <v>0</v>
      </c>
      <c r="S730" s="276">
        <f>ROUND(C271,0)</f>
        <v>5036752</v>
      </c>
      <c r="T730" s="276">
        <f>ROUND(C272,0)</f>
        <v>11973936</v>
      </c>
      <c r="U730" s="276">
        <f>ROUND(C273,0)</f>
        <v>0</v>
      </c>
      <c r="V730" s="276">
        <f>ROUND(C274,0)</f>
        <v>434581</v>
      </c>
      <c r="W730" s="276">
        <f>ROUND(C275,0)</f>
        <v>0</v>
      </c>
      <c r="X730" s="276">
        <f>ROUND(C276,0)</f>
        <v>36329143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1689783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417486</v>
      </c>
      <c r="AI730" s="276">
        <f>ROUND(C306,0)</f>
        <v>2726607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21166</v>
      </c>
      <c r="AP730" s="276">
        <f>ROUND(C313,0)</f>
        <v>2453157</v>
      </c>
      <c r="AQ730" s="276">
        <f>ROUND(C316,0)</f>
        <v>0</v>
      </c>
      <c r="AR730" s="276">
        <f>ROUND(C317,0)</f>
        <v>451151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454389</v>
      </c>
      <c r="AW730" s="276">
        <f>ROUND(C324,0)</f>
        <v>0</v>
      </c>
      <c r="AX730" s="276">
        <f>ROUND(C325,0)</f>
        <v>6497746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47391683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213.51</v>
      </c>
      <c r="BJ730" s="276">
        <f>ROUND(C359,0)</f>
        <v>12126562</v>
      </c>
      <c r="BK730" s="276">
        <f>ROUND(C360,0)</f>
        <v>50569615</v>
      </c>
      <c r="BL730" s="276">
        <f>ROUND(C364,0)</f>
        <v>19179713</v>
      </c>
      <c r="BM730" s="276">
        <f>ROUND(C365,0)</f>
        <v>261049</v>
      </c>
      <c r="BN730" s="276">
        <f>ROUND(C366,0)</f>
        <v>233518</v>
      </c>
      <c r="BO730" s="276">
        <f>ROUND(C370,0)</f>
        <v>3876974</v>
      </c>
      <c r="BP730" s="276">
        <f>ROUND(C371,0)</f>
        <v>1004774</v>
      </c>
      <c r="BQ730" s="276">
        <f>ROUND(C378,0)</f>
        <v>17646852</v>
      </c>
      <c r="BR730" s="276">
        <f>ROUND(C379,0)</f>
        <v>4689797</v>
      </c>
      <c r="BS730" s="276">
        <f>ROUND(C380,0)</f>
        <v>4908728</v>
      </c>
      <c r="BT730" s="276">
        <f>ROUND(C381,0)</f>
        <v>5877380</v>
      </c>
      <c r="BU730" s="276">
        <f>ROUND(C382,0)</f>
        <v>669661</v>
      </c>
      <c r="BV730" s="276">
        <f>ROUND(C383,0)</f>
        <v>7454837</v>
      </c>
      <c r="BW730" s="276">
        <f>ROUND(C384,0)</f>
        <v>2602348</v>
      </c>
      <c r="BX730" s="276">
        <f>ROUND(C385,0)</f>
        <v>51213</v>
      </c>
      <c r="BY730" s="276">
        <f>ROUND(C386,0)</f>
        <v>305378</v>
      </c>
      <c r="BZ730" s="276">
        <f>ROUND(C387,0)</f>
        <v>277808</v>
      </c>
      <c r="CA730" s="276">
        <f>ROUND(C388,0)</f>
        <v>248725</v>
      </c>
      <c r="CB730" s="276">
        <f>C363</f>
        <v>602004.35</v>
      </c>
      <c r="CC730" s="276">
        <f>ROUND(C389,0)</f>
        <v>1261600</v>
      </c>
      <c r="CD730" s="276">
        <f>ROUND(C392,0)</f>
        <v>5809413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153*2021*6010*A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153*2021*6030*A</v>
      </c>
      <c r="B735" s="276">
        <f>ROUND(D59,0)</f>
        <v>89</v>
      </c>
      <c r="C735" s="278">
        <f>ROUND(D60,2)</f>
        <v>0.01</v>
      </c>
      <c r="D735" s="276">
        <f>ROUND(D61,0)</f>
        <v>936</v>
      </c>
      <c r="E735" s="276">
        <f>ROUND(D62,0)</f>
        <v>63</v>
      </c>
      <c r="F735" s="276">
        <f>ROUND(D63,0)</f>
        <v>0</v>
      </c>
      <c r="G735" s="276">
        <f>ROUND(D64,0)</f>
        <v>7953</v>
      </c>
      <c r="H735" s="276">
        <f>ROUND(D65,0)</f>
        <v>0</v>
      </c>
      <c r="I735" s="276">
        <f>ROUND(D66,0)</f>
        <v>0</v>
      </c>
      <c r="J735" s="276">
        <f>ROUND(D67,0)</f>
        <v>1811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252544</v>
      </c>
      <c r="O735" s="276">
        <f>ROUND(D73,0)</f>
        <v>220806</v>
      </c>
      <c r="P735" s="276">
        <f>IF(D76&gt;0,ROUND(D76,0),0)</f>
        <v>95</v>
      </c>
      <c r="Q735" s="276">
        <f>IF(D77&gt;0,ROUND(D77,0),0)</f>
        <v>0</v>
      </c>
      <c r="R735" s="276">
        <f>IF(D78&gt;0,ROUND(D78,0),0)</f>
        <v>287</v>
      </c>
      <c r="S735" s="276">
        <f>IF(D79&gt;0,ROUND(D79,0),0)</f>
        <v>102</v>
      </c>
      <c r="T735" s="278">
        <f>IF(D80&gt;0,ROUND(D80,2),0)</f>
        <v>0.01</v>
      </c>
      <c r="U735" s="276"/>
      <c r="V735" s="277"/>
      <c r="W735" s="276"/>
      <c r="X735" s="276"/>
      <c r="Y735" s="276">
        <f t="shared" ref="Y735:Y779" si="21">IF(M669&lt;&gt;0,ROUND(M669,0),0)</f>
        <v>41428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153*2021*6070*A</v>
      </c>
      <c r="B736" s="276">
        <f>ROUND(E59,0)</f>
        <v>1521</v>
      </c>
      <c r="C736" s="278">
        <f>ROUND(E60,2)</f>
        <v>19.98</v>
      </c>
      <c r="D736" s="276">
        <f>ROUND(E61,0)</f>
        <v>1648838</v>
      </c>
      <c r="E736" s="276">
        <f>ROUND(E62,0)</f>
        <v>123234</v>
      </c>
      <c r="F736" s="276">
        <f>ROUND(E63,0)</f>
        <v>323136</v>
      </c>
      <c r="G736" s="276">
        <f>ROUND(E64,0)</f>
        <v>222049</v>
      </c>
      <c r="H736" s="276">
        <f>ROUND(E65,0)</f>
        <v>678</v>
      </c>
      <c r="I736" s="276">
        <f>ROUND(E66,0)</f>
        <v>605071</v>
      </c>
      <c r="J736" s="276">
        <f>ROUND(E67,0)</f>
        <v>100741</v>
      </c>
      <c r="K736" s="276">
        <f>ROUND(E68,0)</f>
        <v>12689</v>
      </c>
      <c r="L736" s="276">
        <f>ROUND(E69,0)</f>
        <v>13636</v>
      </c>
      <c r="M736" s="276">
        <f>ROUND(E70,0)</f>
        <v>0</v>
      </c>
      <c r="N736" s="276">
        <f>ROUND(E75,0)</f>
        <v>4602284</v>
      </c>
      <c r="O736" s="276">
        <f>ROUND(E73,0)</f>
        <v>2570547</v>
      </c>
      <c r="P736" s="276">
        <f>IF(E76&gt;0,ROUND(E76,0),0)</f>
        <v>5284</v>
      </c>
      <c r="Q736" s="276">
        <f>IF(E77&gt;0,ROUND(E77,0),0)</f>
        <v>5365</v>
      </c>
      <c r="R736" s="276">
        <f>IF(E78&gt;0,ROUND(E78,0),0)</f>
        <v>4792</v>
      </c>
      <c r="S736" s="276">
        <f>IF(E79&gt;0,ROUND(E79,0),0)</f>
        <v>1709</v>
      </c>
      <c r="T736" s="278">
        <f>IF(E80&gt;0,ROUND(E80,2),0)</f>
        <v>19.98</v>
      </c>
      <c r="U736" s="276"/>
      <c r="V736" s="277"/>
      <c r="W736" s="276"/>
      <c r="X736" s="276"/>
      <c r="Y736" s="276">
        <f t="shared" si="21"/>
        <v>2065931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153*2021*6100*A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153*2021*6120*A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153*2021*6140*A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153*2021*6150*A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153*2021*6170*A</v>
      </c>
      <c r="B741" s="276">
        <f>ROUND(J59,0)</f>
        <v>55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2784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61843</v>
      </c>
      <c r="O741" s="276">
        <f>ROUND(J73,0)</f>
        <v>61722</v>
      </c>
      <c r="P741" s="276">
        <f>IF(J76&gt;0,ROUND(J76,0),0)</f>
        <v>146</v>
      </c>
      <c r="Q741" s="276">
        <f>IF(J77&gt;0,ROUND(J77,0),0)</f>
        <v>0</v>
      </c>
      <c r="R741" s="276">
        <f>IF(J78&gt;0,ROUND(J78,0),0)</f>
        <v>146</v>
      </c>
      <c r="S741" s="276">
        <f>IF(J79&gt;0,ROUND(J79,0),0)</f>
        <v>63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18848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153*2021*6200*A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153*2021*6210*A</v>
      </c>
      <c r="B743" s="276">
        <f>ROUND(L59,0)</f>
        <v>923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50409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660684</v>
      </c>
      <c r="O743" s="276">
        <f>ROUND(L73,0)</f>
        <v>660684</v>
      </c>
      <c r="P743" s="276">
        <f>IF(L76&gt;0,ROUND(L76,0),0)</f>
        <v>2644</v>
      </c>
      <c r="Q743" s="276">
        <f>IF(L77&gt;0,ROUND(L77,0),0)</f>
        <v>3255</v>
      </c>
      <c r="R743" s="276">
        <f>IF(L78&gt;0,ROUND(L78,0),0)</f>
        <v>2944</v>
      </c>
      <c r="S743" s="276">
        <f>IF(L79&gt;0,ROUND(L79,0),0)</f>
        <v>1050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590505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153*2021*6330*A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153*2021*6400*A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153*2021*7010*A</v>
      </c>
      <c r="B746" s="276">
        <f>ROUND(O59,0)</f>
        <v>33</v>
      </c>
      <c r="C746" s="278">
        <f>ROUND(O60,2)</f>
        <v>4.5199999999999996</v>
      </c>
      <c r="D746" s="276">
        <f>ROUND(O61,0)</f>
        <v>515704</v>
      </c>
      <c r="E746" s="276">
        <f>ROUND(O62,0)</f>
        <v>37891</v>
      </c>
      <c r="F746" s="276">
        <f>ROUND(O63,0)</f>
        <v>0</v>
      </c>
      <c r="G746" s="276">
        <f>ROUND(O64,0)</f>
        <v>18548</v>
      </c>
      <c r="H746" s="276">
        <f>ROUND(O65,0)</f>
        <v>574</v>
      </c>
      <c r="I746" s="276">
        <f>ROUND(O66,0)</f>
        <v>27603</v>
      </c>
      <c r="J746" s="276">
        <f>ROUND(O67,0)</f>
        <v>19923</v>
      </c>
      <c r="K746" s="276">
        <f>ROUND(O68,0)</f>
        <v>0</v>
      </c>
      <c r="L746" s="276">
        <f>ROUND(O69,0)</f>
        <v>712</v>
      </c>
      <c r="M746" s="276">
        <f>ROUND(O70,0)</f>
        <v>0</v>
      </c>
      <c r="N746" s="276">
        <f>ROUND(O75,0)</f>
        <v>442201</v>
      </c>
      <c r="O746" s="276">
        <f>ROUND(O73,0)</f>
        <v>74849</v>
      </c>
      <c r="P746" s="276">
        <f>IF(O76&gt;0,ROUND(O76,0),0)</f>
        <v>1045</v>
      </c>
      <c r="Q746" s="276">
        <f>IF(O77&gt;0,ROUND(O77,0),0)</f>
        <v>0</v>
      </c>
      <c r="R746" s="276">
        <f>IF(O78&gt;0,ROUND(O78,0),0)</f>
        <v>1045</v>
      </c>
      <c r="S746" s="276">
        <f>IF(O79&gt;0,ROUND(O79,0),0)</f>
        <v>0</v>
      </c>
      <c r="T746" s="278">
        <f>IF(O80&gt;0,ROUND(O80,2),0)</f>
        <v>4.5199999999999996</v>
      </c>
      <c r="U746" s="276"/>
      <c r="V746" s="277"/>
      <c r="W746" s="276"/>
      <c r="X746" s="276"/>
      <c r="Y746" s="276">
        <f t="shared" si="21"/>
        <v>268696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153*2021*7020*A</v>
      </c>
      <c r="B747" s="276">
        <f>ROUND(P59,0)</f>
        <v>100029</v>
      </c>
      <c r="C747" s="278">
        <f>ROUND(P60,2)</f>
        <v>13.62</v>
      </c>
      <c r="D747" s="276">
        <f>ROUND(P61,0)</f>
        <v>1244919</v>
      </c>
      <c r="E747" s="276">
        <f>ROUND(P62,0)</f>
        <v>93686</v>
      </c>
      <c r="F747" s="276">
        <f>ROUND(P63,0)</f>
        <v>0</v>
      </c>
      <c r="G747" s="276">
        <f>ROUND(P64,0)</f>
        <v>1597469</v>
      </c>
      <c r="H747" s="276">
        <f>ROUND(P65,0)</f>
        <v>767</v>
      </c>
      <c r="I747" s="276">
        <f>ROUND(P66,0)</f>
        <v>609487</v>
      </c>
      <c r="J747" s="276">
        <f>ROUND(P67,0)</f>
        <v>124459</v>
      </c>
      <c r="K747" s="276">
        <f>ROUND(P68,0)</f>
        <v>0</v>
      </c>
      <c r="L747" s="276">
        <f>ROUND(P69,0)</f>
        <v>26326</v>
      </c>
      <c r="M747" s="276">
        <f>ROUND(P70,0)</f>
        <v>0</v>
      </c>
      <c r="N747" s="276">
        <f>ROUND(P75,0)</f>
        <v>10722047</v>
      </c>
      <c r="O747" s="276">
        <f>ROUND(P73,0)</f>
        <v>3236727</v>
      </c>
      <c r="P747" s="276">
        <f>IF(P76&gt;0,ROUND(P76,0),0)</f>
        <v>6528</v>
      </c>
      <c r="Q747" s="276">
        <f>IF(P77&gt;0,ROUND(P77,0),0)</f>
        <v>0</v>
      </c>
      <c r="R747" s="276">
        <f>IF(P78&gt;0,ROUND(P78,0),0)</f>
        <v>10258</v>
      </c>
      <c r="S747" s="276">
        <f>IF(P79&gt;0,ROUND(P79,0),0)</f>
        <v>0</v>
      </c>
      <c r="T747" s="278">
        <f>IF(P80&gt;0,ROUND(P80,2),0)</f>
        <v>13.62</v>
      </c>
      <c r="U747" s="276"/>
      <c r="V747" s="277"/>
      <c r="W747" s="276"/>
      <c r="X747" s="276"/>
      <c r="Y747" s="276">
        <f t="shared" si="21"/>
        <v>2268902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153*2021*7030*A</v>
      </c>
      <c r="B748" s="276">
        <f>ROUND(Q59,0)</f>
        <v>25376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27</v>
      </c>
      <c r="H748" s="276">
        <f>ROUND(Q65,0)</f>
        <v>0</v>
      </c>
      <c r="I748" s="276">
        <f>ROUND(Q66,0)</f>
        <v>0</v>
      </c>
      <c r="J748" s="276">
        <f>ROUND(Q67,0)</f>
        <v>71114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887828</v>
      </c>
      <c r="O748" s="276">
        <f>ROUND(Q73,0)</f>
        <v>133731</v>
      </c>
      <c r="P748" s="276">
        <f>IF(Q76&gt;0,ROUND(Q76,0),0)</f>
        <v>3730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280223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153*2021*7040*A</v>
      </c>
      <c r="B749" s="276">
        <f>ROUND(R59,0)</f>
        <v>53190</v>
      </c>
      <c r="C749" s="278">
        <f>ROUND(R60,2)</f>
        <v>3</v>
      </c>
      <c r="D749" s="276">
        <f>ROUND(R61,0)</f>
        <v>632513</v>
      </c>
      <c r="E749" s="276">
        <f>ROUND(R62,0)</f>
        <v>35436</v>
      </c>
      <c r="F749" s="276">
        <f>ROUND(R63,0)</f>
        <v>0</v>
      </c>
      <c r="G749" s="276">
        <f>ROUND(R64,0)</f>
        <v>50459</v>
      </c>
      <c r="H749" s="276">
        <f>ROUND(R65,0)</f>
        <v>0</v>
      </c>
      <c r="I749" s="276">
        <f>ROUND(R66,0)</f>
        <v>900</v>
      </c>
      <c r="J749" s="276">
        <f>ROUND(R67,0)</f>
        <v>4461</v>
      </c>
      <c r="K749" s="276">
        <f>ROUND(R68,0)</f>
        <v>0</v>
      </c>
      <c r="L749" s="276">
        <f>ROUND(R69,0)</f>
        <v>438</v>
      </c>
      <c r="M749" s="276">
        <f>ROUND(R70,0)</f>
        <v>0</v>
      </c>
      <c r="N749" s="276">
        <f>ROUND(R75,0)</f>
        <v>2793514</v>
      </c>
      <c r="O749" s="276">
        <f>ROUND(R73,0)</f>
        <v>546770</v>
      </c>
      <c r="P749" s="276">
        <f>IF(R76&gt;0,ROUND(R76,0),0)</f>
        <v>234</v>
      </c>
      <c r="Q749" s="276">
        <f>IF(R77&gt;0,ROUND(R77,0),0)</f>
        <v>0</v>
      </c>
      <c r="R749" s="276">
        <f>IF(R78&gt;0,ROUND(R78,0),0)</f>
        <v>234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411152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153*2021*7050*A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0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153*2021*7060*A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153*2021*7070*A</v>
      </c>
      <c r="B752" s="276">
        <f>ROUND(U59,0)</f>
        <v>85844</v>
      </c>
      <c r="C752" s="278">
        <f>ROUND(U60,2)</f>
        <v>10.8</v>
      </c>
      <c r="D752" s="276">
        <f>ROUND(U61,0)</f>
        <v>774709</v>
      </c>
      <c r="E752" s="276">
        <f>ROUND(U62,0)</f>
        <v>54130</v>
      </c>
      <c r="F752" s="276">
        <f>ROUND(U63,0)</f>
        <v>32154</v>
      </c>
      <c r="G752" s="276">
        <f>ROUND(U64,0)</f>
        <v>452690</v>
      </c>
      <c r="H752" s="276">
        <f>ROUND(U65,0)</f>
        <v>678</v>
      </c>
      <c r="I752" s="276">
        <f>ROUND(U66,0)</f>
        <v>376285</v>
      </c>
      <c r="J752" s="276">
        <f>ROUND(U67,0)</f>
        <v>62744</v>
      </c>
      <c r="K752" s="276">
        <f>ROUND(U68,0)</f>
        <v>0</v>
      </c>
      <c r="L752" s="276">
        <f>ROUND(U69,0)</f>
        <v>63080</v>
      </c>
      <c r="M752" s="276">
        <f>ROUND(U70,0)</f>
        <v>0</v>
      </c>
      <c r="N752" s="276">
        <f>ROUND(U75,0)</f>
        <v>7316937</v>
      </c>
      <c r="O752" s="276">
        <f>ROUND(U73,0)</f>
        <v>760515</v>
      </c>
      <c r="P752" s="276">
        <f>IF(U76&gt;0,ROUND(U76,0),0)</f>
        <v>3291</v>
      </c>
      <c r="Q752" s="276">
        <f>IF(U77&gt;0,ROUND(U77,0),0)</f>
        <v>0</v>
      </c>
      <c r="R752" s="276">
        <f>IF(U78&gt;0,ROUND(U78,0),0)</f>
        <v>3291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1353799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153*2021*7110*A</v>
      </c>
      <c r="B753" s="276">
        <f>ROUND(V59,0)</f>
        <v>1298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274079</v>
      </c>
      <c r="O753" s="276">
        <f>ROUND(V73,0)</f>
        <v>21901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28550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153*2021*7120*A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153*2021*7130*A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153*2021*7140*A</v>
      </c>
      <c r="B756" s="276">
        <f>ROUND(Y59,0)</f>
        <v>0</v>
      </c>
      <c r="C756" s="278">
        <f>ROUND(Y60,2)</f>
        <v>11.72</v>
      </c>
      <c r="D756" s="276">
        <f>ROUND(Y61,0)</f>
        <v>934199</v>
      </c>
      <c r="E756" s="276">
        <f>ROUND(Y62,0)</f>
        <v>67069</v>
      </c>
      <c r="F756" s="276">
        <f>ROUND(Y63,0)</f>
        <v>0</v>
      </c>
      <c r="G756" s="276">
        <f>ROUND(Y64,0)</f>
        <v>84010</v>
      </c>
      <c r="H756" s="276">
        <f>ROUND(Y65,0)</f>
        <v>1409</v>
      </c>
      <c r="I756" s="276">
        <f>ROUND(Y66,0)</f>
        <v>53305</v>
      </c>
      <c r="J756" s="276">
        <f>ROUND(Y67,0)</f>
        <v>58893</v>
      </c>
      <c r="K756" s="276">
        <f>ROUND(Y68,0)</f>
        <v>0</v>
      </c>
      <c r="L756" s="276">
        <f>ROUND(Y69,0)</f>
        <v>404908</v>
      </c>
      <c r="M756" s="276">
        <f>ROUND(Y70,0)</f>
        <v>0</v>
      </c>
      <c r="N756" s="276">
        <f>ROUND(Y75,0)</f>
        <v>9297153</v>
      </c>
      <c r="O756" s="276">
        <f>ROUND(Y73,0)</f>
        <v>502257</v>
      </c>
      <c r="P756" s="276">
        <f>IF(Y76&gt;0,ROUND(Y76,0),0)</f>
        <v>3089</v>
      </c>
      <c r="Q756" s="276">
        <f>IF(Y77&gt;0,ROUND(Y77,0),0)</f>
        <v>0</v>
      </c>
      <c r="R756" s="276">
        <f>IF(Y78&gt;0,ROUND(Y78,0),0)</f>
        <v>2360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1520964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153*2021*7150*A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153*2021*7160*A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153*2021*7170*A</v>
      </c>
      <c r="B759" s="276"/>
      <c r="C759" s="278">
        <f>ROUND(AB60,2)</f>
        <v>2.08</v>
      </c>
      <c r="D759" s="276">
        <f>ROUND(AB61,0)</f>
        <v>248663</v>
      </c>
      <c r="E759" s="276">
        <f>ROUND(AB62,0)</f>
        <v>16387</v>
      </c>
      <c r="F759" s="276">
        <f>ROUND(AB63,0)</f>
        <v>0</v>
      </c>
      <c r="G759" s="276">
        <f>ROUND(AB64,0)</f>
        <v>1659143</v>
      </c>
      <c r="H759" s="276">
        <f>ROUND(AB65,0)</f>
        <v>678</v>
      </c>
      <c r="I759" s="276">
        <f>ROUND(AB66,0)</f>
        <v>1288849</v>
      </c>
      <c r="J759" s="276">
        <f>ROUND(AB67,0)</f>
        <v>14642</v>
      </c>
      <c r="K759" s="276">
        <f>ROUND(AB68,0)</f>
        <v>0</v>
      </c>
      <c r="L759" s="276">
        <f>ROUND(AB69,0)</f>
        <v>1862</v>
      </c>
      <c r="M759" s="276">
        <f>ROUND(AB70,0)</f>
        <v>3418154</v>
      </c>
      <c r="N759" s="276">
        <f>ROUND(AB75,0)</f>
        <v>4845914</v>
      </c>
      <c r="O759" s="276">
        <f>ROUND(AB73,0)</f>
        <v>1000526</v>
      </c>
      <c r="P759" s="276">
        <f>IF(AB76&gt;0,ROUND(AB76,0),0)</f>
        <v>768</v>
      </c>
      <c r="Q759" s="276">
        <f>IF(AB77&gt;0,ROUND(AB77,0),0)</f>
        <v>0</v>
      </c>
      <c r="R759" s="276">
        <f>IF(AB78&gt;0,ROUND(AB78,0),0)</f>
        <v>618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714915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153*2021*7180*A</v>
      </c>
      <c r="B760" s="276">
        <f>ROUND(AC59,0)</f>
        <v>1775</v>
      </c>
      <c r="C760" s="278">
        <f>ROUND(AC60,2)</f>
        <v>5.39</v>
      </c>
      <c r="D760" s="276">
        <f>ROUND(AC61,0)</f>
        <v>525157</v>
      </c>
      <c r="E760" s="276">
        <f>ROUND(AC62,0)</f>
        <v>40498</v>
      </c>
      <c r="F760" s="276">
        <f>ROUND(AC63,0)</f>
        <v>0</v>
      </c>
      <c r="G760" s="276">
        <f>ROUND(AC64,0)</f>
        <v>62888</v>
      </c>
      <c r="H760" s="276">
        <f>ROUND(AC65,0)</f>
        <v>678</v>
      </c>
      <c r="I760" s="276">
        <f>ROUND(AC66,0)</f>
        <v>73153</v>
      </c>
      <c r="J760" s="276">
        <f>ROUND(AC67,0)</f>
        <v>22764</v>
      </c>
      <c r="K760" s="276">
        <f>ROUND(AC68,0)</f>
        <v>0</v>
      </c>
      <c r="L760" s="276">
        <f>ROUND(AC69,0)</f>
        <v>795</v>
      </c>
      <c r="M760" s="276">
        <f>ROUND(AC70,0)</f>
        <v>0</v>
      </c>
      <c r="N760" s="276">
        <f>ROUND(AC75,0)</f>
        <v>77236</v>
      </c>
      <c r="O760" s="276">
        <f>ROUND(AC73,0)</f>
        <v>13658</v>
      </c>
      <c r="P760" s="276">
        <f>IF(AC76&gt;0,ROUND(AC76,0),0)</f>
        <v>1194</v>
      </c>
      <c r="Q760" s="276">
        <f>IF(AC77&gt;0,ROUND(AC77,0),0)</f>
        <v>0</v>
      </c>
      <c r="R760" s="276">
        <f>IF(AC78&gt;0,ROUND(AC78,0),0)</f>
        <v>1194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254272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153*2021*7190*A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153*2021*7200*A</v>
      </c>
      <c r="B762" s="276">
        <f>ROUND(AE59,0)</f>
        <v>8139</v>
      </c>
      <c r="C762" s="278">
        <f>ROUND(AE60,2)</f>
        <v>13.19</v>
      </c>
      <c r="D762" s="276">
        <f>ROUND(AE61,0)</f>
        <v>989965</v>
      </c>
      <c r="E762" s="276">
        <f>ROUND(AE62,0)</f>
        <v>70602</v>
      </c>
      <c r="F762" s="276">
        <f>ROUND(AE63,0)</f>
        <v>0</v>
      </c>
      <c r="G762" s="276">
        <f>ROUND(AE64,0)</f>
        <v>60968</v>
      </c>
      <c r="H762" s="276">
        <f>ROUND(AE65,0)</f>
        <v>2044</v>
      </c>
      <c r="I762" s="276">
        <f>ROUND(AE66,0)</f>
        <v>3194</v>
      </c>
      <c r="J762" s="276">
        <f>ROUND(AE67,0)</f>
        <v>119750</v>
      </c>
      <c r="K762" s="276">
        <f>ROUND(AE68,0)</f>
        <v>0</v>
      </c>
      <c r="L762" s="276">
        <f>ROUND(AE69,0)</f>
        <v>2679</v>
      </c>
      <c r="M762" s="276">
        <f>ROUND(AE70,0)</f>
        <v>11492</v>
      </c>
      <c r="N762" s="276">
        <f>ROUND(AE75,0)</f>
        <v>2834112</v>
      </c>
      <c r="O762" s="276">
        <f>ROUND(AE73,0)</f>
        <v>417766</v>
      </c>
      <c r="P762" s="276">
        <f>IF(AE76&gt;0,ROUND(AE76,0),0)</f>
        <v>6281</v>
      </c>
      <c r="Q762" s="276">
        <f>IF(AE77&gt;0,ROUND(AE77,0),0)</f>
        <v>0</v>
      </c>
      <c r="R762" s="276">
        <f>IF(AE78&gt;0,ROUND(AE78,0),0)</f>
        <v>6281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1103650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153*2021*7220*A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153*2021*7230*A</v>
      </c>
      <c r="B764" s="276">
        <f>ROUND(AG59,0)</f>
        <v>3286</v>
      </c>
      <c r="C764" s="278">
        <f>ROUND(AG60,2)</f>
        <v>11.44</v>
      </c>
      <c r="D764" s="276">
        <f>ROUND(AG61,0)</f>
        <v>929190</v>
      </c>
      <c r="E764" s="276">
        <f>ROUND(AG62,0)</f>
        <v>69557</v>
      </c>
      <c r="F764" s="276">
        <f>ROUND(AG63,0)</f>
        <v>1398065</v>
      </c>
      <c r="G764" s="276">
        <f>ROUND(AG64,0)</f>
        <v>130736</v>
      </c>
      <c r="H764" s="276">
        <f>ROUND(AG65,0)</f>
        <v>678</v>
      </c>
      <c r="I764" s="276">
        <f>ROUND(AG66,0)</f>
        <v>4733</v>
      </c>
      <c r="J764" s="276">
        <f>ROUND(AG67,0)</f>
        <v>39160</v>
      </c>
      <c r="K764" s="276">
        <f>ROUND(AG68,0)</f>
        <v>0</v>
      </c>
      <c r="L764" s="276">
        <f>ROUND(AG69,0)</f>
        <v>14065</v>
      </c>
      <c r="M764" s="276">
        <f>ROUND(AG70,0)</f>
        <v>0</v>
      </c>
      <c r="N764" s="276">
        <f>ROUND(AG75,0)</f>
        <v>4753042</v>
      </c>
      <c r="O764" s="276">
        <f>ROUND(AG73,0)</f>
        <v>10050</v>
      </c>
      <c r="P764" s="276">
        <f>IF(AG76&gt;0,ROUND(AG76,0),0)</f>
        <v>2054</v>
      </c>
      <c r="Q764" s="276">
        <f>IF(AG77&gt;0,ROUND(AG77,0),0)</f>
        <v>0</v>
      </c>
      <c r="R764" s="276">
        <f>IF(AG78&gt;0,ROUND(AG78,0),0)</f>
        <v>2054</v>
      </c>
      <c r="S764" s="276">
        <f>IF(AG79&gt;0,ROUND(AG79,0),0)</f>
        <v>0</v>
      </c>
      <c r="T764" s="278">
        <f>IF(AG80&gt;0,ROUND(AG80,2),0)</f>
        <v>11.44</v>
      </c>
      <c r="U764" s="276"/>
      <c r="V764" s="277"/>
      <c r="W764" s="276"/>
      <c r="X764" s="276"/>
      <c r="Y764" s="276">
        <f t="shared" si="21"/>
        <v>1060978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153*2021*7240*A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153*2021*7250*A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153*2021*7260*A</v>
      </c>
      <c r="B767" s="276">
        <f>ROUND(AJ59,0)</f>
        <v>37613</v>
      </c>
      <c r="C767" s="278">
        <f>ROUND(AJ60,2)</f>
        <v>43.57</v>
      </c>
      <c r="D767" s="276">
        <f>ROUND(AJ61,0)</f>
        <v>3815681</v>
      </c>
      <c r="E767" s="276">
        <f>ROUND(AJ62,0)</f>
        <v>221152</v>
      </c>
      <c r="F767" s="276">
        <f>ROUND(AJ63,0)</f>
        <v>2963254</v>
      </c>
      <c r="G767" s="276">
        <f>ROUND(AJ64,0)</f>
        <v>963628</v>
      </c>
      <c r="H767" s="276">
        <f>ROUND(AJ65,0)</f>
        <v>6715</v>
      </c>
      <c r="I767" s="276">
        <f>ROUND(AJ66,0)</f>
        <v>1566657</v>
      </c>
      <c r="J767" s="276">
        <f>ROUND(AJ67,0)</f>
        <v>168004</v>
      </c>
      <c r="K767" s="276">
        <f>ROUND(AJ68,0)</f>
        <v>26282</v>
      </c>
      <c r="L767" s="276">
        <f>ROUND(AJ69,0)</f>
        <v>11166</v>
      </c>
      <c r="M767" s="276">
        <f>ROUND(AJ70,0)</f>
        <v>20</v>
      </c>
      <c r="N767" s="276">
        <f>ROUND(AJ75,0)</f>
        <v>9631659</v>
      </c>
      <c r="O767" s="276">
        <f>ROUND(AJ73,0)</f>
        <v>1631241</v>
      </c>
      <c r="P767" s="276">
        <f>IF(AJ76&gt;0,ROUND(AJ76,0),0)</f>
        <v>8812</v>
      </c>
      <c r="Q767" s="276">
        <f>IF(AJ77&gt;0,ROUND(AJ77,0),0)</f>
        <v>0</v>
      </c>
      <c r="R767" s="276">
        <f>IF(AJ78&gt;0,ROUND(AJ78,0),0)</f>
        <v>2777</v>
      </c>
      <c r="S767" s="276">
        <f>IF(AJ79&gt;0,ROUND(AJ79,0),0)</f>
        <v>0</v>
      </c>
      <c r="T767" s="278">
        <f>IF(AJ80&gt;0,ROUND(AJ80,2),0)</f>
        <v>10.93</v>
      </c>
      <c r="U767" s="276"/>
      <c r="V767" s="277"/>
      <c r="W767" s="276"/>
      <c r="X767" s="276"/>
      <c r="Y767" s="276">
        <f t="shared" si="21"/>
        <v>3028898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153*2021*7310*A</v>
      </c>
      <c r="B768" s="276">
        <f>ROUND(AK59,0)</f>
        <v>1566</v>
      </c>
      <c r="C768" s="278">
        <f>ROUND(AK60,2)</f>
        <v>1.88</v>
      </c>
      <c r="D768" s="276">
        <f>ROUND(AK61,0)</f>
        <v>172945</v>
      </c>
      <c r="E768" s="276">
        <f>ROUND(AK62,0)</f>
        <v>12650</v>
      </c>
      <c r="F768" s="276">
        <f>ROUND(AK63,0)</f>
        <v>0</v>
      </c>
      <c r="G768" s="276">
        <f>ROUND(AK64,0)</f>
        <v>6760</v>
      </c>
      <c r="H768" s="276">
        <f>ROUND(AK65,0)</f>
        <v>0</v>
      </c>
      <c r="I768" s="276">
        <f>ROUND(AK66,0)</f>
        <v>14140</v>
      </c>
      <c r="J768" s="276">
        <f>ROUND(AK67,0)</f>
        <v>85508</v>
      </c>
      <c r="K768" s="276">
        <f>ROUND(AK68,0)</f>
        <v>0</v>
      </c>
      <c r="L768" s="276">
        <f>ROUND(AK69,0)</f>
        <v>88</v>
      </c>
      <c r="M768" s="276">
        <f>ROUND(AK70,0)</f>
        <v>0</v>
      </c>
      <c r="N768" s="276">
        <f>ROUND(AK75,0)</f>
        <v>512887</v>
      </c>
      <c r="O768" s="276">
        <f>ROUND(AK73,0)</f>
        <v>229339</v>
      </c>
      <c r="P768" s="276">
        <f>IF(AK76&gt;0,ROUND(AK76,0),0)</f>
        <v>4485</v>
      </c>
      <c r="Q768" s="276">
        <f>IF(AK77&gt;0,ROUND(AK77,0),0)</f>
        <v>0</v>
      </c>
      <c r="R768" s="276">
        <f>IF(AK78&gt;0,ROUND(AK78,0),0)</f>
        <v>5820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446972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153*2021*7320*A</v>
      </c>
      <c r="B769" s="276">
        <f>ROUND(AL59,0)</f>
        <v>124</v>
      </c>
      <c r="C769" s="278">
        <f>ROUND(AL60,2)</f>
        <v>0.12</v>
      </c>
      <c r="D769" s="276">
        <f>ROUND(AL61,0)</f>
        <v>10138</v>
      </c>
      <c r="E769" s="276">
        <f>ROUND(AL62,0)</f>
        <v>776</v>
      </c>
      <c r="F769" s="276">
        <f>ROUND(AL63,0)</f>
        <v>0</v>
      </c>
      <c r="G769" s="276">
        <f>ROUND(AL64,0)</f>
        <v>7</v>
      </c>
      <c r="H769" s="276">
        <f>ROUND(AL65,0)</f>
        <v>0</v>
      </c>
      <c r="I769" s="276">
        <f>ROUND(AL66,0)</f>
        <v>0</v>
      </c>
      <c r="J769" s="276">
        <f>ROUND(AL67,0)</f>
        <v>34241</v>
      </c>
      <c r="K769" s="276">
        <f>ROUND(AL68,0)</f>
        <v>0</v>
      </c>
      <c r="L769" s="276">
        <f>ROUND(AL69,0)</f>
        <v>44</v>
      </c>
      <c r="M769" s="276">
        <f>ROUND(AL70,0)</f>
        <v>0</v>
      </c>
      <c r="N769" s="276">
        <f>ROUND(AL75,0)</f>
        <v>37250</v>
      </c>
      <c r="O769" s="276">
        <f>ROUND(AL73,0)</f>
        <v>7216</v>
      </c>
      <c r="P769" s="276">
        <f>IF(AL76&gt;0,ROUND(AL76,0),0)</f>
        <v>1796</v>
      </c>
      <c r="Q769" s="276">
        <f>IF(AL77&gt;0,ROUND(AL77,0),0)</f>
        <v>0</v>
      </c>
      <c r="R769" s="276">
        <f>IF(AL78&gt;0,ROUND(AL78,0),0)</f>
        <v>461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106621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153*2021*7330*A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153*2021*7340*A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153*2021*7350*A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153*2021*7380*A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153*2021*7390*A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153*2021*7400*A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153*2021*7410*A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153*2021*7420*A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153*2021*7430*A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153*2021*7490*A</v>
      </c>
      <c r="B779" s="276"/>
      <c r="C779" s="278">
        <f>ROUND(AV60,2)</f>
        <v>0.45</v>
      </c>
      <c r="D779" s="276">
        <f>ROUND(AV61,0)</f>
        <v>43812</v>
      </c>
      <c r="E779" s="276">
        <f>ROUND(AV62,0)</f>
        <v>2903</v>
      </c>
      <c r="F779" s="276">
        <f>ROUND(AV63,0)</f>
        <v>44904</v>
      </c>
      <c r="G779" s="276">
        <f>ROUND(AV64,0)</f>
        <v>67360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2692965</v>
      </c>
      <c r="O779" s="276">
        <f>ROUND(AV73,0)</f>
        <v>26257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0.45</v>
      </c>
      <c r="U779" s="276"/>
      <c r="V779" s="277"/>
      <c r="W779" s="276"/>
      <c r="X779" s="276"/>
      <c r="Y779" s="276">
        <f t="shared" si="21"/>
        <v>303644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153*2021*8200*A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153*2021*8310*A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153*2021*8320*A</v>
      </c>
      <c r="B782" s="276">
        <f>ROUND(AY59,0)</f>
        <v>8620</v>
      </c>
      <c r="C782" s="278">
        <f>ROUND(AY60,2)</f>
        <v>8.4</v>
      </c>
      <c r="D782" s="276">
        <f>ROUND(AY61,0)</f>
        <v>462251</v>
      </c>
      <c r="E782" s="276">
        <f>ROUND(AY62,0)</f>
        <v>34946</v>
      </c>
      <c r="F782" s="276">
        <f>ROUND(AY63,0)</f>
        <v>0</v>
      </c>
      <c r="G782" s="276">
        <f>ROUND(AY64,0)</f>
        <v>216687</v>
      </c>
      <c r="H782" s="276">
        <f>ROUND(AY65,0)</f>
        <v>678</v>
      </c>
      <c r="I782" s="276">
        <f>ROUND(AY66,0)</f>
        <v>12423</v>
      </c>
      <c r="J782" s="276">
        <f>ROUND(AY67,0)</f>
        <v>51343</v>
      </c>
      <c r="K782" s="276">
        <f>ROUND(AY68,0)</f>
        <v>0</v>
      </c>
      <c r="L782" s="276">
        <f>ROUND(AY69,0)</f>
        <v>1506</v>
      </c>
      <c r="M782" s="276">
        <f>ROUND(AY70,0)</f>
        <v>171590</v>
      </c>
      <c r="N782" s="276"/>
      <c r="O782" s="276"/>
      <c r="P782" s="276">
        <f>IF(AY76&gt;0,ROUND(AY76,0),0)</f>
        <v>2693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153*2021*8330*A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153*2021*8350*A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98946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153*2021*8360*A</v>
      </c>
      <c r="B785" s="276"/>
      <c r="C785" s="278">
        <f>ROUND(BB60,2)</f>
        <v>2.3199999999999998</v>
      </c>
      <c r="D785" s="276">
        <f>ROUND(BB61,0)</f>
        <v>185513</v>
      </c>
      <c r="E785" s="276">
        <f>ROUND(BB62,0)</f>
        <v>13428</v>
      </c>
      <c r="F785" s="276">
        <f>ROUND(BB63,0)</f>
        <v>0</v>
      </c>
      <c r="G785" s="276">
        <f>ROUND(BB64,0)</f>
        <v>1125</v>
      </c>
      <c r="H785" s="276">
        <f>ROUND(BB65,0)</f>
        <v>1315</v>
      </c>
      <c r="I785" s="276">
        <f>ROUND(BB66,0)</f>
        <v>54996</v>
      </c>
      <c r="J785" s="276">
        <f>ROUND(BB67,0)</f>
        <v>1716</v>
      </c>
      <c r="K785" s="276">
        <f>ROUND(BB68,0)</f>
        <v>0</v>
      </c>
      <c r="L785" s="276">
        <f>ROUND(BB69,0)</f>
        <v>161</v>
      </c>
      <c r="M785" s="276">
        <f>ROUND(BB70,0)</f>
        <v>0</v>
      </c>
      <c r="N785" s="276"/>
      <c r="O785" s="276"/>
      <c r="P785" s="276">
        <f>IF(BB76&gt;0,ROUND(BB76,0),0)</f>
        <v>90</v>
      </c>
      <c r="Q785" s="276">
        <f>IF(BB77&gt;0,ROUND(BB77,0),0)</f>
        <v>0</v>
      </c>
      <c r="R785" s="276">
        <f>IF(BB78&gt;0,ROUND(BB78,0),0)</f>
        <v>90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153*2021*8370*A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153*2021*8420*A</v>
      </c>
      <c r="B787" s="276"/>
      <c r="C787" s="278">
        <f>ROUND(BD60,2)</f>
        <v>4.1100000000000003</v>
      </c>
      <c r="D787" s="276">
        <f>ROUND(BD61,0)</f>
        <v>199160</v>
      </c>
      <c r="E787" s="276">
        <f>ROUND(BD62,0)</f>
        <v>14927</v>
      </c>
      <c r="F787" s="276">
        <f>ROUND(BD63,0)</f>
        <v>0</v>
      </c>
      <c r="G787" s="276">
        <f>ROUND(BD64,0)</f>
        <v>51654</v>
      </c>
      <c r="H787" s="276">
        <f>ROUND(BD65,0)</f>
        <v>773</v>
      </c>
      <c r="I787" s="276">
        <f>ROUND(BD66,0)</f>
        <v>12529</v>
      </c>
      <c r="J787" s="276">
        <f>ROUND(BD67,0)</f>
        <v>31420</v>
      </c>
      <c r="K787" s="276">
        <f>ROUND(BD68,0)</f>
        <v>0</v>
      </c>
      <c r="L787" s="276">
        <f>ROUND(BD69,0)</f>
        <v>136</v>
      </c>
      <c r="M787" s="276">
        <f>ROUND(BD70,0)</f>
        <v>0</v>
      </c>
      <c r="N787" s="276"/>
      <c r="O787" s="276"/>
      <c r="P787" s="276">
        <f>IF(BD76&gt;0,ROUND(BD76,0),0)</f>
        <v>1648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153*2021*8430*A</v>
      </c>
      <c r="B788" s="276">
        <f>ROUND(BE59,0)</f>
        <v>136496</v>
      </c>
      <c r="C788" s="278">
        <f>ROUND(BE60,2)</f>
        <v>4.3899999999999997</v>
      </c>
      <c r="D788" s="276">
        <f>ROUND(BE61,0)</f>
        <v>337416</v>
      </c>
      <c r="E788" s="276">
        <f>ROUND(BE62,0)</f>
        <v>24945</v>
      </c>
      <c r="F788" s="276">
        <f>ROUND(BE63,0)</f>
        <v>0</v>
      </c>
      <c r="G788" s="276">
        <f>ROUND(BE64,0)</f>
        <v>22396</v>
      </c>
      <c r="H788" s="276">
        <f>ROUND(BE65,0)</f>
        <v>523147</v>
      </c>
      <c r="I788" s="276">
        <f>ROUND(BE66,0)</f>
        <v>79579</v>
      </c>
      <c r="J788" s="276">
        <f>ROUND(BE67,0)</f>
        <v>1312956</v>
      </c>
      <c r="K788" s="276">
        <f>ROUND(BE68,0)</f>
        <v>0</v>
      </c>
      <c r="L788" s="276">
        <f>ROUND(BE69,0)</f>
        <v>341727</v>
      </c>
      <c r="M788" s="276">
        <f>ROUND(BE70,0)</f>
        <v>0</v>
      </c>
      <c r="N788" s="276"/>
      <c r="O788" s="276"/>
      <c r="P788" s="276">
        <f>IF(BE76&gt;0,ROUND(BE76,0),0)</f>
        <v>68866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153*2021*8460*A</v>
      </c>
      <c r="B789" s="276"/>
      <c r="C789" s="278">
        <f>ROUND(BF60,2)</f>
        <v>9.2200000000000006</v>
      </c>
      <c r="D789" s="276">
        <f>ROUND(BF61,0)</f>
        <v>402507</v>
      </c>
      <c r="E789" s="276">
        <f>ROUND(BF62,0)</f>
        <v>30269</v>
      </c>
      <c r="F789" s="276">
        <f>ROUND(BF63,0)</f>
        <v>0</v>
      </c>
      <c r="G789" s="276">
        <f>ROUND(BF64,0)</f>
        <v>69683</v>
      </c>
      <c r="H789" s="276">
        <f>ROUND(BF65,0)</f>
        <v>0</v>
      </c>
      <c r="I789" s="276">
        <f>ROUND(BF66,0)</f>
        <v>1283</v>
      </c>
      <c r="J789" s="276">
        <f>ROUND(BF67,0)</f>
        <v>40380</v>
      </c>
      <c r="K789" s="276">
        <f>ROUND(BF68,0)</f>
        <v>0</v>
      </c>
      <c r="L789" s="276">
        <f>ROUND(BF69,0)</f>
        <v>518</v>
      </c>
      <c r="M789" s="276">
        <f>ROUND(BF70,0)</f>
        <v>0</v>
      </c>
      <c r="N789" s="276"/>
      <c r="O789" s="276"/>
      <c r="P789" s="276">
        <f>IF(BF76&gt;0,ROUND(BF76,0),0)</f>
        <v>2118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153*2021*8470*A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153*2021*8480*A</v>
      </c>
      <c r="B791" s="276"/>
      <c r="C791" s="278">
        <f>ROUND(BH60,2)</f>
        <v>3</v>
      </c>
      <c r="D791" s="276">
        <f>ROUND(BH61,0)</f>
        <v>237104</v>
      </c>
      <c r="E791" s="276">
        <f>ROUND(BH62,0)</f>
        <v>16443</v>
      </c>
      <c r="F791" s="276">
        <f>ROUND(BH63,0)</f>
        <v>0</v>
      </c>
      <c r="G791" s="276">
        <f>ROUND(BH64,0)</f>
        <v>-985</v>
      </c>
      <c r="H791" s="276">
        <f>ROUND(BH65,0)</f>
        <v>118597</v>
      </c>
      <c r="I791" s="276">
        <f>ROUND(BH66,0)</f>
        <v>1570068</v>
      </c>
      <c r="J791" s="276">
        <f>ROUND(BH67,0)</f>
        <v>0</v>
      </c>
      <c r="K791" s="276">
        <f>ROUND(BH68,0)</f>
        <v>0</v>
      </c>
      <c r="L791" s="276">
        <f>ROUND(BH69,0)</f>
        <v>26230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153*2021*8490*A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92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17202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153*2021*8510*A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153*2021*8530*A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153*2021*8560*A</v>
      </c>
      <c r="B795" s="276"/>
      <c r="C795" s="278">
        <f>ROUND(BL60,2)</f>
        <v>8.6300000000000008</v>
      </c>
      <c r="D795" s="276">
        <f>ROUND(BL61,0)</f>
        <v>423558</v>
      </c>
      <c r="E795" s="276">
        <f>ROUND(BL62,0)</f>
        <v>30527</v>
      </c>
      <c r="F795" s="276">
        <f>ROUND(BL63,0)</f>
        <v>0</v>
      </c>
      <c r="G795" s="276">
        <f>ROUND(BL64,0)</f>
        <v>14358</v>
      </c>
      <c r="H795" s="276">
        <f>ROUND(BL65,0)</f>
        <v>887</v>
      </c>
      <c r="I795" s="276">
        <f>ROUND(BL66,0)</f>
        <v>553796</v>
      </c>
      <c r="J795" s="276">
        <f>ROUND(BL67,0)</f>
        <v>29208</v>
      </c>
      <c r="K795" s="276">
        <f>ROUND(BL68,0)</f>
        <v>2638</v>
      </c>
      <c r="L795" s="276">
        <f>ROUND(BL69,0)</f>
        <v>262</v>
      </c>
      <c r="M795" s="276">
        <f>ROUND(BL70,0)</f>
        <v>0</v>
      </c>
      <c r="N795" s="276"/>
      <c r="O795" s="276"/>
      <c r="P795" s="276">
        <f>IF(BL76&gt;0,ROUND(BL76,0),0)</f>
        <v>1532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153*2021*8590*A</v>
      </c>
      <c r="B796" s="276"/>
      <c r="C796" s="278">
        <f>ROUND(BM60,2)</f>
        <v>2</v>
      </c>
      <c r="D796" s="276">
        <f>ROUND(BM61,0)</f>
        <v>155050</v>
      </c>
      <c r="E796" s="276">
        <f>ROUND(BM62,0)</f>
        <v>10518</v>
      </c>
      <c r="F796" s="276">
        <f>ROUND(BM63,0)</f>
        <v>63250</v>
      </c>
      <c r="G796" s="276">
        <f>ROUND(BM64,0)</f>
        <v>1921</v>
      </c>
      <c r="H796" s="276">
        <f>ROUND(BM65,0)</f>
        <v>0</v>
      </c>
      <c r="I796" s="276">
        <f>ROUND(BM66,0)</f>
        <v>0</v>
      </c>
      <c r="J796" s="276">
        <f>ROUND(BM67,0)</f>
        <v>11153</v>
      </c>
      <c r="K796" s="276">
        <f>ROUND(BM68,0)</f>
        <v>0</v>
      </c>
      <c r="L796" s="276">
        <f>ROUND(BM69,0)</f>
        <v>43223</v>
      </c>
      <c r="M796" s="276">
        <f>ROUND(BM70,0)</f>
        <v>0</v>
      </c>
      <c r="N796" s="276"/>
      <c r="O796" s="276"/>
      <c r="P796" s="276">
        <f>IF(BM76&gt;0,ROUND(BM76,0),0)</f>
        <v>585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153*2021*8610*A</v>
      </c>
      <c r="B797" s="276"/>
      <c r="C797" s="278">
        <f>ROUND(BN60,2)</f>
        <v>5.24</v>
      </c>
      <c r="D797" s="276">
        <f>ROUND(BN61,0)</f>
        <v>848023</v>
      </c>
      <c r="E797" s="276">
        <f>ROUND(BN62,0)</f>
        <v>51121</v>
      </c>
      <c r="F797" s="276">
        <f>ROUND(BN63,0)</f>
        <v>68011</v>
      </c>
      <c r="G797" s="276">
        <f>ROUND(BN64,0)</f>
        <v>9330</v>
      </c>
      <c r="H797" s="276">
        <f>ROUND(BN65,0)</f>
        <v>3853</v>
      </c>
      <c r="I797" s="276">
        <f>ROUND(BN66,0)</f>
        <v>12714</v>
      </c>
      <c r="J797" s="276">
        <f>ROUND(BN67,0)</f>
        <v>105107</v>
      </c>
      <c r="K797" s="276">
        <f>ROUND(BN68,0)</f>
        <v>8730</v>
      </c>
      <c r="L797" s="276">
        <f>ROUND(BN69,0)</f>
        <v>146947</v>
      </c>
      <c r="M797" s="276">
        <f>ROUND(BN70,0)</f>
        <v>0</v>
      </c>
      <c r="N797" s="276"/>
      <c r="O797" s="276"/>
      <c r="P797" s="276">
        <f>IF(BN76&gt;0,ROUND(BN76,0),0)</f>
        <v>5513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153*2021*8620*A</v>
      </c>
      <c r="B798" s="276"/>
      <c r="C798" s="278">
        <f>ROUND(BO60,2)</f>
        <v>0.4</v>
      </c>
      <c r="D798" s="276">
        <f>ROUND(BO61,0)</f>
        <v>48294</v>
      </c>
      <c r="E798" s="276">
        <f>ROUND(BO62,0)</f>
        <v>3359</v>
      </c>
      <c r="F798" s="276">
        <f>ROUND(BO63,0)</f>
        <v>0</v>
      </c>
      <c r="G798" s="276">
        <f>ROUND(BO64,0)</f>
        <v>13943</v>
      </c>
      <c r="H798" s="276">
        <f>ROUND(BO65,0)</f>
        <v>305</v>
      </c>
      <c r="I798" s="276">
        <f>ROUND(BO66,0)</f>
        <v>5345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153*2021*8630*A</v>
      </c>
      <c r="B799" s="276"/>
      <c r="C799" s="278">
        <f>ROUND(BP60,2)</f>
        <v>0.38</v>
      </c>
      <c r="D799" s="276">
        <f>ROUND(BP61,0)</f>
        <v>30834</v>
      </c>
      <c r="E799" s="276">
        <f>ROUND(BP62,0)</f>
        <v>1977</v>
      </c>
      <c r="F799" s="276">
        <f>ROUND(BP63,0)</f>
        <v>0</v>
      </c>
      <c r="G799" s="276">
        <f>ROUND(BP64,0)</f>
        <v>3675</v>
      </c>
      <c r="H799" s="276">
        <f>ROUND(BP65,0)</f>
        <v>285</v>
      </c>
      <c r="I799" s="276">
        <f>ROUND(BP66,0)</f>
        <v>144680</v>
      </c>
      <c r="J799" s="276">
        <f>ROUND(BP67,0)</f>
        <v>0</v>
      </c>
      <c r="K799" s="276">
        <f>ROUND(BP68,0)</f>
        <v>0</v>
      </c>
      <c r="L799" s="276">
        <f>ROUND(BP69,0)</f>
        <v>76384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153*2021*8640*A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153*2021*8650*A</v>
      </c>
      <c r="B801" s="276"/>
      <c r="C801" s="278">
        <f>ROUND(BR60,2)</f>
        <v>4.03</v>
      </c>
      <c r="D801" s="276">
        <f>ROUND(BR61,0)</f>
        <v>345005</v>
      </c>
      <c r="E801" s="276">
        <f>ROUND(BR62,0)</f>
        <v>3502350</v>
      </c>
      <c r="F801" s="276">
        <f>ROUND(BR63,0)</f>
        <v>10989</v>
      </c>
      <c r="G801" s="276">
        <f>ROUND(BR64,0)</f>
        <v>58276</v>
      </c>
      <c r="H801" s="276">
        <f>ROUND(BR65,0)</f>
        <v>2277</v>
      </c>
      <c r="I801" s="276">
        <f>ROUND(BR66,0)</f>
        <v>133558</v>
      </c>
      <c r="J801" s="276">
        <f>ROUND(BR67,0)</f>
        <v>6864</v>
      </c>
      <c r="K801" s="276">
        <f>ROUND(BR68,0)</f>
        <v>0</v>
      </c>
      <c r="L801" s="276">
        <f>ROUND(BR69,0)</f>
        <v>272104</v>
      </c>
      <c r="M801" s="276">
        <f>ROUND(BR70,0)</f>
        <v>0</v>
      </c>
      <c r="N801" s="276"/>
      <c r="O801" s="276"/>
      <c r="P801" s="276">
        <f>IF(BR76&gt;0,ROUND(BR76,0),0)</f>
        <v>360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153*2021*8660*A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153*2021*8670*A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153*2021*8680*A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153*2021*8690*A</v>
      </c>
      <c r="B805" s="276"/>
      <c r="C805" s="278">
        <f>ROUND(BV60,2)</f>
        <v>11.17</v>
      </c>
      <c r="D805" s="276">
        <f>ROUND(BV61,0)</f>
        <v>520029</v>
      </c>
      <c r="E805" s="276">
        <f>ROUND(BV62,0)</f>
        <v>36177</v>
      </c>
      <c r="F805" s="276">
        <f>ROUND(BV63,0)</f>
        <v>0</v>
      </c>
      <c r="G805" s="276">
        <f>ROUND(BV64,0)</f>
        <v>3557</v>
      </c>
      <c r="H805" s="276">
        <f>ROUND(BV65,0)</f>
        <v>626</v>
      </c>
      <c r="I805" s="276">
        <f>ROUND(BV66,0)</f>
        <v>65787</v>
      </c>
      <c r="J805" s="276">
        <f>ROUND(BV67,0)</f>
        <v>30791</v>
      </c>
      <c r="K805" s="276">
        <f>ROUND(BV68,0)</f>
        <v>873</v>
      </c>
      <c r="L805" s="276">
        <f>ROUND(BV69,0)</f>
        <v>0</v>
      </c>
      <c r="M805" s="276">
        <f>ROUND(BV70,0)</f>
        <v>7459</v>
      </c>
      <c r="N805" s="276"/>
      <c r="O805" s="276"/>
      <c r="P805" s="276">
        <f>IF(BV76&gt;0,ROUND(BV76,0),0)</f>
        <v>1615</v>
      </c>
      <c r="Q805" s="276">
        <f>IF(BV77&gt;0,ROUND(BV77,0),0)</f>
        <v>0</v>
      </c>
      <c r="R805" s="276">
        <f>IF(BV78&gt;0,ROUND(BV78,0),0)</f>
        <v>1459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153*2021*8700*A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153*2021*8710*A</v>
      </c>
      <c r="B807" s="276"/>
      <c r="C807" s="278">
        <f>ROUND(BX60,2)</f>
        <v>7.71</v>
      </c>
      <c r="D807" s="276">
        <f>ROUND(BX61,0)</f>
        <v>881342</v>
      </c>
      <c r="E807" s="276">
        <f>ROUND(BX62,0)</f>
        <v>66568</v>
      </c>
      <c r="F807" s="276">
        <f>ROUND(BX63,0)</f>
        <v>4965</v>
      </c>
      <c r="G807" s="276">
        <f>ROUND(BX64,0)</f>
        <v>15938</v>
      </c>
      <c r="H807" s="276">
        <f>ROUND(BX65,0)</f>
        <v>1755</v>
      </c>
      <c r="I807" s="276">
        <f>ROUND(BX66,0)</f>
        <v>52803</v>
      </c>
      <c r="J807" s="276">
        <f>ROUND(BX67,0)</f>
        <v>0</v>
      </c>
      <c r="K807" s="276">
        <f>ROUND(BX68,0)</f>
        <v>0</v>
      </c>
      <c r="L807" s="276">
        <f>ROUND(BX69,0)</f>
        <v>1154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153*2021*8720*A</v>
      </c>
      <c r="B808" s="276"/>
      <c r="C808" s="278">
        <f>ROUND(BY60,2)</f>
        <v>0</v>
      </c>
      <c r="D808" s="276">
        <f>ROUND(BY61,0)</f>
        <v>0</v>
      </c>
      <c r="E808" s="276">
        <f>ROUND(BY62,0)</f>
        <v>0</v>
      </c>
      <c r="F808" s="276">
        <f>ROUND(BY63,0)</f>
        <v>0</v>
      </c>
      <c r="G808" s="276">
        <f>ROUND(BY64,0)</f>
        <v>0</v>
      </c>
      <c r="H808" s="276">
        <f>ROUND(BY65,0)</f>
        <v>0</v>
      </c>
      <c r="I808" s="276">
        <f>ROUND(BY66,0)</f>
        <v>0</v>
      </c>
      <c r="J808" s="276">
        <f>ROUND(BY67,0)</f>
        <v>0</v>
      </c>
      <c r="K808" s="276">
        <f>ROUND(BY68,0)</f>
        <v>0</v>
      </c>
      <c r="L808" s="276">
        <f>ROUND(BY69,0)</f>
        <v>0</v>
      </c>
      <c r="M808" s="276">
        <f>ROUND(BY70,0)</f>
        <v>0</v>
      </c>
      <c r="N808" s="276"/>
      <c r="O808" s="276"/>
      <c r="P808" s="276">
        <f>IF(BY76&gt;0,ROUND(BY76,0),0)</f>
        <v>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153*2021*8730*A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153*2021*8740*A</v>
      </c>
      <c r="B810" s="276"/>
      <c r="C810" s="278">
        <f>ROUND(CA60,2)</f>
        <v>0.74</v>
      </c>
      <c r="D810" s="276">
        <f>ROUND(CA61,0)</f>
        <v>83397</v>
      </c>
      <c r="E810" s="276">
        <f>ROUND(CA62,0)</f>
        <v>6209</v>
      </c>
      <c r="F810" s="276">
        <f>ROUND(CA63,0)</f>
        <v>0</v>
      </c>
      <c r="G810" s="276">
        <f>ROUND(CA64,0)</f>
        <v>10018</v>
      </c>
      <c r="H810" s="276">
        <f>ROUND(CA65,0)</f>
        <v>261</v>
      </c>
      <c r="I810" s="276">
        <f>ROUND(CA66,0)</f>
        <v>32955</v>
      </c>
      <c r="J810" s="276">
        <f>ROUND(CA67,0)</f>
        <v>0</v>
      </c>
      <c r="K810" s="276">
        <f>ROUND(CA68,0)</f>
        <v>0</v>
      </c>
      <c r="L810" s="276">
        <f>ROUND(CA69,0)</f>
        <v>42972</v>
      </c>
      <c r="M810" s="276">
        <f>ROUND(CA70,0)</f>
        <v>300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115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153*2021*8770*A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153*2021*8790*A</v>
      </c>
      <c r="B812" s="276"/>
      <c r="C812" s="278">
        <f>ROUND(CC60,2)</f>
        <v>0</v>
      </c>
      <c r="D812" s="276">
        <f>ROUND(CC61,0)</f>
        <v>0</v>
      </c>
      <c r="E812" s="276">
        <f>ROUND(CC62,0)</f>
        <v>0</v>
      </c>
      <c r="F812" s="276">
        <f>ROUND(CC63,0)</f>
        <v>0</v>
      </c>
      <c r="G812" s="276">
        <f>ROUND(CC64,0)</f>
        <v>1016</v>
      </c>
      <c r="H812" s="276">
        <f>ROUND(CC65,0)</f>
        <v>0</v>
      </c>
      <c r="I812" s="276">
        <f>ROUND(CC66,0)</f>
        <v>0</v>
      </c>
      <c r="J812" s="276">
        <f>ROUND(CC67,0)</f>
        <v>0</v>
      </c>
      <c r="K812" s="276">
        <f>ROUND(CC68,0)</f>
        <v>0</v>
      </c>
      <c r="L812" s="276">
        <f>ROUND(CC69,0)</f>
        <v>-248725</v>
      </c>
      <c r="M812" s="276">
        <f>ROUND(CC70,0)</f>
        <v>31011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153*2021*9000*A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831912</v>
      </c>
      <c r="V813" s="277">
        <f>ROUND(CD70,0)</f>
        <v>236948</v>
      </c>
      <c r="W813" s="276">
        <f>ROUND(CE72,0)</f>
        <v>1004774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2">SUM(C734:C813)</f>
        <v>213.51</v>
      </c>
      <c r="D815" s="277">
        <f t="shared" si="22"/>
        <v>17646852</v>
      </c>
      <c r="E815" s="277">
        <f t="shared" si="22"/>
        <v>4689798</v>
      </c>
      <c r="F815" s="277">
        <f t="shared" si="22"/>
        <v>4908728</v>
      </c>
      <c r="G815" s="277">
        <f t="shared" si="22"/>
        <v>5877379</v>
      </c>
      <c r="H815" s="277">
        <f t="shared" si="22"/>
        <v>669658</v>
      </c>
      <c r="I815" s="277">
        <f t="shared" si="22"/>
        <v>7454839</v>
      </c>
      <c r="J815" s="277">
        <f t="shared" si="22"/>
        <v>2602346</v>
      </c>
      <c r="K815" s="277">
        <f t="shared" si="22"/>
        <v>51212</v>
      </c>
      <c r="L815" s="277">
        <f>SUM(L734:L813)+SUM(U734:U813)</f>
        <v>2093512</v>
      </c>
      <c r="M815" s="277">
        <f>SUM(M734:M813)+SUM(V734:V813)</f>
        <v>3876974</v>
      </c>
      <c r="N815" s="277">
        <f t="shared" ref="N815:Y815" si="23">SUM(N734:N813)</f>
        <v>62696179</v>
      </c>
      <c r="O815" s="277">
        <f t="shared" si="23"/>
        <v>12126562</v>
      </c>
      <c r="P815" s="277">
        <f t="shared" si="23"/>
        <v>136496</v>
      </c>
      <c r="Q815" s="277">
        <f t="shared" si="23"/>
        <v>8620</v>
      </c>
      <c r="R815" s="277">
        <f t="shared" si="23"/>
        <v>46226</v>
      </c>
      <c r="S815" s="277">
        <f t="shared" si="23"/>
        <v>2924</v>
      </c>
      <c r="T815" s="281">
        <f t="shared" si="23"/>
        <v>60.95</v>
      </c>
      <c r="U815" s="277">
        <f t="shared" si="23"/>
        <v>831912</v>
      </c>
      <c r="V815" s="277">
        <f t="shared" si="23"/>
        <v>236948</v>
      </c>
      <c r="W815" s="277">
        <f t="shared" si="23"/>
        <v>1004774</v>
      </c>
      <c r="X815" s="277">
        <f t="shared" si="23"/>
        <v>0</v>
      </c>
      <c r="Y815" s="277">
        <f t="shared" si="23"/>
        <v>15868948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213.51000000000002</v>
      </c>
      <c r="D816" s="277">
        <f>CE61</f>
        <v>17646852.010000005</v>
      </c>
      <c r="E816" s="277">
        <f>CE62</f>
        <v>4689798</v>
      </c>
      <c r="F816" s="277">
        <f>CE63</f>
        <v>4908727.8000000007</v>
      </c>
      <c r="G816" s="277">
        <f>CE64</f>
        <v>5877380.0999999996</v>
      </c>
      <c r="H816" s="280">
        <f>CE65</f>
        <v>669661.38999999966</v>
      </c>
      <c r="I816" s="280">
        <f>CE66</f>
        <v>7454837.4799999995</v>
      </c>
      <c r="J816" s="280">
        <f>CE67</f>
        <v>2602346</v>
      </c>
      <c r="K816" s="280">
        <f>CE68</f>
        <v>51212.840000000004</v>
      </c>
      <c r="L816" s="280">
        <f>CE69</f>
        <v>2093511.37</v>
      </c>
      <c r="M816" s="280">
        <f>CE70</f>
        <v>3876974</v>
      </c>
      <c r="N816" s="277">
        <f>CE75</f>
        <v>62696176.530000001</v>
      </c>
      <c r="O816" s="277">
        <f>CE73</f>
        <v>12126561.720000001</v>
      </c>
      <c r="P816" s="277">
        <f>CE76</f>
        <v>136496</v>
      </c>
      <c r="Q816" s="277">
        <f>CE77</f>
        <v>8620</v>
      </c>
      <c r="R816" s="277">
        <f>CE78</f>
        <v>46226</v>
      </c>
      <c r="S816" s="277">
        <f>CE79</f>
        <v>2924</v>
      </c>
      <c r="T816" s="281">
        <f>CE80</f>
        <v>60.95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15868948.51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17646852.009999998</v>
      </c>
      <c r="E817" s="180">
        <f>C379</f>
        <v>4689797.32</v>
      </c>
      <c r="F817" s="180">
        <f>C380</f>
        <v>4908727.8</v>
      </c>
      <c r="G817" s="240">
        <f>C381</f>
        <v>5877380.1000000006</v>
      </c>
      <c r="H817" s="240">
        <f>C382</f>
        <v>669661.3899999999</v>
      </c>
      <c r="I817" s="240">
        <f>C383</f>
        <v>7454837.4800000004</v>
      </c>
      <c r="J817" s="240">
        <f>C384</f>
        <v>2602348</v>
      </c>
      <c r="K817" s="240">
        <f>C385</f>
        <v>51212.840000000004</v>
      </c>
      <c r="L817" s="240">
        <f>C386+C387+C388+C389</f>
        <v>2093511.3699999868</v>
      </c>
      <c r="M817" s="240">
        <f>C370</f>
        <v>3876974</v>
      </c>
      <c r="N817" s="180">
        <f>D361</f>
        <v>62696176.530000001</v>
      </c>
      <c r="O817" s="180">
        <f>C359</f>
        <v>12126561.720000001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351" zoomScaleNormal="100" workbookViewId="0">
      <selection activeCell="D371" sqref="D371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Whitman Hospital and Medical Clinics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 t="str">
        <f>data!C59</f>
        <v/>
      </c>
      <c r="D9" s="14">
        <f>data!D59</f>
        <v>89</v>
      </c>
      <c r="E9" s="14">
        <f>data!E59</f>
        <v>1521</v>
      </c>
      <c r="F9" s="14" t="str">
        <f>data!F59</f>
        <v/>
      </c>
      <c r="G9" s="14" t="str">
        <f>data!G59</f>
        <v/>
      </c>
      <c r="H9" s="14">
        <f>data!H59</f>
        <v>0</v>
      </c>
      <c r="I9" s="14" t="str">
        <f>data!I59</f>
        <v/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0.01</v>
      </c>
      <c r="E10" s="26">
        <f>data!E60</f>
        <v>19.98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935.56000000000006</v>
      </c>
      <c r="E11" s="14">
        <f>data!E61</f>
        <v>1648838.4400000002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63</v>
      </c>
      <c r="E12" s="14">
        <f>data!E62</f>
        <v>123234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323136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7953.0599999999995</v>
      </c>
      <c r="E14" s="14">
        <f>data!E64</f>
        <v>222049.36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678.35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605071.1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1811</v>
      </c>
      <c r="E17" s="14">
        <f>data!E67</f>
        <v>100741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12689.15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13636.4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10762.619999999999</v>
      </c>
      <c r="E21" s="14">
        <f>data!E71</f>
        <v>3050073.8000000003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0</v>
      </c>
      <c r="D23" s="48">
        <f>+data!M669</f>
        <v>41428</v>
      </c>
      <c r="E23" s="48">
        <f>+data!M670</f>
        <v>2065931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220806.25</v>
      </c>
      <c r="E24" s="14">
        <f>data!E73</f>
        <v>2570547.25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31738</v>
      </c>
      <c r="E25" s="14">
        <f>data!E74</f>
        <v>2031736.75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252544.25</v>
      </c>
      <c r="E26" s="14">
        <f>data!E75</f>
        <v>4602284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95</v>
      </c>
      <c r="E28" s="14">
        <f>data!E76</f>
        <v>5284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5364.5744680851067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287</v>
      </c>
      <c r="E30" s="14">
        <f>data!E78</f>
        <v>4792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102</v>
      </c>
      <c r="E31" s="14">
        <f>data!E79</f>
        <v>1709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0.01</v>
      </c>
      <c r="E32" s="84">
        <f>data!E80</f>
        <v>19.98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Whitman Hospital and Medical Clinics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55</v>
      </c>
      <c r="D41" s="14" t="str">
        <f>data!K59</f>
        <v/>
      </c>
      <c r="E41" s="14">
        <f>data!L59</f>
        <v>923</v>
      </c>
      <c r="F41" s="14" t="str">
        <f>data!M59</f>
        <v/>
      </c>
      <c r="G41" s="14" t="str">
        <f>data!N59</f>
        <v/>
      </c>
      <c r="H41" s="14">
        <f>data!O59</f>
        <v>33</v>
      </c>
      <c r="I41" s="14">
        <f>data!P59</f>
        <v>100029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4.5199999999999996</v>
      </c>
      <c r="I42" s="26">
        <f>data!P60</f>
        <v>13.620000000000001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515703.57</v>
      </c>
      <c r="I43" s="14">
        <f>data!P61</f>
        <v>1244918.6299999999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37891</v>
      </c>
      <c r="I44" s="14">
        <f>data!P62</f>
        <v>93686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18548.45</v>
      </c>
      <c r="I46" s="14">
        <f>data!P64</f>
        <v>1597469.1600000001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573.92999999999995</v>
      </c>
      <c r="I47" s="14">
        <f>data!P65</f>
        <v>767.28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27602.81</v>
      </c>
      <c r="I48" s="14">
        <f>data!P66</f>
        <v>609486.7300000001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2784</v>
      </c>
      <c r="D49" s="14">
        <f>data!K67</f>
        <v>0</v>
      </c>
      <c r="E49" s="14">
        <f>data!L67</f>
        <v>50409</v>
      </c>
      <c r="F49" s="14">
        <f>data!M67</f>
        <v>0</v>
      </c>
      <c r="G49" s="14">
        <f>data!N67</f>
        <v>0</v>
      </c>
      <c r="H49" s="14">
        <f>data!O67</f>
        <v>19923</v>
      </c>
      <c r="I49" s="14">
        <f>data!P67</f>
        <v>124459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712.48</v>
      </c>
      <c r="I51" s="14">
        <f>data!P69</f>
        <v>26325.77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2784</v>
      </c>
      <c r="D53" s="14">
        <f>data!K71</f>
        <v>0</v>
      </c>
      <c r="E53" s="14">
        <f>data!L71</f>
        <v>50409</v>
      </c>
      <c r="F53" s="14">
        <f>data!M71</f>
        <v>0</v>
      </c>
      <c r="G53" s="14">
        <f>data!N71</f>
        <v>0</v>
      </c>
      <c r="H53" s="14">
        <f>data!O71</f>
        <v>620955.24000000011</v>
      </c>
      <c r="I53" s="14">
        <f>data!P71</f>
        <v>3697112.57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18848</v>
      </c>
      <c r="D55" s="48">
        <f>+data!M676</f>
        <v>0</v>
      </c>
      <c r="E55" s="48">
        <f>+data!M677</f>
        <v>590505</v>
      </c>
      <c r="F55" s="48">
        <f>+data!M678</f>
        <v>0</v>
      </c>
      <c r="G55" s="48">
        <f>+data!M679</f>
        <v>0</v>
      </c>
      <c r="H55" s="48">
        <f>+data!M680</f>
        <v>268696</v>
      </c>
      <c r="I55" s="48">
        <f>+data!M681</f>
        <v>2268902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61722.25</v>
      </c>
      <c r="D56" s="14">
        <f>data!K73</f>
        <v>0</v>
      </c>
      <c r="E56" s="14">
        <f>data!L73</f>
        <v>660684</v>
      </c>
      <c r="F56" s="14">
        <f>data!M73</f>
        <v>0</v>
      </c>
      <c r="G56" s="14">
        <f>data!N73</f>
        <v>0</v>
      </c>
      <c r="H56" s="14">
        <f>data!O73</f>
        <v>74848.5</v>
      </c>
      <c r="I56" s="14">
        <f>data!P73</f>
        <v>3236727.37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121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367352.75</v>
      </c>
      <c r="I57" s="14">
        <f>data!P74</f>
        <v>7485319.9199999999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61843.25</v>
      </c>
      <c r="D58" s="14">
        <f>data!K75</f>
        <v>0</v>
      </c>
      <c r="E58" s="14">
        <f>data!L75</f>
        <v>660684</v>
      </c>
      <c r="F58" s="14">
        <f>data!M75</f>
        <v>0</v>
      </c>
      <c r="G58" s="14">
        <f>data!N75</f>
        <v>0</v>
      </c>
      <c r="H58" s="14">
        <f>data!O75</f>
        <v>442201.25</v>
      </c>
      <c r="I58" s="14">
        <f>data!P75</f>
        <v>10722047.289999999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146</v>
      </c>
      <c r="D60" s="14">
        <f>data!K76</f>
        <v>0</v>
      </c>
      <c r="E60" s="14">
        <f>data!L76</f>
        <v>2644</v>
      </c>
      <c r="F60" s="14">
        <f>data!M76</f>
        <v>0</v>
      </c>
      <c r="G60" s="14">
        <f>data!N76</f>
        <v>0</v>
      </c>
      <c r="H60" s="14">
        <f>data!O76</f>
        <v>1045</v>
      </c>
      <c r="I60" s="14">
        <f>data!P76</f>
        <v>6528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3255.4255319148938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146</v>
      </c>
      <c r="D62" s="14">
        <f>data!K78</f>
        <v>0</v>
      </c>
      <c r="E62" s="14">
        <f>data!L78</f>
        <v>2944</v>
      </c>
      <c r="F62" s="14">
        <f>data!M78</f>
        <v>0</v>
      </c>
      <c r="G62" s="14">
        <f>data!N78</f>
        <v>0</v>
      </c>
      <c r="H62" s="14">
        <f>data!O78</f>
        <v>1045</v>
      </c>
      <c r="I62" s="14">
        <f>data!P78</f>
        <v>10258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63</v>
      </c>
      <c r="D63" s="14">
        <f>data!K79</f>
        <v>0</v>
      </c>
      <c r="E63" s="14">
        <f>data!L79</f>
        <v>1050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4.5199999999999996</v>
      </c>
      <c r="I64" s="26">
        <f>data!P80</f>
        <v>13.620000000000001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Whitman Hospital and Medical Clinics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25376</v>
      </c>
      <c r="D73" s="48">
        <f>data!R59</f>
        <v>53190</v>
      </c>
      <c r="E73" s="212"/>
      <c r="F73" s="212"/>
      <c r="G73" s="14">
        <f>data!U59</f>
        <v>85844</v>
      </c>
      <c r="H73" s="14">
        <f>data!V59</f>
        <v>1298</v>
      </c>
      <c r="I73" s="14" t="str">
        <f>data!W59</f>
        <v/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3</v>
      </c>
      <c r="E74" s="26">
        <f>data!S60</f>
        <v>0</v>
      </c>
      <c r="F74" s="26">
        <f>data!T60</f>
        <v>0</v>
      </c>
      <c r="G74" s="26">
        <f>data!U60</f>
        <v>10.8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632513.32999999996</v>
      </c>
      <c r="E75" s="14">
        <f>data!S61</f>
        <v>0</v>
      </c>
      <c r="F75" s="14">
        <f>data!T61</f>
        <v>0</v>
      </c>
      <c r="G75" s="14">
        <f>data!U61</f>
        <v>774709.49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35436</v>
      </c>
      <c r="E76" s="14">
        <f>data!S62</f>
        <v>0</v>
      </c>
      <c r="F76" s="14">
        <f>data!T62</f>
        <v>0</v>
      </c>
      <c r="G76" s="14">
        <f>data!U62</f>
        <v>54130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32154.12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27.26</v>
      </c>
      <c r="D78" s="14">
        <f>data!R64</f>
        <v>50458.67</v>
      </c>
      <c r="E78" s="14">
        <f>data!S64</f>
        <v>0</v>
      </c>
      <c r="F78" s="14">
        <f>data!T64</f>
        <v>0</v>
      </c>
      <c r="G78" s="14">
        <f>data!U64</f>
        <v>452689.95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678.35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900</v>
      </c>
      <c r="E80" s="14">
        <f>data!S66</f>
        <v>0</v>
      </c>
      <c r="F80" s="14">
        <f>data!T66</f>
        <v>0</v>
      </c>
      <c r="G80" s="14">
        <f>data!U66</f>
        <v>376284.82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71114</v>
      </c>
      <c r="D81" s="14">
        <f>data!R67</f>
        <v>4461</v>
      </c>
      <c r="E81" s="14">
        <f>data!S67</f>
        <v>0</v>
      </c>
      <c r="F81" s="14">
        <f>data!T67</f>
        <v>0</v>
      </c>
      <c r="G81" s="14">
        <f>data!U67</f>
        <v>62744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437.88</v>
      </c>
      <c r="E83" s="14">
        <f>data!S69</f>
        <v>0</v>
      </c>
      <c r="F83" s="14">
        <f>data!T69</f>
        <v>0</v>
      </c>
      <c r="G83" s="14">
        <f>data!U69</f>
        <v>63080.2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71141.259999999995</v>
      </c>
      <c r="D85" s="14">
        <f>data!R71</f>
        <v>724206.88</v>
      </c>
      <c r="E85" s="14">
        <f>data!S71</f>
        <v>0</v>
      </c>
      <c r="F85" s="14">
        <f>data!T71</f>
        <v>0</v>
      </c>
      <c r="G85" s="14">
        <f>data!U71</f>
        <v>1816470.9300000002</v>
      </c>
      <c r="H85" s="14">
        <f>data!V71</f>
        <v>0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280223</v>
      </c>
      <c r="D87" s="48">
        <f>+data!M683</f>
        <v>411152</v>
      </c>
      <c r="E87" s="48">
        <f>+data!M684</f>
        <v>0</v>
      </c>
      <c r="F87" s="48">
        <f>+data!M685</f>
        <v>0</v>
      </c>
      <c r="G87" s="48">
        <f>+data!M686</f>
        <v>1353799</v>
      </c>
      <c r="H87" s="48">
        <f>+data!M687</f>
        <v>28550</v>
      </c>
      <c r="I87" s="48">
        <f>+data!M688</f>
        <v>0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133731</v>
      </c>
      <c r="D88" s="14">
        <f>data!R73</f>
        <v>546769.65</v>
      </c>
      <c r="E88" s="14">
        <f>data!S73</f>
        <v>0</v>
      </c>
      <c r="F88" s="14">
        <f>data!T73</f>
        <v>0</v>
      </c>
      <c r="G88" s="14">
        <f>data!U73</f>
        <v>760514.58</v>
      </c>
      <c r="H88" s="14">
        <f>data!V73</f>
        <v>21901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754096.75</v>
      </c>
      <c r="D89" s="14">
        <f>data!R74</f>
        <v>2246744.2400000002</v>
      </c>
      <c r="E89" s="14">
        <f>data!S74</f>
        <v>0</v>
      </c>
      <c r="F89" s="14">
        <f>data!T74</f>
        <v>0</v>
      </c>
      <c r="G89" s="14">
        <f>data!U74</f>
        <v>6556422.0499999998</v>
      </c>
      <c r="H89" s="14">
        <f>data!V74</f>
        <v>252178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887827.75</v>
      </c>
      <c r="D90" s="14">
        <f>data!R75</f>
        <v>2793513.89</v>
      </c>
      <c r="E90" s="14">
        <f>data!S75</f>
        <v>0</v>
      </c>
      <c r="F90" s="14">
        <f>data!T75</f>
        <v>0</v>
      </c>
      <c r="G90" s="14">
        <f>data!U75</f>
        <v>7316936.6299999999</v>
      </c>
      <c r="H90" s="14">
        <f>data!V75</f>
        <v>274079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3730</v>
      </c>
      <c r="D92" s="14">
        <f>data!R76</f>
        <v>234</v>
      </c>
      <c r="E92" s="14">
        <f>data!S76</f>
        <v>0</v>
      </c>
      <c r="F92" s="14">
        <f>data!T76</f>
        <v>0</v>
      </c>
      <c r="G92" s="14">
        <f>data!U76</f>
        <v>3291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234</v>
      </c>
      <c r="E94" s="14">
        <f>data!S78</f>
        <v>0</v>
      </c>
      <c r="F94" s="14">
        <f>data!T78</f>
        <v>0</v>
      </c>
      <c r="G94" s="14">
        <f>data!U78</f>
        <v>3291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Whitman Hospital and Medical Clinics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 t="str">
        <f>data!X59</f>
        <v/>
      </c>
      <c r="D105" s="14" t="str">
        <f>data!Y59</f>
        <v/>
      </c>
      <c r="E105" s="14" t="str">
        <f>data!Z59</f>
        <v/>
      </c>
      <c r="F105" s="14" t="str">
        <f>data!AA59</f>
        <v/>
      </c>
      <c r="G105" s="212"/>
      <c r="H105" s="14">
        <f>data!AC59</f>
        <v>1775</v>
      </c>
      <c r="I105" s="14" t="str">
        <f>data!AD59</f>
        <v/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11.72</v>
      </c>
      <c r="E106" s="26">
        <f>data!Z60</f>
        <v>0</v>
      </c>
      <c r="F106" s="26">
        <f>data!AA60</f>
        <v>0</v>
      </c>
      <c r="G106" s="26">
        <f>data!AB60</f>
        <v>2.08</v>
      </c>
      <c r="H106" s="26">
        <f>data!AC60</f>
        <v>5.39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934199.3</v>
      </c>
      <c r="E107" s="14">
        <f>data!Z61</f>
        <v>0</v>
      </c>
      <c r="F107" s="14">
        <f>data!AA61</f>
        <v>0</v>
      </c>
      <c r="G107" s="14">
        <f>data!AB61</f>
        <v>248663.44</v>
      </c>
      <c r="H107" s="14">
        <f>data!AC61</f>
        <v>525156.57000000007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67069</v>
      </c>
      <c r="E108" s="14">
        <f>data!Z62</f>
        <v>0</v>
      </c>
      <c r="F108" s="14">
        <f>data!AA62</f>
        <v>0</v>
      </c>
      <c r="G108" s="14">
        <f>data!AB62</f>
        <v>16387</v>
      </c>
      <c r="H108" s="14">
        <f>data!AC62</f>
        <v>40498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84010.139999999985</v>
      </c>
      <c r="E110" s="14">
        <f>data!Z64</f>
        <v>0</v>
      </c>
      <c r="F110" s="14">
        <f>data!AA64</f>
        <v>0</v>
      </c>
      <c r="G110" s="14">
        <f>data!AB64</f>
        <v>1659143.4900000002</v>
      </c>
      <c r="H110" s="14">
        <f>data!AC64</f>
        <v>62888.2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1408.86</v>
      </c>
      <c r="E111" s="14">
        <f>data!Z65</f>
        <v>0</v>
      </c>
      <c r="F111" s="14">
        <f>data!AA65</f>
        <v>0</v>
      </c>
      <c r="G111" s="14">
        <f>data!AB65</f>
        <v>678.35</v>
      </c>
      <c r="H111" s="14">
        <f>data!AC65</f>
        <v>678.35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53305.19</v>
      </c>
      <c r="E112" s="14">
        <f>data!Z66</f>
        <v>0</v>
      </c>
      <c r="F112" s="14">
        <f>data!AA66</f>
        <v>0</v>
      </c>
      <c r="G112" s="14">
        <f>data!AB66</f>
        <v>1288849.33</v>
      </c>
      <c r="H112" s="14">
        <f>data!AC66</f>
        <v>73153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58893</v>
      </c>
      <c r="E113" s="14">
        <f>data!Z67</f>
        <v>0</v>
      </c>
      <c r="F113" s="14">
        <f>data!AA67</f>
        <v>0</v>
      </c>
      <c r="G113" s="14">
        <f>data!AB67</f>
        <v>14642</v>
      </c>
      <c r="H113" s="14">
        <f>data!AC67</f>
        <v>22764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404907.81</v>
      </c>
      <c r="E115" s="14">
        <f>data!Z69</f>
        <v>0</v>
      </c>
      <c r="F115" s="14">
        <f>data!AA69</f>
        <v>0</v>
      </c>
      <c r="G115" s="14">
        <f>data!AB69</f>
        <v>1862.37</v>
      </c>
      <c r="H115" s="14">
        <f>data!AC69</f>
        <v>795.16000000000008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-3418153.65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0</v>
      </c>
      <c r="D117" s="14">
        <f>data!Y71</f>
        <v>1603793.3</v>
      </c>
      <c r="E117" s="14">
        <f>data!Z71</f>
        <v>0</v>
      </c>
      <c r="F117" s="14">
        <f>data!AA71</f>
        <v>0</v>
      </c>
      <c r="G117" s="14">
        <f>data!AB71</f>
        <v>-187927.66999999946</v>
      </c>
      <c r="H117" s="14">
        <f>data!AC71</f>
        <v>725933.28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0</v>
      </c>
      <c r="D119" s="48">
        <f>+data!M690</f>
        <v>1520964</v>
      </c>
      <c r="E119" s="48">
        <f>+data!M691</f>
        <v>0</v>
      </c>
      <c r="F119" s="48">
        <f>+data!M692</f>
        <v>0</v>
      </c>
      <c r="G119" s="48">
        <f>+data!M693</f>
        <v>714915</v>
      </c>
      <c r="H119" s="48">
        <f>+data!M694</f>
        <v>254272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502257.1</v>
      </c>
      <c r="E120" s="14">
        <f>data!Z73</f>
        <v>0</v>
      </c>
      <c r="F120" s="14">
        <f>data!AA73</f>
        <v>0</v>
      </c>
      <c r="G120" s="14">
        <f>data!AB73</f>
        <v>1000526.27</v>
      </c>
      <c r="H120" s="14">
        <f>data!AC73</f>
        <v>13657.5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0</v>
      </c>
      <c r="D121" s="14">
        <f>data!Y74</f>
        <v>8794895.5</v>
      </c>
      <c r="E121" s="14">
        <f>data!Z74</f>
        <v>0</v>
      </c>
      <c r="F121" s="14">
        <f>data!AA74</f>
        <v>0</v>
      </c>
      <c r="G121" s="14">
        <f>data!AB74</f>
        <v>3845387.48</v>
      </c>
      <c r="H121" s="14">
        <f>data!AC74</f>
        <v>63578.75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0</v>
      </c>
      <c r="D122" s="14">
        <f>data!Y75</f>
        <v>9297152.5999999996</v>
      </c>
      <c r="E122" s="14">
        <f>data!Z75</f>
        <v>0</v>
      </c>
      <c r="F122" s="14">
        <f>data!AA75</f>
        <v>0</v>
      </c>
      <c r="G122" s="14">
        <f>data!AB75</f>
        <v>4845913.75</v>
      </c>
      <c r="H122" s="14">
        <f>data!AC75</f>
        <v>77236.25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3089</v>
      </c>
      <c r="E124" s="14">
        <f>data!Z76</f>
        <v>0</v>
      </c>
      <c r="F124" s="14">
        <f>data!AA76</f>
        <v>0</v>
      </c>
      <c r="G124" s="14">
        <f>data!AB76</f>
        <v>768</v>
      </c>
      <c r="H124" s="14">
        <f>data!AC76</f>
        <v>1194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2360</v>
      </c>
      <c r="E126" s="14">
        <f>data!Z78</f>
        <v>0</v>
      </c>
      <c r="F126" s="14">
        <f>data!AA78</f>
        <v>0</v>
      </c>
      <c r="G126" s="14">
        <f>data!AB78</f>
        <v>618</v>
      </c>
      <c r="H126" s="14">
        <f>data!AC78</f>
        <v>1194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Whitman Hospital and Medical Clinics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8139</v>
      </c>
      <c r="D137" s="14" t="str">
        <f>data!AF59</f>
        <v/>
      </c>
      <c r="E137" s="14">
        <f>data!AG59</f>
        <v>3286</v>
      </c>
      <c r="F137" s="14" t="str">
        <f>data!AH59</f>
        <v/>
      </c>
      <c r="G137" s="14" t="str">
        <f>data!AI59</f>
        <v/>
      </c>
      <c r="H137" s="14">
        <f>data!AJ59</f>
        <v>37613</v>
      </c>
      <c r="I137" s="14">
        <f>data!AK59</f>
        <v>1566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13.190000000000001</v>
      </c>
      <c r="D138" s="26">
        <f>data!AF60</f>
        <v>0</v>
      </c>
      <c r="E138" s="26">
        <f>data!AG60</f>
        <v>11.44</v>
      </c>
      <c r="F138" s="26">
        <f>data!AH60</f>
        <v>0</v>
      </c>
      <c r="G138" s="26">
        <f>data!AI60</f>
        <v>0</v>
      </c>
      <c r="H138" s="26">
        <f>data!AJ60</f>
        <v>43.569999999999993</v>
      </c>
      <c r="I138" s="26">
        <f>data!AK60</f>
        <v>1.88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989965.31000000017</v>
      </c>
      <c r="D139" s="14">
        <f>data!AF61</f>
        <v>0</v>
      </c>
      <c r="E139" s="14">
        <f>data!AG61</f>
        <v>929190.27</v>
      </c>
      <c r="F139" s="14">
        <f>data!AH61</f>
        <v>0</v>
      </c>
      <c r="G139" s="14">
        <f>data!AI61</f>
        <v>0</v>
      </c>
      <c r="H139" s="14">
        <f>data!AJ61</f>
        <v>3815681.08</v>
      </c>
      <c r="I139" s="14">
        <f>data!AK61</f>
        <v>172945.45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70602</v>
      </c>
      <c r="D140" s="14">
        <f>data!AF62</f>
        <v>0</v>
      </c>
      <c r="E140" s="14">
        <f>data!AG62</f>
        <v>69557</v>
      </c>
      <c r="F140" s="14">
        <f>data!AH62</f>
        <v>0</v>
      </c>
      <c r="G140" s="14">
        <f>data!AI62</f>
        <v>0</v>
      </c>
      <c r="H140" s="14">
        <f>data!AJ62</f>
        <v>221152</v>
      </c>
      <c r="I140" s="14">
        <f>data!AK62</f>
        <v>12650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1398064.67</v>
      </c>
      <c r="F141" s="14">
        <f>data!AH63</f>
        <v>0</v>
      </c>
      <c r="G141" s="14">
        <f>data!AI63</f>
        <v>0</v>
      </c>
      <c r="H141" s="14">
        <f>data!AJ63</f>
        <v>2963253.96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60967.67</v>
      </c>
      <c r="D142" s="14">
        <f>data!AF64</f>
        <v>0</v>
      </c>
      <c r="E142" s="14">
        <f>data!AG64</f>
        <v>130736.06999999999</v>
      </c>
      <c r="F142" s="14">
        <f>data!AH64</f>
        <v>0</v>
      </c>
      <c r="G142" s="14">
        <f>data!AI64</f>
        <v>0</v>
      </c>
      <c r="H142" s="14">
        <f>data!AJ64</f>
        <v>963627.64999999967</v>
      </c>
      <c r="I142" s="14">
        <f>data!AK64</f>
        <v>6760.11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2044.45</v>
      </c>
      <c r="D143" s="14">
        <f>data!AF65</f>
        <v>0</v>
      </c>
      <c r="E143" s="14">
        <f>data!AG65</f>
        <v>678.35</v>
      </c>
      <c r="F143" s="14">
        <f>data!AH65</f>
        <v>0</v>
      </c>
      <c r="G143" s="14">
        <f>data!AI65</f>
        <v>0</v>
      </c>
      <c r="H143" s="14">
        <f>data!AJ65</f>
        <v>6714.85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3193.73</v>
      </c>
      <c r="D144" s="14">
        <f>data!AF66</f>
        <v>0</v>
      </c>
      <c r="E144" s="14">
        <f>data!AG66</f>
        <v>4732.83</v>
      </c>
      <c r="F144" s="14">
        <f>data!AH66</f>
        <v>0</v>
      </c>
      <c r="G144" s="14">
        <f>data!AI66</f>
        <v>0</v>
      </c>
      <c r="H144" s="14">
        <f>data!AJ66</f>
        <v>1566656.7699999998</v>
      </c>
      <c r="I144" s="14">
        <f>data!AK66</f>
        <v>14140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119750</v>
      </c>
      <c r="D145" s="14">
        <f>data!AF67</f>
        <v>0</v>
      </c>
      <c r="E145" s="14">
        <f>data!AG67</f>
        <v>39160</v>
      </c>
      <c r="F145" s="14">
        <f>data!AH67</f>
        <v>0</v>
      </c>
      <c r="G145" s="14">
        <f>data!AI67</f>
        <v>0</v>
      </c>
      <c r="H145" s="14">
        <f>data!AJ67</f>
        <v>168004</v>
      </c>
      <c r="I145" s="14">
        <f>data!AK67</f>
        <v>85508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26282.340000000004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2678.92</v>
      </c>
      <c r="D147" s="14">
        <f>data!AF69</f>
        <v>0</v>
      </c>
      <c r="E147" s="14">
        <f>data!AG69</f>
        <v>14065.45</v>
      </c>
      <c r="F147" s="14">
        <f>data!AH69</f>
        <v>0</v>
      </c>
      <c r="G147" s="14">
        <f>data!AI69</f>
        <v>0</v>
      </c>
      <c r="H147" s="14">
        <f>data!AJ69</f>
        <v>11165.529999999999</v>
      </c>
      <c r="I147" s="14">
        <f>data!AK69</f>
        <v>87.8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-11491.83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-20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1237710.2499999998</v>
      </c>
      <c r="D149" s="14">
        <f>data!AF71</f>
        <v>0</v>
      </c>
      <c r="E149" s="14">
        <f>data!AG71</f>
        <v>2586184.64</v>
      </c>
      <c r="F149" s="14">
        <f>data!AH71</f>
        <v>0</v>
      </c>
      <c r="G149" s="14">
        <f>data!AI71</f>
        <v>0</v>
      </c>
      <c r="H149" s="14">
        <f>data!AJ71</f>
        <v>9742518.1799999978</v>
      </c>
      <c r="I149" s="14">
        <f>data!AK71</f>
        <v>292091.36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1103650</v>
      </c>
      <c r="D151" s="48">
        <f>+data!M697</f>
        <v>0</v>
      </c>
      <c r="E151" s="48">
        <f>+data!M698</f>
        <v>1060978</v>
      </c>
      <c r="F151" s="48">
        <f>+data!M699</f>
        <v>0</v>
      </c>
      <c r="G151" s="48">
        <f>+data!M700</f>
        <v>0</v>
      </c>
      <c r="H151" s="48">
        <f>+data!M701</f>
        <v>3028898</v>
      </c>
      <c r="I151" s="48">
        <f>+data!M702</f>
        <v>446972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417765.75</v>
      </c>
      <c r="D152" s="14">
        <f>data!AF73</f>
        <v>0</v>
      </c>
      <c r="E152" s="14">
        <f>data!AG73</f>
        <v>10050</v>
      </c>
      <c r="F152" s="14">
        <f>data!AH73</f>
        <v>0</v>
      </c>
      <c r="G152" s="14">
        <f>data!AI73</f>
        <v>0</v>
      </c>
      <c r="H152" s="14">
        <f>data!AJ73</f>
        <v>1631241.25</v>
      </c>
      <c r="I152" s="14">
        <f>data!AK73</f>
        <v>229338.75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2416345.75</v>
      </c>
      <c r="D153" s="14">
        <f>data!AF74</f>
        <v>0</v>
      </c>
      <c r="E153" s="14">
        <f>data!AG74</f>
        <v>4742991.5</v>
      </c>
      <c r="F153" s="14">
        <f>data!AH74</f>
        <v>0</v>
      </c>
      <c r="G153" s="14">
        <f>data!AI74</f>
        <v>0</v>
      </c>
      <c r="H153" s="14">
        <f>data!AJ74</f>
        <v>8000417.3700000001</v>
      </c>
      <c r="I153" s="14">
        <f>data!AK74</f>
        <v>283547.75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2834111.5</v>
      </c>
      <c r="D154" s="14">
        <f>data!AF75</f>
        <v>0</v>
      </c>
      <c r="E154" s="14">
        <f>data!AG75</f>
        <v>4753041.5</v>
      </c>
      <c r="F154" s="14">
        <f>data!AH75</f>
        <v>0</v>
      </c>
      <c r="G154" s="14">
        <f>data!AI75</f>
        <v>0</v>
      </c>
      <c r="H154" s="14">
        <f>data!AJ75</f>
        <v>9631658.620000001</v>
      </c>
      <c r="I154" s="14">
        <f>data!AK75</f>
        <v>512886.5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6281</v>
      </c>
      <c r="D156" s="14">
        <f>data!AF76</f>
        <v>0</v>
      </c>
      <c r="E156" s="14">
        <f>data!AG76</f>
        <v>2054</v>
      </c>
      <c r="F156" s="14">
        <f>data!AH76</f>
        <v>0</v>
      </c>
      <c r="G156" s="14">
        <f>data!AI76</f>
        <v>0</v>
      </c>
      <c r="H156" s="14">
        <f>data!AJ76</f>
        <v>8812</v>
      </c>
      <c r="I156" s="14">
        <f>data!AK76</f>
        <v>4485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6281</v>
      </c>
      <c r="D158" s="14">
        <f>data!AF78</f>
        <v>0</v>
      </c>
      <c r="E158" s="14">
        <f>data!AG78</f>
        <v>2054</v>
      </c>
      <c r="F158" s="14">
        <f>data!AH78</f>
        <v>0</v>
      </c>
      <c r="G158" s="14">
        <f>data!AI78</f>
        <v>0</v>
      </c>
      <c r="H158" s="14">
        <f>data!AJ78</f>
        <v>2777</v>
      </c>
      <c r="I158" s="14">
        <f>data!AK78</f>
        <v>5820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11.44</v>
      </c>
      <c r="F160" s="26">
        <f>data!AH80</f>
        <v>0</v>
      </c>
      <c r="G160" s="26">
        <f>data!AI80</f>
        <v>0</v>
      </c>
      <c r="H160" s="26">
        <f>data!AJ80</f>
        <v>10.93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Whitman Hospital and Medical Clinics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124</v>
      </c>
      <c r="D169" s="14" t="str">
        <f>data!AM59</f>
        <v/>
      </c>
      <c r="E169" s="14" t="str">
        <f>data!AN59</f>
        <v/>
      </c>
      <c r="F169" s="14" t="str">
        <f>data!AO59</f>
        <v/>
      </c>
      <c r="G169" s="14" t="str">
        <f>data!AP59</f>
        <v/>
      </c>
      <c r="H169" s="14" t="str">
        <f>data!AQ59</f>
        <v/>
      </c>
      <c r="I169" s="14" t="str">
        <f>data!AR59</f>
        <v/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0.12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10137.57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776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7.35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34241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43.9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45205.82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106621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7216.25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30033.75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37250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1796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461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Whitman Hospital and Medical Clinics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 t="str">
        <f>data!AS59</f>
        <v/>
      </c>
      <c r="D201" s="14" t="str">
        <f>data!AT59</f>
        <v/>
      </c>
      <c r="E201" s="14" t="str">
        <f>data!AU59</f>
        <v/>
      </c>
      <c r="F201" s="212"/>
      <c r="G201" s="212"/>
      <c r="H201" s="212"/>
      <c r="I201" s="14">
        <f>data!AY59</f>
        <v>8620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0.45</v>
      </c>
      <c r="G202" s="26">
        <f>data!AW60</f>
        <v>0</v>
      </c>
      <c r="H202" s="26">
        <f>data!AX60</f>
        <v>0</v>
      </c>
      <c r="I202" s="26">
        <f>data!AY60</f>
        <v>8.4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43811.5</v>
      </c>
      <c r="G203" s="14">
        <f>data!AW61</f>
        <v>0</v>
      </c>
      <c r="H203" s="14">
        <f>data!AX61</f>
        <v>0</v>
      </c>
      <c r="I203" s="14">
        <f>data!AY61</f>
        <v>462251.37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2903</v>
      </c>
      <c r="G204" s="14">
        <f>data!AW62</f>
        <v>0</v>
      </c>
      <c r="H204" s="14">
        <f>data!AX62</f>
        <v>0</v>
      </c>
      <c r="I204" s="14">
        <f>data!AY62</f>
        <v>34946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44904.15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67360.37000000001</v>
      </c>
      <c r="G206" s="14">
        <f>data!AW64</f>
        <v>0</v>
      </c>
      <c r="H206" s="14">
        <f>data!AX64</f>
        <v>0</v>
      </c>
      <c r="I206" s="14">
        <f>data!AY64</f>
        <v>216686.84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678.35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12422.92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51343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1505.6799999999985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-171590.48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158979.02000000002</v>
      </c>
      <c r="G213" s="14">
        <f>data!AW71</f>
        <v>0</v>
      </c>
      <c r="H213" s="14">
        <f>data!AX71</f>
        <v>0</v>
      </c>
      <c r="I213" s="14">
        <f>data!AY71</f>
        <v>608243.68000000005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303644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26257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2666707.5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2692964.5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2693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0.45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Whitman Hospital and Medical Clinics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136496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2.3199999999999998</v>
      </c>
      <c r="F234" s="26">
        <f>data!BC60</f>
        <v>0</v>
      </c>
      <c r="G234" s="26">
        <f>data!BD60</f>
        <v>4.1100000000000003</v>
      </c>
      <c r="H234" s="26">
        <f>data!BE60</f>
        <v>4.3900000000000006</v>
      </c>
      <c r="I234" s="26">
        <f>data!BF60</f>
        <v>9.2200000000000006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185513.41</v>
      </c>
      <c r="F235" s="14">
        <f>data!BC61</f>
        <v>0</v>
      </c>
      <c r="G235" s="14">
        <f>data!BD61</f>
        <v>199159.56999999998</v>
      </c>
      <c r="H235" s="14">
        <f>data!BE61</f>
        <v>337415.64</v>
      </c>
      <c r="I235" s="14">
        <f>data!BF61</f>
        <v>402507.32999999996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13428</v>
      </c>
      <c r="F236" s="14">
        <f>data!BC62</f>
        <v>0</v>
      </c>
      <c r="G236" s="14">
        <f>data!BD62</f>
        <v>14927</v>
      </c>
      <c r="H236" s="14">
        <f>data!BE62</f>
        <v>24945</v>
      </c>
      <c r="I236" s="14">
        <f>data!BF62</f>
        <v>30269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1125.17</v>
      </c>
      <c r="F238" s="14">
        <f>data!BC64</f>
        <v>0</v>
      </c>
      <c r="G238" s="14">
        <f>data!BD64</f>
        <v>51653.67</v>
      </c>
      <c r="H238" s="14">
        <f>data!BE64</f>
        <v>22395.550000000003</v>
      </c>
      <c r="I238" s="14">
        <f>data!BF64</f>
        <v>69683.13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1315.23</v>
      </c>
      <c r="F239" s="14">
        <f>data!BC65</f>
        <v>0</v>
      </c>
      <c r="G239" s="14">
        <f>data!BD65</f>
        <v>773.19</v>
      </c>
      <c r="H239" s="14">
        <f>data!BE65</f>
        <v>523146.83999999991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98945.67</v>
      </c>
      <c r="E240" s="14">
        <f>data!BB66</f>
        <v>54996</v>
      </c>
      <c r="F240" s="14">
        <f>data!BC66</f>
        <v>0</v>
      </c>
      <c r="G240" s="14">
        <f>data!BD66</f>
        <v>12529.05</v>
      </c>
      <c r="H240" s="14">
        <f>data!BE66</f>
        <v>79579.22</v>
      </c>
      <c r="I240" s="14">
        <f>data!BF66</f>
        <v>1283.28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1716</v>
      </c>
      <c r="F241" s="14">
        <f>data!BC67</f>
        <v>0</v>
      </c>
      <c r="G241" s="14">
        <f>data!BD67</f>
        <v>31420</v>
      </c>
      <c r="H241" s="14">
        <f>data!BE67</f>
        <v>1312956</v>
      </c>
      <c r="I241" s="14">
        <f>data!BF67</f>
        <v>40380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161.44999999999999</v>
      </c>
      <c r="F243" s="14">
        <f>data!BC69</f>
        <v>0</v>
      </c>
      <c r="G243" s="14">
        <f>data!BD69</f>
        <v>135.64000000000001</v>
      </c>
      <c r="H243" s="14">
        <f>data!BE69</f>
        <v>341726.89</v>
      </c>
      <c r="I243" s="14">
        <f>data!BF69</f>
        <v>518.13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98945.67</v>
      </c>
      <c r="E245" s="14">
        <f>data!BB71</f>
        <v>258255.26000000004</v>
      </c>
      <c r="F245" s="14">
        <f>data!BC71</f>
        <v>0</v>
      </c>
      <c r="G245" s="14">
        <f>data!BD71</f>
        <v>310598.12</v>
      </c>
      <c r="H245" s="14">
        <f>data!BE71</f>
        <v>2642165.14</v>
      </c>
      <c r="I245" s="14">
        <f>data!BF71</f>
        <v>544640.87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90</v>
      </c>
      <c r="F252" s="85">
        <f>data!BC76</f>
        <v>0</v>
      </c>
      <c r="G252" s="85">
        <f>data!BD76</f>
        <v>1648</v>
      </c>
      <c r="H252" s="85">
        <f>data!BE76</f>
        <v>68866</v>
      </c>
      <c r="I252" s="85">
        <f>data!BF76</f>
        <v>2118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90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Whitman Hospital and Medical Clinics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3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8.6300000000000008</v>
      </c>
      <c r="I266" s="26">
        <f>data!BM60</f>
        <v>2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237103.77000000002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423558.41000000003</v>
      </c>
      <c r="I267" s="14">
        <f>data!BM61</f>
        <v>155049.63999999998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16443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30527</v>
      </c>
      <c r="I268" s="14">
        <f>data!BM62</f>
        <v>10518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63250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-985.48</v>
      </c>
      <c r="E270" s="14">
        <f>data!BI64</f>
        <v>91.59</v>
      </c>
      <c r="F270" s="14">
        <f>data!BJ64</f>
        <v>0</v>
      </c>
      <c r="G270" s="14">
        <f>data!BK64</f>
        <v>0</v>
      </c>
      <c r="H270" s="14">
        <f>data!BL64</f>
        <v>14357.880000000001</v>
      </c>
      <c r="I270" s="14">
        <f>data!BM64</f>
        <v>1920.5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118596.86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887.47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1570068.14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553796.46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29208</v>
      </c>
      <c r="I273" s="14">
        <f>data!BM67</f>
        <v>11153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2638.17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26230.23</v>
      </c>
      <c r="E275" s="14">
        <f>data!BI69</f>
        <v>17201.82</v>
      </c>
      <c r="F275" s="14">
        <f>data!BJ69</f>
        <v>0</v>
      </c>
      <c r="G275" s="14">
        <f>data!BK69</f>
        <v>0</v>
      </c>
      <c r="H275" s="14">
        <f>data!BL69</f>
        <v>261.86</v>
      </c>
      <c r="I275" s="14">
        <f>data!BM69</f>
        <v>43223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1967456.52</v>
      </c>
      <c r="E277" s="14">
        <f>data!BI71</f>
        <v>17293.41</v>
      </c>
      <c r="F277" s="14">
        <f>data!BJ71</f>
        <v>0</v>
      </c>
      <c r="G277" s="14">
        <f>data!BK71</f>
        <v>0</v>
      </c>
      <c r="H277" s="14">
        <f>data!BL71</f>
        <v>1055235.25</v>
      </c>
      <c r="I277" s="14">
        <f>data!BM71</f>
        <v>285114.14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1532</v>
      </c>
      <c r="I284" s="85">
        <f>data!BM76</f>
        <v>585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Whitman Hospital and Medical Clinics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5.24</v>
      </c>
      <c r="D298" s="26">
        <f>data!BO60</f>
        <v>0.4</v>
      </c>
      <c r="E298" s="26">
        <f>data!BP60</f>
        <v>0.38</v>
      </c>
      <c r="F298" s="26">
        <f>data!BQ60</f>
        <v>0</v>
      </c>
      <c r="G298" s="26">
        <f>data!BR60</f>
        <v>4.03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848023.23</v>
      </c>
      <c r="D299" s="14">
        <f>data!BO61</f>
        <v>48294.22</v>
      </c>
      <c r="E299" s="14">
        <f>data!BP61</f>
        <v>30833.56</v>
      </c>
      <c r="F299" s="14">
        <f>data!BQ61</f>
        <v>0</v>
      </c>
      <c r="G299" s="14">
        <f>data!BR61</f>
        <v>345005.08999999997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51121</v>
      </c>
      <c r="D300" s="14">
        <f>data!BO62</f>
        <v>3359</v>
      </c>
      <c r="E300" s="14">
        <f>data!BP62</f>
        <v>1977</v>
      </c>
      <c r="F300" s="14">
        <f>data!BQ62</f>
        <v>0</v>
      </c>
      <c r="G300" s="14">
        <f>data!BR62</f>
        <v>3502350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68010.899999999994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10989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9330.4599999999991</v>
      </c>
      <c r="D302" s="14">
        <f>data!BO64</f>
        <v>13942.630000000001</v>
      </c>
      <c r="E302" s="14">
        <f>data!BP64</f>
        <v>3675.4700000000003</v>
      </c>
      <c r="F302" s="14">
        <f>data!BQ64</f>
        <v>0</v>
      </c>
      <c r="G302" s="14">
        <f>data!BR64</f>
        <v>58276.41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3852.54</v>
      </c>
      <c r="D303" s="14">
        <f>data!BO65</f>
        <v>305.47000000000003</v>
      </c>
      <c r="E303" s="14">
        <f>data!BP65</f>
        <v>284.95</v>
      </c>
      <c r="F303" s="14">
        <f>data!BQ65</f>
        <v>0</v>
      </c>
      <c r="G303" s="14">
        <f>data!BR65</f>
        <v>2277.46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12714.11</v>
      </c>
      <c r="D304" s="14">
        <f>data!BO66</f>
        <v>5344.58</v>
      </c>
      <c r="E304" s="14">
        <f>data!BP66</f>
        <v>144679.57</v>
      </c>
      <c r="F304" s="14">
        <f>data!BQ66</f>
        <v>0</v>
      </c>
      <c r="G304" s="14">
        <f>data!BR66</f>
        <v>133557.76999999999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105107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6864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8730.44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146946.53999999998</v>
      </c>
      <c r="D307" s="14">
        <f>data!BO69</f>
        <v>0</v>
      </c>
      <c r="E307" s="14">
        <f>data!BP69</f>
        <v>76384.090000000011</v>
      </c>
      <c r="F307" s="14">
        <f>data!BQ69</f>
        <v>0</v>
      </c>
      <c r="G307" s="14">
        <f>data!BR69</f>
        <v>272104.09999999998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1253836.22</v>
      </c>
      <c r="D309" s="14">
        <f>data!BO71</f>
        <v>71245.900000000009</v>
      </c>
      <c r="E309" s="14">
        <f>data!BP71</f>
        <v>257834.64</v>
      </c>
      <c r="F309" s="14">
        <f>data!BQ71</f>
        <v>0</v>
      </c>
      <c r="G309" s="14">
        <f>data!BR71</f>
        <v>4331423.83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5513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360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Whitman Hospital and Medical Clinics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11.17</v>
      </c>
      <c r="E330" s="26">
        <f>data!BW60</f>
        <v>0</v>
      </c>
      <c r="F330" s="26">
        <f>data!BX60</f>
        <v>7.71</v>
      </c>
      <c r="G330" s="26">
        <f>data!BY60</f>
        <v>0</v>
      </c>
      <c r="H330" s="26">
        <f>data!BZ60</f>
        <v>0</v>
      </c>
      <c r="I330" s="26">
        <f>data!CA60</f>
        <v>0.74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520028.69999999995</v>
      </c>
      <c r="E331" s="86">
        <f>data!BW61</f>
        <v>0</v>
      </c>
      <c r="F331" s="86">
        <f>data!BX61</f>
        <v>881342.04999999993</v>
      </c>
      <c r="G331" s="86">
        <f>data!BY61</f>
        <v>0</v>
      </c>
      <c r="H331" s="86">
        <f>data!BZ61</f>
        <v>0</v>
      </c>
      <c r="I331" s="86">
        <f>data!CA61</f>
        <v>83396.509999999995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36177</v>
      </c>
      <c r="E332" s="86">
        <f>data!BW62</f>
        <v>0</v>
      </c>
      <c r="F332" s="86">
        <f>data!BX62</f>
        <v>66568</v>
      </c>
      <c r="G332" s="86">
        <f>data!BY62</f>
        <v>0</v>
      </c>
      <c r="H332" s="86">
        <f>data!BZ62</f>
        <v>0</v>
      </c>
      <c r="I332" s="86">
        <f>data!CA62</f>
        <v>6209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4965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3556.5</v>
      </c>
      <c r="E334" s="86">
        <f>data!BW64</f>
        <v>0</v>
      </c>
      <c r="F334" s="86">
        <f>data!BX64</f>
        <v>15937.99</v>
      </c>
      <c r="G334" s="86">
        <f>data!BY64</f>
        <v>0</v>
      </c>
      <c r="H334" s="86">
        <f>data!BZ64</f>
        <v>0</v>
      </c>
      <c r="I334" s="86">
        <f>data!CA64</f>
        <v>10018.34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626.22</v>
      </c>
      <c r="E335" s="86">
        <f>data!BW65</f>
        <v>0</v>
      </c>
      <c r="F335" s="86">
        <f>data!BX65</f>
        <v>1754.9499999999998</v>
      </c>
      <c r="G335" s="86">
        <f>data!BY65</f>
        <v>0</v>
      </c>
      <c r="H335" s="86">
        <f>data!BZ65</f>
        <v>0</v>
      </c>
      <c r="I335" s="86">
        <f>data!CA65</f>
        <v>260.74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65786.87</v>
      </c>
      <c r="E336" s="86">
        <f>data!BW66</f>
        <v>0</v>
      </c>
      <c r="F336" s="86">
        <f>data!BX66</f>
        <v>52802.76</v>
      </c>
      <c r="G336" s="86">
        <f>data!BY66</f>
        <v>0</v>
      </c>
      <c r="H336" s="86">
        <f>data!BZ66</f>
        <v>0</v>
      </c>
      <c r="I336" s="86">
        <f>data!CA66</f>
        <v>32954.769999999997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30791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872.74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1153.9000000000001</v>
      </c>
      <c r="G339" s="86">
        <f>data!BY69</f>
        <v>0</v>
      </c>
      <c r="H339" s="86">
        <f>data!BZ69</f>
        <v>0</v>
      </c>
      <c r="I339" s="86">
        <f>data!CA69</f>
        <v>42972.06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-7459.27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-300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650379.75999999989</v>
      </c>
      <c r="E341" s="14">
        <f>data!BW71</f>
        <v>0</v>
      </c>
      <c r="F341" s="14">
        <f>data!BX71</f>
        <v>1024524.6499999999</v>
      </c>
      <c r="G341" s="14">
        <f>data!BY71</f>
        <v>0</v>
      </c>
      <c r="H341" s="14">
        <f>data!BZ71</f>
        <v>0</v>
      </c>
      <c r="I341" s="14">
        <f>data!CA71</f>
        <v>175511.41999999998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1615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1459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115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Whitman Hospital and Medical Clinics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213.51000000000002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17646852.010000005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4689798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4908727.8000000007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1016.49</v>
      </c>
      <c r="E366" s="218"/>
      <c r="F366" s="219"/>
      <c r="G366" s="219"/>
      <c r="H366" s="219"/>
      <c r="I366" s="86">
        <f>data!CE64</f>
        <v>5877380.0999999996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669661.38999999966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7454837.4799999995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2602346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51212.840000000004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-248725.32</v>
      </c>
      <c r="E371" s="86">
        <f>data!CD69</f>
        <v>831911.63000000012</v>
      </c>
      <c r="F371" s="219"/>
      <c r="G371" s="219"/>
      <c r="H371" s="219"/>
      <c r="I371" s="86">
        <f>data!CE69</f>
        <v>2093511.37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-31011.27</v>
      </c>
      <c r="E372" s="228">
        <f>data!CD70</f>
        <v>236947.5</v>
      </c>
      <c r="F372" s="220"/>
      <c r="G372" s="220"/>
      <c r="H372" s="220"/>
      <c r="I372" s="14">
        <f>-data!CE70</f>
        <v>-3876974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-278720.10000000003</v>
      </c>
      <c r="E373" s="86">
        <f>data!CD71</f>
        <v>594964.13000000012</v>
      </c>
      <c r="F373" s="219"/>
      <c r="G373" s="219"/>
      <c r="H373" s="219"/>
      <c r="I373" s="14">
        <f>data!CE71</f>
        <v>42117352.990000002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-1004773.83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12126561.720000001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50569614.809999995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62696176.530000001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136496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8620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46226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2924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60.95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79" transitionEvaluation="1" transitionEntry="1" codeName="Sheet10">
    <pageSetUpPr autoPageBreaks="0" fitToPage="1"/>
  </sheetPr>
  <dimension ref="A1:CF816"/>
  <sheetViews>
    <sheetView showGridLines="0" topLeftCell="A79" zoomScale="75" workbookViewId="0">
      <selection activeCell="C82" sqref="C82:C83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3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">
      <c r="A3" s="199"/>
      <c r="C3" s="235"/>
    </row>
    <row r="4" spans="1:6" ht="12.75" customHeight="1" x14ac:dyDescent="0.3">
      <c r="C4" s="235"/>
    </row>
    <row r="5" spans="1:6" ht="12.75" customHeight="1" x14ac:dyDescent="0.3">
      <c r="A5" s="199" t="s">
        <v>1258</v>
      </c>
      <c r="C5" s="235"/>
    </row>
    <row r="6" spans="1:6" ht="12.75" customHeight="1" x14ac:dyDescent="0.3">
      <c r="A6" s="199" t="s">
        <v>0</v>
      </c>
      <c r="C6" s="235"/>
    </row>
    <row r="7" spans="1:6" ht="12.75" customHeight="1" x14ac:dyDescent="0.3">
      <c r="A7" s="199" t="s">
        <v>1</v>
      </c>
      <c r="C7" s="235"/>
    </row>
    <row r="8" spans="1:6" ht="12.75" customHeight="1" x14ac:dyDescent="0.3">
      <c r="C8" s="235"/>
    </row>
    <row r="9" spans="1:6" ht="12.75" customHeight="1" x14ac:dyDescent="0.3">
      <c r="C9" s="235"/>
    </row>
    <row r="10" spans="1:6" ht="12.75" customHeight="1" x14ac:dyDescent="0.3">
      <c r="A10" s="198" t="s">
        <v>1228</v>
      </c>
      <c r="C10" s="235"/>
    </row>
    <row r="11" spans="1:6" ht="12.75" customHeight="1" x14ac:dyDescent="0.3">
      <c r="A11" s="198" t="s">
        <v>1230</v>
      </c>
      <c r="C11" s="235"/>
    </row>
    <row r="12" spans="1:6" ht="12.75" customHeight="1" x14ac:dyDescent="0.3">
      <c r="C12" s="235"/>
    </row>
    <row r="13" spans="1:6" ht="12.75" customHeight="1" x14ac:dyDescent="0.3">
      <c r="C13" s="235"/>
    </row>
    <row r="14" spans="1:6" ht="12.75" customHeight="1" x14ac:dyDescent="0.3">
      <c r="A14" s="199" t="s">
        <v>2</v>
      </c>
      <c r="C14" s="235"/>
    </row>
    <row r="15" spans="1:6" ht="12.75" customHeight="1" x14ac:dyDescent="0.3">
      <c r="A15" s="199"/>
      <c r="C15" s="235"/>
    </row>
    <row r="16" spans="1:6" ht="12.75" customHeight="1" x14ac:dyDescent="0.3">
      <c r="A16" s="292" t="s">
        <v>1265</v>
      </c>
      <c r="C16" s="235"/>
    </row>
    <row r="17" spans="1:7" ht="12.75" customHeight="1" x14ac:dyDescent="0.3">
      <c r="A17" s="292" t="s">
        <v>1264</v>
      </c>
      <c r="C17" s="287"/>
      <c r="F17" s="236"/>
    </row>
    <row r="18" spans="1:7" ht="12.75" customHeight="1" x14ac:dyDescent="0.3">
      <c r="A18" s="290"/>
      <c r="C18" s="235"/>
    </row>
    <row r="19" spans="1:7" ht="12.75" customHeight="1" x14ac:dyDescent="0.3">
      <c r="C19" s="235"/>
    </row>
    <row r="20" spans="1:7" ht="12.75" customHeight="1" x14ac:dyDescent="0.3">
      <c r="A20" s="273" t="s">
        <v>1233</v>
      </c>
      <c r="B20" s="273"/>
      <c r="C20" s="288"/>
      <c r="D20" s="273"/>
      <c r="E20" s="273"/>
      <c r="F20" s="273"/>
      <c r="G20" s="273"/>
    </row>
    <row r="21" spans="1:7" ht="22.5" customHeight="1" x14ac:dyDescent="0.3">
      <c r="A21" s="199"/>
      <c r="C21" s="235"/>
    </row>
    <row r="22" spans="1:7" ht="12.65" customHeight="1" x14ac:dyDescent="0.3">
      <c r="A22" s="273" t="s">
        <v>1253</v>
      </c>
      <c r="B22" s="291"/>
      <c r="C22" s="288"/>
      <c r="D22" s="273"/>
      <c r="E22" s="273"/>
      <c r="F22" s="273"/>
    </row>
    <row r="23" spans="1:7" ht="12.65" customHeight="1" x14ac:dyDescent="0.3">
      <c r="B23" s="199"/>
      <c r="C23" s="235"/>
    </row>
    <row r="24" spans="1:7" ht="12.65" customHeight="1" x14ac:dyDescent="0.3">
      <c r="A24" s="240" t="s">
        <v>3</v>
      </c>
      <c r="C24" s="235"/>
    </row>
    <row r="25" spans="1:7" ht="12.65" customHeight="1" x14ac:dyDescent="0.3">
      <c r="A25" s="198" t="s">
        <v>1234</v>
      </c>
      <c r="C25" s="235"/>
    </row>
    <row r="26" spans="1:7" ht="12.65" customHeight="1" x14ac:dyDescent="0.3">
      <c r="A26" s="199" t="s">
        <v>4</v>
      </c>
      <c r="C26" s="235"/>
    </row>
    <row r="27" spans="1:7" ht="12.65" customHeight="1" x14ac:dyDescent="0.3">
      <c r="A27" s="198" t="s">
        <v>1235</v>
      </c>
      <c r="C27" s="235"/>
    </row>
    <row r="28" spans="1:7" ht="12.65" customHeight="1" x14ac:dyDescent="0.3">
      <c r="A28" s="199" t="s">
        <v>5</v>
      </c>
      <c r="C28" s="235"/>
    </row>
    <row r="29" spans="1:7" ht="12.65" customHeight="1" x14ac:dyDescent="0.3">
      <c r="A29" s="198"/>
      <c r="C29" s="235"/>
    </row>
    <row r="30" spans="1:7" ht="12.65" customHeight="1" x14ac:dyDescent="0.3">
      <c r="A30" s="180" t="s">
        <v>6</v>
      </c>
      <c r="C30" s="235"/>
    </row>
    <row r="31" spans="1:7" ht="12.65" customHeight="1" x14ac:dyDescent="0.3">
      <c r="A31" s="199" t="s">
        <v>7</v>
      </c>
      <c r="C31" s="235"/>
    </row>
    <row r="32" spans="1:7" ht="12.65" customHeight="1" x14ac:dyDescent="0.3">
      <c r="A32" s="199" t="s">
        <v>8</v>
      </c>
      <c r="C32" s="235"/>
    </row>
    <row r="33" spans="1:84" ht="12.65" customHeight="1" x14ac:dyDescent="0.3">
      <c r="A33" s="198" t="s">
        <v>1236</v>
      </c>
      <c r="C33" s="235"/>
    </row>
    <row r="34" spans="1:84" ht="12.65" customHeight="1" x14ac:dyDescent="0.3">
      <c r="A34" s="199" t="s">
        <v>9</v>
      </c>
      <c r="C34" s="235"/>
    </row>
    <row r="35" spans="1:84" ht="12.65" customHeight="1" x14ac:dyDescent="0.3">
      <c r="A35" s="199"/>
      <c r="C35" s="235"/>
    </row>
    <row r="36" spans="1:84" ht="12.65" customHeight="1" x14ac:dyDescent="0.3">
      <c r="A36" s="198" t="s">
        <v>1237</v>
      </c>
      <c r="C36" s="235"/>
    </row>
    <row r="37" spans="1:84" ht="12.65" customHeight="1" x14ac:dyDescent="0.3">
      <c r="A37" s="199" t="s">
        <v>1229</v>
      </c>
      <c r="C37" s="235"/>
    </row>
    <row r="38" spans="1:84" ht="12" customHeight="1" x14ac:dyDescent="0.3">
      <c r="A38" s="198"/>
      <c r="C38" s="235"/>
    </row>
    <row r="39" spans="1:84" ht="12.65" customHeight="1" x14ac:dyDescent="0.3">
      <c r="A39" s="199"/>
      <c r="C39" s="235"/>
    </row>
    <row r="40" spans="1:84" ht="12" customHeight="1" x14ac:dyDescent="0.3">
      <c r="A40" s="199"/>
      <c r="C40" s="235"/>
    </row>
    <row r="41" spans="1:84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">
      <c r="A43" s="199"/>
      <c r="C43" s="235"/>
      <c r="F43" s="181"/>
    </row>
    <row r="44" spans="1:84" ht="12" customHeight="1" x14ac:dyDescent="0.3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</row>
    <row r="45" spans="1:84" ht="12" customHeight="1" x14ac:dyDescent="0.3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1194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</row>
    <row r="46" spans="1:84" ht="12.65" customHeight="1" x14ac:dyDescent="0.3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</row>
    <row r="47" spans="1:84" ht="12.65" customHeight="1" x14ac:dyDescent="0.3">
      <c r="A47" s="295" t="s">
        <v>204</v>
      </c>
      <c r="B47" s="299"/>
      <c r="C47" s="300">
        <v>0</v>
      </c>
      <c r="D47" s="300">
        <v>29.72</v>
      </c>
      <c r="E47" s="300">
        <v>126314.19</v>
      </c>
      <c r="F47" s="300">
        <v>0</v>
      </c>
      <c r="G47" s="300">
        <v>0</v>
      </c>
      <c r="H47" s="300">
        <v>0</v>
      </c>
      <c r="I47" s="300">
        <v>0</v>
      </c>
      <c r="J47" s="300">
        <v>0</v>
      </c>
      <c r="K47" s="300">
        <v>0</v>
      </c>
      <c r="L47" s="300">
        <v>0</v>
      </c>
      <c r="M47" s="300">
        <v>0</v>
      </c>
      <c r="N47" s="300">
        <v>0</v>
      </c>
      <c r="O47" s="300">
        <v>42303.79</v>
      </c>
      <c r="P47" s="300">
        <v>93018.670000000013</v>
      </c>
      <c r="Q47" s="300">
        <v>0</v>
      </c>
      <c r="R47" s="300">
        <v>33874.370000000003</v>
      </c>
      <c r="S47" s="300">
        <v>0</v>
      </c>
      <c r="T47" s="300">
        <v>0</v>
      </c>
      <c r="U47" s="300">
        <v>54399.67</v>
      </c>
      <c r="V47" s="300">
        <v>0</v>
      </c>
      <c r="W47" s="300">
        <v>0</v>
      </c>
      <c r="X47" s="300">
        <v>0</v>
      </c>
      <c r="Y47" s="300">
        <v>57495.95</v>
      </c>
      <c r="Z47" s="300">
        <v>0</v>
      </c>
      <c r="AA47" s="300">
        <v>0</v>
      </c>
      <c r="AB47" s="300">
        <v>15134.64</v>
      </c>
      <c r="AC47" s="300">
        <v>35184.019999999997</v>
      </c>
      <c r="AD47" s="300">
        <v>0</v>
      </c>
      <c r="AE47" s="300">
        <v>71035.939999999988</v>
      </c>
      <c r="AF47" s="300">
        <v>0</v>
      </c>
      <c r="AG47" s="300">
        <v>52488.84</v>
      </c>
      <c r="AH47" s="300">
        <v>0</v>
      </c>
      <c r="AI47" s="300">
        <v>0</v>
      </c>
      <c r="AJ47" s="300">
        <v>166669.91999999998</v>
      </c>
      <c r="AK47" s="300">
        <v>12201.86</v>
      </c>
      <c r="AL47" s="300">
        <v>1581.95</v>
      </c>
      <c r="AM47" s="300">
        <v>0</v>
      </c>
      <c r="AN47" s="300">
        <v>0</v>
      </c>
      <c r="AO47" s="300">
        <v>0</v>
      </c>
      <c r="AP47" s="300">
        <v>0</v>
      </c>
      <c r="AQ47" s="300">
        <v>0</v>
      </c>
      <c r="AR47" s="300">
        <v>0</v>
      </c>
      <c r="AS47" s="300">
        <v>0</v>
      </c>
      <c r="AT47" s="300">
        <v>0</v>
      </c>
      <c r="AU47" s="300">
        <v>0</v>
      </c>
      <c r="AV47" s="300">
        <v>1082.82</v>
      </c>
      <c r="AW47" s="300">
        <v>0</v>
      </c>
      <c r="AX47" s="300">
        <v>0</v>
      </c>
      <c r="AY47" s="300">
        <v>29170.3</v>
      </c>
      <c r="AZ47" s="300">
        <v>0</v>
      </c>
      <c r="BA47" s="300">
        <v>0</v>
      </c>
      <c r="BB47" s="300">
        <v>12459.35</v>
      </c>
      <c r="BC47" s="300">
        <v>0</v>
      </c>
      <c r="BD47" s="300">
        <v>10539.18</v>
      </c>
      <c r="BE47" s="300">
        <v>35407.929999999993</v>
      </c>
      <c r="BF47" s="300">
        <v>31500.2</v>
      </c>
      <c r="BG47" s="300">
        <v>0</v>
      </c>
      <c r="BH47" s="300">
        <v>12863.14</v>
      </c>
      <c r="BI47" s="300">
        <v>0</v>
      </c>
      <c r="BJ47" s="300">
        <v>0</v>
      </c>
      <c r="BK47" s="300">
        <v>0</v>
      </c>
      <c r="BL47" s="300">
        <v>21536.3</v>
      </c>
      <c r="BM47" s="300">
        <v>10121.75</v>
      </c>
      <c r="BN47" s="300">
        <v>46714.28</v>
      </c>
      <c r="BO47" s="300">
        <v>4547.91</v>
      </c>
      <c r="BP47" s="300">
        <v>4945.6899999999996</v>
      </c>
      <c r="BQ47" s="300">
        <v>0</v>
      </c>
      <c r="BR47" s="300">
        <v>2999626.27</v>
      </c>
      <c r="BS47" s="300">
        <v>0</v>
      </c>
      <c r="BT47" s="300">
        <v>0</v>
      </c>
      <c r="BU47" s="300">
        <v>0</v>
      </c>
      <c r="BV47" s="300">
        <v>19341.900000000001</v>
      </c>
      <c r="BW47" s="300">
        <v>0</v>
      </c>
      <c r="BX47" s="300">
        <v>54955.87</v>
      </c>
      <c r="BY47" s="300">
        <v>0</v>
      </c>
      <c r="BZ47" s="300">
        <v>0</v>
      </c>
      <c r="CA47" s="300">
        <v>1461.02</v>
      </c>
      <c r="CB47" s="300">
        <v>0</v>
      </c>
      <c r="CC47" s="300">
        <v>0</v>
      </c>
      <c r="CD47" s="295"/>
      <c r="CE47" s="295">
        <f>SUM(C47:CC47)</f>
        <v>4058007.44</v>
      </c>
      <c r="CF47" s="2"/>
    </row>
    <row r="48" spans="1:84" ht="12.65" customHeight="1" x14ac:dyDescent="0.3">
      <c r="A48" s="295" t="s">
        <v>205</v>
      </c>
      <c r="B48" s="299"/>
      <c r="C48" s="301">
        <f>ROUND(((B48/CE61)*C61),0)</f>
        <v>0</v>
      </c>
      <c r="D48" s="301">
        <f>ROUND(((B48/CE61)*D61),0)</f>
        <v>0</v>
      </c>
      <c r="E48" s="295">
        <f>ROUND(((B48/CE61)*E61),0)</f>
        <v>0</v>
      </c>
      <c r="F48" s="295">
        <f>ROUND(((B48/CE61)*F61),0)</f>
        <v>0</v>
      </c>
      <c r="G48" s="295">
        <f>ROUND(((B48/CE61)*G61),0)</f>
        <v>0</v>
      </c>
      <c r="H48" s="295">
        <f>ROUND(((B48/CE61)*H61),0)</f>
        <v>0</v>
      </c>
      <c r="I48" s="295">
        <f>ROUND(((B48/CE61)*I61),0)</f>
        <v>0</v>
      </c>
      <c r="J48" s="295">
        <f>ROUND(((B48/CE61)*J61),0)</f>
        <v>0</v>
      </c>
      <c r="K48" s="295">
        <f>ROUND(((B48/CE61)*K61),0)</f>
        <v>0</v>
      </c>
      <c r="L48" s="295">
        <f>ROUND(((B48/CE61)*L61),0)</f>
        <v>0</v>
      </c>
      <c r="M48" s="295">
        <f>ROUND(((B48/CE61)*M61),0)</f>
        <v>0</v>
      </c>
      <c r="N48" s="295">
        <f>ROUND(((B48/CE61)*N61),0)</f>
        <v>0</v>
      </c>
      <c r="O48" s="295">
        <f>ROUND(((B48/CE61)*O61),0)</f>
        <v>0</v>
      </c>
      <c r="P48" s="295">
        <f>ROUND(((B48/CE61)*P61),0)</f>
        <v>0</v>
      </c>
      <c r="Q48" s="295">
        <f>ROUND(((B48/CE61)*Q61),0)</f>
        <v>0</v>
      </c>
      <c r="R48" s="295">
        <f>ROUND(((B48/CE61)*R61),0)</f>
        <v>0</v>
      </c>
      <c r="S48" s="295">
        <f>ROUND(((B48/CE61)*S61),0)</f>
        <v>0</v>
      </c>
      <c r="T48" s="295">
        <f>ROUND(((B48/CE61)*T61),0)</f>
        <v>0</v>
      </c>
      <c r="U48" s="295">
        <f>ROUND(((B48/CE61)*U61),0)</f>
        <v>0</v>
      </c>
      <c r="V48" s="295">
        <f>ROUND(((B48/CE61)*V61),0)</f>
        <v>0</v>
      </c>
      <c r="W48" s="295">
        <f>ROUND(((B48/CE61)*W61),0)</f>
        <v>0</v>
      </c>
      <c r="X48" s="295">
        <f>ROUND(((B48/CE61)*X61),0)</f>
        <v>0</v>
      </c>
      <c r="Y48" s="295">
        <f>ROUND(((B48/CE61)*Y61),0)</f>
        <v>0</v>
      </c>
      <c r="Z48" s="295">
        <f>ROUND(((B48/CE61)*Z61),0)</f>
        <v>0</v>
      </c>
      <c r="AA48" s="295">
        <f>ROUND(((B48/CE61)*AA61),0)</f>
        <v>0</v>
      </c>
      <c r="AB48" s="295">
        <f>ROUND(((B48/CE61)*AB61),0)</f>
        <v>0</v>
      </c>
      <c r="AC48" s="295">
        <f>ROUND(((B48/CE61)*AC61),0)</f>
        <v>0</v>
      </c>
      <c r="AD48" s="295">
        <f>ROUND(((B48/CE61)*AD61),0)</f>
        <v>0</v>
      </c>
      <c r="AE48" s="295">
        <f>ROUND(((B48/CE61)*AE61),0)</f>
        <v>0</v>
      </c>
      <c r="AF48" s="295">
        <f>ROUND(((B48/CE61)*AF61),0)</f>
        <v>0</v>
      </c>
      <c r="AG48" s="295">
        <f>ROUND(((B48/CE61)*AG61),0)</f>
        <v>0</v>
      </c>
      <c r="AH48" s="295">
        <f>ROUND(((B48/CE61)*AH61),0)</f>
        <v>0</v>
      </c>
      <c r="AI48" s="295">
        <f>ROUND(((B48/CE61)*AI61),0)</f>
        <v>0</v>
      </c>
      <c r="AJ48" s="295">
        <f>ROUND(((B48/CE61)*AJ61),0)</f>
        <v>0</v>
      </c>
      <c r="AK48" s="295">
        <f>ROUND(((B48/CE61)*AK61),0)</f>
        <v>0</v>
      </c>
      <c r="AL48" s="295">
        <f>ROUND(((B48/CE61)*AL61),0)</f>
        <v>0</v>
      </c>
      <c r="AM48" s="295">
        <f>ROUND(((B48/CE61)*AM61),0)</f>
        <v>0</v>
      </c>
      <c r="AN48" s="295">
        <f>ROUND(((B48/CE61)*AN61),0)</f>
        <v>0</v>
      </c>
      <c r="AO48" s="295">
        <f>ROUND(((B48/CE61)*AO61),0)</f>
        <v>0</v>
      </c>
      <c r="AP48" s="295">
        <f>ROUND(((B48/CE61)*AP61),0)</f>
        <v>0</v>
      </c>
      <c r="AQ48" s="295">
        <f>ROUND(((B48/CE61)*AQ61),0)</f>
        <v>0</v>
      </c>
      <c r="AR48" s="295">
        <f>ROUND(((B48/CE61)*AR61),0)</f>
        <v>0</v>
      </c>
      <c r="AS48" s="295">
        <f>ROUND(((B48/CE61)*AS61),0)</f>
        <v>0</v>
      </c>
      <c r="AT48" s="295">
        <f>ROUND(((B48/CE61)*AT61),0)</f>
        <v>0</v>
      </c>
      <c r="AU48" s="295">
        <f>ROUND(((B48/CE61)*AU61),0)</f>
        <v>0</v>
      </c>
      <c r="AV48" s="295">
        <f>ROUND(((B48/CE61)*AV61),0)</f>
        <v>0</v>
      </c>
      <c r="AW48" s="295">
        <f>ROUND(((B48/CE61)*AW61),0)</f>
        <v>0</v>
      </c>
      <c r="AX48" s="295">
        <f>ROUND(((B48/CE61)*AX61),0)</f>
        <v>0</v>
      </c>
      <c r="AY48" s="295">
        <f>ROUND(((B48/CE61)*AY61),0)</f>
        <v>0</v>
      </c>
      <c r="AZ48" s="295">
        <f>ROUND(((B48/CE61)*AZ61),0)</f>
        <v>0</v>
      </c>
      <c r="BA48" s="295">
        <f>ROUND(((B48/CE61)*BA61),0)</f>
        <v>0</v>
      </c>
      <c r="BB48" s="295">
        <f>ROUND(((B48/CE61)*BB61),0)</f>
        <v>0</v>
      </c>
      <c r="BC48" s="295">
        <f>ROUND(((B48/CE61)*BC61),0)</f>
        <v>0</v>
      </c>
      <c r="BD48" s="295">
        <f>ROUND(((B48/CE61)*BD61),0)</f>
        <v>0</v>
      </c>
      <c r="BE48" s="295">
        <f>ROUND(((B48/CE61)*BE61),0)</f>
        <v>0</v>
      </c>
      <c r="BF48" s="295">
        <f>ROUND(((B48/CE61)*BF61),0)</f>
        <v>0</v>
      </c>
      <c r="BG48" s="295">
        <f>ROUND(((B48/CE61)*BG61),0)</f>
        <v>0</v>
      </c>
      <c r="BH48" s="295">
        <f>ROUND(((B48/CE61)*BH61),0)</f>
        <v>0</v>
      </c>
      <c r="BI48" s="295">
        <f>ROUND(((B48/CE61)*BI61),0)</f>
        <v>0</v>
      </c>
      <c r="BJ48" s="295">
        <f>ROUND(((B48/CE61)*BJ61),0)</f>
        <v>0</v>
      </c>
      <c r="BK48" s="295">
        <f>ROUND(((B48/CE61)*BK61),0)</f>
        <v>0</v>
      </c>
      <c r="BL48" s="295">
        <f>ROUND(((B48/CE61)*BL61),0)</f>
        <v>0</v>
      </c>
      <c r="BM48" s="295">
        <f>ROUND(((B48/CE61)*BM61),0)</f>
        <v>0</v>
      </c>
      <c r="BN48" s="295">
        <f>ROUND(((B48/CE61)*BN61),0)</f>
        <v>0</v>
      </c>
      <c r="BO48" s="295">
        <f>ROUND(((B48/CE61)*BO61),0)</f>
        <v>0</v>
      </c>
      <c r="BP48" s="295">
        <f>ROUND(((B48/CE61)*BP61),0)</f>
        <v>0</v>
      </c>
      <c r="BQ48" s="295">
        <f>ROUND(((B48/CE61)*BQ61),0)</f>
        <v>0</v>
      </c>
      <c r="BR48" s="295">
        <f>ROUND(((B48/CE61)*BR61),0)</f>
        <v>0</v>
      </c>
      <c r="BS48" s="295">
        <f>ROUND(((B48/CE61)*BS61),0)</f>
        <v>0</v>
      </c>
      <c r="BT48" s="295">
        <f>ROUND(((B48/CE61)*BT61),0)</f>
        <v>0</v>
      </c>
      <c r="BU48" s="295">
        <f>ROUND(((B48/CE61)*BU61),0)</f>
        <v>0</v>
      </c>
      <c r="BV48" s="295">
        <f>ROUND(((B48/CE61)*BV61),0)</f>
        <v>0</v>
      </c>
      <c r="BW48" s="295">
        <f>ROUND(((B48/CE61)*BW61),0)</f>
        <v>0</v>
      </c>
      <c r="BX48" s="295">
        <f>ROUND(((B48/CE61)*BX61),0)</f>
        <v>0</v>
      </c>
      <c r="BY48" s="295">
        <f>ROUND(((B48/CE61)*BY61),0)</f>
        <v>0</v>
      </c>
      <c r="BZ48" s="295">
        <f>ROUND(((B48/CE61)*BZ61),0)</f>
        <v>0</v>
      </c>
      <c r="CA48" s="295">
        <f>ROUND(((B48/CE61)*CA61),0)</f>
        <v>0</v>
      </c>
      <c r="CB48" s="295">
        <f>ROUND(((B48/CE61)*CB61),0)</f>
        <v>0</v>
      </c>
      <c r="CC48" s="295">
        <f>ROUND(((B48/CE61)*CC61),0)</f>
        <v>0</v>
      </c>
      <c r="CD48" s="295"/>
      <c r="CE48" s="295">
        <f>SUM(C48:CD48)</f>
        <v>0</v>
      </c>
      <c r="CF48" s="2"/>
    </row>
    <row r="49" spans="1:84" ht="12.65" customHeight="1" x14ac:dyDescent="0.3">
      <c r="A49" s="295" t="s">
        <v>206</v>
      </c>
      <c r="B49" s="295">
        <f>B47+B48</f>
        <v>0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</row>
    <row r="50" spans="1:84" ht="12.65" customHeight="1" x14ac:dyDescent="0.3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</row>
    <row r="51" spans="1:84" ht="12.65" customHeight="1" x14ac:dyDescent="0.3">
      <c r="A51" s="302" t="s">
        <v>207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0"/>
      <c r="BF51" s="300"/>
      <c r="BG51" s="300"/>
      <c r="BH51" s="300"/>
      <c r="BI51" s="300"/>
      <c r="BJ51" s="300"/>
      <c r="BK51" s="300"/>
      <c r="BL51" s="300"/>
      <c r="BM51" s="300"/>
      <c r="BN51" s="300"/>
      <c r="BO51" s="300"/>
      <c r="BP51" s="300"/>
      <c r="BQ51" s="300"/>
      <c r="BR51" s="300"/>
      <c r="BS51" s="300"/>
      <c r="BT51" s="300"/>
      <c r="BU51" s="300"/>
      <c r="BV51" s="300"/>
      <c r="BW51" s="300"/>
      <c r="BX51" s="300"/>
      <c r="BY51" s="300"/>
      <c r="BZ51" s="300"/>
      <c r="CA51" s="300"/>
      <c r="CB51" s="300"/>
      <c r="CC51" s="300"/>
      <c r="CD51" s="295"/>
      <c r="CE51" s="295">
        <f>SUM(C51:CD51)</f>
        <v>0</v>
      </c>
      <c r="CF51" s="2"/>
    </row>
    <row r="52" spans="1:84" ht="12.65" customHeight="1" x14ac:dyDescent="0.3">
      <c r="A52" s="302" t="s">
        <v>208</v>
      </c>
      <c r="B52" s="300">
        <v>2710783.0599999996</v>
      </c>
      <c r="C52" s="295">
        <f>ROUND((B52/(CE76+CF76)*C76),0)</f>
        <v>0</v>
      </c>
      <c r="D52" s="295">
        <f>ROUND((B52/(CE76+CF76)*D76),0)</f>
        <v>1975</v>
      </c>
      <c r="E52" s="295">
        <f>ROUND((B52/(CE76+CF76)*E76),0)</f>
        <v>109877</v>
      </c>
      <c r="F52" s="295">
        <f>ROUND((B52/(CE76+CF76)*F76),0)</f>
        <v>0</v>
      </c>
      <c r="G52" s="295">
        <f>ROUND((B52/(CE76+CF76)*G76),0)</f>
        <v>0</v>
      </c>
      <c r="H52" s="295">
        <f>ROUND((B52/(CE76+CF76)*H76),0)</f>
        <v>0</v>
      </c>
      <c r="I52" s="295">
        <f>ROUND((B52/(CE76+CF76)*I76),0)</f>
        <v>0</v>
      </c>
      <c r="J52" s="295">
        <f>ROUND((B52/(CE76+CF76)*J76),0)</f>
        <v>3036</v>
      </c>
      <c r="K52" s="295">
        <f>ROUND((B52/(CE76+CF76)*K76),0)</f>
        <v>0</v>
      </c>
      <c r="L52" s="295">
        <f>ROUND((B52/(CE76+CF76)*L76),0)</f>
        <v>54980</v>
      </c>
      <c r="M52" s="295">
        <f>ROUND((B52/(CE76+CF76)*M76),0)</f>
        <v>0</v>
      </c>
      <c r="N52" s="295">
        <f>ROUND((B52/(CE76+CF76)*N76),0)</f>
        <v>0</v>
      </c>
      <c r="O52" s="295">
        <f>ROUND((B52/(CE76+CF76)*O76),0)</f>
        <v>21730</v>
      </c>
      <c r="P52" s="295">
        <f>ROUND((B52/(CE76+CF76)*P76),0)</f>
        <v>135745</v>
      </c>
      <c r="Q52" s="295">
        <f>ROUND((B52/(CE76+CF76)*Q76),0)</f>
        <v>77563</v>
      </c>
      <c r="R52" s="295">
        <f>ROUND((B52/(CE76+CF76)*R76),0)</f>
        <v>4866</v>
      </c>
      <c r="S52" s="295">
        <f>ROUND((B52/(CE76+CF76)*S76),0)</f>
        <v>0</v>
      </c>
      <c r="T52" s="295">
        <f>ROUND((B52/(CE76+CF76)*T76),0)</f>
        <v>0</v>
      </c>
      <c r="U52" s="295">
        <f>ROUND((B52/(CE76+CF76)*U76),0)</f>
        <v>44021</v>
      </c>
      <c r="V52" s="295">
        <f>ROUND((B52/(CE76+CF76)*V76),0)</f>
        <v>0</v>
      </c>
      <c r="W52" s="295">
        <f>ROUND((B52/(CE76+CF76)*W76),0)</f>
        <v>0</v>
      </c>
      <c r="X52" s="295">
        <f>ROUND((B52/(CE76+CF76)*X76),0)</f>
        <v>0</v>
      </c>
      <c r="Y52" s="295">
        <f>ROUND((B52/(CE76+CF76)*Y76),0)</f>
        <v>49074</v>
      </c>
      <c r="Z52" s="295">
        <f>ROUND((B52/(CE76+CF76)*Z76),0)</f>
        <v>0</v>
      </c>
      <c r="AA52" s="295">
        <f>ROUND((B52/(CE76+CF76)*AA76),0)</f>
        <v>0</v>
      </c>
      <c r="AB52" s="295">
        <f>ROUND((B52/(CE76+CF76)*AB76),0)</f>
        <v>12851</v>
      </c>
      <c r="AC52" s="295">
        <f>ROUND((B52/(CE76+CF76)*AC76),0)</f>
        <v>24828</v>
      </c>
      <c r="AD52" s="295">
        <f>ROUND((B52/(CE76+CF76)*AD76),0)</f>
        <v>0</v>
      </c>
      <c r="AE52" s="295">
        <f>ROUND((B52/(CE76+CF76)*AE76),0)</f>
        <v>130609</v>
      </c>
      <c r="AF52" s="295">
        <f>ROUND((B52/(CE76+CF76)*AF76),0)</f>
        <v>0</v>
      </c>
      <c r="AG52" s="295">
        <f>ROUND((B52/(CE76+CF76)*AG76),0)</f>
        <v>42711</v>
      </c>
      <c r="AH52" s="295">
        <f>ROUND((B52/(CE76+CF76)*AH76),0)</f>
        <v>0</v>
      </c>
      <c r="AI52" s="295">
        <f>ROUND((B52/(CE76+CF76)*AI76),0)</f>
        <v>0</v>
      </c>
      <c r="AJ52" s="295">
        <f>ROUND((B52/(CE76+CF76)*AJ76),0)</f>
        <v>60678</v>
      </c>
      <c r="AK52" s="295">
        <f>ROUND((B52/(CE76+CF76)*AK76),0)</f>
        <v>93262</v>
      </c>
      <c r="AL52" s="295">
        <f>ROUND((B52/(CE76+CF76)*AL76),0)</f>
        <v>37347</v>
      </c>
      <c r="AM52" s="295">
        <f>ROUND((B52/(CE76+CF76)*AM76),0)</f>
        <v>0</v>
      </c>
      <c r="AN52" s="295">
        <f>ROUND((B52/(CE76+CF76)*AN76),0)</f>
        <v>0</v>
      </c>
      <c r="AO52" s="295">
        <f>ROUND((B52/(CE76+CF76)*AO76),0)</f>
        <v>0</v>
      </c>
      <c r="AP52" s="295">
        <f>ROUND((B52/(CE76+CF76)*AP76),0)</f>
        <v>0</v>
      </c>
      <c r="AQ52" s="295">
        <f>ROUND((B52/(CE76+CF76)*AQ76),0)</f>
        <v>0</v>
      </c>
      <c r="AR52" s="295">
        <f>ROUND((B52/(CE76+CF76)*AR76),0)</f>
        <v>0</v>
      </c>
      <c r="AS52" s="295">
        <f>ROUND((B52/(CE76+CF76)*AS76),0)</f>
        <v>0</v>
      </c>
      <c r="AT52" s="295">
        <f>ROUND((B52/(CE76+CF76)*AT76),0)</f>
        <v>0</v>
      </c>
      <c r="AU52" s="295">
        <f>ROUND((B52/(CE76+CF76)*AU76),0)</f>
        <v>0</v>
      </c>
      <c r="AV52" s="295">
        <f>ROUND((B52/(CE76+CF76)*AV76),0)</f>
        <v>21896</v>
      </c>
      <c r="AW52" s="295">
        <f>ROUND((B52/(CE76+CF76)*AW76),0)</f>
        <v>0</v>
      </c>
      <c r="AX52" s="295">
        <f>ROUND((B52/(CE76+CF76)*AX76),0)</f>
        <v>0</v>
      </c>
      <c r="AY52" s="295">
        <f>ROUND((B52/(CE76+CF76)*AY76),0)</f>
        <v>55999</v>
      </c>
      <c r="AZ52" s="295">
        <f>ROUND((B52/(CE76+CF76)*AZ76),0)</f>
        <v>0</v>
      </c>
      <c r="BA52" s="295">
        <f>ROUND((B52/(CE76+CF76)*BA76),0)</f>
        <v>0</v>
      </c>
      <c r="BB52" s="295">
        <f>ROUND((B52/(CE76+CF76)*BB76),0)</f>
        <v>1871</v>
      </c>
      <c r="BC52" s="295">
        <f>ROUND((B52/(CE76+CF76)*BC76),0)</f>
        <v>0</v>
      </c>
      <c r="BD52" s="295">
        <f>ROUND((B52/(CE76+CF76)*BD76),0)</f>
        <v>34269</v>
      </c>
      <c r="BE52" s="295">
        <f>ROUND((B52/(CE76+CF76)*BE76),0)</f>
        <v>1450172</v>
      </c>
      <c r="BF52" s="295">
        <f>ROUND((B52/(CE76+CF76)*BF76),0)</f>
        <v>40882</v>
      </c>
      <c r="BG52" s="295">
        <f>ROUND((B52/(CE76+CF76)*BG76),0)</f>
        <v>0</v>
      </c>
      <c r="BH52" s="295">
        <f>ROUND((B52/(CE76+CF76)*BH76),0)</f>
        <v>0</v>
      </c>
      <c r="BI52" s="295">
        <f>ROUND((B52/(CE76+CF76)*BI76),0)</f>
        <v>0</v>
      </c>
      <c r="BJ52" s="295">
        <f>ROUND((B52/(CE76+CF76)*BJ76),0)</f>
        <v>0</v>
      </c>
      <c r="BK52" s="295">
        <f>ROUND((B52/(CE76+CF76)*BK76),0)</f>
        <v>0</v>
      </c>
      <c r="BL52" s="295">
        <f>ROUND((B52/(CE76+CF76)*BL76),0)</f>
        <v>31857</v>
      </c>
      <c r="BM52" s="295">
        <f>ROUND((B52/(CE76+CF76)*BM76),0)</f>
        <v>12165</v>
      </c>
      <c r="BN52" s="295">
        <f>ROUND((B52/(CE76+CF76)*BN76),0)</f>
        <v>114639</v>
      </c>
      <c r="BO52" s="295">
        <f>ROUND((B52/(CE76+CF76)*BO76),0)</f>
        <v>0</v>
      </c>
      <c r="BP52" s="295">
        <f>ROUND((B52/(CE76+CF76)*BP76),0)</f>
        <v>0</v>
      </c>
      <c r="BQ52" s="295">
        <f>ROUND((B52/(CE76+CF76)*BQ76),0)</f>
        <v>0</v>
      </c>
      <c r="BR52" s="295">
        <f>ROUND((B52/(CE76+CF76)*BR76),0)</f>
        <v>7486</v>
      </c>
      <c r="BS52" s="295">
        <f>ROUND((B52/(CE76+CF76)*BS76),0)</f>
        <v>0</v>
      </c>
      <c r="BT52" s="295">
        <f>ROUND((B52/(CE76+CF76)*BT76),0)</f>
        <v>0</v>
      </c>
      <c r="BU52" s="295">
        <f>ROUND((B52/(CE76+CF76)*BU76),0)</f>
        <v>0</v>
      </c>
      <c r="BV52" s="295">
        <f>ROUND((B52/(CE76+CF76)*BV76),0)</f>
        <v>34394</v>
      </c>
      <c r="BW52" s="295">
        <f>ROUND((B52/(CE76+CF76)*BW76),0)</f>
        <v>0</v>
      </c>
      <c r="BX52" s="295">
        <f>ROUND((B52/(CE76+CF76)*BX76),0)</f>
        <v>0</v>
      </c>
      <c r="BY52" s="295">
        <f>ROUND((B52/(CE76+CF76)*BY76),0)</f>
        <v>0</v>
      </c>
      <c r="BZ52" s="295">
        <f>ROUND((B52/(CE76+CF76)*BZ76),0)</f>
        <v>0</v>
      </c>
      <c r="CA52" s="295">
        <f>ROUND((B52/(CE76+CF76)*CA76),0)</f>
        <v>0</v>
      </c>
      <c r="CB52" s="295">
        <f>ROUND((B52/(CE76+CF76)*CB76),0)</f>
        <v>0</v>
      </c>
      <c r="CC52" s="295">
        <f>ROUND((B52/(CE76+CF76)*CC76),0)</f>
        <v>0</v>
      </c>
      <c r="CD52" s="295"/>
      <c r="CE52" s="295">
        <f>SUM(C52:CD52)</f>
        <v>2710783</v>
      </c>
      <c r="CF52" s="2"/>
    </row>
    <row r="53" spans="1:84" ht="12.65" customHeight="1" x14ac:dyDescent="0.3">
      <c r="A53" s="295" t="s">
        <v>206</v>
      </c>
      <c r="B53" s="295">
        <f>B51+B52</f>
        <v>2710783.0599999996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</row>
    <row r="54" spans="1:84" ht="15.75" customHeight="1" x14ac:dyDescent="0.3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</row>
    <row r="55" spans="1:84" ht="12.65" customHeight="1" x14ac:dyDescent="0.3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</row>
    <row r="56" spans="1:84" ht="12.65" customHeight="1" x14ac:dyDescent="0.3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1194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</row>
    <row r="57" spans="1:84" ht="12.65" customHeight="1" x14ac:dyDescent="0.3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</row>
    <row r="58" spans="1:84" ht="12.65" customHeight="1" x14ac:dyDescent="0.3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05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1212</v>
      </c>
      <c r="AU58" s="297" t="s">
        <v>228</v>
      </c>
      <c r="AV58" s="305" t="s">
        <v>221</v>
      </c>
      <c r="AW58" s="305" t="s">
        <v>221</v>
      </c>
      <c r="AX58" s="305" t="s">
        <v>221</v>
      </c>
      <c r="AY58" s="297" t="s">
        <v>231</v>
      </c>
      <c r="AZ58" s="297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</row>
    <row r="59" spans="1:84" ht="12.65" customHeight="1" x14ac:dyDescent="0.3">
      <c r="A59" s="302" t="s">
        <v>233</v>
      </c>
      <c r="B59" s="295"/>
      <c r="C59" s="225" t="s">
        <v>1268</v>
      </c>
      <c r="D59" s="225">
        <v>57</v>
      </c>
      <c r="E59" s="225">
        <v>1493</v>
      </c>
      <c r="F59" s="225" t="s">
        <v>1268</v>
      </c>
      <c r="G59" s="225" t="s">
        <v>1268</v>
      </c>
      <c r="H59" s="225">
        <v>0</v>
      </c>
      <c r="I59" s="225" t="s">
        <v>1268</v>
      </c>
      <c r="J59" s="225">
        <v>63</v>
      </c>
      <c r="K59" s="225" t="s">
        <v>1268</v>
      </c>
      <c r="L59" s="225">
        <v>1120</v>
      </c>
      <c r="M59" s="225" t="s">
        <v>1268</v>
      </c>
      <c r="N59" s="225" t="s">
        <v>1268</v>
      </c>
      <c r="O59" s="225">
        <v>37</v>
      </c>
      <c r="P59" s="225">
        <v>80945</v>
      </c>
      <c r="Q59" s="225">
        <v>26771</v>
      </c>
      <c r="R59" s="225">
        <v>64730</v>
      </c>
      <c r="S59" s="306" t="s">
        <v>1268</v>
      </c>
      <c r="T59" s="306" t="s">
        <v>1268</v>
      </c>
      <c r="U59" s="307">
        <v>79514</v>
      </c>
      <c r="V59" s="225">
        <v>1266</v>
      </c>
      <c r="W59" s="225" t="s">
        <v>1268</v>
      </c>
      <c r="X59" s="225" t="s">
        <v>1268</v>
      </c>
      <c r="Y59" s="225" t="s">
        <v>1268</v>
      </c>
      <c r="Z59" s="225" t="s">
        <v>1268</v>
      </c>
      <c r="AA59" s="225" t="s">
        <v>1268</v>
      </c>
      <c r="AB59" s="306"/>
      <c r="AC59" s="225">
        <v>85</v>
      </c>
      <c r="AD59" s="225" t="s">
        <v>1268</v>
      </c>
      <c r="AE59" s="225">
        <v>7944</v>
      </c>
      <c r="AF59" s="225" t="s">
        <v>1268</v>
      </c>
      <c r="AG59" s="225">
        <v>2868</v>
      </c>
      <c r="AH59" s="225" t="s">
        <v>1268</v>
      </c>
      <c r="AI59" s="225" t="s">
        <v>1268</v>
      </c>
      <c r="AJ59" s="225">
        <v>33737</v>
      </c>
      <c r="AK59" s="225">
        <v>1631</v>
      </c>
      <c r="AL59" s="225">
        <v>113</v>
      </c>
      <c r="AM59" s="225" t="s">
        <v>1268</v>
      </c>
      <c r="AN59" s="225" t="s">
        <v>1268</v>
      </c>
      <c r="AO59" s="225" t="s">
        <v>1268</v>
      </c>
      <c r="AP59" s="225" t="s">
        <v>1268</v>
      </c>
      <c r="AQ59" s="225" t="s">
        <v>1268</v>
      </c>
      <c r="AR59" s="225" t="s">
        <v>1268</v>
      </c>
      <c r="AS59" s="225" t="s">
        <v>1268</v>
      </c>
      <c r="AT59" s="225" t="s">
        <v>1268</v>
      </c>
      <c r="AU59" s="225" t="s">
        <v>1268</v>
      </c>
      <c r="AV59" s="306" t="s">
        <v>1268</v>
      </c>
      <c r="AW59" s="306" t="s">
        <v>1268</v>
      </c>
      <c r="AX59" s="306" t="s">
        <v>1268</v>
      </c>
      <c r="AY59" s="225">
        <v>8469</v>
      </c>
      <c r="AZ59" s="225" t="s">
        <v>1268</v>
      </c>
      <c r="BA59" s="306" t="s">
        <v>1268</v>
      </c>
      <c r="BB59" s="306" t="s">
        <v>1268</v>
      </c>
      <c r="BC59" s="306" t="s">
        <v>1268</v>
      </c>
      <c r="BD59" s="306" t="s">
        <v>1268</v>
      </c>
      <c r="BE59" s="225">
        <v>130362</v>
      </c>
      <c r="BF59" s="306"/>
      <c r="BG59" s="306"/>
      <c r="BH59" s="306"/>
      <c r="BI59" s="306"/>
      <c r="BJ59" s="306"/>
      <c r="BK59" s="306"/>
      <c r="BL59" s="306"/>
      <c r="BM59" s="306"/>
      <c r="BN59" s="306"/>
      <c r="BO59" s="306"/>
      <c r="BP59" s="306"/>
      <c r="BQ59" s="306"/>
      <c r="BR59" s="306"/>
      <c r="BS59" s="306"/>
      <c r="BT59" s="306"/>
      <c r="BU59" s="306"/>
      <c r="BV59" s="306"/>
      <c r="BW59" s="306"/>
      <c r="BX59" s="306"/>
      <c r="BY59" s="306"/>
      <c r="BZ59" s="306"/>
      <c r="CA59" s="306"/>
      <c r="CB59" s="306"/>
      <c r="CC59" s="306"/>
      <c r="CD59" s="305"/>
      <c r="CE59" s="295"/>
      <c r="CF59" s="2"/>
    </row>
    <row r="60" spans="1:84" ht="12.65" customHeight="1" x14ac:dyDescent="0.3">
      <c r="A60" s="308" t="s">
        <v>234</v>
      </c>
      <c r="B60" s="295"/>
      <c r="C60" s="225">
        <v>0</v>
      </c>
      <c r="D60" s="225">
        <v>5.7692307692307687E-3</v>
      </c>
      <c r="E60" s="225">
        <v>22.505769230769229</v>
      </c>
      <c r="F60" s="307">
        <v>0</v>
      </c>
      <c r="G60" s="225">
        <v>0</v>
      </c>
      <c r="H60" s="225">
        <v>0</v>
      </c>
      <c r="I60" s="225">
        <v>0</v>
      </c>
      <c r="J60" s="307">
        <v>0</v>
      </c>
      <c r="K60" s="225">
        <v>0</v>
      </c>
      <c r="L60" s="225">
        <v>0</v>
      </c>
      <c r="M60" s="225">
        <v>0</v>
      </c>
      <c r="N60" s="225">
        <v>0</v>
      </c>
      <c r="O60" s="225">
        <v>5.7803846153846159</v>
      </c>
      <c r="P60" s="225">
        <v>13.698846153846153</v>
      </c>
      <c r="Q60" s="225">
        <v>0</v>
      </c>
      <c r="R60" s="225">
        <v>3</v>
      </c>
      <c r="S60" s="225">
        <v>0</v>
      </c>
      <c r="T60" s="225">
        <v>0</v>
      </c>
      <c r="U60" s="225">
        <v>10.881538461538462</v>
      </c>
      <c r="V60" s="225">
        <v>0</v>
      </c>
      <c r="W60" s="225">
        <v>0</v>
      </c>
      <c r="X60" s="225">
        <v>0</v>
      </c>
      <c r="Y60" s="225">
        <v>10.353461538461538</v>
      </c>
      <c r="Z60" s="225">
        <v>0</v>
      </c>
      <c r="AA60" s="225">
        <v>0</v>
      </c>
      <c r="AB60" s="225">
        <v>2.058846153846154</v>
      </c>
      <c r="AC60" s="225">
        <v>5.4749999999999996</v>
      </c>
      <c r="AD60" s="225">
        <v>0</v>
      </c>
      <c r="AE60" s="225">
        <v>12.128461538461538</v>
      </c>
      <c r="AF60" s="225">
        <v>0</v>
      </c>
      <c r="AG60" s="225">
        <v>9.7073076923076922</v>
      </c>
      <c r="AH60" s="225">
        <v>0</v>
      </c>
      <c r="AI60" s="225">
        <v>0</v>
      </c>
      <c r="AJ60" s="225">
        <v>43.028076923076924</v>
      </c>
      <c r="AK60" s="225">
        <v>1.7849999999999993</v>
      </c>
      <c r="AL60" s="225">
        <v>0.25038461538461543</v>
      </c>
      <c r="AM60" s="225">
        <v>0</v>
      </c>
      <c r="AN60" s="225">
        <v>0</v>
      </c>
      <c r="AO60" s="225">
        <v>0</v>
      </c>
      <c r="AP60" s="225">
        <v>0</v>
      </c>
      <c r="AQ60" s="225">
        <v>0</v>
      </c>
      <c r="AR60" s="225">
        <v>0</v>
      </c>
      <c r="AS60" s="225">
        <v>0</v>
      </c>
      <c r="AT60" s="225">
        <v>0</v>
      </c>
      <c r="AU60" s="225">
        <v>0</v>
      </c>
      <c r="AV60" s="225">
        <v>0.20192307692307693</v>
      </c>
      <c r="AW60" s="225">
        <v>0</v>
      </c>
      <c r="AX60" s="225">
        <v>0</v>
      </c>
      <c r="AY60" s="225">
        <v>8.2569230769230764</v>
      </c>
      <c r="AZ60" s="225">
        <v>0</v>
      </c>
      <c r="BA60" s="225">
        <v>0</v>
      </c>
      <c r="BB60" s="225">
        <v>2.1438461538461535</v>
      </c>
      <c r="BC60" s="225">
        <v>0</v>
      </c>
      <c r="BD60" s="225">
        <v>2.7630769230769228</v>
      </c>
      <c r="BE60" s="225">
        <v>7.2619230769230763</v>
      </c>
      <c r="BF60" s="225">
        <v>9.4519230769230784</v>
      </c>
      <c r="BG60" s="225">
        <v>0</v>
      </c>
      <c r="BH60" s="225">
        <v>2.1934615384615386</v>
      </c>
      <c r="BI60" s="225">
        <v>0</v>
      </c>
      <c r="BJ60" s="225">
        <v>0</v>
      </c>
      <c r="BK60" s="225">
        <v>0</v>
      </c>
      <c r="BL60" s="225">
        <v>6.0800000000000018</v>
      </c>
      <c r="BM60" s="225">
        <v>1.9769230769230768</v>
      </c>
      <c r="BN60" s="225">
        <v>4.6715384615384616</v>
      </c>
      <c r="BO60" s="225">
        <v>0.64692307692307705</v>
      </c>
      <c r="BP60" s="225">
        <v>1</v>
      </c>
      <c r="BQ60" s="225">
        <v>0</v>
      </c>
      <c r="BR60" s="225">
        <v>3.6946153846153846</v>
      </c>
      <c r="BS60" s="225">
        <v>0</v>
      </c>
      <c r="BT60" s="225">
        <v>0</v>
      </c>
      <c r="BU60" s="225">
        <v>0</v>
      </c>
      <c r="BV60" s="225">
        <v>5.5242307692307691</v>
      </c>
      <c r="BW60" s="225">
        <v>0</v>
      </c>
      <c r="BX60" s="225">
        <v>6.7757692307692308</v>
      </c>
      <c r="BY60" s="225">
        <v>0</v>
      </c>
      <c r="BZ60" s="225">
        <v>0</v>
      </c>
      <c r="CA60" s="225">
        <v>0.18076923076923074</v>
      </c>
      <c r="CB60" s="225">
        <v>0</v>
      </c>
      <c r="CC60" s="225">
        <v>0</v>
      </c>
      <c r="CD60" s="305" t="s">
        <v>221</v>
      </c>
      <c r="CE60" s="309">
        <f t="shared" ref="CE60:CE70" si="0">SUM(C60:CD60)</f>
        <v>203.48269230769228</v>
      </c>
      <c r="CF60" s="2"/>
    </row>
    <row r="61" spans="1:84" ht="12.65" customHeight="1" x14ac:dyDescent="0.3">
      <c r="A61" s="302" t="s">
        <v>235</v>
      </c>
      <c r="B61" s="295"/>
      <c r="C61" s="225">
        <v>0</v>
      </c>
      <c r="D61" s="225">
        <v>397.48</v>
      </c>
      <c r="E61" s="225">
        <v>1701206.7</v>
      </c>
      <c r="F61" s="225">
        <v>0</v>
      </c>
      <c r="G61" s="225">
        <v>0</v>
      </c>
      <c r="H61" s="225">
        <v>0</v>
      </c>
      <c r="I61" s="225">
        <v>0</v>
      </c>
      <c r="J61" s="225">
        <v>0</v>
      </c>
      <c r="K61" s="225">
        <v>0</v>
      </c>
      <c r="L61" s="225">
        <v>0</v>
      </c>
      <c r="M61" s="225">
        <v>0</v>
      </c>
      <c r="N61" s="225">
        <v>0</v>
      </c>
      <c r="O61" s="225">
        <v>593318.80999999994</v>
      </c>
      <c r="P61" s="225">
        <v>1259625.51</v>
      </c>
      <c r="Q61" s="225">
        <v>0</v>
      </c>
      <c r="R61" s="225">
        <v>619179.77</v>
      </c>
      <c r="S61" s="225">
        <v>0</v>
      </c>
      <c r="T61" s="225">
        <v>0</v>
      </c>
      <c r="U61" s="225">
        <v>760378.51</v>
      </c>
      <c r="V61" s="225">
        <v>0</v>
      </c>
      <c r="W61" s="225">
        <v>0</v>
      </c>
      <c r="X61" s="225">
        <v>0</v>
      </c>
      <c r="Y61" s="225">
        <v>796912.84000000008</v>
      </c>
      <c r="Z61" s="225">
        <v>0</v>
      </c>
      <c r="AA61" s="225">
        <v>0</v>
      </c>
      <c r="AB61" s="225">
        <v>232714.53</v>
      </c>
      <c r="AC61" s="225">
        <v>488779.88</v>
      </c>
      <c r="AD61" s="225">
        <v>0</v>
      </c>
      <c r="AE61" s="225">
        <v>966178.6100000001</v>
      </c>
      <c r="AF61" s="225">
        <v>0</v>
      </c>
      <c r="AG61" s="225">
        <v>725339.85000000009</v>
      </c>
      <c r="AH61" s="225">
        <v>0</v>
      </c>
      <c r="AI61" s="225">
        <v>0</v>
      </c>
      <c r="AJ61" s="225">
        <v>2956034.23</v>
      </c>
      <c r="AK61" s="225">
        <v>167853.11</v>
      </c>
      <c r="AL61" s="225">
        <v>19805.559999999998</v>
      </c>
      <c r="AM61" s="225">
        <v>0</v>
      </c>
      <c r="AN61" s="225">
        <v>0</v>
      </c>
      <c r="AO61" s="225">
        <v>0</v>
      </c>
      <c r="AP61" s="225">
        <v>0</v>
      </c>
      <c r="AQ61" s="225">
        <v>0</v>
      </c>
      <c r="AR61" s="225">
        <v>0</v>
      </c>
      <c r="AS61" s="225">
        <v>0</v>
      </c>
      <c r="AT61" s="225">
        <v>0</v>
      </c>
      <c r="AU61" s="225">
        <v>0</v>
      </c>
      <c r="AV61" s="225">
        <v>16786.16</v>
      </c>
      <c r="AW61" s="225">
        <v>0</v>
      </c>
      <c r="AX61" s="225">
        <v>0</v>
      </c>
      <c r="AY61" s="225">
        <v>394852.67000000004</v>
      </c>
      <c r="AZ61" s="225">
        <v>0</v>
      </c>
      <c r="BA61" s="225">
        <v>0</v>
      </c>
      <c r="BB61" s="225">
        <v>165469.08000000002</v>
      </c>
      <c r="BC61" s="225">
        <v>0</v>
      </c>
      <c r="BD61" s="225">
        <v>138752.32999999999</v>
      </c>
      <c r="BE61" s="225">
        <v>468737.72</v>
      </c>
      <c r="BF61" s="225">
        <v>408818.96</v>
      </c>
      <c r="BG61" s="225">
        <v>0</v>
      </c>
      <c r="BH61" s="225">
        <v>183347.41</v>
      </c>
      <c r="BI61" s="225">
        <v>0</v>
      </c>
      <c r="BJ61" s="225">
        <v>0</v>
      </c>
      <c r="BK61" s="225">
        <v>0</v>
      </c>
      <c r="BL61" s="225">
        <v>319282.25</v>
      </c>
      <c r="BM61" s="225">
        <v>148784.97999999998</v>
      </c>
      <c r="BN61" s="225">
        <v>728020.85</v>
      </c>
      <c r="BO61" s="225">
        <v>68693.319999999992</v>
      </c>
      <c r="BP61" s="225">
        <v>81682.95</v>
      </c>
      <c r="BQ61" s="225">
        <v>0</v>
      </c>
      <c r="BR61" s="225">
        <v>278785.77</v>
      </c>
      <c r="BS61" s="225">
        <v>0</v>
      </c>
      <c r="BT61" s="225">
        <v>0</v>
      </c>
      <c r="BU61" s="225">
        <v>0</v>
      </c>
      <c r="BV61" s="225">
        <v>270680.75</v>
      </c>
      <c r="BW61" s="225">
        <v>0</v>
      </c>
      <c r="BX61" s="225">
        <v>785974.07000000007</v>
      </c>
      <c r="BY61" s="225">
        <v>0</v>
      </c>
      <c r="BZ61" s="225">
        <v>0</v>
      </c>
      <c r="CA61" s="225">
        <v>18453.59</v>
      </c>
      <c r="CB61" s="225">
        <v>0</v>
      </c>
      <c r="CC61" s="225">
        <v>0</v>
      </c>
      <c r="CD61" s="305" t="s">
        <v>221</v>
      </c>
      <c r="CE61" s="295">
        <f t="shared" si="0"/>
        <v>15764848.250000002</v>
      </c>
      <c r="CF61" s="2"/>
    </row>
    <row r="62" spans="1:84" ht="12.65" customHeight="1" x14ac:dyDescent="0.3">
      <c r="A62" s="302" t="s">
        <v>3</v>
      </c>
      <c r="B62" s="295"/>
      <c r="C62" s="295">
        <f t="shared" ref="C62:BN62" si="1">ROUND(C47+C48,0)</f>
        <v>0</v>
      </c>
      <c r="D62" s="295">
        <f t="shared" si="1"/>
        <v>30</v>
      </c>
      <c r="E62" s="295">
        <f t="shared" si="1"/>
        <v>126314</v>
      </c>
      <c r="F62" s="295">
        <f t="shared" si="1"/>
        <v>0</v>
      </c>
      <c r="G62" s="295">
        <f t="shared" si="1"/>
        <v>0</v>
      </c>
      <c r="H62" s="295">
        <f t="shared" si="1"/>
        <v>0</v>
      </c>
      <c r="I62" s="295">
        <f t="shared" si="1"/>
        <v>0</v>
      </c>
      <c r="J62" s="295">
        <f>ROUND(J47+J48,0)</f>
        <v>0</v>
      </c>
      <c r="K62" s="295">
        <f t="shared" si="1"/>
        <v>0</v>
      </c>
      <c r="L62" s="295">
        <f t="shared" si="1"/>
        <v>0</v>
      </c>
      <c r="M62" s="295">
        <f t="shared" si="1"/>
        <v>0</v>
      </c>
      <c r="N62" s="295">
        <f t="shared" si="1"/>
        <v>0</v>
      </c>
      <c r="O62" s="295">
        <f t="shared" si="1"/>
        <v>42304</v>
      </c>
      <c r="P62" s="295">
        <f t="shared" si="1"/>
        <v>93019</v>
      </c>
      <c r="Q62" s="295">
        <f t="shared" si="1"/>
        <v>0</v>
      </c>
      <c r="R62" s="295">
        <f t="shared" si="1"/>
        <v>33874</v>
      </c>
      <c r="S62" s="295">
        <f t="shared" si="1"/>
        <v>0</v>
      </c>
      <c r="T62" s="295">
        <f t="shared" si="1"/>
        <v>0</v>
      </c>
      <c r="U62" s="295">
        <f t="shared" si="1"/>
        <v>54400</v>
      </c>
      <c r="V62" s="295">
        <f t="shared" si="1"/>
        <v>0</v>
      </c>
      <c r="W62" s="295">
        <f t="shared" si="1"/>
        <v>0</v>
      </c>
      <c r="X62" s="295">
        <f t="shared" si="1"/>
        <v>0</v>
      </c>
      <c r="Y62" s="295">
        <f t="shared" si="1"/>
        <v>57496</v>
      </c>
      <c r="Z62" s="295">
        <f t="shared" si="1"/>
        <v>0</v>
      </c>
      <c r="AA62" s="295">
        <f t="shared" si="1"/>
        <v>0</v>
      </c>
      <c r="AB62" s="295">
        <f t="shared" si="1"/>
        <v>15135</v>
      </c>
      <c r="AC62" s="295">
        <f t="shared" si="1"/>
        <v>35184</v>
      </c>
      <c r="AD62" s="295">
        <f t="shared" si="1"/>
        <v>0</v>
      </c>
      <c r="AE62" s="295">
        <f t="shared" si="1"/>
        <v>71036</v>
      </c>
      <c r="AF62" s="295">
        <f t="shared" si="1"/>
        <v>0</v>
      </c>
      <c r="AG62" s="295">
        <f t="shared" si="1"/>
        <v>52489</v>
      </c>
      <c r="AH62" s="295">
        <f t="shared" si="1"/>
        <v>0</v>
      </c>
      <c r="AI62" s="295">
        <f t="shared" si="1"/>
        <v>0</v>
      </c>
      <c r="AJ62" s="295">
        <f t="shared" si="1"/>
        <v>166670</v>
      </c>
      <c r="AK62" s="295">
        <f t="shared" si="1"/>
        <v>12202</v>
      </c>
      <c r="AL62" s="295">
        <f t="shared" si="1"/>
        <v>1582</v>
      </c>
      <c r="AM62" s="295">
        <f t="shared" si="1"/>
        <v>0</v>
      </c>
      <c r="AN62" s="295">
        <f t="shared" si="1"/>
        <v>0</v>
      </c>
      <c r="AO62" s="295">
        <f t="shared" si="1"/>
        <v>0</v>
      </c>
      <c r="AP62" s="295">
        <f t="shared" si="1"/>
        <v>0</v>
      </c>
      <c r="AQ62" s="295">
        <f t="shared" si="1"/>
        <v>0</v>
      </c>
      <c r="AR62" s="295">
        <f t="shared" si="1"/>
        <v>0</v>
      </c>
      <c r="AS62" s="295">
        <f t="shared" si="1"/>
        <v>0</v>
      </c>
      <c r="AT62" s="295">
        <f t="shared" si="1"/>
        <v>0</v>
      </c>
      <c r="AU62" s="295">
        <f t="shared" si="1"/>
        <v>0</v>
      </c>
      <c r="AV62" s="295">
        <f t="shared" si="1"/>
        <v>1083</v>
      </c>
      <c r="AW62" s="295">
        <f t="shared" si="1"/>
        <v>0</v>
      </c>
      <c r="AX62" s="295">
        <f t="shared" si="1"/>
        <v>0</v>
      </c>
      <c r="AY62" s="295">
        <f>ROUND(AY47+AY48,0)</f>
        <v>29170</v>
      </c>
      <c r="AZ62" s="295">
        <f>ROUND(AZ47+AZ48,0)</f>
        <v>0</v>
      </c>
      <c r="BA62" s="295">
        <f>ROUND(BA47+BA48,0)</f>
        <v>0</v>
      </c>
      <c r="BB62" s="295">
        <f t="shared" si="1"/>
        <v>12459</v>
      </c>
      <c r="BC62" s="295">
        <f t="shared" si="1"/>
        <v>0</v>
      </c>
      <c r="BD62" s="295">
        <f t="shared" si="1"/>
        <v>10539</v>
      </c>
      <c r="BE62" s="295">
        <f t="shared" si="1"/>
        <v>35408</v>
      </c>
      <c r="BF62" s="295">
        <f t="shared" si="1"/>
        <v>31500</v>
      </c>
      <c r="BG62" s="295">
        <f t="shared" si="1"/>
        <v>0</v>
      </c>
      <c r="BH62" s="295">
        <f t="shared" si="1"/>
        <v>12863</v>
      </c>
      <c r="BI62" s="295">
        <f t="shared" si="1"/>
        <v>0</v>
      </c>
      <c r="BJ62" s="295">
        <f t="shared" si="1"/>
        <v>0</v>
      </c>
      <c r="BK62" s="295">
        <f t="shared" si="1"/>
        <v>0</v>
      </c>
      <c r="BL62" s="295">
        <f t="shared" si="1"/>
        <v>21536</v>
      </c>
      <c r="BM62" s="295">
        <f t="shared" si="1"/>
        <v>10122</v>
      </c>
      <c r="BN62" s="295">
        <f t="shared" si="1"/>
        <v>46714</v>
      </c>
      <c r="BO62" s="295">
        <f t="shared" ref="BO62:CC62" si="2">ROUND(BO47+BO48,0)</f>
        <v>4548</v>
      </c>
      <c r="BP62" s="295">
        <f t="shared" si="2"/>
        <v>4946</v>
      </c>
      <c r="BQ62" s="295">
        <f t="shared" si="2"/>
        <v>0</v>
      </c>
      <c r="BR62" s="295">
        <f t="shared" si="2"/>
        <v>2999626</v>
      </c>
      <c r="BS62" s="295">
        <f t="shared" si="2"/>
        <v>0</v>
      </c>
      <c r="BT62" s="295">
        <f t="shared" si="2"/>
        <v>0</v>
      </c>
      <c r="BU62" s="295">
        <f t="shared" si="2"/>
        <v>0</v>
      </c>
      <c r="BV62" s="295">
        <f t="shared" si="2"/>
        <v>19342</v>
      </c>
      <c r="BW62" s="295">
        <f t="shared" si="2"/>
        <v>0</v>
      </c>
      <c r="BX62" s="295">
        <f t="shared" si="2"/>
        <v>54956</v>
      </c>
      <c r="BY62" s="295">
        <f t="shared" si="2"/>
        <v>0</v>
      </c>
      <c r="BZ62" s="295">
        <f t="shared" si="2"/>
        <v>0</v>
      </c>
      <c r="CA62" s="295">
        <f t="shared" si="2"/>
        <v>1461</v>
      </c>
      <c r="CB62" s="295">
        <f t="shared" si="2"/>
        <v>0</v>
      </c>
      <c r="CC62" s="295">
        <f t="shared" si="2"/>
        <v>0</v>
      </c>
      <c r="CD62" s="305" t="s">
        <v>221</v>
      </c>
      <c r="CE62" s="295">
        <f t="shared" si="0"/>
        <v>4058008</v>
      </c>
      <c r="CF62" s="2"/>
    </row>
    <row r="63" spans="1:84" ht="12.65" customHeight="1" x14ac:dyDescent="0.3">
      <c r="A63" s="302" t="s">
        <v>236</v>
      </c>
      <c r="B63" s="295"/>
      <c r="C63" s="225">
        <v>0</v>
      </c>
      <c r="D63" s="225">
        <v>0</v>
      </c>
      <c r="E63" s="225">
        <v>323136</v>
      </c>
      <c r="F63" s="225">
        <v>0</v>
      </c>
      <c r="G63" s="225">
        <v>0</v>
      </c>
      <c r="H63" s="225">
        <v>0</v>
      </c>
      <c r="I63" s="225">
        <v>0</v>
      </c>
      <c r="J63" s="225">
        <v>0</v>
      </c>
      <c r="K63" s="225">
        <v>0</v>
      </c>
      <c r="L63" s="225">
        <v>0</v>
      </c>
      <c r="M63" s="225">
        <v>0</v>
      </c>
      <c r="N63" s="225">
        <v>0</v>
      </c>
      <c r="O63" s="225">
        <v>0</v>
      </c>
      <c r="P63" s="225">
        <v>0</v>
      </c>
      <c r="Q63" s="225">
        <v>0</v>
      </c>
      <c r="R63" s="225">
        <v>0</v>
      </c>
      <c r="S63" s="225">
        <v>0</v>
      </c>
      <c r="T63" s="225">
        <v>0</v>
      </c>
      <c r="U63" s="225">
        <v>31524.12</v>
      </c>
      <c r="V63" s="225">
        <v>0</v>
      </c>
      <c r="W63" s="225">
        <v>0</v>
      </c>
      <c r="X63" s="225">
        <v>0</v>
      </c>
      <c r="Y63" s="225">
        <v>0</v>
      </c>
      <c r="Z63" s="225">
        <v>0</v>
      </c>
      <c r="AA63" s="225">
        <v>0</v>
      </c>
      <c r="AB63" s="225">
        <v>0</v>
      </c>
      <c r="AC63" s="225">
        <v>0</v>
      </c>
      <c r="AD63" s="225">
        <v>0</v>
      </c>
      <c r="AE63" s="225">
        <v>0</v>
      </c>
      <c r="AF63" s="225">
        <v>0</v>
      </c>
      <c r="AG63" s="225">
        <v>1369690.69</v>
      </c>
      <c r="AH63" s="225">
        <v>0</v>
      </c>
      <c r="AI63" s="225">
        <v>0</v>
      </c>
      <c r="AJ63" s="225">
        <v>2715003.96</v>
      </c>
      <c r="AK63" s="225">
        <v>0</v>
      </c>
      <c r="AL63" s="225">
        <v>0</v>
      </c>
      <c r="AM63" s="225">
        <v>0</v>
      </c>
      <c r="AN63" s="225">
        <v>0</v>
      </c>
      <c r="AO63" s="225">
        <v>0</v>
      </c>
      <c r="AP63" s="225">
        <v>0</v>
      </c>
      <c r="AQ63" s="225">
        <v>0</v>
      </c>
      <c r="AR63" s="225">
        <v>0</v>
      </c>
      <c r="AS63" s="225">
        <v>0</v>
      </c>
      <c r="AT63" s="225">
        <v>0</v>
      </c>
      <c r="AU63" s="225">
        <v>0</v>
      </c>
      <c r="AV63" s="225">
        <v>88322.79</v>
      </c>
      <c r="AW63" s="225">
        <v>0</v>
      </c>
      <c r="AX63" s="225">
        <v>0</v>
      </c>
      <c r="AY63" s="225">
        <v>0</v>
      </c>
      <c r="AZ63" s="225">
        <v>0</v>
      </c>
      <c r="BA63" s="225">
        <v>0</v>
      </c>
      <c r="BB63" s="225">
        <v>0</v>
      </c>
      <c r="BC63" s="225">
        <v>0</v>
      </c>
      <c r="BD63" s="225">
        <v>0</v>
      </c>
      <c r="BE63" s="225">
        <v>1500</v>
      </c>
      <c r="BF63" s="225">
        <v>0</v>
      </c>
      <c r="BG63" s="225">
        <v>0</v>
      </c>
      <c r="BH63" s="225">
        <v>0</v>
      </c>
      <c r="BI63" s="225">
        <v>3168.5</v>
      </c>
      <c r="BJ63" s="225">
        <v>0</v>
      </c>
      <c r="BK63" s="225">
        <v>0</v>
      </c>
      <c r="BL63" s="225">
        <v>0</v>
      </c>
      <c r="BM63" s="225">
        <v>41017.300000000003</v>
      </c>
      <c r="BN63" s="225">
        <v>82277.47</v>
      </c>
      <c r="BO63" s="225">
        <v>0</v>
      </c>
      <c r="BP63" s="225">
        <v>0</v>
      </c>
      <c r="BQ63" s="225">
        <v>0</v>
      </c>
      <c r="BR63" s="225">
        <v>0</v>
      </c>
      <c r="BS63" s="225">
        <v>0</v>
      </c>
      <c r="BT63" s="225">
        <v>0</v>
      </c>
      <c r="BU63" s="225">
        <v>0</v>
      </c>
      <c r="BV63" s="225">
        <v>0</v>
      </c>
      <c r="BW63" s="225">
        <v>0</v>
      </c>
      <c r="BX63" s="225">
        <v>3085</v>
      </c>
      <c r="BY63" s="225">
        <v>0</v>
      </c>
      <c r="BZ63" s="225">
        <v>0</v>
      </c>
      <c r="CA63" s="225">
        <v>0</v>
      </c>
      <c r="CB63" s="225">
        <v>0</v>
      </c>
      <c r="CC63" s="225">
        <v>0</v>
      </c>
      <c r="CD63" s="305" t="s">
        <v>221</v>
      </c>
      <c r="CE63" s="295">
        <f t="shared" si="0"/>
        <v>4658725.8299999991</v>
      </c>
      <c r="CF63" s="2"/>
    </row>
    <row r="64" spans="1:84" ht="12.65" customHeight="1" x14ac:dyDescent="0.3">
      <c r="A64" s="302" t="s">
        <v>237</v>
      </c>
      <c r="B64" s="295"/>
      <c r="C64" s="225">
        <v>0</v>
      </c>
      <c r="D64" s="225">
        <v>6830.7300000000005</v>
      </c>
      <c r="E64" s="225">
        <v>156455.36000000002</v>
      </c>
      <c r="F64" s="225">
        <v>0</v>
      </c>
      <c r="G64" s="225">
        <v>0</v>
      </c>
      <c r="H64" s="225">
        <v>0</v>
      </c>
      <c r="I64" s="225">
        <v>0</v>
      </c>
      <c r="J64" s="225">
        <v>0</v>
      </c>
      <c r="K64" s="225">
        <v>0</v>
      </c>
      <c r="L64" s="225">
        <v>0</v>
      </c>
      <c r="M64" s="225">
        <v>0</v>
      </c>
      <c r="N64" s="225">
        <v>0</v>
      </c>
      <c r="O64" s="225">
        <v>13708.9</v>
      </c>
      <c r="P64" s="225">
        <v>1723093.8699999996</v>
      </c>
      <c r="Q64" s="225">
        <v>67.5</v>
      </c>
      <c r="R64" s="225">
        <v>30606.34</v>
      </c>
      <c r="S64" s="225">
        <v>0</v>
      </c>
      <c r="T64" s="225">
        <v>0</v>
      </c>
      <c r="U64" s="225">
        <v>407503.98</v>
      </c>
      <c r="V64" s="225">
        <v>0</v>
      </c>
      <c r="W64" s="225">
        <v>0</v>
      </c>
      <c r="X64" s="225">
        <v>0</v>
      </c>
      <c r="Y64" s="225">
        <v>72970.960000000006</v>
      </c>
      <c r="Z64" s="225">
        <v>0</v>
      </c>
      <c r="AA64" s="225">
        <v>0</v>
      </c>
      <c r="AB64" s="225">
        <v>875093.48</v>
      </c>
      <c r="AC64" s="225">
        <v>55118.509999999995</v>
      </c>
      <c r="AD64" s="225">
        <v>0</v>
      </c>
      <c r="AE64" s="225">
        <v>20935.389999999996</v>
      </c>
      <c r="AF64" s="225">
        <v>0</v>
      </c>
      <c r="AG64" s="225">
        <v>103906.86</v>
      </c>
      <c r="AH64" s="225">
        <v>0</v>
      </c>
      <c r="AI64" s="225">
        <v>0</v>
      </c>
      <c r="AJ64" s="225">
        <v>645210.90000000014</v>
      </c>
      <c r="AK64" s="225">
        <v>4922.55</v>
      </c>
      <c r="AL64" s="225">
        <v>576.71</v>
      </c>
      <c r="AM64" s="225">
        <v>0</v>
      </c>
      <c r="AN64" s="225">
        <v>0</v>
      </c>
      <c r="AO64" s="225">
        <v>0</v>
      </c>
      <c r="AP64" s="225">
        <v>0</v>
      </c>
      <c r="AQ64" s="225">
        <v>0</v>
      </c>
      <c r="AR64" s="225">
        <v>0</v>
      </c>
      <c r="AS64" s="225">
        <v>0</v>
      </c>
      <c r="AT64" s="225">
        <v>0</v>
      </c>
      <c r="AU64" s="225">
        <v>0</v>
      </c>
      <c r="AV64" s="225">
        <v>38488.439999999995</v>
      </c>
      <c r="AW64" s="225">
        <v>0</v>
      </c>
      <c r="AX64" s="225">
        <v>0</v>
      </c>
      <c r="AY64" s="225">
        <v>207544.86000000002</v>
      </c>
      <c r="AZ64" s="225">
        <v>0</v>
      </c>
      <c r="BA64" s="225">
        <v>0</v>
      </c>
      <c r="BB64" s="225">
        <v>234.92</v>
      </c>
      <c r="BC64" s="225">
        <v>0</v>
      </c>
      <c r="BD64" s="225">
        <v>128228.22</v>
      </c>
      <c r="BE64" s="225">
        <v>17463.280000000002</v>
      </c>
      <c r="BF64" s="225">
        <v>38930.61</v>
      </c>
      <c r="BG64" s="225">
        <v>0</v>
      </c>
      <c r="BH64" s="225">
        <v>44628.729999999996</v>
      </c>
      <c r="BI64" s="225">
        <v>181.13</v>
      </c>
      <c r="BJ64" s="225">
        <v>0</v>
      </c>
      <c r="BK64" s="225">
        <v>0</v>
      </c>
      <c r="BL64" s="225">
        <v>13736.250000000002</v>
      </c>
      <c r="BM64" s="225">
        <v>694.72</v>
      </c>
      <c r="BN64" s="225">
        <v>12523.720000000001</v>
      </c>
      <c r="BO64" s="225">
        <v>13109.740000000002</v>
      </c>
      <c r="BP64" s="225">
        <v>6054.5</v>
      </c>
      <c r="BQ64" s="225">
        <v>0</v>
      </c>
      <c r="BR64" s="225">
        <v>1962.1499999999999</v>
      </c>
      <c r="BS64" s="225">
        <v>0</v>
      </c>
      <c r="BT64" s="225">
        <v>0</v>
      </c>
      <c r="BU64" s="225">
        <v>0</v>
      </c>
      <c r="BV64" s="225">
        <v>4192.54</v>
      </c>
      <c r="BW64" s="225">
        <v>0</v>
      </c>
      <c r="BX64" s="225">
        <v>8897.83</v>
      </c>
      <c r="BY64" s="225">
        <v>0</v>
      </c>
      <c r="BZ64" s="225">
        <v>0</v>
      </c>
      <c r="CA64" s="225">
        <v>3260.0099999999998</v>
      </c>
      <c r="CB64" s="225">
        <v>0</v>
      </c>
      <c r="CC64" s="225">
        <v>1153.8699999999999</v>
      </c>
      <c r="CD64" s="305" t="s">
        <v>221</v>
      </c>
      <c r="CE64" s="295">
        <f t="shared" si="0"/>
        <v>4658287.5599999996</v>
      </c>
      <c r="CF64" s="2"/>
    </row>
    <row r="65" spans="1:84" ht="12.65" customHeight="1" x14ac:dyDescent="0.3">
      <c r="A65" s="302" t="s">
        <v>238</v>
      </c>
      <c r="B65" s="295"/>
      <c r="C65" s="225">
        <v>0</v>
      </c>
      <c r="D65" s="225">
        <v>0</v>
      </c>
      <c r="E65" s="225">
        <v>680.1</v>
      </c>
      <c r="F65" s="225">
        <v>0</v>
      </c>
      <c r="G65" s="225">
        <v>0</v>
      </c>
      <c r="H65" s="225">
        <v>0</v>
      </c>
      <c r="I65" s="225">
        <v>0</v>
      </c>
      <c r="J65" s="225">
        <v>0</v>
      </c>
      <c r="K65" s="225">
        <v>0</v>
      </c>
      <c r="L65" s="225">
        <v>0</v>
      </c>
      <c r="M65" s="225">
        <v>0</v>
      </c>
      <c r="N65" s="225">
        <v>0</v>
      </c>
      <c r="O65" s="225">
        <v>720.52</v>
      </c>
      <c r="P65" s="225">
        <v>680.1</v>
      </c>
      <c r="Q65" s="225">
        <v>0</v>
      </c>
      <c r="R65" s="225">
        <v>0</v>
      </c>
      <c r="S65" s="225">
        <v>0</v>
      </c>
      <c r="T65" s="225">
        <v>0</v>
      </c>
      <c r="U65" s="225">
        <v>716.47</v>
      </c>
      <c r="V65" s="225">
        <v>0</v>
      </c>
      <c r="W65" s="225">
        <v>0</v>
      </c>
      <c r="X65" s="225">
        <v>0</v>
      </c>
      <c r="Y65" s="225">
        <v>1360.2</v>
      </c>
      <c r="Z65" s="225">
        <v>0</v>
      </c>
      <c r="AA65" s="225">
        <v>0</v>
      </c>
      <c r="AB65" s="225">
        <v>680.1</v>
      </c>
      <c r="AC65" s="225">
        <v>680.1</v>
      </c>
      <c r="AD65" s="225">
        <v>0</v>
      </c>
      <c r="AE65" s="225">
        <v>2032.41</v>
      </c>
      <c r="AF65" s="225">
        <v>0</v>
      </c>
      <c r="AG65" s="225">
        <v>680.1</v>
      </c>
      <c r="AH65" s="225">
        <v>0</v>
      </c>
      <c r="AI65" s="225">
        <v>0</v>
      </c>
      <c r="AJ65" s="225">
        <v>16508.13</v>
      </c>
      <c r="AK65" s="225">
        <v>0</v>
      </c>
      <c r="AL65" s="225">
        <v>0</v>
      </c>
      <c r="AM65" s="225">
        <v>0</v>
      </c>
      <c r="AN65" s="225">
        <v>0</v>
      </c>
      <c r="AO65" s="225">
        <v>0</v>
      </c>
      <c r="AP65" s="225">
        <v>0</v>
      </c>
      <c r="AQ65" s="225">
        <v>0</v>
      </c>
      <c r="AR65" s="225">
        <v>0</v>
      </c>
      <c r="AS65" s="225">
        <v>0</v>
      </c>
      <c r="AT65" s="225">
        <v>0</v>
      </c>
      <c r="AU65" s="225">
        <v>0</v>
      </c>
      <c r="AV65" s="225">
        <v>0</v>
      </c>
      <c r="AW65" s="225">
        <v>0</v>
      </c>
      <c r="AX65" s="225">
        <v>0</v>
      </c>
      <c r="AY65" s="225">
        <v>775.13</v>
      </c>
      <c r="AZ65" s="225">
        <v>0</v>
      </c>
      <c r="BA65" s="225">
        <v>0</v>
      </c>
      <c r="BB65" s="225">
        <v>621.44000000000005</v>
      </c>
      <c r="BC65" s="225">
        <v>0</v>
      </c>
      <c r="BD65" s="225">
        <v>1077.47</v>
      </c>
      <c r="BE65" s="225">
        <v>508126.62000000005</v>
      </c>
      <c r="BF65" s="225">
        <v>0</v>
      </c>
      <c r="BG65" s="225">
        <v>0</v>
      </c>
      <c r="BH65" s="225">
        <v>104140.58</v>
      </c>
      <c r="BI65" s="225">
        <v>0</v>
      </c>
      <c r="BJ65" s="225">
        <v>0</v>
      </c>
      <c r="BK65" s="225">
        <v>0</v>
      </c>
      <c r="BL65" s="225">
        <v>680.1</v>
      </c>
      <c r="BM65" s="225">
        <v>0</v>
      </c>
      <c r="BN65" s="225">
        <v>3407.44</v>
      </c>
      <c r="BO65" s="225">
        <v>522.32000000000005</v>
      </c>
      <c r="BP65" s="225">
        <v>680.1</v>
      </c>
      <c r="BQ65" s="225">
        <v>0</v>
      </c>
      <c r="BR65" s="225">
        <v>680.1</v>
      </c>
      <c r="BS65" s="225">
        <v>0</v>
      </c>
      <c r="BT65" s="225">
        <v>0</v>
      </c>
      <c r="BU65" s="225">
        <v>0</v>
      </c>
      <c r="BV65" s="225">
        <v>0</v>
      </c>
      <c r="BW65" s="225">
        <v>0</v>
      </c>
      <c r="BX65" s="225">
        <v>1357.02</v>
      </c>
      <c r="BY65" s="225">
        <v>0</v>
      </c>
      <c r="BZ65" s="225">
        <v>0</v>
      </c>
      <c r="CA65" s="225">
        <v>0</v>
      </c>
      <c r="CB65" s="225">
        <v>0</v>
      </c>
      <c r="CC65" s="225">
        <v>0</v>
      </c>
      <c r="CD65" s="305" t="s">
        <v>221</v>
      </c>
      <c r="CE65" s="295">
        <f t="shared" si="0"/>
        <v>646806.54999999981</v>
      </c>
      <c r="CF65" s="2"/>
    </row>
    <row r="66" spans="1:84" ht="12.65" customHeight="1" x14ac:dyDescent="0.3">
      <c r="A66" s="302" t="s">
        <v>239</v>
      </c>
      <c r="B66" s="295"/>
      <c r="C66" s="225">
        <v>0</v>
      </c>
      <c r="D66" s="225">
        <v>0</v>
      </c>
      <c r="E66" s="225">
        <v>236779.25</v>
      </c>
      <c r="F66" s="225">
        <v>0</v>
      </c>
      <c r="G66" s="225">
        <v>0</v>
      </c>
      <c r="H66" s="225">
        <v>0</v>
      </c>
      <c r="I66" s="225">
        <v>0</v>
      </c>
      <c r="J66" s="225">
        <v>0</v>
      </c>
      <c r="K66" s="225">
        <v>0</v>
      </c>
      <c r="L66" s="225">
        <v>0</v>
      </c>
      <c r="M66" s="225">
        <v>0</v>
      </c>
      <c r="N66" s="225">
        <v>0</v>
      </c>
      <c r="O66" s="225">
        <v>27541.01</v>
      </c>
      <c r="P66" s="225">
        <v>99970.37000000001</v>
      </c>
      <c r="Q66" s="225">
        <v>0</v>
      </c>
      <c r="R66" s="225">
        <v>2212.88</v>
      </c>
      <c r="S66" s="225">
        <v>0</v>
      </c>
      <c r="T66" s="225">
        <v>0</v>
      </c>
      <c r="U66" s="225">
        <v>346565.13</v>
      </c>
      <c r="V66" s="225">
        <v>0</v>
      </c>
      <c r="W66" s="225">
        <v>0</v>
      </c>
      <c r="X66" s="225">
        <v>0</v>
      </c>
      <c r="Y66" s="225">
        <v>60970.95</v>
      </c>
      <c r="Z66" s="225">
        <v>0</v>
      </c>
      <c r="AA66" s="225">
        <v>0</v>
      </c>
      <c r="AB66" s="225">
        <v>109759.61</v>
      </c>
      <c r="AC66" s="225">
        <v>614.61</v>
      </c>
      <c r="AD66" s="225">
        <v>0</v>
      </c>
      <c r="AE66" s="225">
        <v>23364.59</v>
      </c>
      <c r="AF66" s="225">
        <v>0</v>
      </c>
      <c r="AG66" s="225">
        <v>38557.379999999997</v>
      </c>
      <c r="AH66" s="225">
        <v>0</v>
      </c>
      <c r="AI66" s="225">
        <v>0</v>
      </c>
      <c r="AJ66" s="225">
        <v>629082.77999999991</v>
      </c>
      <c r="AK66" s="225">
        <v>0</v>
      </c>
      <c r="AL66" s="225">
        <v>0</v>
      </c>
      <c r="AM66" s="225">
        <v>0</v>
      </c>
      <c r="AN66" s="225">
        <v>0</v>
      </c>
      <c r="AO66" s="225">
        <v>0</v>
      </c>
      <c r="AP66" s="225">
        <v>0</v>
      </c>
      <c r="AQ66" s="225">
        <v>0</v>
      </c>
      <c r="AR66" s="225">
        <v>0</v>
      </c>
      <c r="AS66" s="225">
        <v>0</v>
      </c>
      <c r="AT66" s="225">
        <v>0</v>
      </c>
      <c r="AU66" s="225">
        <v>0</v>
      </c>
      <c r="AV66" s="225">
        <v>0</v>
      </c>
      <c r="AW66" s="225">
        <v>0</v>
      </c>
      <c r="AX66" s="225">
        <v>0</v>
      </c>
      <c r="AY66" s="225">
        <v>14163.18</v>
      </c>
      <c r="AZ66" s="225">
        <v>0</v>
      </c>
      <c r="BA66" s="225">
        <v>100452.3</v>
      </c>
      <c r="BB66" s="225">
        <v>54996</v>
      </c>
      <c r="BC66" s="225">
        <v>0</v>
      </c>
      <c r="BD66" s="225">
        <v>0</v>
      </c>
      <c r="BE66" s="225">
        <v>65550.78</v>
      </c>
      <c r="BF66" s="225">
        <v>3554.43</v>
      </c>
      <c r="BG66" s="225">
        <v>0</v>
      </c>
      <c r="BH66" s="225">
        <v>1618854.3699999999</v>
      </c>
      <c r="BI66" s="225">
        <v>2989.37</v>
      </c>
      <c r="BJ66" s="225">
        <v>0</v>
      </c>
      <c r="BK66" s="225">
        <v>0</v>
      </c>
      <c r="BL66" s="225">
        <v>611249.92000000004</v>
      </c>
      <c r="BM66" s="225">
        <v>0</v>
      </c>
      <c r="BN66" s="225">
        <v>1000</v>
      </c>
      <c r="BO66" s="225">
        <v>2719.1</v>
      </c>
      <c r="BP66" s="225">
        <v>21010.79</v>
      </c>
      <c r="BQ66" s="225">
        <v>0</v>
      </c>
      <c r="BR66" s="225">
        <v>18314.629999999997</v>
      </c>
      <c r="BS66" s="225">
        <v>0</v>
      </c>
      <c r="BT66" s="225">
        <v>0</v>
      </c>
      <c r="BU66" s="225">
        <v>0</v>
      </c>
      <c r="BV66" s="225">
        <v>130784.31</v>
      </c>
      <c r="BW66" s="225">
        <v>0</v>
      </c>
      <c r="BX66" s="225">
        <v>19643.48</v>
      </c>
      <c r="BY66" s="225">
        <v>0</v>
      </c>
      <c r="BZ66" s="225">
        <v>0</v>
      </c>
      <c r="CA66" s="225">
        <v>76.540000000000006</v>
      </c>
      <c r="CB66" s="225">
        <v>0</v>
      </c>
      <c r="CC66" s="225">
        <v>0</v>
      </c>
      <c r="CD66" s="305" t="s">
        <v>221</v>
      </c>
      <c r="CE66" s="295">
        <f t="shared" si="0"/>
        <v>4240777.76</v>
      </c>
      <c r="CF66" s="2"/>
    </row>
    <row r="67" spans="1:84" ht="12.65" customHeight="1" x14ac:dyDescent="0.3">
      <c r="A67" s="302" t="s">
        <v>6</v>
      </c>
      <c r="B67" s="295"/>
      <c r="C67" s="295">
        <f>ROUND(C51+C52,0)</f>
        <v>0</v>
      </c>
      <c r="D67" s="295">
        <f>ROUND(D51+D52,0)</f>
        <v>1975</v>
      </c>
      <c r="E67" s="295">
        <f t="shared" ref="E67:BP67" si="3">ROUND(E51+E52,0)</f>
        <v>109877</v>
      </c>
      <c r="F67" s="295">
        <f t="shared" si="3"/>
        <v>0</v>
      </c>
      <c r="G67" s="295">
        <f t="shared" si="3"/>
        <v>0</v>
      </c>
      <c r="H67" s="295">
        <f t="shared" si="3"/>
        <v>0</v>
      </c>
      <c r="I67" s="295">
        <f t="shared" si="3"/>
        <v>0</v>
      </c>
      <c r="J67" s="295">
        <f>ROUND(J51+J52,0)</f>
        <v>3036</v>
      </c>
      <c r="K67" s="295">
        <f t="shared" si="3"/>
        <v>0</v>
      </c>
      <c r="L67" s="295">
        <f t="shared" si="3"/>
        <v>54980</v>
      </c>
      <c r="M67" s="295">
        <f t="shared" si="3"/>
        <v>0</v>
      </c>
      <c r="N67" s="295">
        <f t="shared" si="3"/>
        <v>0</v>
      </c>
      <c r="O67" s="295">
        <f t="shared" si="3"/>
        <v>21730</v>
      </c>
      <c r="P67" s="295">
        <f t="shared" si="3"/>
        <v>135745</v>
      </c>
      <c r="Q67" s="295">
        <f t="shared" si="3"/>
        <v>77563</v>
      </c>
      <c r="R67" s="295">
        <f t="shared" si="3"/>
        <v>4866</v>
      </c>
      <c r="S67" s="295">
        <f t="shared" si="3"/>
        <v>0</v>
      </c>
      <c r="T67" s="295">
        <f t="shared" si="3"/>
        <v>0</v>
      </c>
      <c r="U67" s="295">
        <f t="shared" si="3"/>
        <v>44021</v>
      </c>
      <c r="V67" s="295">
        <f t="shared" si="3"/>
        <v>0</v>
      </c>
      <c r="W67" s="295">
        <f t="shared" si="3"/>
        <v>0</v>
      </c>
      <c r="X67" s="295">
        <f t="shared" si="3"/>
        <v>0</v>
      </c>
      <c r="Y67" s="295">
        <f t="shared" si="3"/>
        <v>49074</v>
      </c>
      <c r="Z67" s="295">
        <f t="shared" si="3"/>
        <v>0</v>
      </c>
      <c r="AA67" s="295">
        <f t="shared" si="3"/>
        <v>0</v>
      </c>
      <c r="AB67" s="295">
        <f t="shared" si="3"/>
        <v>12851</v>
      </c>
      <c r="AC67" s="295">
        <f t="shared" si="3"/>
        <v>24828</v>
      </c>
      <c r="AD67" s="295">
        <f t="shared" si="3"/>
        <v>0</v>
      </c>
      <c r="AE67" s="295">
        <f t="shared" si="3"/>
        <v>130609</v>
      </c>
      <c r="AF67" s="295">
        <f t="shared" si="3"/>
        <v>0</v>
      </c>
      <c r="AG67" s="295">
        <f t="shared" si="3"/>
        <v>42711</v>
      </c>
      <c r="AH67" s="295">
        <f t="shared" si="3"/>
        <v>0</v>
      </c>
      <c r="AI67" s="295">
        <f t="shared" si="3"/>
        <v>0</v>
      </c>
      <c r="AJ67" s="295">
        <f t="shared" si="3"/>
        <v>60678</v>
      </c>
      <c r="AK67" s="295">
        <f t="shared" si="3"/>
        <v>93262</v>
      </c>
      <c r="AL67" s="295">
        <f t="shared" si="3"/>
        <v>37347</v>
      </c>
      <c r="AM67" s="295">
        <f t="shared" si="3"/>
        <v>0</v>
      </c>
      <c r="AN67" s="295">
        <f t="shared" si="3"/>
        <v>0</v>
      </c>
      <c r="AO67" s="295">
        <f t="shared" si="3"/>
        <v>0</v>
      </c>
      <c r="AP67" s="295">
        <f t="shared" si="3"/>
        <v>0</v>
      </c>
      <c r="AQ67" s="295">
        <f t="shared" si="3"/>
        <v>0</v>
      </c>
      <c r="AR67" s="295">
        <f t="shared" si="3"/>
        <v>0</v>
      </c>
      <c r="AS67" s="295">
        <f t="shared" si="3"/>
        <v>0</v>
      </c>
      <c r="AT67" s="295">
        <f t="shared" si="3"/>
        <v>0</v>
      </c>
      <c r="AU67" s="295">
        <f t="shared" si="3"/>
        <v>0</v>
      </c>
      <c r="AV67" s="295">
        <f t="shared" si="3"/>
        <v>21896</v>
      </c>
      <c r="AW67" s="295">
        <f t="shared" si="3"/>
        <v>0</v>
      </c>
      <c r="AX67" s="295">
        <f t="shared" si="3"/>
        <v>0</v>
      </c>
      <c r="AY67" s="295">
        <f t="shared" si="3"/>
        <v>55999</v>
      </c>
      <c r="AZ67" s="295">
        <f>ROUND(AZ51+AZ52,0)</f>
        <v>0</v>
      </c>
      <c r="BA67" s="295">
        <f>ROUND(BA51+BA52,0)</f>
        <v>0</v>
      </c>
      <c r="BB67" s="295">
        <f t="shared" si="3"/>
        <v>1871</v>
      </c>
      <c r="BC67" s="295">
        <f t="shared" si="3"/>
        <v>0</v>
      </c>
      <c r="BD67" s="295">
        <f t="shared" si="3"/>
        <v>34269</v>
      </c>
      <c r="BE67" s="295">
        <f t="shared" si="3"/>
        <v>1450172</v>
      </c>
      <c r="BF67" s="295">
        <f t="shared" si="3"/>
        <v>40882</v>
      </c>
      <c r="BG67" s="295">
        <f t="shared" si="3"/>
        <v>0</v>
      </c>
      <c r="BH67" s="295">
        <f t="shared" si="3"/>
        <v>0</v>
      </c>
      <c r="BI67" s="295">
        <f t="shared" si="3"/>
        <v>0</v>
      </c>
      <c r="BJ67" s="295">
        <f t="shared" si="3"/>
        <v>0</v>
      </c>
      <c r="BK67" s="295">
        <f t="shared" si="3"/>
        <v>0</v>
      </c>
      <c r="BL67" s="295">
        <f t="shared" si="3"/>
        <v>31857</v>
      </c>
      <c r="BM67" s="295">
        <f t="shared" si="3"/>
        <v>12165</v>
      </c>
      <c r="BN67" s="295">
        <f t="shared" si="3"/>
        <v>114639</v>
      </c>
      <c r="BO67" s="295">
        <f t="shared" si="3"/>
        <v>0</v>
      </c>
      <c r="BP67" s="295">
        <f t="shared" si="3"/>
        <v>0</v>
      </c>
      <c r="BQ67" s="295">
        <f t="shared" ref="BQ67:CC67" si="4">ROUND(BQ51+BQ52,0)</f>
        <v>0</v>
      </c>
      <c r="BR67" s="295">
        <f t="shared" si="4"/>
        <v>7486</v>
      </c>
      <c r="BS67" s="295">
        <f t="shared" si="4"/>
        <v>0</v>
      </c>
      <c r="BT67" s="295">
        <f t="shared" si="4"/>
        <v>0</v>
      </c>
      <c r="BU67" s="295">
        <f t="shared" si="4"/>
        <v>0</v>
      </c>
      <c r="BV67" s="295">
        <f t="shared" si="4"/>
        <v>34394</v>
      </c>
      <c r="BW67" s="295">
        <f t="shared" si="4"/>
        <v>0</v>
      </c>
      <c r="BX67" s="295">
        <f t="shared" si="4"/>
        <v>0</v>
      </c>
      <c r="BY67" s="295">
        <f t="shared" si="4"/>
        <v>0</v>
      </c>
      <c r="BZ67" s="295">
        <f t="shared" si="4"/>
        <v>0</v>
      </c>
      <c r="CA67" s="295">
        <f t="shared" si="4"/>
        <v>0</v>
      </c>
      <c r="CB67" s="295">
        <f t="shared" si="4"/>
        <v>0</v>
      </c>
      <c r="CC67" s="295">
        <f t="shared" si="4"/>
        <v>0</v>
      </c>
      <c r="CD67" s="305" t="s">
        <v>221</v>
      </c>
      <c r="CE67" s="295">
        <f t="shared" si="0"/>
        <v>2710783</v>
      </c>
      <c r="CF67" s="2"/>
    </row>
    <row r="68" spans="1:84" ht="12.65" customHeight="1" x14ac:dyDescent="0.3">
      <c r="A68" s="302" t="s">
        <v>240</v>
      </c>
      <c r="B68" s="295"/>
      <c r="C68" s="300">
        <v>0</v>
      </c>
      <c r="D68" s="300">
        <v>0</v>
      </c>
      <c r="E68" s="300">
        <v>19112.2</v>
      </c>
      <c r="F68" s="300">
        <v>0</v>
      </c>
      <c r="G68" s="300">
        <v>0</v>
      </c>
      <c r="H68" s="300">
        <v>0</v>
      </c>
      <c r="I68" s="300">
        <v>0</v>
      </c>
      <c r="J68" s="300">
        <v>0</v>
      </c>
      <c r="K68" s="185">
        <v>0</v>
      </c>
      <c r="L68" s="185">
        <v>0</v>
      </c>
      <c r="M68" s="300">
        <v>0</v>
      </c>
      <c r="N68" s="300">
        <v>0</v>
      </c>
      <c r="O68" s="300">
        <v>0</v>
      </c>
      <c r="P68" s="185">
        <v>17787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34447.630000000005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2347.12</v>
      </c>
      <c r="BM68" s="185">
        <v>0</v>
      </c>
      <c r="BN68" s="185">
        <v>6612.37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832.39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305" t="s">
        <v>221</v>
      </c>
      <c r="CE68" s="295">
        <f t="shared" si="0"/>
        <v>81138.709999999992</v>
      </c>
      <c r="CF68" s="2"/>
    </row>
    <row r="69" spans="1:84" ht="12.65" customHeight="1" x14ac:dyDescent="0.3">
      <c r="A69" s="302" t="s">
        <v>241</v>
      </c>
      <c r="B69" s="295"/>
      <c r="C69" s="300">
        <v>0</v>
      </c>
      <c r="D69" s="300">
        <v>1204.8399999999999</v>
      </c>
      <c r="E69" s="185">
        <v>18771.620000000003</v>
      </c>
      <c r="F69" s="185">
        <v>0</v>
      </c>
      <c r="G69" s="300">
        <v>0</v>
      </c>
      <c r="H69" s="300">
        <v>0</v>
      </c>
      <c r="I69" s="185">
        <v>0</v>
      </c>
      <c r="J69" s="185">
        <v>0</v>
      </c>
      <c r="K69" s="185">
        <v>0</v>
      </c>
      <c r="L69" s="185">
        <v>0</v>
      </c>
      <c r="M69" s="300">
        <v>0</v>
      </c>
      <c r="N69" s="300">
        <v>0</v>
      </c>
      <c r="O69" s="300">
        <v>1241</v>
      </c>
      <c r="P69" s="185">
        <v>58139.899999999994</v>
      </c>
      <c r="Q69" s="185">
        <v>0</v>
      </c>
      <c r="R69" s="224">
        <v>0</v>
      </c>
      <c r="S69" s="185">
        <v>0</v>
      </c>
      <c r="T69" s="300">
        <v>0</v>
      </c>
      <c r="U69" s="185">
        <v>60896.88</v>
      </c>
      <c r="V69" s="185">
        <v>0</v>
      </c>
      <c r="W69" s="300">
        <v>0</v>
      </c>
      <c r="X69" s="185">
        <v>0</v>
      </c>
      <c r="Y69" s="185">
        <v>425894.99000000005</v>
      </c>
      <c r="Z69" s="185">
        <v>0</v>
      </c>
      <c r="AA69" s="185">
        <v>0</v>
      </c>
      <c r="AB69" s="185">
        <v>2603.61</v>
      </c>
      <c r="AC69" s="185">
        <v>520.95999999999992</v>
      </c>
      <c r="AD69" s="185">
        <v>0</v>
      </c>
      <c r="AE69" s="185">
        <v>4675.1099999999997</v>
      </c>
      <c r="AF69" s="185">
        <v>0</v>
      </c>
      <c r="AG69" s="185">
        <v>16069.15</v>
      </c>
      <c r="AH69" s="185">
        <v>0</v>
      </c>
      <c r="AI69" s="185">
        <v>0</v>
      </c>
      <c r="AJ69" s="185">
        <v>8276.0400000000009</v>
      </c>
      <c r="AK69" s="185">
        <v>70</v>
      </c>
      <c r="AL69" s="185">
        <v>70</v>
      </c>
      <c r="AM69" s="185">
        <v>0</v>
      </c>
      <c r="AN69" s="185">
        <v>0</v>
      </c>
      <c r="AO69" s="300">
        <v>0</v>
      </c>
      <c r="AP69" s="185">
        <v>0</v>
      </c>
      <c r="AQ69" s="300">
        <v>0</v>
      </c>
      <c r="AR69" s="300">
        <v>0</v>
      </c>
      <c r="AS69" s="300">
        <v>0</v>
      </c>
      <c r="AT69" s="300">
        <v>0</v>
      </c>
      <c r="AU69" s="185">
        <v>0</v>
      </c>
      <c r="AV69" s="185">
        <v>20.25</v>
      </c>
      <c r="AW69" s="185">
        <v>0</v>
      </c>
      <c r="AX69" s="185">
        <v>0</v>
      </c>
      <c r="AY69" s="185">
        <v>-3292.4200000000019</v>
      </c>
      <c r="AZ69" s="185">
        <v>0</v>
      </c>
      <c r="BA69" s="185">
        <v>0</v>
      </c>
      <c r="BB69" s="185">
        <v>126.5</v>
      </c>
      <c r="BC69" s="185">
        <v>0</v>
      </c>
      <c r="BD69" s="185">
        <v>211.97</v>
      </c>
      <c r="BE69" s="185">
        <v>292603.32000000007</v>
      </c>
      <c r="BF69" s="185">
        <v>3083.79</v>
      </c>
      <c r="BG69" s="185">
        <v>0</v>
      </c>
      <c r="BH69" s="224">
        <v>37095.700000000004</v>
      </c>
      <c r="BI69" s="185">
        <v>13108.23</v>
      </c>
      <c r="BJ69" s="185">
        <v>0</v>
      </c>
      <c r="BK69" s="185">
        <v>0</v>
      </c>
      <c r="BL69" s="185">
        <v>242.57999999999998</v>
      </c>
      <c r="BM69" s="185">
        <v>36899.11</v>
      </c>
      <c r="BN69" s="185">
        <v>104189.04999999999</v>
      </c>
      <c r="BO69" s="185">
        <v>35</v>
      </c>
      <c r="BP69" s="185">
        <v>51398.05</v>
      </c>
      <c r="BQ69" s="185">
        <v>0</v>
      </c>
      <c r="BR69" s="185">
        <v>99833.919999999998</v>
      </c>
      <c r="BS69" s="185">
        <v>0</v>
      </c>
      <c r="BT69" s="185">
        <v>0</v>
      </c>
      <c r="BU69" s="185">
        <v>0</v>
      </c>
      <c r="BV69" s="185">
        <v>175</v>
      </c>
      <c r="BW69" s="185">
        <v>0</v>
      </c>
      <c r="BX69" s="185">
        <v>1353.4799999999998</v>
      </c>
      <c r="BY69" s="185">
        <v>0</v>
      </c>
      <c r="BZ69" s="185">
        <v>0</v>
      </c>
      <c r="CA69" s="185">
        <v>37794.65</v>
      </c>
      <c r="CB69" s="185">
        <v>0</v>
      </c>
      <c r="CC69" s="185">
        <v>0</v>
      </c>
      <c r="CD69" s="310">
        <v>447391.72</v>
      </c>
      <c r="CE69" s="295">
        <f t="shared" si="0"/>
        <v>1720703.9999999998</v>
      </c>
      <c r="CF69" s="2"/>
    </row>
    <row r="70" spans="1:84" ht="12.65" customHeight="1" x14ac:dyDescent="0.3">
      <c r="A70" s="302" t="s">
        <v>242</v>
      </c>
      <c r="B70" s="295"/>
      <c r="C70" s="300">
        <v>0</v>
      </c>
      <c r="D70" s="300">
        <v>0</v>
      </c>
      <c r="E70" s="300">
        <v>0</v>
      </c>
      <c r="F70" s="185">
        <v>0</v>
      </c>
      <c r="G70" s="300">
        <v>0</v>
      </c>
      <c r="H70" s="300">
        <v>0</v>
      </c>
      <c r="I70" s="300">
        <v>0</v>
      </c>
      <c r="J70" s="185">
        <v>0</v>
      </c>
      <c r="K70" s="185">
        <v>0</v>
      </c>
      <c r="L70" s="185">
        <v>0</v>
      </c>
      <c r="M70" s="300">
        <v>0</v>
      </c>
      <c r="N70" s="300">
        <v>0</v>
      </c>
      <c r="O70" s="300">
        <v>0</v>
      </c>
      <c r="P70" s="300">
        <v>0</v>
      </c>
      <c r="Q70" s="300">
        <v>0</v>
      </c>
      <c r="R70" s="300">
        <v>0</v>
      </c>
      <c r="S70" s="300">
        <v>0</v>
      </c>
      <c r="T70" s="300">
        <v>0</v>
      </c>
      <c r="U70" s="185">
        <v>0</v>
      </c>
      <c r="V70" s="300">
        <v>0</v>
      </c>
      <c r="W70" s="300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24080.02</v>
      </c>
      <c r="AC70" s="185">
        <v>0</v>
      </c>
      <c r="AD70" s="185">
        <v>0</v>
      </c>
      <c r="AE70" s="185">
        <v>6763.59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206.24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161524.81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10119.67</v>
      </c>
      <c r="BW70" s="185">
        <v>0</v>
      </c>
      <c r="BX70" s="185">
        <v>0</v>
      </c>
      <c r="BY70" s="185">
        <v>0</v>
      </c>
      <c r="BZ70" s="185">
        <v>0</v>
      </c>
      <c r="CA70" s="185">
        <v>-7.55</v>
      </c>
      <c r="CB70" s="185">
        <v>0</v>
      </c>
      <c r="CC70" s="185">
        <v>0</v>
      </c>
      <c r="CD70" s="310">
        <v>66477.119999999995</v>
      </c>
      <c r="CE70" s="295">
        <f t="shared" si="0"/>
        <v>269163.90000000002</v>
      </c>
      <c r="CF70" s="2"/>
    </row>
    <row r="71" spans="1:84" ht="12.65" customHeight="1" x14ac:dyDescent="0.3">
      <c r="A71" s="302" t="s">
        <v>243</v>
      </c>
      <c r="B71" s="295"/>
      <c r="C71" s="295">
        <f>SUM(C61:C68)+C69-C70</f>
        <v>0</v>
      </c>
      <c r="D71" s="295">
        <f t="shared" ref="D71:AI71" si="5">SUM(D61:D69)-D70</f>
        <v>10438.050000000001</v>
      </c>
      <c r="E71" s="295">
        <f t="shared" si="5"/>
        <v>2692332.2300000004</v>
      </c>
      <c r="F71" s="295">
        <f t="shared" si="5"/>
        <v>0</v>
      </c>
      <c r="G71" s="295">
        <f t="shared" si="5"/>
        <v>0</v>
      </c>
      <c r="H71" s="295">
        <f t="shared" si="5"/>
        <v>0</v>
      </c>
      <c r="I71" s="295">
        <f t="shared" si="5"/>
        <v>0</v>
      </c>
      <c r="J71" s="295">
        <f t="shared" si="5"/>
        <v>3036</v>
      </c>
      <c r="K71" s="295">
        <f t="shared" si="5"/>
        <v>0</v>
      </c>
      <c r="L71" s="295">
        <f t="shared" si="5"/>
        <v>54980</v>
      </c>
      <c r="M71" s="295">
        <f t="shared" si="5"/>
        <v>0</v>
      </c>
      <c r="N71" s="295">
        <f t="shared" si="5"/>
        <v>0</v>
      </c>
      <c r="O71" s="295">
        <f t="shared" si="5"/>
        <v>700564.24</v>
      </c>
      <c r="P71" s="295">
        <f t="shared" si="5"/>
        <v>3388060.75</v>
      </c>
      <c r="Q71" s="295">
        <f t="shared" si="5"/>
        <v>77630.5</v>
      </c>
      <c r="R71" s="295">
        <f t="shared" si="5"/>
        <v>690738.99</v>
      </c>
      <c r="S71" s="295">
        <f t="shared" si="5"/>
        <v>0</v>
      </c>
      <c r="T71" s="295">
        <f t="shared" si="5"/>
        <v>0</v>
      </c>
      <c r="U71" s="295">
        <f t="shared" si="5"/>
        <v>1706006.0899999999</v>
      </c>
      <c r="V71" s="295">
        <f t="shared" si="5"/>
        <v>0</v>
      </c>
      <c r="W71" s="295">
        <f t="shared" si="5"/>
        <v>0</v>
      </c>
      <c r="X71" s="295">
        <f t="shared" si="5"/>
        <v>0</v>
      </c>
      <c r="Y71" s="295">
        <f t="shared" si="5"/>
        <v>1464679.94</v>
      </c>
      <c r="Z71" s="295">
        <f t="shared" si="5"/>
        <v>0</v>
      </c>
      <c r="AA71" s="295">
        <f t="shared" si="5"/>
        <v>0</v>
      </c>
      <c r="AB71" s="295">
        <f t="shared" si="5"/>
        <v>1224757.3100000003</v>
      </c>
      <c r="AC71" s="295">
        <f t="shared" si="5"/>
        <v>605726.05999999994</v>
      </c>
      <c r="AD71" s="295">
        <f t="shared" si="5"/>
        <v>0</v>
      </c>
      <c r="AE71" s="295">
        <f t="shared" si="5"/>
        <v>1212067.52</v>
      </c>
      <c r="AF71" s="295">
        <f t="shared" si="5"/>
        <v>0</v>
      </c>
      <c r="AG71" s="295">
        <f t="shared" si="5"/>
        <v>2349444.0299999998</v>
      </c>
      <c r="AH71" s="295">
        <f t="shared" si="5"/>
        <v>0</v>
      </c>
      <c r="AI71" s="295">
        <f t="shared" si="5"/>
        <v>0</v>
      </c>
      <c r="AJ71" s="295">
        <f t="shared" ref="AJ71:BO71" si="6">SUM(AJ61:AJ69)-AJ70</f>
        <v>7231911.6699999999</v>
      </c>
      <c r="AK71" s="295">
        <f t="shared" si="6"/>
        <v>278309.65999999997</v>
      </c>
      <c r="AL71" s="295">
        <f t="shared" si="6"/>
        <v>59175.03</v>
      </c>
      <c r="AM71" s="295">
        <f t="shared" si="6"/>
        <v>0</v>
      </c>
      <c r="AN71" s="295">
        <f t="shared" si="6"/>
        <v>0</v>
      </c>
      <c r="AO71" s="295">
        <f t="shared" si="6"/>
        <v>0</v>
      </c>
      <c r="AP71" s="295">
        <f t="shared" si="6"/>
        <v>0</v>
      </c>
      <c r="AQ71" s="295">
        <f t="shared" si="6"/>
        <v>0</v>
      </c>
      <c r="AR71" s="295">
        <f t="shared" si="6"/>
        <v>0</v>
      </c>
      <c r="AS71" s="295">
        <f t="shared" si="6"/>
        <v>0</v>
      </c>
      <c r="AT71" s="295">
        <f t="shared" si="6"/>
        <v>0</v>
      </c>
      <c r="AU71" s="295">
        <f t="shared" si="6"/>
        <v>0</v>
      </c>
      <c r="AV71" s="295">
        <f t="shared" si="6"/>
        <v>166596.63999999998</v>
      </c>
      <c r="AW71" s="295">
        <f t="shared" si="6"/>
        <v>0</v>
      </c>
      <c r="AX71" s="295">
        <f t="shared" si="6"/>
        <v>0</v>
      </c>
      <c r="AY71" s="295">
        <f t="shared" si="6"/>
        <v>537687.6100000001</v>
      </c>
      <c r="AZ71" s="295">
        <f t="shared" si="6"/>
        <v>0</v>
      </c>
      <c r="BA71" s="295">
        <f t="shared" si="6"/>
        <v>100452.3</v>
      </c>
      <c r="BB71" s="295">
        <f t="shared" si="6"/>
        <v>235777.94000000003</v>
      </c>
      <c r="BC71" s="295">
        <f t="shared" si="6"/>
        <v>0</v>
      </c>
      <c r="BD71" s="295">
        <f t="shared" si="6"/>
        <v>313077.98999999993</v>
      </c>
      <c r="BE71" s="295">
        <f t="shared" si="6"/>
        <v>2839561.7200000007</v>
      </c>
      <c r="BF71" s="295">
        <f t="shared" si="6"/>
        <v>526769.79</v>
      </c>
      <c r="BG71" s="295">
        <f t="shared" si="6"/>
        <v>0</v>
      </c>
      <c r="BH71" s="295">
        <f t="shared" si="6"/>
        <v>2000929.7899999998</v>
      </c>
      <c r="BI71" s="295">
        <f t="shared" si="6"/>
        <v>19447.23</v>
      </c>
      <c r="BJ71" s="295">
        <f t="shared" si="6"/>
        <v>0</v>
      </c>
      <c r="BK71" s="295">
        <f t="shared" si="6"/>
        <v>0</v>
      </c>
      <c r="BL71" s="295">
        <f t="shared" si="6"/>
        <v>1000931.22</v>
      </c>
      <c r="BM71" s="295">
        <f t="shared" si="6"/>
        <v>249683.11</v>
      </c>
      <c r="BN71" s="295">
        <f t="shared" si="6"/>
        <v>1099383.8999999999</v>
      </c>
      <c r="BO71" s="295">
        <f t="shared" si="6"/>
        <v>89627.48000000001</v>
      </c>
      <c r="BP71" s="295">
        <f t="shared" ref="BP71:CC71" si="7">SUM(BP61:BP69)-BP70</f>
        <v>165772.39000000001</v>
      </c>
      <c r="BQ71" s="295">
        <f t="shared" si="7"/>
        <v>0</v>
      </c>
      <c r="BR71" s="295">
        <f t="shared" si="7"/>
        <v>3406688.57</v>
      </c>
      <c r="BS71" s="295">
        <f t="shared" si="7"/>
        <v>0</v>
      </c>
      <c r="BT71" s="295">
        <f t="shared" si="7"/>
        <v>0</v>
      </c>
      <c r="BU71" s="295">
        <f t="shared" si="7"/>
        <v>0</v>
      </c>
      <c r="BV71" s="295">
        <f t="shared" si="7"/>
        <v>450281.32</v>
      </c>
      <c r="BW71" s="295">
        <f t="shared" si="7"/>
        <v>0</v>
      </c>
      <c r="BX71" s="295">
        <f t="shared" si="7"/>
        <v>875266.88</v>
      </c>
      <c r="BY71" s="295">
        <f t="shared" si="7"/>
        <v>0</v>
      </c>
      <c r="BZ71" s="295">
        <f t="shared" si="7"/>
        <v>0</v>
      </c>
      <c r="CA71" s="295">
        <f t="shared" si="7"/>
        <v>61053.340000000004</v>
      </c>
      <c r="CB71" s="295">
        <f t="shared" si="7"/>
        <v>0</v>
      </c>
      <c r="CC71" s="295">
        <f t="shared" si="7"/>
        <v>1153.8699999999999</v>
      </c>
      <c r="CD71" s="301">
        <f>CD69-CD70</f>
        <v>380914.6</v>
      </c>
      <c r="CE71" s="295">
        <f>SUM(CE61:CE69)-CE70</f>
        <v>38270915.759999998</v>
      </c>
      <c r="CF71" s="2"/>
    </row>
    <row r="72" spans="1:84" ht="12.65" customHeight="1" x14ac:dyDescent="0.3">
      <c r="A72" s="302" t="s">
        <v>244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3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10">
        <v>1004237.45</v>
      </c>
      <c r="CF72" s="2"/>
    </row>
    <row r="73" spans="1:84" ht="12.65" customHeight="1" x14ac:dyDescent="0.3">
      <c r="A73" s="302" t="s">
        <v>245</v>
      </c>
      <c r="B73" s="295"/>
      <c r="C73" s="225">
        <v>0</v>
      </c>
      <c r="D73" s="225">
        <v>141528</v>
      </c>
      <c r="E73" s="225">
        <v>2414163.7999999998</v>
      </c>
      <c r="F73" s="225">
        <v>0</v>
      </c>
      <c r="G73" s="225">
        <v>0</v>
      </c>
      <c r="H73" s="225">
        <v>0</v>
      </c>
      <c r="I73" s="225">
        <v>0</v>
      </c>
      <c r="J73" s="225">
        <v>66425.75</v>
      </c>
      <c r="K73" s="225">
        <v>0</v>
      </c>
      <c r="L73" s="225">
        <v>773875.25</v>
      </c>
      <c r="M73" s="225">
        <v>0</v>
      </c>
      <c r="N73" s="225">
        <v>0</v>
      </c>
      <c r="O73" s="225">
        <v>103666.5</v>
      </c>
      <c r="P73" s="225">
        <v>4613792.2300000004</v>
      </c>
      <c r="Q73" s="225">
        <v>147994</v>
      </c>
      <c r="R73" s="225">
        <v>648097.74</v>
      </c>
      <c r="S73" s="225">
        <v>0</v>
      </c>
      <c r="T73" s="225">
        <v>0</v>
      </c>
      <c r="U73" s="225">
        <v>765609.24</v>
      </c>
      <c r="V73" s="225">
        <v>22990.5</v>
      </c>
      <c r="W73" s="225">
        <v>0</v>
      </c>
      <c r="X73" s="225">
        <v>0</v>
      </c>
      <c r="Y73" s="225">
        <v>514105.75</v>
      </c>
      <c r="Z73" s="225">
        <v>0</v>
      </c>
      <c r="AA73" s="225">
        <v>0</v>
      </c>
      <c r="AB73" s="225">
        <v>879723.08</v>
      </c>
      <c r="AC73" s="225">
        <v>10009.75</v>
      </c>
      <c r="AD73" s="225">
        <v>0</v>
      </c>
      <c r="AE73" s="225">
        <v>427164</v>
      </c>
      <c r="AF73" s="225">
        <v>0</v>
      </c>
      <c r="AG73" s="225">
        <v>3545</v>
      </c>
      <c r="AH73" s="225">
        <v>0</v>
      </c>
      <c r="AI73" s="225">
        <v>0</v>
      </c>
      <c r="AJ73" s="225">
        <v>1514661.48</v>
      </c>
      <c r="AK73" s="225">
        <v>319565.75</v>
      </c>
      <c r="AL73" s="225">
        <v>14909</v>
      </c>
      <c r="AM73" s="225">
        <v>0</v>
      </c>
      <c r="AN73" s="225">
        <v>0</v>
      </c>
      <c r="AO73" s="225">
        <v>0</v>
      </c>
      <c r="AP73" s="225">
        <v>0</v>
      </c>
      <c r="AQ73" s="225">
        <v>0</v>
      </c>
      <c r="AR73" s="225">
        <v>0</v>
      </c>
      <c r="AS73" s="225">
        <v>0</v>
      </c>
      <c r="AT73" s="225">
        <v>0</v>
      </c>
      <c r="AU73" s="225">
        <v>0</v>
      </c>
      <c r="AV73" s="225">
        <v>31690.25</v>
      </c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8">SUM(C73:CD73)</f>
        <v>13413517.07</v>
      </c>
      <c r="CF73" s="2"/>
    </row>
    <row r="74" spans="1:84" ht="12.65" customHeight="1" x14ac:dyDescent="0.3">
      <c r="A74" s="302" t="s">
        <v>246</v>
      </c>
      <c r="B74" s="295"/>
      <c r="C74" s="225">
        <v>0</v>
      </c>
      <c r="D74" s="225">
        <v>12719.75</v>
      </c>
      <c r="E74" s="225">
        <v>1368362.9</v>
      </c>
      <c r="F74" s="225">
        <v>0</v>
      </c>
      <c r="G74" s="225">
        <v>0</v>
      </c>
      <c r="H74" s="225">
        <v>0</v>
      </c>
      <c r="I74" s="225">
        <v>0</v>
      </c>
      <c r="J74" s="225">
        <v>117.25</v>
      </c>
      <c r="K74" s="225">
        <v>0</v>
      </c>
      <c r="L74" s="225">
        <v>0</v>
      </c>
      <c r="M74" s="225">
        <v>0</v>
      </c>
      <c r="N74" s="225">
        <v>0</v>
      </c>
      <c r="O74" s="225">
        <v>336635</v>
      </c>
      <c r="P74" s="225">
        <v>7081548.6299999999</v>
      </c>
      <c r="Q74" s="225">
        <v>719082.75</v>
      </c>
      <c r="R74" s="225">
        <v>1698426.27</v>
      </c>
      <c r="S74" s="225">
        <v>0</v>
      </c>
      <c r="T74" s="225">
        <v>0</v>
      </c>
      <c r="U74" s="225">
        <v>5734476.4900000002</v>
      </c>
      <c r="V74" s="225">
        <v>235495.25</v>
      </c>
      <c r="W74" s="225">
        <v>0</v>
      </c>
      <c r="X74" s="225">
        <v>0</v>
      </c>
      <c r="Y74" s="225">
        <v>7742934.5</v>
      </c>
      <c r="Z74" s="225">
        <v>0</v>
      </c>
      <c r="AA74" s="225">
        <v>0</v>
      </c>
      <c r="AB74" s="225">
        <v>3212992.32</v>
      </c>
      <c r="AC74" s="225">
        <v>50284.25</v>
      </c>
      <c r="AD74" s="225">
        <v>0</v>
      </c>
      <c r="AE74" s="225">
        <v>2228882.5</v>
      </c>
      <c r="AF74" s="225">
        <v>0</v>
      </c>
      <c r="AG74" s="225">
        <v>4043422</v>
      </c>
      <c r="AH74" s="225">
        <v>0</v>
      </c>
      <c r="AI74" s="225">
        <v>0</v>
      </c>
      <c r="AJ74" s="225">
        <v>7370524.5</v>
      </c>
      <c r="AK74" s="225">
        <v>219895.75</v>
      </c>
      <c r="AL74" s="225">
        <v>18844.75</v>
      </c>
      <c r="AM74" s="225">
        <v>0</v>
      </c>
      <c r="AN74" s="225">
        <v>0</v>
      </c>
      <c r="AO74" s="225">
        <v>0</v>
      </c>
      <c r="AP74" s="225">
        <v>0</v>
      </c>
      <c r="AQ74" s="225">
        <v>0</v>
      </c>
      <c r="AR74" s="225">
        <v>0</v>
      </c>
      <c r="AS74" s="225">
        <v>0</v>
      </c>
      <c r="AT74" s="225">
        <v>0</v>
      </c>
      <c r="AU74" s="225">
        <v>0</v>
      </c>
      <c r="AV74" s="225">
        <v>1270585.25</v>
      </c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8"/>
        <v>43345230.109999999</v>
      </c>
      <c r="CF74" s="2"/>
    </row>
    <row r="75" spans="1:84" ht="12.65" customHeight="1" x14ac:dyDescent="0.3">
      <c r="A75" s="302" t="s">
        <v>247</v>
      </c>
      <c r="B75" s="295"/>
      <c r="C75" s="295">
        <f t="shared" ref="C75:AV75" si="9">SUM(C73:C74)</f>
        <v>0</v>
      </c>
      <c r="D75" s="295">
        <f t="shared" si="9"/>
        <v>154247.75</v>
      </c>
      <c r="E75" s="295">
        <f t="shared" si="9"/>
        <v>3782526.6999999997</v>
      </c>
      <c r="F75" s="295">
        <f t="shared" si="9"/>
        <v>0</v>
      </c>
      <c r="G75" s="295">
        <f t="shared" si="9"/>
        <v>0</v>
      </c>
      <c r="H75" s="295">
        <f t="shared" si="9"/>
        <v>0</v>
      </c>
      <c r="I75" s="295">
        <f t="shared" si="9"/>
        <v>0</v>
      </c>
      <c r="J75" s="295">
        <f t="shared" si="9"/>
        <v>66543</v>
      </c>
      <c r="K75" s="295">
        <f t="shared" si="9"/>
        <v>0</v>
      </c>
      <c r="L75" s="295">
        <f t="shared" si="9"/>
        <v>773875.25</v>
      </c>
      <c r="M75" s="295">
        <f t="shared" si="9"/>
        <v>0</v>
      </c>
      <c r="N75" s="295">
        <f t="shared" si="9"/>
        <v>0</v>
      </c>
      <c r="O75" s="295">
        <f t="shared" si="9"/>
        <v>440301.5</v>
      </c>
      <c r="P75" s="295">
        <f t="shared" si="9"/>
        <v>11695340.859999999</v>
      </c>
      <c r="Q75" s="295">
        <f t="shared" si="9"/>
        <v>867076.75</v>
      </c>
      <c r="R75" s="295">
        <f t="shared" si="9"/>
        <v>2346524.0099999998</v>
      </c>
      <c r="S75" s="295">
        <f t="shared" si="9"/>
        <v>0</v>
      </c>
      <c r="T75" s="295">
        <f t="shared" si="9"/>
        <v>0</v>
      </c>
      <c r="U75" s="295">
        <f t="shared" si="9"/>
        <v>6500085.7300000004</v>
      </c>
      <c r="V75" s="295">
        <f t="shared" si="9"/>
        <v>258485.75</v>
      </c>
      <c r="W75" s="295">
        <f t="shared" si="9"/>
        <v>0</v>
      </c>
      <c r="X75" s="295">
        <f t="shared" si="9"/>
        <v>0</v>
      </c>
      <c r="Y75" s="295">
        <f t="shared" si="9"/>
        <v>8257040.25</v>
      </c>
      <c r="Z75" s="295">
        <f t="shared" si="9"/>
        <v>0</v>
      </c>
      <c r="AA75" s="295">
        <f t="shared" si="9"/>
        <v>0</v>
      </c>
      <c r="AB75" s="295">
        <f t="shared" si="9"/>
        <v>4092715.4</v>
      </c>
      <c r="AC75" s="295">
        <f t="shared" si="9"/>
        <v>60294</v>
      </c>
      <c r="AD75" s="295">
        <f t="shared" si="9"/>
        <v>0</v>
      </c>
      <c r="AE75" s="295">
        <f t="shared" si="9"/>
        <v>2656046.5</v>
      </c>
      <c r="AF75" s="295">
        <f t="shared" si="9"/>
        <v>0</v>
      </c>
      <c r="AG75" s="295">
        <f t="shared" si="9"/>
        <v>4046967</v>
      </c>
      <c r="AH75" s="295">
        <f t="shared" si="9"/>
        <v>0</v>
      </c>
      <c r="AI75" s="295">
        <f t="shared" si="9"/>
        <v>0</v>
      </c>
      <c r="AJ75" s="295">
        <f t="shared" si="9"/>
        <v>8885185.9800000004</v>
      </c>
      <c r="AK75" s="295">
        <f t="shared" si="9"/>
        <v>539461.5</v>
      </c>
      <c r="AL75" s="295">
        <f t="shared" si="9"/>
        <v>33753.75</v>
      </c>
      <c r="AM75" s="295">
        <f t="shared" si="9"/>
        <v>0</v>
      </c>
      <c r="AN75" s="295">
        <f t="shared" si="9"/>
        <v>0</v>
      </c>
      <c r="AO75" s="295">
        <f t="shared" si="9"/>
        <v>0</v>
      </c>
      <c r="AP75" s="295">
        <f t="shared" si="9"/>
        <v>0</v>
      </c>
      <c r="AQ75" s="295">
        <f t="shared" si="9"/>
        <v>0</v>
      </c>
      <c r="AR75" s="295">
        <f t="shared" si="9"/>
        <v>0</v>
      </c>
      <c r="AS75" s="295">
        <f t="shared" si="9"/>
        <v>0</v>
      </c>
      <c r="AT75" s="295">
        <f t="shared" si="9"/>
        <v>0</v>
      </c>
      <c r="AU75" s="295">
        <f t="shared" si="9"/>
        <v>0</v>
      </c>
      <c r="AV75" s="295">
        <f t="shared" si="9"/>
        <v>1302275.5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8"/>
        <v>56758747.179999992</v>
      </c>
      <c r="CF75" s="2"/>
    </row>
    <row r="76" spans="1:84" ht="12.65" customHeight="1" x14ac:dyDescent="0.3">
      <c r="A76" s="302" t="s">
        <v>248</v>
      </c>
      <c r="B76" s="295"/>
      <c r="C76" s="300"/>
      <c r="D76" s="300">
        <v>95</v>
      </c>
      <c r="E76" s="185">
        <v>5284</v>
      </c>
      <c r="F76" s="185">
        <v>0</v>
      </c>
      <c r="G76" s="300">
        <v>0</v>
      </c>
      <c r="H76" s="300">
        <v>0</v>
      </c>
      <c r="I76" s="185">
        <v>0</v>
      </c>
      <c r="J76" s="185">
        <v>146</v>
      </c>
      <c r="K76" s="185">
        <v>0</v>
      </c>
      <c r="L76" s="185">
        <v>2644</v>
      </c>
      <c r="M76" s="185">
        <v>0</v>
      </c>
      <c r="N76" s="185">
        <v>0</v>
      </c>
      <c r="O76" s="185">
        <v>1045</v>
      </c>
      <c r="P76" s="185">
        <v>6528</v>
      </c>
      <c r="Q76" s="185">
        <v>3730</v>
      </c>
      <c r="R76" s="185">
        <v>234</v>
      </c>
      <c r="S76" s="185">
        <v>0</v>
      </c>
      <c r="T76" s="185">
        <v>0</v>
      </c>
      <c r="U76" s="185">
        <v>2117</v>
      </c>
      <c r="V76" s="185">
        <v>0</v>
      </c>
      <c r="W76" s="185">
        <v>0</v>
      </c>
      <c r="X76" s="185">
        <v>0</v>
      </c>
      <c r="Y76" s="185">
        <v>2360</v>
      </c>
      <c r="Z76" s="185">
        <v>0</v>
      </c>
      <c r="AA76" s="185">
        <v>0</v>
      </c>
      <c r="AB76" s="185">
        <v>618</v>
      </c>
      <c r="AC76" s="185">
        <v>1194</v>
      </c>
      <c r="AD76" s="185">
        <v>0</v>
      </c>
      <c r="AE76" s="185">
        <v>6281</v>
      </c>
      <c r="AF76" s="185">
        <v>0</v>
      </c>
      <c r="AG76" s="185">
        <v>2054</v>
      </c>
      <c r="AH76" s="185">
        <v>0</v>
      </c>
      <c r="AI76" s="185">
        <v>0</v>
      </c>
      <c r="AJ76" s="185">
        <v>2918</v>
      </c>
      <c r="AK76" s="185">
        <v>4485</v>
      </c>
      <c r="AL76" s="185">
        <v>1796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1053</v>
      </c>
      <c r="AW76" s="185">
        <v>0</v>
      </c>
      <c r="AX76" s="185">
        <v>0</v>
      </c>
      <c r="AY76" s="185">
        <v>2693</v>
      </c>
      <c r="AZ76" s="185">
        <v>0</v>
      </c>
      <c r="BA76" s="185">
        <v>0</v>
      </c>
      <c r="BB76" s="185">
        <v>90</v>
      </c>
      <c r="BC76" s="185">
        <v>0</v>
      </c>
      <c r="BD76" s="185">
        <v>1648</v>
      </c>
      <c r="BE76" s="185">
        <v>69739</v>
      </c>
      <c r="BF76" s="185">
        <v>1966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1532</v>
      </c>
      <c r="BM76" s="185">
        <v>585</v>
      </c>
      <c r="BN76" s="185">
        <v>5513</v>
      </c>
      <c r="BO76" s="185">
        <v>0</v>
      </c>
      <c r="BP76" s="185">
        <v>0</v>
      </c>
      <c r="BQ76" s="185">
        <v>0</v>
      </c>
      <c r="BR76" s="185">
        <v>360</v>
      </c>
      <c r="BS76" s="185">
        <v>0</v>
      </c>
      <c r="BT76" s="185">
        <v>0</v>
      </c>
      <c r="BU76" s="185">
        <v>0</v>
      </c>
      <c r="BV76" s="185">
        <v>1654</v>
      </c>
      <c r="BW76" s="185">
        <v>0</v>
      </c>
      <c r="BX76" s="185">
        <v>0</v>
      </c>
      <c r="BY76" s="185">
        <v>0</v>
      </c>
      <c r="BZ76" s="185">
        <v>0</v>
      </c>
      <c r="CA76" s="185">
        <v>0</v>
      </c>
      <c r="CB76" s="185">
        <v>0</v>
      </c>
      <c r="CC76" s="185">
        <v>0</v>
      </c>
      <c r="CD76" s="305" t="s">
        <v>221</v>
      </c>
      <c r="CE76" s="295">
        <f t="shared" si="8"/>
        <v>130362</v>
      </c>
      <c r="CF76" s="295">
        <f>BE59-CE76</f>
        <v>0</v>
      </c>
    </row>
    <row r="77" spans="1:84" ht="12.65" customHeight="1" x14ac:dyDescent="0.3">
      <c r="A77" s="302" t="s">
        <v>249</v>
      </c>
      <c r="B77" s="295"/>
      <c r="C77" s="300"/>
      <c r="D77" s="300"/>
      <c r="E77" s="300">
        <v>4838.9655568312292</v>
      </c>
      <c r="F77" s="300"/>
      <c r="G77" s="300"/>
      <c r="H77" s="300"/>
      <c r="I77" s="300"/>
      <c r="J77" s="300"/>
      <c r="K77" s="300"/>
      <c r="L77" s="300">
        <v>3630.0344431687718</v>
      </c>
      <c r="M77" s="300"/>
      <c r="N77" s="300"/>
      <c r="O77" s="300"/>
      <c r="P77" s="300"/>
      <c r="Q77" s="300"/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5" t="s">
        <v>221</v>
      </c>
      <c r="AY77" s="305" t="s">
        <v>221</v>
      </c>
      <c r="AZ77" s="300"/>
      <c r="BA77" s="300"/>
      <c r="BB77" s="300"/>
      <c r="BC77" s="300"/>
      <c r="BD77" s="305" t="s">
        <v>221</v>
      </c>
      <c r="BE77" s="305" t="s">
        <v>221</v>
      </c>
      <c r="BF77" s="300"/>
      <c r="BG77" s="305" t="s">
        <v>221</v>
      </c>
      <c r="BH77" s="300"/>
      <c r="BI77" s="300"/>
      <c r="BJ77" s="305" t="s">
        <v>221</v>
      </c>
      <c r="BK77" s="300"/>
      <c r="BL77" s="300"/>
      <c r="BM77" s="300"/>
      <c r="BN77" s="305" t="s">
        <v>221</v>
      </c>
      <c r="BO77" s="305" t="s">
        <v>221</v>
      </c>
      <c r="BP77" s="305" t="s">
        <v>221</v>
      </c>
      <c r="BQ77" s="305" t="s">
        <v>221</v>
      </c>
      <c r="BR77" s="300"/>
      <c r="BS77" s="300"/>
      <c r="BT77" s="300"/>
      <c r="BU77" s="300"/>
      <c r="BV77" s="300"/>
      <c r="BW77" s="300"/>
      <c r="BX77" s="300"/>
      <c r="BY77" s="300"/>
      <c r="BZ77" s="300"/>
      <c r="CA77" s="300"/>
      <c r="CB77" s="300"/>
      <c r="CC77" s="305" t="s">
        <v>221</v>
      </c>
      <c r="CD77" s="305" t="s">
        <v>221</v>
      </c>
      <c r="CE77" s="295">
        <f>SUM(C77:CD77)</f>
        <v>8469</v>
      </c>
      <c r="CF77" s="295">
        <f>AY59-CE77</f>
        <v>0</v>
      </c>
    </row>
    <row r="78" spans="1:84" ht="12.65" customHeight="1" x14ac:dyDescent="0.3">
      <c r="A78" s="302" t="s">
        <v>250</v>
      </c>
      <c r="B78" s="295"/>
      <c r="C78" s="300"/>
      <c r="D78" s="300">
        <v>176</v>
      </c>
      <c r="E78" s="300">
        <v>4447</v>
      </c>
      <c r="F78" s="300">
        <v>0</v>
      </c>
      <c r="G78" s="300">
        <v>0</v>
      </c>
      <c r="H78" s="300">
        <v>0</v>
      </c>
      <c r="I78" s="300">
        <v>0</v>
      </c>
      <c r="J78" s="300">
        <v>146</v>
      </c>
      <c r="K78" s="300">
        <v>0</v>
      </c>
      <c r="L78" s="300">
        <v>3400</v>
      </c>
      <c r="M78" s="300">
        <v>0</v>
      </c>
      <c r="N78" s="300">
        <v>0</v>
      </c>
      <c r="O78" s="300">
        <v>1045</v>
      </c>
      <c r="P78" s="300">
        <v>10258</v>
      </c>
      <c r="Q78" s="300">
        <v>0</v>
      </c>
      <c r="R78" s="300">
        <v>234</v>
      </c>
      <c r="S78" s="300">
        <v>0</v>
      </c>
      <c r="T78" s="300">
        <v>0</v>
      </c>
      <c r="U78" s="300">
        <v>2117</v>
      </c>
      <c r="V78" s="300">
        <v>0</v>
      </c>
      <c r="W78" s="300">
        <v>0</v>
      </c>
      <c r="X78" s="300">
        <v>0</v>
      </c>
      <c r="Y78" s="300">
        <v>2360</v>
      </c>
      <c r="Z78" s="300">
        <v>0</v>
      </c>
      <c r="AA78" s="300">
        <v>0</v>
      </c>
      <c r="AB78" s="300">
        <v>618</v>
      </c>
      <c r="AC78" s="300">
        <v>1194</v>
      </c>
      <c r="AD78" s="300">
        <v>0</v>
      </c>
      <c r="AE78" s="300">
        <v>6281</v>
      </c>
      <c r="AF78" s="300">
        <v>0</v>
      </c>
      <c r="AG78" s="300">
        <v>2054</v>
      </c>
      <c r="AH78" s="300">
        <v>0</v>
      </c>
      <c r="AI78" s="300">
        <v>0</v>
      </c>
      <c r="AJ78" s="300">
        <v>2918</v>
      </c>
      <c r="AK78" s="300">
        <v>5874</v>
      </c>
      <c r="AL78" s="300">
        <v>407</v>
      </c>
      <c r="AM78" s="300">
        <v>0</v>
      </c>
      <c r="AN78" s="300">
        <v>0</v>
      </c>
      <c r="AO78" s="300">
        <v>0</v>
      </c>
      <c r="AP78" s="300">
        <v>0</v>
      </c>
      <c r="AQ78" s="300">
        <v>0</v>
      </c>
      <c r="AR78" s="300">
        <v>0</v>
      </c>
      <c r="AS78" s="300">
        <v>0</v>
      </c>
      <c r="AT78" s="300">
        <v>0</v>
      </c>
      <c r="AU78" s="300">
        <v>0</v>
      </c>
      <c r="AV78" s="300">
        <v>0</v>
      </c>
      <c r="AW78" s="300">
        <v>0</v>
      </c>
      <c r="AX78" s="305" t="s">
        <v>221</v>
      </c>
      <c r="AY78" s="305" t="s">
        <v>221</v>
      </c>
      <c r="AZ78" s="305" t="s">
        <v>221</v>
      </c>
      <c r="BA78" s="300"/>
      <c r="BB78" s="300">
        <v>90</v>
      </c>
      <c r="BC78" s="300">
        <v>0</v>
      </c>
      <c r="BD78" s="305" t="s">
        <v>221</v>
      </c>
      <c r="BE78" s="305" t="s">
        <v>221</v>
      </c>
      <c r="BF78" s="305" t="s">
        <v>221</v>
      </c>
      <c r="BG78" s="305" t="s">
        <v>221</v>
      </c>
      <c r="BH78" s="300">
        <v>0</v>
      </c>
      <c r="BI78" s="300">
        <v>0</v>
      </c>
      <c r="BJ78" s="305" t="s">
        <v>221</v>
      </c>
      <c r="BK78" s="300">
        <v>0</v>
      </c>
      <c r="BL78" s="300">
        <v>0</v>
      </c>
      <c r="BM78" s="300">
        <v>0</v>
      </c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>
        <v>0</v>
      </c>
      <c r="BT78" s="300">
        <v>0</v>
      </c>
      <c r="BU78" s="300">
        <v>0</v>
      </c>
      <c r="BV78" s="300">
        <v>1654</v>
      </c>
      <c r="BW78" s="300">
        <v>0</v>
      </c>
      <c r="BX78" s="300">
        <v>0</v>
      </c>
      <c r="BY78" s="300">
        <v>0</v>
      </c>
      <c r="BZ78" s="300">
        <v>0</v>
      </c>
      <c r="CA78" s="300">
        <v>115</v>
      </c>
      <c r="CB78" s="300">
        <v>0</v>
      </c>
      <c r="CC78" s="305" t="s">
        <v>221</v>
      </c>
      <c r="CD78" s="305" t="s">
        <v>221</v>
      </c>
      <c r="CE78" s="295">
        <f t="shared" si="8"/>
        <v>45388</v>
      </c>
      <c r="CF78" s="295"/>
    </row>
    <row r="79" spans="1:84" ht="12.65" customHeight="1" x14ac:dyDescent="0.3">
      <c r="A79" s="302" t="s">
        <v>251</v>
      </c>
      <c r="B79" s="295"/>
      <c r="C79" s="225"/>
      <c r="D79" s="225">
        <v>65</v>
      </c>
      <c r="E79" s="300">
        <v>1635</v>
      </c>
      <c r="F79" s="300">
        <v>0</v>
      </c>
      <c r="G79" s="300">
        <v>0</v>
      </c>
      <c r="H79" s="300">
        <v>0</v>
      </c>
      <c r="I79" s="300">
        <v>0</v>
      </c>
      <c r="J79" s="300">
        <v>71</v>
      </c>
      <c r="K79" s="300">
        <v>0</v>
      </c>
      <c r="L79" s="300">
        <v>1250</v>
      </c>
      <c r="M79" s="300">
        <v>0</v>
      </c>
      <c r="N79" s="300">
        <v>0</v>
      </c>
      <c r="O79" s="300">
        <v>0</v>
      </c>
      <c r="P79" s="300">
        <v>0</v>
      </c>
      <c r="Q79" s="300">
        <v>0</v>
      </c>
      <c r="R79" s="300">
        <v>0</v>
      </c>
      <c r="S79" s="300">
        <v>0</v>
      </c>
      <c r="T79" s="300">
        <v>0</v>
      </c>
      <c r="U79" s="300">
        <v>0</v>
      </c>
      <c r="V79" s="300">
        <v>0</v>
      </c>
      <c r="W79" s="300">
        <v>0</v>
      </c>
      <c r="X79" s="300">
        <v>0</v>
      </c>
      <c r="Y79" s="300">
        <v>0</v>
      </c>
      <c r="Z79" s="300">
        <v>0</v>
      </c>
      <c r="AA79" s="300">
        <v>0</v>
      </c>
      <c r="AB79" s="300">
        <v>0</v>
      </c>
      <c r="AC79" s="300">
        <v>0</v>
      </c>
      <c r="AD79" s="300">
        <v>0</v>
      </c>
      <c r="AE79" s="300">
        <v>0</v>
      </c>
      <c r="AF79" s="300">
        <v>0</v>
      </c>
      <c r="AG79" s="300">
        <v>0</v>
      </c>
      <c r="AH79" s="300">
        <v>0</v>
      </c>
      <c r="AI79" s="300">
        <v>0</v>
      </c>
      <c r="AJ79" s="300">
        <v>0</v>
      </c>
      <c r="AK79" s="300">
        <v>0</v>
      </c>
      <c r="AL79" s="300">
        <v>0</v>
      </c>
      <c r="AM79" s="300">
        <v>0</v>
      </c>
      <c r="AN79" s="300">
        <v>0</v>
      </c>
      <c r="AO79" s="300">
        <v>0</v>
      </c>
      <c r="AP79" s="300">
        <v>0</v>
      </c>
      <c r="AQ79" s="300">
        <v>0</v>
      </c>
      <c r="AR79" s="300">
        <v>0</v>
      </c>
      <c r="AS79" s="300">
        <v>0</v>
      </c>
      <c r="AT79" s="300">
        <v>0</v>
      </c>
      <c r="AU79" s="300">
        <v>0</v>
      </c>
      <c r="AV79" s="300">
        <v>0</v>
      </c>
      <c r="AW79" s="300">
        <v>0</v>
      </c>
      <c r="AX79" s="305" t="s">
        <v>221</v>
      </c>
      <c r="AY79" s="305" t="s">
        <v>221</v>
      </c>
      <c r="AZ79" s="305" t="s">
        <v>221</v>
      </c>
      <c r="BA79" s="305" t="s">
        <v>221</v>
      </c>
      <c r="BB79" s="300">
        <v>0</v>
      </c>
      <c r="BC79" s="300">
        <v>0</v>
      </c>
      <c r="BD79" s="305" t="s">
        <v>221</v>
      </c>
      <c r="BE79" s="305" t="s">
        <v>221</v>
      </c>
      <c r="BF79" s="305" t="s">
        <v>221</v>
      </c>
      <c r="BG79" s="305" t="s">
        <v>221</v>
      </c>
      <c r="BH79" s="300">
        <v>0</v>
      </c>
      <c r="BI79" s="300">
        <v>0</v>
      </c>
      <c r="BJ79" s="305" t="s">
        <v>221</v>
      </c>
      <c r="BK79" s="300">
        <v>0</v>
      </c>
      <c r="BL79" s="300">
        <v>0</v>
      </c>
      <c r="BM79" s="300">
        <v>0</v>
      </c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>
        <v>0</v>
      </c>
      <c r="BT79" s="300">
        <v>0</v>
      </c>
      <c r="BU79" s="300">
        <v>0</v>
      </c>
      <c r="BV79" s="300">
        <v>0</v>
      </c>
      <c r="BW79" s="300">
        <v>0</v>
      </c>
      <c r="BX79" s="300">
        <v>0</v>
      </c>
      <c r="BY79" s="300">
        <v>0</v>
      </c>
      <c r="BZ79" s="300">
        <v>0</v>
      </c>
      <c r="CA79" s="300">
        <v>0</v>
      </c>
      <c r="CB79" s="300">
        <v>0</v>
      </c>
      <c r="CC79" s="305" t="s">
        <v>221</v>
      </c>
      <c r="CD79" s="305" t="s">
        <v>221</v>
      </c>
      <c r="CE79" s="295">
        <f t="shared" si="8"/>
        <v>3021</v>
      </c>
      <c r="CF79" s="295" t="str">
        <f>BA59</f>
        <v/>
      </c>
    </row>
    <row r="80" spans="1:84" ht="12.65" customHeight="1" x14ac:dyDescent="0.3">
      <c r="A80" s="302" t="s">
        <v>252</v>
      </c>
      <c r="B80" s="295"/>
      <c r="C80" s="187"/>
      <c r="D80" s="187">
        <v>5.7692307692307687E-3</v>
      </c>
      <c r="E80" s="187">
        <v>22.505769230769229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5.7803846153846159</v>
      </c>
      <c r="P80" s="187">
        <v>12.141538461538461</v>
      </c>
      <c r="Q80" s="187">
        <v>0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9.7073076923076922</v>
      </c>
      <c r="AH80" s="187">
        <v>0</v>
      </c>
      <c r="AI80" s="187">
        <v>0</v>
      </c>
      <c r="AJ80" s="187">
        <v>4.3499999999999996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11"/>
      <c r="BV80" s="311"/>
      <c r="BW80" s="311"/>
      <c r="BX80" s="311"/>
      <c r="BY80" s="311"/>
      <c r="BZ80" s="311"/>
      <c r="CA80" s="311"/>
      <c r="CB80" s="311"/>
      <c r="CC80" s="305" t="s">
        <v>221</v>
      </c>
      <c r="CD80" s="305" t="s">
        <v>221</v>
      </c>
      <c r="CE80" s="312">
        <f t="shared" si="8"/>
        <v>54.490769230769232</v>
      </c>
      <c r="CF80" s="312"/>
    </row>
    <row r="81" spans="1:84" ht="21" customHeight="1" x14ac:dyDescent="0.3">
      <c r="A81" s="313" t="s">
        <v>253</v>
      </c>
      <c r="B81" s="313"/>
      <c r="C81" s="313"/>
      <c r="D81" s="313"/>
      <c r="E81" s="31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">
      <c r="A82" s="302" t="s">
        <v>254</v>
      </c>
      <c r="B82" s="314"/>
      <c r="C82" s="315" t="s">
        <v>1267</v>
      </c>
      <c r="D82" s="316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">
      <c r="A83" s="295" t="s">
        <v>255</v>
      </c>
      <c r="B83" s="314" t="s">
        <v>256</v>
      </c>
      <c r="C83" s="317" t="s">
        <v>1269</v>
      </c>
      <c r="D83" s="316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">
      <c r="A84" s="295" t="s">
        <v>257</v>
      </c>
      <c r="B84" s="314" t="s">
        <v>256</v>
      </c>
      <c r="C84" s="229" t="s">
        <v>1270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">
      <c r="A85" s="295" t="s">
        <v>1250</v>
      </c>
      <c r="B85" s="314"/>
      <c r="C85" s="271" t="s">
        <v>1271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">
      <c r="A86" s="295" t="s">
        <v>1251</v>
      </c>
      <c r="B86" s="314" t="s">
        <v>256</v>
      </c>
      <c r="C86" s="230"/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">
      <c r="A87" s="295" t="s">
        <v>258</v>
      </c>
      <c r="B87" s="314" t="s">
        <v>256</v>
      </c>
      <c r="C87" s="229" t="s">
        <v>1272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">
      <c r="A88" s="295" t="s">
        <v>259</v>
      </c>
      <c r="B88" s="314" t="s">
        <v>256</v>
      </c>
      <c r="C88" s="229" t="s">
        <v>1273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">
      <c r="A89" s="295" t="s">
        <v>260</v>
      </c>
      <c r="B89" s="314" t="s">
        <v>256</v>
      </c>
      <c r="C89" s="229" t="s">
        <v>1274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">
      <c r="A90" s="295" t="s">
        <v>261</v>
      </c>
      <c r="B90" s="314" t="s">
        <v>256</v>
      </c>
      <c r="C90" s="229" t="s">
        <v>1275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">
      <c r="A91" s="295" t="s">
        <v>262</v>
      </c>
      <c r="B91" s="314" t="s">
        <v>256</v>
      </c>
      <c r="C91" s="229" t="s">
        <v>1276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">
      <c r="A92" s="295" t="s">
        <v>263</v>
      </c>
      <c r="B92" s="314" t="s">
        <v>256</v>
      </c>
      <c r="C92" s="226" t="s">
        <v>1277</v>
      </c>
      <c r="D92" s="316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">
      <c r="A93" s="295" t="s">
        <v>264</v>
      </c>
      <c r="B93" s="314" t="s">
        <v>256</v>
      </c>
      <c r="C93" s="270" t="s">
        <v>1278</v>
      </c>
      <c r="D93" s="316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">
      <c r="A95" s="313" t="s">
        <v>265</v>
      </c>
      <c r="B95" s="313"/>
      <c r="C95" s="313"/>
      <c r="D95" s="313"/>
      <c r="E95" s="31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">
      <c r="A96" s="318" t="s">
        <v>266</v>
      </c>
      <c r="B96" s="318"/>
      <c r="C96" s="318"/>
      <c r="D96" s="318"/>
      <c r="E96" s="31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">
      <c r="A97" s="295" t="s">
        <v>267</v>
      </c>
      <c r="B97" s="314" t="s">
        <v>256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">
      <c r="A98" s="295" t="s">
        <v>259</v>
      </c>
      <c r="B98" s="314" t="s">
        <v>256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">
      <c r="A99" s="295" t="s">
        <v>268</v>
      </c>
      <c r="B99" s="314" t="s">
        <v>256</v>
      </c>
      <c r="C99" s="189">
        <v>1</v>
      </c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">
      <c r="A100" s="318" t="s">
        <v>269</v>
      </c>
      <c r="B100" s="318"/>
      <c r="C100" s="318"/>
      <c r="D100" s="318"/>
      <c r="E100" s="31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">
      <c r="A101" s="295" t="s">
        <v>270</v>
      </c>
      <c r="B101" s="314" t="s">
        <v>256</v>
      </c>
      <c r="C101" s="189"/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">
      <c r="A102" s="295" t="s">
        <v>132</v>
      </c>
      <c r="B102" s="314" t="s">
        <v>256</v>
      </c>
      <c r="C102" s="222"/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">
      <c r="A103" s="318" t="s">
        <v>271</v>
      </c>
      <c r="B103" s="318"/>
      <c r="C103" s="318"/>
      <c r="D103" s="318"/>
      <c r="E103" s="31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">
      <c r="A104" s="295" t="s">
        <v>272</v>
      </c>
      <c r="B104" s="314" t="s">
        <v>256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">
      <c r="A105" s="295" t="s">
        <v>273</v>
      </c>
      <c r="B105" s="314" t="s">
        <v>256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">
      <c r="A106" s="295" t="s">
        <v>274</v>
      </c>
      <c r="B106" s="314" t="s">
        <v>256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">
      <c r="A107" s="295"/>
      <c r="B107" s="314"/>
      <c r="C107" s="319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">
      <c r="A108" s="320" t="s">
        <v>275</v>
      </c>
      <c r="B108" s="313"/>
      <c r="C108" s="313"/>
      <c r="D108" s="313"/>
      <c r="E108" s="31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">
      <c r="A109" s="295"/>
      <c r="B109" s="314"/>
      <c r="C109" s="319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">
      <c r="A110" s="302" t="s">
        <v>276</v>
      </c>
      <c r="B110" s="295"/>
      <c r="C110" s="296" t="s">
        <v>277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">
      <c r="A111" s="295" t="s">
        <v>278</v>
      </c>
      <c r="B111" s="314" t="s">
        <v>256</v>
      </c>
      <c r="C111" s="189">
        <v>452</v>
      </c>
      <c r="D111" s="174">
        <v>1550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">
      <c r="A112" s="295" t="s">
        <v>279</v>
      </c>
      <c r="B112" s="314" t="s">
        <v>256</v>
      </c>
      <c r="C112" s="189">
        <v>114</v>
      </c>
      <c r="D112" s="174">
        <v>1120</v>
      </c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">
      <c r="A113" s="295" t="s">
        <v>280</v>
      </c>
      <c r="B113" s="314" t="s">
        <v>256</v>
      </c>
      <c r="C113" s="189">
        <v>0</v>
      </c>
      <c r="D113" s="174">
        <v>0</v>
      </c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">
      <c r="A114" s="295" t="s">
        <v>281</v>
      </c>
      <c r="B114" s="314" t="s">
        <v>256</v>
      </c>
      <c r="C114" s="189">
        <v>73</v>
      </c>
      <c r="D114" s="174">
        <v>63</v>
      </c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">
      <c r="A115" s="302" t="s">
        <v>282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">
      <c r="A116" s="295" t="s">
        <v>283</v>
      </c>
      <c r="B116" s="314" t="s">
        <v>256</v>
      </c>
      <c r="C116" s="189"/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">
      <c r="A117" s="295" t="s">
        <v>284</v>
      </c>
      <c r="B117" s="314" t="s">
        <v>256</v>
      </c>
      <c r="C117" s="189"/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">
      <c r="A118" s="295" t="s">
        <v>1238</v>
      </c>
      <c r="B118" s="314" t="s">
        <v>256</v>
      </c>
      <c r="C118" s="189">
        <v>25</v>
      </c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">
      <c r="A119" s="295" t="s">
        <v>285</v>
      </c>
      <c r="B119" s="314" t="s">
        <v>256</v>
      </c>
      <c r="C119" s="189"/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">
      <c r="A120" s="295" t="s">
        <v>286</v>
      </c>
      <c r="B120" s="314" t="s">
        <v>256</v>
      </c>
      <c r="C120" s="189"/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">
      <c r="A121" s="295" t="s">
        <v>287</v>
      </c>
      <c r="B121" s="314" t="s">
        <v>256</v>
      </c>
      <c r="C121" s="189"/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">
      <c r="A122" s="295" t="s">
        <v>97</v>
      </c>
      <c r="B122" s="314" t="s">
        <v>256</v>
      </c>
      <c r="C122" s="189"/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">
      <c r="A123" s="295" t="s">
        <v>288</v>
      </c>
      <c r="B123" s="314" t="s">
        <v>256</v>
      </c>
      <c r="C123" s="189"/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">
      <c r="A124" s="295" t="s">
        <v>289</v>
      </c>
      <c r="B124" s="314"/>
      <c r="C124" s="189"/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">
      <c r="A125" s="295" t="s">
        <v>280</v>
      </c>
      <c r="B125" s="314" t="s">
        <v>256</v>
      </c>
      <c r="C125" s="189"/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">
      <c r="A126" s="295" t="s">
        <v>290</v>
      </c>
      <c r="B126" s="314" t="s">
        <v>256</v>
      </c>
      <c r="C126" s="189"/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">
      <c r="A127" s="295" t="s">
        <v>291</v>
      </c>
      <c r="B127" s="295"/>
      <c r="C127" s="303"/>
      <c r="D127" s="295"/>
      <c r="E127" s="295">
        <f>SUM(C116:C126)</f>
        <v>25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">
      <c r="A128" s="295" t="s">
        <v>292</v>
      </c>
      <c r="B128" s="314" t="s">
        <v>256</v>
      </c>
      <c r="C128" s="189">
        <v>25</v>
      </c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">
      <c r="A129" s="295" t="s">
        <v>293</v>
      </c>
      <c r="B129" s="314" t="s">
        <v>256</v>
      </c>
      <c r="C129" s="189">
        <v>5</v>
      </c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">
      <c r="A131" s="295" t="s">
        <v>294</v>
      </c>
      <c r="B131" s="314" t="s">
        <v>256</v>
      </c>
      <c r="C131" s="189"/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">
      <c r="A136" s="313" t="s">
        <v>1239</v>
      </c>
      <c r="B136" s="320"/>
      <c r="C136" s="320"/>
      <c r="D136" s="320"/>
      <c r="E136" s="32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">
      <c r="A137" s="321" t="s">
        <v>295</v>
      </c>
      <c r="B137" s="322" t="s">
        <v>296</v>
      </c>
      <c r="C137" s="323" t="s">
        <v>297</v>
      </c>
      <c r="D137" s="322" t="s">
        <v>132</v>
      </c>
      <c r="E137" s="322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">
      <c r="A138" s="295" t="s">
        <v>277</v>
      </c>
      <c r="B138" s="174">
        <v>275</v>
      </c>
      <c r="C138" s="189">
        <v>4</v>
      </c>
      <c r="D138" s="174">
        <v>173</v>
      </c>
      <c r="E138" s="295">
        <f>SUM(B138:D138)</f>
        <v>452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">
      <c r="A139" s="295" t="s">
        <v>215</v>
      </c>
      <c r="B139" s="174">
        <v>932</v>
      </c>
      <c r="C139" s="189">
        <v>134</v>
      </c>
      <c r="D139" s="174">
        <v>484</v>
      </c>
      <c r="E139" s="295">
        <f>SUM(B139:D139)</f>
        <v>1550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">
      <c r="A140" s="295" t="s">
        <v>298</v>
      </c>
      <c r="B140" s="174">
        <v>22381</v>
      </c>
      <c r="C140" s="174">
        <v>9676</v>
      </c>
      <c r="D140" s="174">
        <v>19614</v>
      </c>
      <c r="E140" s="295">
        <f>SUM(B140:D140)</f>
        <v>51671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">
      <c r="A141" s="295" t="s">
        <v>245</v>
      </c>
      <c r="B141" s="174">
        <v>7606182.3899999997</v>
      </c>
      <c r="C141" s="189">
        <v>1928797.4</v>
      </c>
      <c r="D141" s="174">
        <v>3104662</v>
      </c>
      <c r="E141" s="295">
        <f>SUM(B141:D141)</f>
        <v>12639641.789999999</v>
      </c>
      <c r="F141" s="324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">
      <c r="A142" s="295" t="s">
        <v>246</v>
      </c>
      <c r="B142" s="174">
        <v>18839154.789999999</v>
      </c>
      <c r="C142" s="189">
        <v>7692401.3600000003</v>
      </c>
      <c r="D142" s="174">
        <v>16813673.75</v>
      </c>
      <c r="E142" s="295">
        <f>SUM(B142:D142)</f>
        <v>43345229.899999999</v>
      </c>
      <c r="F142" s="324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">
      <c r="A143" s="321" t="s">
        <v>299</v>
      </c>
      <c r="B143" s="322" t="s">
        <v>296</v>
      </c>
      <c r="C143" s="323" t="s">
        <v>297</v>
      </c>
      <c r="D143" s="322" t="s">
        <v>132</v>
      </c>
      <c r="E143" s="322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">
      <c r="A144" s="295" t="s">
        <v>277</v>
      </c>
      <c r="B144" s="174">
        <v>112</v>
      </c>
      <c r="C144" s="189">
        <v>2</v>
      </c>
      <c r="D144" s="174">
        <v>0</v>
      </c>
      <c r="E144" s="295">
        <f>SUM(B144:D144)</f>
        <v>114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">
      <c r="A145" s="295" t="s">
        <v>215</v>
      </c>
      <c r="B145" s="174">
        <v>1059</v>
      </c>
      <c r="C145" s="189">
        <v>29</v>
      </c>
      <c r="D145" s="174">
        <v>32</v>
      </c>
      <c r="E145" s="295">
        <f>SUM(B145:D145)</f>
        <v>1120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">
      <c r="A146" s="295" t="s">
        <v>298</v>
      </c>
      <c r="B146" s="174"/>
      <c r="C146" s="189"/>
      <c r="D146" s="174"/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">
      <c r="A147" s="295" t="s">
        <v>245</v>
      </c>
      <c r="B147" s="174">
        <v>369508</v>
      </c>
      <c r="C147" s="189">
        <v>19653</v>
      </c>
      <c r="D147" s="174">
        <v>384714.25</v>
      </c>
      <c r="E147" s="295">
        <f>SUM(B147:D147)</f>
        <v>773875.25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">
      <c r="A148" s="295" t="s">
        <v>246</v>
      </c>
      <c r="B148" s="174"/>
      <c r="C148" s="189"/>
      <c r="D148" s="174"/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">
      <c r="A149" s="321" t="s">
        <v>300</v>
      </c>
      <c r="B149" s="322" t="s">
        <v>296</v>
      </c>
      <c r="C149" s="323" t="s">
        <v>297</v>
      </c>
      <c r="D149" s="322" t="s">
        <v>132</v>
      </c>
      <c r="E149" s="322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">
      <c r="A150" s="295" t="s">
        <v>277</v>
      </c>
      <c r="B150" s="174"/>
      <c r="C150" s="189"/>
      <c r="D150" s="174"/>
      <c r="E150" s="295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">
      <c r="A151" s="295" t="s">
        <v>215</v>
      </c>
      <c r="B151" s="174"/>
      <c r="C151" s="189"/>
      <c r="D151" s="174"/>
      <c r="E151" s="295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">
      <c r="A152" s="295" t="s">
        <v>298</v>
      </c>
      <c r="B152" s="174"/>
      <c r="C152" s="189"/>
      <c r="D152" s="174"/>
      <c r="E152" s="295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">
      <c r="A153" s="295" t="s">
        <v>245</v>
      </c>
      <c r="B153" s="174"/>
      <c r="C153" s="189"/>
      <c r="D153" s="174"/>
      <c r="E153" s="295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">
      <c r="A154" s="295" t="s">
        <v>246</v>
      </c>
      <c r="B154" s="174"/>
      <c r="C154" s="189"/>
      <c r="D154" s="174"/>
      <c r="E154" s="295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">
      <c r="A155" s="301"/>
      <c r="B155" s="301">
        <f>B141+B142+B148+B147</f>
        <v>26814845.18</v>
      </c>
      <c r="C155" s="301">
        <f>C141+C142+C148+C147</f>
        <v>9640851.7599999998</v>
      </c>
      <c r="D155" s="325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">
      <c r="A156" s="321" t="s">
        <v>301</v>
      </c>
      <c r="B156" s="322" t="s">
        <v>302</v>
      </c>
      <c r="C156" s="323" t="s">
        <v>303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">
      <c r="A157" s="301" t="s">
        <v>304</v>
      </c>
      <c r="B157" s="174">
        <v>8520093</v>
      </c>
      <c r="C157" s="174">
        <v>4986076</v>
      </c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">
      <c r="A158" s="301"/>
      <c r="B158" s="325"/>
      <c r="C158" s="326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">
      <c r="A159" s="301"/>
      <c r="B159" s="301"/>
      <c r="C159" s="326"/>
      <c r="D159" s="325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">
      <c r="A160" s="301"/>
      <c r="B160" s="301"/>
      <c r="C160" s="326"/>
      <c r="D160" s="325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">
      <c r="A161" s="301"/>
      <c r="B161" s="301"/>
      <c r="C161" s="326"/>
      <c r="D161" s="325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">
      <c r="A162" s="301"/>
      <c r="B162" s="301"/>
      <c r="C162" s="326"/>
      <c r="D162" s="325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">
      <c r="A163" s="320" t="s">
        <v>305</v>
      </c>
      <c r="B163" s="313"/>
      <c r="C163" s="313"/>
      <c r="D163" s="313"/>
      <c r="E163" s="31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4" customHeight="1" x14ac:dyDescent="0.3">
      <c r="A164" s="318" t="s">
        <v>306</v>
      </c>
      <c r="B164" s="318"/>
      <c r="C164" s="318"/>
      <c r="D164" s="318"/>
      <c r="E164" s="318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4" customHeight="1" x14ac:dyDescent="0.3">
      <c r="A165" s="295" t="s">
        <v>307</v>
      </c>
      <c r="B165" s="314" t="s">
        <v>256</v>
      </c>
      <c r="C165" s="189">
        <v>1078355.6200000001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4" customHeight="1" x14ac:dyDescent="0.3">
      <c r="A166" s="295" t="s">
        <v>308</v>
      </c>
      <c r="B166" s="314" t="s">
        <v>256</v>
      </c>
      <c r="C166" s="189">
        <v>43005.89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4" customHeight="1" x14ac:dyDescent="0.3">
      <c r="A167" s="301" t="s">
        <v>309</v>
      </c>
      <c r="B167" s="314" t="s">
        <v>256</v>
      </c>
      <c r="C167" s="189">
        <v>134052.93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4" customHeight="1" x14ac:dyDescent="0.3">
      <c r="A168" s="295" t="s">
        <v>310</v>
      </c>
      <c r="B168" s="314" t="s">
        <v>256</v>
      </c>
      <c r="C168" s="189">
        <v>2196343.9800000004</v>
      </c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4" customHeight="1" x14ac:dyDescent="0.3">
      <c r="A169" s="295" t="s">
        <v>311</v>
      </c>
      <c r="B169" s="314" t="s">
        <v>256</v>
      </c>
      <c r="C169" s="189">
        <v>32035.38</v>
      </c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4" customHeight="1" x14ac:dyDescent="0.3">
      <c r="A170" s="295" t="s">
        <v>312</v>
      </c>
      <c r="B170" s="314" t="s">
        <v>256</v>
      </c>
      <c r="C170" s="189">
        <v>513622.32999999996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4" customHeight="1" x14ac:dyDescent="0.3">
      <c r="A171" s="295" t="s">
        <v>313</v>
      </c>
      <c r="B171" s="314" t="s">
        <v>256</v>
      </c>
      <c r="C171" s="189">
        <v>44810.26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4" customHeight="1" x14ac:dyDescent="0.3">
      <c r="A172" s="295" t="s">
        <v>313</v>
      </c>
      <c r="B172" s="314" t="s">
        <v>256</v>
      </c>
      <c r="C172" s="189">
        <v>15781.05</v>
      </c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4" customHeight="1" x14ac:dyDescent="0.3">
      <c r="A173" s="295" t="s">
        <v>203</v>
      </c>
      <c r="B173" s="295"/>
      <c r="C173" s="303"/>
      <c r="D173" s="295">
        <f>SUM(C165:C172)</f>
        <v>4058007.44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4" customHeight="1" x14ac:dyDescent="0.3">
      <c r="A174" s="318" t="s">
        <v>314</v>
      </c>
      <c r="B174" s="318"/>
      <c r="C174" s="318"/>
      <c r="D174" s="318"/>
      <c r="E174" s="318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4" customHeight="1" x14ac:dyDescent="0.3">
      <c r="A175" s="295" t="s">
        <v>315</v>
      </c>
      <c r="B175" s="314" t="s">
        <v>256</v>
      </c>
      <c r="C175" s="189"/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4" customHeight="1" x14ac:dyDescent="0.3">
      <c r="A176" s="295" t="s">
        <v>316</v>
      </c>
      <c r="B176" s="314" t="s">
        <v>256</v>
      </c>
      <c r="C176" s="189">
        <v>81138.709999999977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4" customHeight="1" x14ac:dyDescent="0.3">
      <c r="A177" s="295" t="s">
        <v>203</v>
      </c>
      <c r="B177" s="295"/>
      <c r="C177" s="303"/>
      <c r="D177" s="295">
        <f>SUM(C175:C176)</f>
        <v>81138.709999999977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4" customHeight="1" x14ac:dyDescent="0.3">
      <c r="A178" s="318" t="s">
        <v>317</v>
      </c>
      <c r="B178" s="318"/>
      <c r="C178" s="318"/>
      <c r="D178" s="318"/>
      <c r="E178" s="318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4" customHeight="1" x14ac:dyDescent="0.3">
      <c r="A179" s="295" t="s">
        <v>318</v>
      </c>
      <c r="B179" s="314" t="s">
        <v>256</v>
      </c>
      <c r="C179" s="189">
        <v>178454.66</v>
      </c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4" customHeight="1" x14ac:dyDescent="0.3">
      <c r="A180" s="295" t="s">
        <v>319</v>
      </c>
      <c r="B180" s="314" t="s">
        <v>256</v>
      </c>
      <c r="C180" s="189">
        <v>0</v>
      </c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4" customHeight="1" x14ac:dyDescent="0.3">
      <c r="A181" s="295" t="s">
        <v>203</v>
      </c>
      <c r="B181" s="295"/>
      <c r="C181" s="303"/>
      <c r="D181" s="295">
        <f>SUM(C179:C180)</f>
        <v>178454.66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4" customHeight="1" x14ac:dyDescent="0.3">
      <c r="A182" s="318" t="s">
        <v>320</v>
      </c>
      <c r="B182" s="318"/>
      <c r="C182" s="318"/>
      <c r="D182" s="318"/>
      <c r="E182" s="318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4" customHeight="1" x14ac:dyDescent="0.3">
      <c r="A183" s="295" t="s">
        <v>321</v>
      </c>
      <c r="B183" s="314" t="s">
        <v>256</v>
      </c>
      <c r="C183" s="189"/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4" customHeight="1" x14ac:dyDescent="0.3">
      <c r="A184" s="295" t="s">
        <v>322</v>
      </c>
      <c r="B184" s="314" t="s">
        <v>256</v>
      </c>
      <c r="C184" s="189">
        <v>268937.06</v>
      </c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4" customHeight="1" x14ac:dyDescent="0.3">
      <c r="A185" s="295" t="s">
        <v>132</v>
      </c>
      <c r="B185" s="314" t="s">
        <v>256</v>
      </c>
      <c r="C185" s="189"/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4" customHeight="1" x14ac:dyDescent="0.3">
      <c r="A186" s="295" t="s">
        <v>203</v>
      </c>
      <c r="B186" s="295"/>
      <c r="C186" s="303"/>
      <c r="D186" s="295">
        <f>SUM(C183:C185)</f>
        <v>268937.06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4" customHeight="1" x14ac:dyDescent="0.3">
      <c r="A187" s="318" t="s">
        <v>323</v>
      </c>
      <c r="B187" s="318"/>
      <c r="C187" s="318"/>
      <c r="D187" s="318"/>
      <c r="E187" s="318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4" customHeight="1" x14ac:dyDescent="0.3">
      <c r="A188" s="295" t="s">
        <v>324</v>
      </c>
      <c r="B188" s="314" t="s">
        <v>256</v>
      </c>
      <c r="C188" s="189"/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4" customHeight="1" x14ac:dyDescent="0.3">
      <c r="A189" s="295" t="s">
        <v>325</v>
      </c>
      <c r="B189" s="314" t="s">
        <v>256</v>
      </c>
      <c r="C189" s="189">
        <v>286951.77</v>
      </c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4" customHeight="1" x14ac:dyDescent="0.3">
      <c r="A190" s="295" t="s">
        <v>203</v>
      </c>
      <c r="B190" s="295"/>
      <c r="C190" s="303"/>
      <c r="D190" s="295">
        <f>SUM(C188:C189)</f>
        <v>286951.77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4" customHeight="1" x14ac:dyDescent="0.3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">
      <c r="A192" s="313" t="s">
        <v>326</v>
      </c>
      <c r="B192" s="313"/>
      <c r="C192" s="313"/>
      <c r="D192" s="313"/>
      <c r="E192" s="31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">
      <c r="A193" s="320" t="s">
        <v>327</v>
      </c>
      <c r="B193" s="313"/>
      <c r="C193" s="313"/>
      <c r="D193" s="313"/>
      <c r="E193" s="31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">
      <c r="A194" s="302"/>
      <c r="B194" s="297" t="s">
        <v>328</v>
      </c>
      <c r="C194" s="296" t="s">
        <v>329</v>
      </c>
      <c r="D194" s="297" t="s">
        <v>330</v>
      </c>
      <c r="E194" s="297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">
      <c r="A195" s="295" t="s">
        <v>332</v>
      </c>
      <c r="B195" s="174">
        <v>397261.84</v>
      </c>
      <c r="C195" s="189"/>
      <c r="D195" s="174"/>
      <c r="E195" s="295">
        <f t="shared" ref="E195:E203" si="10">SUM(B195:C195)-D195</f>
        <v>397261.84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">
      <c r="A196" s="295" t="s">
        <v>333</v>
      </c>
      <c r="B196" s="174">
        <v>492258.88</v>
      </c>
      <c r="C196" s="189"/>
      <c r="D196" s="174"/>
      <c r="E196" s="295">
        <f t="shared" si="10"/>
        <v>492258.88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">
      <c r="A197" s="295" t="s">
        <v>334</v>
      </c>
      <c r="B197" s="174">
        <v>37703063.399999991</v>
      </c>
      <c r="C197" s="189">
        <v>84410</v>
      </c>
      <c r="D197" s="174"/>
      <c r="E197" s="295">
        <f t="shared" si="10"/>
        <v>37787473.399999991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">
      <c r="A198" s="295" t="s">
        <v>335</v>
      </c>
      <c r="B198" s="174">
        <v>0</v>
      </c>
      <c r="C198" s="189"/>
      <c r="D198" s="174"/>
      <c r="E198" s="295">
        <f t="shared" si="10"/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">
      <c r="A199" s="295" t="s">
        <v>336</v>
      </c>
      <c r="B199" s="174">
        <v>4327886.71</v>
      </c>
      <c r="C199" s="189">
        <v>105260</v>
      </c>
      <c r="D199" s="174"/>
      <c r="E199" s="295">
        <f t="shared" si="10"/>
        <v>4433146.71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">
      <c r="A200" s="295" t="s">
        <v>337</v>
      </c>
      <c r="B200" s="174">
        <v>10531212.710000001</v>
      </c>
      <c r="C200" s="189">
        <v>744733</v>
      </c>
      <c r="D200" s="174">
        <v>137149.85</v>
      </c>
      <c r="E200" s="295">
        <f t="shared" si="10"/>
        <v>11138795.860000001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">
      <c r="A201" s="295" t="s">
        <v>338</v>
      </c>
      <c r="B201" s="174">
        <v>0</v>
      </c>
      <c r="C201" s="189"/>
      <c r="D201" s="174"/>
      <c r="E201" s="295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">
      <c r="A202" s="295" t="s">
        <v>339</v>
      </c>
      <c r="B202" s="174">
        <v>0</v>
      </c>
      <c r="C202" s="189"/>
      <c r="D202" s="174"/>
      <c r="E202" s="295">
        <f t="shared" si="10"/>
        <v>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">
      <c r="A203" s="295" t="s">
        <v>340</v>
      </c>
      <c r="B203" s="174">
        <v>0</v>
      </c>
      <c r="C203" s="189">
        <v>357963</v>
      </c>
      <c r="D203" s="174"/>
      <c r="E203" s="295">
        <f t="shared" si="10"/>
        <v>357963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">
      <c r="A204" s="295" t="s">
        <v>203</v>
      </c>
      <c r="B204" s="295">
        <f>SUM(B195:B203)</f>
        <v>53451683.539999992</v>
      </c>
      <c r="C204" s="303">
        <f>SUM(C195:C203)</f>
        <v>1292366</v>
      </c>
      <c r="D204" s="295">
        <f>SUM(D195:D203)</f>
        <v>137149.85</v>
      </c>
      <c r="E204" s="295">
        <f>SUM(E195:E203)</f>
        <v>54606899.68999999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">
      <c r="A206" s="320" t="s">
        <v>341</v>
      </c>
      <c r="B206" s="320"/>
      <c r="C206" s="320"/>
      <c r="D206" s="320"/>
      <c r="E206" s="32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">
      <c r="A207" s="302"/>
      <c r="B207" s="297" t="s">
        <v>328</v>
      </c>
      <c r="C207" s="296" t="s">
        <v>329</v>
      </c>
      <c r="D207" s="297" t="s">
        <v>330</v>
      </c>
      <c r="E207" s="297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">
      <c r="A208" s="295" t="s">
        <v>332</v>
      </c>
      <c r="B208" s="325"/>
      <c r="C208" s="326"/>
      <c r="D208" s="325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">
      <c r="A209" s="295" t="s">
        <v>333</v>
      </c>
      <c r="B209" s="174">
        <v>416371.24</v>
      </c>
      <c r="C209" s="189">
        <v>12414</v>
      </c>
      <c r="D209" s="174"/>
      <c r="E209" s="295">
        <f t="shared" ref="E209:E216" si="11">SUM(B209:C209)-D209</f>
        <v>428785.24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">
      <c r="A210" s="295" t="s">
        <v>334</v>
      </c>
      <c r="B210" s="174">
        <v>19493423</v>
      </c>
      <c r="C210" s="189">
        <v>1605157</v>
      </c>
      <c r="D210" s="174"/>
      <c r="E210" s="295">
        <f t="shared" si="11"/>
        <v>21098580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">
      <c r="A211" s="295" t="s">
        <v>335</v>
      </c>
      <c r="B211" s="174">
        <v>0</v>
      </c>
      <c r="C211" s="189"/>
      <c r="D211" s="174"/>
      <c r="E211" s="295">
        <f t="shared" si="11"/>
        <v>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">
      <c r="A212" s="295" t="s">
        <v>336</v>
      </c>
      <c r="B212" s="174">
        <v>2615881.9500000002</v>
      </c>
      <c r="C212" s="189">
        <v>492133</v>
      </c>
      <c r="D212" s="174"/>
      <c r="E212" s="295">
        <f t="shared" si="11"/>
        <v>3108014.95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">
      <c r="A213" s="295" t="s">
        <v>337</v>
      </c>
      <c r="B213" s="174">
        <v>8841840.2599999998</v>
      </c>
      <c r="C213" s="189">
        <v>601078</v>
      </c>
      <c r="D213" s="174">
        <v>137148.06</v>
      </c>
      <c r="E213" s="295">
        <f t="shared" si="11"/>
        <v>9305770.1999999993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">
      <c r="A214" s="295" t="s">
        <v>338</v>
      </c>
      <c r="B214" s="174">
        <v>0</v>
      </c>
      <c r="C214" s="189"/>
      <c r="D214" s="174"/>
      <c r="E214" s="295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">
      <c r="A215" s="295" t="s">
        <v>339</v>
      </c>
      <c r="B215" s="174">
        <v>0</v>
      </c>
      <c r="C215" s="189"/>
      <c r="D215" s="174"/>
      <c r="E215" s="295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">
      <c r="A216" s="295" t="s">
        <v>340</v>
      </c>
      <c r="B216" s="174">
        <v>0</v>
      </c>
      <c r="C216" s="189"/>
      <c r="D216" s="174"/>
      <c r="E216" s="295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">
      <c r="A217" s="295" t="s">
        <v>203</v>
      </c>
      <c r="B217" s="295">
        <f>SUM(B208:B216)</f>
        <v>31367516.449999996</v>
      </c>
      <c r="C217" s="303">
        <f>SUM(C208:C216)</f>
        <v>2710782</v>
      </c>
      <c r="D217" s="295">
        <f>SUM(D208:D216)</f>
        <v>137148.06</v>
      </c>
      <c r="E217" s="295">
        <f>SUM(E208:E216)</f>
        <v>33941150.390000001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">
      <c r="A219" s="313" t="s">
        <v>342</v>
      </c>
      <c r="B219" s="313"/>
      <c r="C219" s="313"/>
      <c r="D219" s="313"/>
      <c r="E219" s="31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">
      <c r="A220" s="313"/>
      <c r="B220" s="363" t="s">
        <v>1254</v>
      </c>
      <c r="C220" s="363"/>
      <c r="D220" s="313"/>
      <c r="E220" s="31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">
      <c r="A221" s="327" t="s">
        <v>1254</v>
      </c>
      <c r="B221" s="313"/>
      <c r="C221" s="189">
        <v>1147014.8400000001</v>
      </c>
      <c r="D221" s="314">
        <f>C221</f>
        <v>1147014.8400000001</v>
      </c>
      <c r="E221" s="31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">
      <c r="A222" s="318" t="s">
        <v>343</v>
      </c>
      <c r="B222" s="318"/>
      <c r="C222" s="318"/>
      <c r="D222" s="318"/>
      <c r="E222" s="318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">
      <c r="A223" s="295" t="s">
        <v>344</v>
      </c>
      <c r="B223" s="314" t="s">
        <v>256</v>
      </c>
      <c r="C223" s="189">
        <v>8852411.5199999996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">
      <c r="A224" s="295" t="s">
        <v>345</v>
      </c>
      <c r="B224" s="314" t="s">
        <v>256</v>
      </c>
      <c r="C224" s="189">
        <v>4437999.78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">
      <c r="A225" s="295" t="s">
        <v>346</v>
      </c>
      <c r="B225" s="314" t="s">
        <v>256</v>
      </c>
      <c r="C225" s="189"/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">
      <c r="A226" s="295" t="s">
        <v>347</v>
      </c>
      <c r="B226" s="314" t="s">
        <v>256</v>
      </c>
      <c r="C226" s="189"/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">
      <c r="A227" s="295" t="s">
        <v>348</v>
      </c>
      <c r="B227" s="314" t="s">
        <v>256</v>
      </c>
      <c r="C227" s="189">
        <v>3748579.37</v>
      </c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">
      <c r="A228" s="295" t="s">
        <v>349</v>
      </c>
      <c r="B228" s="314" t="s">
        <v>256</v>
      </c>
      <c r="C228" s="189"/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">
      <c r="A229" s="295" t="s">
        <v>350</v>
      </c>
      <c r="B229" s="295"/>
      <c r="C229" s="303"/>
      <c r="D229" s="295">
        <f>SUM(C223:C228)</f>
        <v>17038990.670000002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">
      <c r="A230" s="318" t="s">
        <v>351</v>
      </c>
      <c r="B230" s="318"/>
      <c r="C230" s="318"/>
      <c r="D230" s="318"/>
      <c r="E230" s="318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">
      <c r="A231" s="302" t="s">
        <v>352</v>
      </c>
      <c r="B231" s="314" t="s">
        <v>256</v>
      </c>
      <c r="C231" s="189">
        <v>115</v>
      </c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">
      <c r="A232" s="302"/>
      <c r="B232" s="314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">
      <c r="A233" s="302" t="s">
        <v>353</v>
      </c>
      <c r="B233" s="314" t="s">
        <v>256</v>
      </c>
      <c r="C233" s="189">
        <v>71129.55</v>
      </c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">
      <c r="A234" s="302" t="s">
        <v>354</v>
      </c>
      <c r="B234" s="314" t="s">
        <v>256</v>
      </c>
      <c r="C234" s="189">
        <v>159232.53999999998</v>
      </c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">
      <c r="A236" s="302" t="s">
        <v>355</v>
      </c>
      <c r="B236" s="295"/>
      <c r="C236" s="303"/>
      <c r="D236" s="295">
        <f>SUM(C233:C235)</f>
        <v>230362.08999999997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">
      <c r="A237" s="318" t="s">
        <v>356</v>
      </c>
      <c r="B237" s="318"/>
      <c r="C237" s="318"/>
      <c r="D237" s="318"/>
      <c r="E237" s="31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">
      <c r="A238" s="295" t="s">
        <v>357</v>
      </c>
      <c r="B238" s="314" t="s">
        <v>256</v>
      </c>
      <c r="C238" s="189">
        <v>229885.93</v>
      </c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">
      <c r="A239" s="295" t="s">
        <v>356</v>
      </c>
      <c r="B239" s="314" t="s">
        <v>256</v>
      </c>
      <c r="C239" s="189"/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">
      <c r="A240" s="295" t="s">
        <v>358</v>
      </c>
      <c r="B240" s="295"/>
      <c r="C240" s="303"/>
      <c r="D240" s="295">
        <f>SUM(C238:C239)</f>
        <v>229885.93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">
      <c r="A242" s="295" t="s">
        <v>359</v>
      </c>
      <c r="B242" s="295"/>
      <c r="C242" s="303"/>
      <c r="D242" s="295">
        <f>D221+D229+D236+D240</f>
        <v>18646253.530000001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">
      <c r="A248" s="313" t="s">
        <v>360</v>
      </c>
      <c r="B248" s="313"/>
      <c r="C248" s="313"/>
      <c r="D248" s="313"/>
      <c r="E248" s="31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">
      <c r="A249" s="318" t="s">
        <v>361</v>
      </c>
      <c r="B249" s="318"/>
      <c r="C249" s="318"/>
      <c r="D249" s="318"/>
      <c r="E249" s="318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">
      <c r="A250" s="295" t="s">
        <v>362</v>
      </c>
      <c r="B250" s="314" t="s">
        <v>256</v>
      </c>
      <c r="C250" s="189">
        <v>28743614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">
      <c r="A251" s="295" t="s">
        <v>363</v>
      </c>
      <c r="B251" s="314" t="s">
        <v>256</v>
      </c>
      <c r="C251" s="189">
        <v>0</v>
      </c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">
      <c r="A252" s="295" t="s">
        <v>364</v>
      </c>
      <c r="B252" s="314" t="s">
        <v>256</v>
      </c>
      <c r="C252" s="189">
        <v>8469972.6600000001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">
      <c r="A253" s="295" t="s">
        <v>365</v>
      </c>
      <c r="B253" s="314" t="s">
        <v>256</v>
      </c>
      <c r="C253" s="189">
        <v>3214672.27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">
      <c r="A254" s="295" t="s">
        <v>1240</v>
      </c>
      <c r="B254" s="314" t="s">
        <v>256</v>
      </c>
      <c r="C254" s="189">
        <v>267000</v>
      </c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">
      <c r="A255" s="295" t="s">
        <v>366</v>
      </c>
      <c r="B255" s="314" t="s">
        <v>256</v>
      </c>
      <c r="C255" s="189"/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">
      <c r="A256" s="295" t="s">
        <v>367</v>
      </c>
      <c r="B256" s="314" t="s">
        <v>256</v>
      </c>
      <c r="C256" s="189"/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">
      <c r="A257" s="295" t="s">
        <v>368</v>
      </c>
      <c r="B257" s="314" t="s">
        <v>256</v>
      </c>
      <c r="C257" s="189">
        <v>1181321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">
      <c r="A258" s="295" t="s">
        <v>369</v>
      </c>
      <c r="B258" s="314" t="s">
        <v>256</v>
      </c>
      <c r="C258" s="189">
        <v>559513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">
      <c r="A259" s="295" t="s">
        <v>370</v>
      </c>
      <c r="B259" s="314" t="s">
        <v>256</v>
      </c>
      <c r="C259" s="189"/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">
      <c r="A260" s="295" t="s">
        <v>371</v>
      </c>
      <c r="B260" s="295"/>
      <c r="C260" s="303"/>
      <c r="D260" s="295">
        <f>SUM(C250:C252)-C253+SUM(C254:C259)</f>
        <v>36006748.389999993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">
      <c r="A261" s="318" t="s">
        <v>372</v>
      </c>
      <c r="B261" s="318"/>
      <c r="C261" s="318"/>
      <c r="D261" s="318"/>
      <c r="E261" s="318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">
      <c r="A262" s="295" t="s">
        <v>362</v>
      </c>
      <c r="B262" s="314" t="s">
        <v>256</v>
      </c>
      <c r="C262" s="189">
        <v>273564</v>
      </c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">
      <c r="A263" s="295" t="s">
        <v>363</v>
      </c>
      <c r="B263" s="314" t="s">
        <v>256</v>
      </c>
      <c r="C263" s="189"/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">
      <c r="A264" s="295" t="s">
        <v>373</v>
      </c>
      <c r="B264" s="314" t="s">
        <v>256</v>
      </c>
      <c r="C264" s="189"/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">
      <c r="A265" s="295" t="s">
        <v>374</v>
      </c>
      <c r="B265" s="295"/>
      <c r="C265" s="303"/>
      <c r="D265" s="295">
        <f>SUM(C262:C264)</f>
        <v>273564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">
      <c r="A266" s="318" t="s">
        <v>375</v>
      </c>
      <c r="B266" s="318"/>
      <c r="C266" s="318"/>
      <c r="D266" s="318"/>
      <c r="E266" s="318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">
      <c r="A267" s="295" t="s">
        <v>332</v>
      </c>
      <c r="B267" s="314" t="s">
        <v>256</v>
      </c>
      <c r="C267" s="189">
        <v>397261.84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">
      <c r="A268" s="295" t="s">
        <v>333</v>
      </c>
      <c r="B268" s="314" t="s">
        <v>256</v>
      </c>
      <c r="C268" s="189">
        <v>492258.88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">
      <c r="A269" s="295" t="s">
        <v>334</v>
      </c>
      <c r="B269" s="314" t="s">
        <v>256</v>
      </c>
      <c r="C269" s="189">
        <v>37787473.399999991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">
      <c r="A270" s="295" t="s">
        <v>376</v>
      </c>
      <c r="B270" s="314" t="s">
        <v>256</v>
      </c>
      <c r="C270" s="189">
        <v>0</v>
      </c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">
      <c r="A271" s="295" t="s">
        <v>377</v>
      </c>
      <c r="B271" s="314" t="s">
        <v>256</v>
      </c>
      <c r="C271" s="189">
        <v>4433146.71</v>
      </c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">
      <c r="A272" s="295" t="s">
        <v>378</v>
      </c>
      <c r="B272" s="314" t="s">
        <v>256</v>
      </c>
      <c r="C272" s="189">
        <v>11138795.860000001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">
      <c r="A273" s="295" t="s">
        <v>339</v>
      </c>
      <c r="B273" s="314" t="s">
        <v>256</v>
      </c>
      <c r="C273" s="189">
        <v>0</v>
      </c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">
      <c r="A274" s="295" t="s">
        <v>340</v>
      </c>
      <c r="B274" s="314" t="s">
        <v>256</v>
      </c>
      <c r="C274" s="189">
        <v>357963</v>
      </c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">
      <c r="A275" s="295" t="s">
        <v>379</v>
      </c>
      <c r="B275" s="295"/>
      <c r="C275" s="303"/>
      <c r="D275" s="295">
        <f>SUM(C267:C274)</f>
        <v>54606899.68999999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">
      <c r="A276" s="295" t="s">
        <v>380</v>
      </c>
      <c r="B276" s="314" t="s">
        <v>256</v>
      </c>
      <c r="C276" s="189">
        <v>33941150.390000001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">
      <c r="A277" s="295" t="s">
        <v>381</v>
      </c>
      <c r="B277" s="295"/>
      <c r="C277" s="303"/>
      <c r="D277" s="295">
        <f>D275-C276</f>
        <v>20665749.29999999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">
      <c r="A278" s="318" t="s">
        <v>382</v>
      </c>
      <c r="B278" s="318"/>
      <c r="C278" s="318"/>
      <c r="D278" s="318"/>
      <c r="E278" s="318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">
      <c r="A279" s="295" t="s">
        <v>383</v>
      </c>
      <c r="B279" s="314" t="s">
        <v>256</v>
      </c>
      <c r="C279" s="189"/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">
      <c r="A280" s="295" t="s">
        <v>384</v>
      </c>
      <c r="B280" s="314" t="s">
        <v>256</v>
      </c>
      <c r="C280" s="189"/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">
      <c r="A281" s="295" t="s">
        <v>385</v>
      </c>
      <c r="B281" s="314" t="s">
        <v>256</v>
      </c>
      <c r="C281" s="189"/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">
      <c r="A282" s="295" t="s">
        <v>373</v>
      </c>
      <c r="B282" s="314" t="s">
        <v>256</v>
      </c>
      <c r="C282" s="189">
        <v>1239934.31</v>
      </c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">
      <c r="A283" s="295" t="s">
        <v>386</v>
      </c>
      <c r="B283" s="295"/>
      <c r="C283" s="303"/>
      <c r="D283" s="295">
        <f>C279-C280+C281+C282</f>
        <v>1239934.31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">
      <c r="A285" s="318" t="s">
        <v>387</v>
      </c>
      <c r="B285" s="318"/>
      <c r="C285" s="318"/>
      <c r="D285" s="318"/>
      <c r="E285" s="318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">
      <c r="A286" s="295" t="s">
        <v>388</v>
      </c>
      <c r="B286" s="314" t="s">
        <v>256</v>
      </c>
      <c r="C286" s="189"/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">
      <c r="A287" s="295" t="s">
        <v>389</v>
      </c>
      <c r="B287" s="314" t="s">
        <v>256</v>
      </c>
      <c r="C287" s="189"/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">
      <c r="A288" s="295" t="s">
        <v>390</v>
      </c>
      <c r="B288" s="314" t="s">
        <v>256</v>
      </c>
      <c r="C288" s="189"/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">
      <c r="A289" s="295" t="s">
        <v>391</v>
      </c>
      <c r="B289" s="314" t="s">
        <v>256</v>
      </c>
      <c r="C289" s="189"/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">
      <c r="A290" s="295" t="s">
        <v>392</v>
      </c>
      <c r="B290" s="295"/>
      <c r="C290" s="303"/>
      <c r="D290" s="295">
        <f>SUM(C286:C289)</f>
        <v>0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">
      <c r="A292" s="295" t="s">
        <v>393</v>
      </c>
      <c r="B292" s="295"/>
      <c r="C292" s="303"/>
      <c r="D292" s="295">
        <f>D260+D265+D277+D283+D290</f>
        <v>58185995.999999985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">
      <c r="A302" s="313" t="s">
        <v>394</v>
      </c>
      <c r="B302" s="313"/>
      <c r="C302" s="313"/>
      <c r="D302" s="313"/>
      <c r="E302" s="31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">
      <c r="A303" s="318" t="s">
        <v>395</v>
      </c>
      <c r="B303" s="318"/>
      <c r="C303" s="318"/>
      <c r="D303" s="318"/>
      <c r="E303" s="318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">
      <c r="A304" s="295" t="s">
        <v>396</v>
      </c>
      <c r="B304" s="314" t="s">
        <v>256</v>
      </c>
      <c r="C304" s="328"/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">
      <c r="A305" s="295" t="s">
        <v>397</v>
      </c>
      <c r="B305" s="314" t="s">
        <v>256</v>
      </c>
      <c r="C305" s="328">
        <v>377412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">
      <c r="A306" s="295" t="s">
        <v>398</v>
      </c>
      <c r="B306" s="314" t="s">
        <v>256</v>
      </c>
      <c r="C306" s="328">
        <v>2029349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">
      <c r="A307" s="295" t="s">
        <v>399</v>
      </c>
      <c r="B307" s="314" t="s">
        <v>256</v>
      </c>
      <c r="C307" s="328"/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">
      <c r="A308" s="295" t="s">
        <v>400</v>
      </c>
      <c r="B308" s="314" t="s">
        <v>256</v>
      </c>
      <c r="C308" s="328"/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">
      <c r="A309" s="295" t="s">
        <v>1241</v>
      </c>
      <c r="B309" s="314" t="s">
        <v>256</v>
      </c>
      <c r="C309" s="328">
        <v>20120</v>
      </c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">
      <c r="A310" s="295" t="s">
        <v>401</v>
      </c>
      <c r="B310" s="314" t="s">
        <v>256</v>
      </c>
      <c r="C310" s="328"/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">
      <c r="A311" s="295" t="s">
        <v>402</v>
      </c>
      <c r="B311" s="314" t="s">
        <v>256</v>
      </c>
      <c r="C311" s="328"/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">
      <c r="A312" s="295" t="s">
        <v>403</v>
      </c>
      <c r="B312" s="314" t="s">
        <v>256</v>
      </c>
      <c r="C312" s="328">
        <v>3123150</v>
      </c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">
      <c r="A313" s="295" t="s">
        <v>404</v>
      </c>
      <c r="B313" s="314" t="s">
        <v>256</v>
      </c>
      <c r="C313" s="328">
        <v>2831724</v>
      </c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">
      <c r="A314" s="295" t="s">
        <v>405</v>
      </c>
      <c r="B314" s="295"/>
      <c r="C314" s="306"/>
      <c r="D314" s="295">
        <f>SUM(C304:C313)</f>
        <v>8381755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">
      <c r="A315" s="318" t="s">
        <v>406</v>
      </c>
      <c r="B315" s="318"/>
      <c r="C315" s="329"/>
      <c r="D315" s="318"/>
      <c r="E315" s="318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">
      <c r="A316" s="295" t="s">
        <v>407</v>
      </c>
      <c r="B316" s="314" t="s">
        <v>256</v>
      </c>
      <c r="C316" s="328"/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">
      <c r="A317" s="295" t="s">
        <v>408</v>
      </c>
      <c r="B317" s="314" t="s">
        <v>256</v>
      </c>
      <c r="C317" s="328">
        <v>382193</v>
      </c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">
      <c r="A318" s="295" t="s">
        <v>409</v>
      </c>
      <c r="B318" s="314" t="s">
        <v>256</v>
      </c>
      <c r="C318" s="328"/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">
      <c r="A319" s="295" t="s">
        <v>410</v>
      </c>
      <c r="B319" s="295"/>
      <c r="C319" s="306"/>
      <c r="D319" s="295">
        <f>SUM(C316:C318)</f>
        <v>382193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">
      <c r="A320" s="318" t="s">
        <v>411</v>
      </c>
      <c r="B320" s="318"/>
      <c r="C320" s="329"/>
      <c r="D320" s="318"/>
      <c r="E320" s="318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">
      <c r="A321" s="295" t="s">
        <v>412</v>
      </c>
      <c r="B321" s="314" t="s">
        <v>256</v>
      </c>
      <c r="C321" s="328"/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">
      <c r="A322" s="295" t="s">
        <v>413</v>
      </c>
      <c r="B322" s="314" t="s">
        <v>256</v>
      </c>
      <c r="C322" s="328"/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">
      <c r="A323" s="295" t="s">
        <v>414</v>
      </c>
      <c r="B323" s="314" t="s">
        <v>256</v>
      </c>
      <c r="C323" s="328">
        <v>545267</v>
      </c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">
      <c r="A324" s="302" t="s">
        <v>415</v>
      </c>
      <c r="B324" s="314" t="s">
        <v>256</v>
      </c>
      <c r="C324" s="328"/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">
      <c r="A325" s="295" t="s">
        <v>416</v>
      </c>
      <c r="B325" s="314" t="s">
        <v>256</v>
      </c>
      <c r="C325" s="328">
        <v>8129985</v>
      </c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">
      <c r="A326" s="302" t="s">
        <v>417</v>
      </c>
      <c r="B326" s="314" t="s">
        <v>256</v>
      </c>
      <c r="C326" s="328"/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">
      <c r="A327" s="295" t="s">
        <v>418</v>
      </c>
      <c r="B327" s="314" t="s">
        <v>256</v>
      </c>
      <c r="C327" s="328">
        <v>3303562</v>
      </c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">
      <c r="A328" s="295" t="s">
        <v>203</v>
      </c>
      <c r="B328" s="295"/>
      <c r="C328" s="306"/>
      <c r="D328" s="295">
        <f>SUM(C321:C327)</f>
        <v>11978814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">
      <c r="A329" s="295" t="s">
        <v>419</v>
      </c>
      <c r="B329" s="295"/>
      <c r="C329" s="306"/>
      <c r="D329" s="295">
        <f>C313</f>
        <v>2831724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">
      <c r="A330" s="295" t="s">
        <v>420</v>
      </c>
      <c r="B330" s="295"/>
      <c r="C330" s="306"/>
      <c r="D330" s="295">
        <f>D328-D329</f>
        <v>9147090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">
      <c r="A331" s="295"/>
      <c r="B331" s="295"/>
      <c r="C331" s="306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">
      <c r="A332" s="295" t="s">
        <v>421</v>
      </c>
      <c r="B332" s="314" t="s">
        <v>256</v>
      </c>
      <c r="C332" s="330">
        <v>40274958</v>
      </c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">
      <c r="A333" s="295"/>
      <c r="B333" s="314"/>
      <c r="C333" s="331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">
      <c r="A334" s="295" t="s">
        <v>1142</v>
      </c>
      <c r="B334" s="314" t="s">
        <v>256</v>
      </c>
      <c r="C334" s="330"/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">
      <c r="A335" s="295" t="s">
        <v>1143</v>
      </c>
      <c r="B335" s="314" t="s">
        <v>256</v>
      </c>
      <c r="C335" s="330"/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">
      <c r="A336" s="295" t="s">
        <v>423</v>
      </c>
      <c r="B336" s="314" t="s">
        <v>256</v>
      </c>
      <c r="C336" s="330"/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">
      <c r="A337" s="295" t="s">
        <v>422</v>
      </c>
      <c r="B337" s="314" t="s">
        <v>256</v>
      </c>
      <c r="C337" s="328"/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">
      <c r="A338" s="295" t="s">
        <v>1252</v>
      </c>
      <c r="B338" s="314" t="s">
        <v>256</v>
      </c>
      <c r="C338" s="328"/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">
      <c r="A339" s="295" t="s">
        <v>424</v>
      </c>
      <c r="B339" s="295"/>
      <c r="C339" s="303"/>
      <c r="D339" s="295">
        <f>D314+D319+D330+C332+C336+C337</f>
        <v>58185996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">
      <c r="A341" s="295" t="s">
        <v>425</v>
      </c>
      <c r="B341" s="295"/>
      <c r="C341" s="303"/>
      <c r="D341" s="295">
        <f>D292</f>
        <v>58185995.999999985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">
      <c r="A357" s="313" t="s">
        <v>426</v>
      </c>
      <c r="B357" s="313"/>
      <c r="C357" s="313"/>
      <c r="D357" s="313"/>
      <c r="E357" s="31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">
      <c r="A358" s="318" t="s">
        <v>427</v>
      </c>
      <c r="B358" s="318"/>
      <c r="C358" s="318"/>
      <c r="D358" s="318"/>
      <c r="E358" s="318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">
      <c r="A359" s="295" t="s">
        <v>428</v>
      </c>
      <c r="B359" s="314" t="s">
        <v>256</v>
      </c>
      <c r="C359" s="189">
        <v>13413517.07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">
      <c r="A360" s="295" t="s">
        <v>429</v>
      </c>
      <c r="B360" s="314" t="s">
        <v>256</v>
      </c>
      <c r="C360" s="189">
        <v>43345230.109999999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">
      <c r="A361" s="295" t="s">
        <v>430</v>
      </c>
      <c r="B361" s="295"/>
      <c r="C361" s="303"/>
      <c r="D361" s="295">
        <f>SUM(C359:C360)</f>
        <v>56758747.18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">
      <c r="A362" s="318" t="s">
        <v>431</v>
      </c>
      <c r="B362" s="318"/>
      <c r="C362" s="318"/>
      <c r="D362" s="318"/>
      <c r="E362" s="318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">
      <c r="A363" s="295" t="s">
        <v>1254</v>
      </c>
      <c r="B363" s="318"/>
      <c r="C363" s="189">
        <v>1147014.8400000001</v>
      </c>
      <c r="D363" s="295"/>
      <c r="E363" s="318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">
      <c r="A364" s="295" t="s">
        <v>432</v>
      </c>
      <c r="B364" s="314" t="s">
        <v>256</v>
      </c>
      <c r="C364" s="189">
        <v>17038990.670000002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">
      <c r="A365" s="295" t="s">
        <v>433</v>
      </c>
      <c r="B365" s="314" t="s">
        <v>256</v>
      </c>
      <c r="C365" s="189">
        <v>230362.08999999997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">
      <c r="A366" s="295" t="s">
        <v>434</v>
      </c>
      <c r="B366" s="314" t="s">
        <v>256</v>
      </c>
      <c r="C366" s="189">
        <v>229885.93</v>
      </c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">
      <c r="A367" s="295" t="s">
        <v>359</v>
      </c>
      <c r="B367" s="295"/>
      <c r="C367" s="303"/>
      <c r="D367" s="295">
        <f>SUM(C363:C366)</f>
        <v>18646253.530000001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">
      <c r="A368" s="295" t="s">
        <v>435</v>
      </c>
      <c r="B368" s="295"/>
      <c r="C368" s="303"/>
      <c r="D368" s="295">
        <f>D361-D367</f>
        <v>38112493.649999999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">
      <c r="A369" s="318" t="s">
        <v>436</v>
      </c>
      <c r="B369" s="318"/>
      <c r="C369" s="318"/>
      <c r="D369" s="318"/>
      <c r="E369" s="318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">
      <c r="A370" s="295" t="s">
        <v>437</v>
      </c>
      <c r="B370" s="314" t="s">
        <v>256</v>
      </c>
      <c r="C370" s="189">
        <v>269163.67000000004</v>
      </c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">
      <c r="A371" s="295" t="s">
        <v>438</v>
      </c>
      <c r="B371" s="314" t="s">
        <v>256</v>
      </c>
      <c r="C371" s="189">
        <v>1004237.45</v>
      </c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">
      <c r="A372" s="295" t="s">
        <v>439</v>
      </c>
      <c r="B372" s="295"/>
      <c r="C372" s="303"/>
      <c r="D372" s="295">
        <f>SUM(C370:C371)</f>
        <v>1273401.1200000001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">
      <c r="A373" s="295" t="s">
        <v>440</v>
      </c>
      <c r="B373" s="295"/>
      <c r="C373" s="303"/>
      <c r="D373" s="295">
        <f>D368+D372</f>
        <v>39385894.769999996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">
      <c r="A377" s="318" t="s">
        <v>441</v>
      </c>
      <c r="B377" s="318"/>
      <c r="C377" s="318"/>
      <c r="D377" s="318"/>
      <c r="E377" s="318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">
      <c r="A378" s="295" t="s">
        <v>442</v>
      </c>
      <c r="B378" s="314" t="s">
        <v>256</v>
      </c>
      <c r="C378" s="189">
        <v>15764848.250000006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">
      <c r="A379" s="295" t="s">
        <v>3</v>
      </c>
      <c r="B379" s="314" t="s">
        <v>256</v>
      </c>
      <c r="C379" s="189">
        <v>4058007.44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">
      <c r="A380" s="295" t="s">
        <v>236</v>
      </c>
      <c r="B380" s="314" t="s">
        <v>256</v>
      </c>
      <c r="C380" s="189">
        <v>4658725.8299999991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">
      <c r="A381" s="295" t="s">
        <v>443</v>
      </c>
      <c r="B381" s="314" t="s">
        <v>256</v>
      </c>
      <c r="C381" s="189">
        <v>4658287.5599999968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">
      <c r="A382" s="295" t="s">
        <v>444</v>
      </c>
      <c r="B382" s="314" t="s">
        <v>256</v>
      </c>
      <c r="C382" s="189">
        <v>646806.54999999981</v>
      </c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">
      <c r="A383" s="295" t="s">
        <v>445</v>
      </c>
      <c r="B383" s="314" t="s">
        <v>256</v>
      </c>
      <c r="C383" s="189">
        <v>4240777.7600000007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">
      <c r="A384" s="295" t="s">
        <v>6</v>
      </c>
      <c r="B384" s="314" t="s">
        <v>256</v>
      </c>
      <c r="C384" s="189">
        <v>2710782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">
      <c r="A385" s="295" t="s">
        <v>446</v>
      </c>
      <c r="B385" s="314" t="s">
        <v>256</v>
      </c>
      <c r="C385" s="189">
        <v>81138.709999999977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">
      <c r="A386" s="295" t="s">
        <v>447</v>
      </c>
      <c r="B386" s="314" t="s">
        <v>256</v>
      </c>
      <c r="C386" s="189">
        <v>178454.66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">
      <c r="A387" s="295" t="s">
        <v>448</v>
      </c>
      <c r="B387" s="314" t="s">
        <v>256</v>
      </c>
      <c r="C387" s="189">
        <v>268937.06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">
      <c r="A388" s="295" t="s">
        <v>449</v>
      </c>
      <c r="B388" s="314" t="s">
        <v>256</v>
      </c>
      <c r="C388" s="189">
        <v>286951.77</v>
      </c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">
      <c r="A389" s="295" t="s">
        <v>451</v>
      </c>
      <c r="B389" s="314" t="s">
        <v>256</v>
      </c>
      <c r="C389" s="189">
        <v>986360.50999999978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">
      <c r="A390" s="295" t="s">
        <v>452</v>
      </c>
      <c r="B390" s="295"/>
      <c r="C390" s="303"/>
      <c r="D390" s="295">
        <f>SUM(C378:C389)</f>
        <v>38540078.100000001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">
      <c r="A391" s="295" t="s">
        <v>453</v>
      </c>
      <c r="B391" s="295"/>
      <c r="C391" s="303"/>
      <c r="D391" s="295">
        <f>D373-D390</f>
        <v>845816.66999999434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">
      <c r="A392" s="295" t="s">
        <v>454</v>
      </c>
      <c r="B392" s="314" t="s">
        <v>256</v>
      </c>
      <c r="C392" s="189">
        <v>1323092.55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">
      <c r="A393" s="295" t="s">
        <v>455</v>
      </c>
      <c r="B393" s="295"/>
      <c r="C393" s="303"/>
      <c r="D393" s="295">
        <f>D391+C392</f>
        <v>2168909.2199999942</v>
      </c>
      <c r="E393" s="295"/>
      <c r="F393" s="33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">
      <c r="A394" s="295" t="s">
        <v>456</v>
      </c>
      <c r="B394" s="314" t="s">
        <v>256</v>
      </c>
      <c r="C394" s="189"/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">
      <c r="A395" s="295" t="s">
        <v>457</v>
      </c>
      <c r="B395" s="314" t="s">
        <v>256</v>
      </c>
      <c r="C395" s="189"/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">
      <c r="A396" s="295" t="s">
        <v>458</v>
      </c>
      <c r="B396" s="295"/>
      <c r="C396" s="303"/>
      <c r="D396" s="295">
        <f>D393+C394-C395</f>
        <v>2168909.2199999942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">
      <c r="A411" s="2"/>
      <c r="B411" s="2"/>
      <c r="C411" s="333" t="s">
        <v>459</v>
      </c>
      <c r="D411" s="2"/>
      <c r="E411" s="33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">
      <c r="A412" s="2" t="str">
        <f>C84&amp;"   "&amp;"H-"&amp;FIXED(C83,0,TRUE)&amp;"     FYE "&amp;C82</f>
        <v>Whitman Hospital and Medical Clinics   H-0     FYE 12/31/2020</v>
      </c>
      <c r="B412" s="2"/>
      <c r="C412" s="2"/>
      <c r="D412" s="2"/>
      <c r="E412" s="334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">
      <c r="A413" s="2" t="s">
        <v>460</v>
      </c>
      <c r="B413" s="333" t="s">
        <v>461</v>
      </c>
      <c r="C413" s="333" t="s">
        <v>1242</v>
      </c>
      <c r="D413" s="333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">
      <c r="A414" s="2" t="s">
        <v>463</v>
      </c>
      <c r="B414" s="2">
        <f>C111</f>
        <v>452</v>
      </c>
      <c r="C414" s="2">
        <f>E138</f>
        <v>452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">
      <c r="A415" s="2" t="s">
        <v>464</v>
      </c>
      <c r="B415" s="2">
        <f>D111</f>
        <v>1550</v>
      </c>
      <c r="C415" s="2">
        <f>E139</f>
        <v>1550</v>
      </c>
      <c r="D415" s="2">
        <f>SUM(C59:H59)+N59</f>
        <v>1550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">
      <c r="A417" s="2" t="s">
        <v>465</v>
      </c>
      <c r="B417" s="2">
        <f>C112</f>
        <v>114</v>
      </c>
      <c r="C417" s="2">
        <f>E144</f>
        <v>114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">
      <c r="A418" s="2" t="s">
        <v>466</v>
      </c>
      <c r="B418" s="2">
        <f>D112</f>
        <v>1120</v>
      </c>
      <c r="C418" s="2">
        <f>E145</f>
        <v>1120</v>
      </c>
      <c r="D418" s="2">
        <f>K59+L59</f>
        <v>1120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">
      <c r="A421" s="2" t="s">
        <v>468</v>
      </c>
      <c r="B421" s="2">
        <f>D113</f>
        <v>0</v>
      </c>
      <c r="C421" s="2">
        <f>E151</f>
        <v>0</v>
      </c>
      <c r="D421" s="2" t="str">
        <f>I59</f>
        <v/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">
      <c r="A422" s="335"/>
      <c r="B422" s="335"/>
      <c r="C422" s="33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">
      <c r="A423" s="2" t="s">
        <v>469</v>
      </c>
      <c r="B423" s="2">
        <f>C114</f>
        <v>73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">
      <c r="A424" s="2" t="s">
        <v>1243</v>
      </c>
      <c r="B424" s="2">
        <f>D114</f>
        <v>63</v>
      </c>
      <c r="C424" s="2"/>
      <c r="D424" s="2">
        <f>J59</f>
        <v>63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">
      <c r="A425" s="335"/>
      <c r="B425" s="335"/>
      <c r="C425" s="335"/>
      <c r="D425" s="335"/>
      <c r="E425" s="2"/>
      <c r="F425" s="335"/>
      <c r="G425" s="335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">
      <c r="A426" s="2" t="s">
        <v>470</v>
      </c>
      <c r="B426" s="333" t="s">
        <v>471</v>
      </c>
      <c r="C426" s="333" t="s">
        <v>462</v>
      </c>
      <c r="D426" s="333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">
      <c r="A427" s="2" t="s">
        <v>473</v>
      </c>
      <c r="B427" s="2">
        <f t="shared" ref="B427:B437" si="12">C378</f>
        <v>15764848.250000006</v>
      </c>
      <c r="C427" s="2">
        <f t="shared" ref="C427:C434" si="13">CE61</f>
        <v>15764848.250000002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">
      <c r="A428" s="2" t="s">
        <v>3</v>
      </c>
      <c r="B428" s="2">
        <f t="shared" si="12"/>
        <v>4058007.44</v>
      </c>
      <c r="C428" s="2">
        <f t="shared" si="13"/>
        <v>4058008</v>
      </c>
      <c r="D428" s="2">
        <f>D173</f>
        <v>4058007.44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">
      <c r="A429" s="2" t="s">
        <v>236</v>
      </c>
      <c r="B429" s="2">
        <f t="shared" si="12"/>
        <v>4658725.8299999991</v>
      </c>
      <c r="C429" s="2">
        <f t="shared" si="13"/>
        <v>4658725.8299999991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">
      <c r="A430" s="2" t="s">
        <v>237</v>
      </c>
      <c r="B430" s="2">
        <f t="shared" si="12"/>
        <v>4658287.5599999968</v>
      </c>
      <c r="C430" s="2">
        <f t="shared" si="13"/>
        <v>4658287.5599999996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">
      <c r="A431" s="2" t="s">
        <v>444</v>
      </c>
      <c r="B431" s="2">
        <f t="shared" si="12"/>
        <v>646806.54999999981</v>
      </c>
      <c r="C431" s="2">
        <f t="shared" si="13"/>
        <v>646806.54999999981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">
      <c r="A432" s="2" t="s">
        <v>445</v>
      </c>
      <c r="B432" s="2">
        <f t="shared" si="12"/>
        <v>4240777.7600000007</v>
      </c>
      <c r="C432" s="2">
        <f t="shared" si="13"/>
        <v>4240777.76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">
      <c r="A433" s="2" t="s">
        <v>6</v>
      </c>
      <c r="B433" s="2">
        <f t="shared" si="12"/>
        <v>2710782</v>
      </c>
      <c r="C433" s="2">
        <f t="shared" si="13"/>
        <v>2710783</v>
      </c>
      <c r="D433" s="2">
        <f>C217</f>
        <v>2710782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">
      <c r="A434" s="2" t="s">
        <v>474</v>
      </c>
      <c r="B434" s="2">
        <f t="shared" si="12"/>
        <v>81138.709999999977</v>
      </c>
      <c r="C434" s="2">
        <f t="shared" si="13"/>
        <v>81138.709999999992</v>
      </c>
      <c r="D434" s="2">
        <f>D177</f>
        <v>81138.709999999977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">
      <c r="A435" s="2" t="s">
        <v>447</v>
      </c>
      <c r="B435" s="2">
        <f t="shared" si="12"/>
        <v>178454.66</v>
      </c>
      <c r="C435" s="2"/>
      <c r="D435" s="2">
        <f>D181</f>
        <v>178454.66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">
      <c r="A436" s="2" t="s">
        <v>475</v>
      </c>
      <c r="B436" s="2">
        <f t="shared" si="12"/>
        <v>268937.06</v>
      </c>
      <c r="C436" s="2"/>
      <c r="D436" s="2">
        <f>D186</f>
        <v>268937.06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">
      <c r="A437" s="2" t="s">
        <v>449</v>
      </c>
      <c r="B437" s="2">
        <f t="shared" si="12"/>
        <v>286951.77</v>
      </c>
      <c r="C437" s="2"/>
      <c r="D437" s="2">
        <f>D190</f>
        <v>286951.77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">
      <c r="A438" s="2" t="s">
        <v>476</v>
      </c>
      <c r="B438" s="2">
        <f>C386+C387+C388</f>
        <v>734343.49</v>
      </c>
      <c r="C438" s="2">
        <f>CD69</f>
        <v>447391.72</v>
      </c>
      <c r="D438" s="2">
        <f>D181+D186+D190</f>
        <v>734343.49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">
      <c r="A439" s="2" t="s">
        <v>451</v>
      </c>
      <c r="B439" s="2">
        <f>C389</f>
        <v>986360.50999999978</v>
      </c>
      <c r="C439" s="2">
        <f>SUM(C69:CC69)</f>
        <v>1273312.2799999998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">
      <c r="A440" s="2" t="s">
        <v>477</v>
      </c>
      <c r="B440" s="2">
        <f>B438+B439</f>
        <v>1720703.9999999998</v>
      </c>
      <c r="C440" s="2">
        <f>CE69</f>
        <v>1720703.9999999998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">
      <c r="A441" s="2" t="s">
        <v>478</v>
      </c>
      <c r="B441" s="2">
        <f>D390</f>
        <v>38540078.100000001</v>
      </c>
      <c r="C441" s="2">
        <f>SUM(C427:C437)+C440</f>
        <v>38540079.659999996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">
      <c r="A442" s="335"/>
      <c r="B442" s="335"/>
      <c r="C442" s="335"/>
      <c r="D442" s="335"/>
      <c r="E442" s="2"/>
      <c r="F442" s="335"/>
      <c r="G442" s="335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">
      <c r="A443" s="2" t="s">
        <v>479</v>
      </c>
      <c r="B443" s="333" t="s">
        <v>480</v>
      </c>
      <c r="C443" s="333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">
      <c r="A444" s="2" t="s">
        <v>1256</v>
      </c>
      <c r="B444" s="2">
        <f>D221</f>
        <v>1147014.8400000001</v>
      </c>
      <c r="C444" s="2">
        <f>C363</f>
        <v>1147014.8400000001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">
      <c r="A445" s="2" t="s">
        <v>343</v>
      </c>
      <c r="B445" s="2">
        <f>D229</f>
        <v>17038990.670000002</v>
      </c>
      <c r="C445" s="2">
        <f>C364</f>
        <v>17038990.670000002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">
      <c r="A446" s="2" t="s">
        <v>351</v>
      </c>
      <c r="B446" s="2">
        <f>D236</f>
        <v>230362.08999999997</v>
      </c>
      <c r="C446" s="2">
        <f>C365</f>
        <v>230362.08999999997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">
      <c r="A447" s="2" t="s">
        <v>356</v>
      </c>
      <c r="B447" s="2">
        <f>D240</f>
        <v>229885.93</v>
      </c>
      <c r="C447" s="2">
        <f>C366</f>
        <v>229885.93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">
      <c r="A448" s="2" t="s">
        <v>358</v>
      </c>
      <c r="B448" s="2">
        <f>D242</f>
        <v>18646253.530000001</v>
      </c>
      <c r="C448" s="2">
        <f>D367</f>
        <v>18646253.530000001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">
      <c r="A449" s="335"/>
      <c r="B449" s="335"/>
      <c r="C449" s="335"/>
      <c r="D449" s="335"/>
      <c r="E449" s="2"/>
      <c r="F449" s="335"/>
      <c r="G449" s="335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">
      <c r="A450" s="2" t="s">
        <v>481</v>
      </c>
      <c r="B450" s="333" t="s">
        <v>482</v>
      </c>
      <c r="C450" s="335"/>
      <c r="D450" s="335"/>
      <c r="E450" s="2"/>
      <c r="F450" s="335"/>
      <c r="G450" s="335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">
      <c r="A451" s="2"/>
      <c r="B451" s="333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">
      <c r="A452" s="2"/>
      <c r="B452" s="333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">
      <c r="A453" s="324" t="s">
        <v>484</v>
      </c>
      <c r="B453" s="2">
        <f>C231</f>
        <v>115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">
      <c r="A454" s="2" t="s">
        <v>168</v>
      </c>
      <c r="B454" s="2">
        <f>C233</f>
        <v>71129.55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">
      <c r="A455" s="2" t="s">
        <v>131</v>
      </c>
      <c r="B455" s="2">
        <f>C234</f>
        <v>159232.53999999998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">
      <c r="A456" s="335"/>
      <c r="B456" s="335"/>
      <c r="C456" s="335"/>
      <c r="D456" s="335"/>
      <c r="E456" s="2"/>
      <c r="F456" s="335"/>
      <c r="G456" s="335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">
      <c r="A457" s="2" t="s">
        <v>485</v>
      </c>
      <c r="B457" s="333" t="s">
        <v>471</v>
      </c>
      <c r="C457" s="333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">
      <c r="A458" s="2" t="s">
        <v>487</v>
      </c>
      <c r="B458" s="2">
        <f>C370</f>
        <v>269163.67000000004</v>
      </c>
      <c r="C458" s="2">
        <f>CE70</f>
        <v>269163.90000000002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">
      <c r="A459" s="2" t="s">
        <v>244</v>
      </c>
      <c r="B459" s="2">
        <f>C371</f>
        <v>1004237.45</v>
      </c>
      <c r="C459" s="2">
        <f>CE72</f>
        <v>1004237.45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">
      <c r="A460" s="335"/>
      <c r="B460" s="335"/>
      <c r="C460" s="335"/>
      <c r="D460" s="335"/>
      <c r="E460" s="2"/>
      <c r="F460" s="335"/>
      <c r="G460" s="335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">
      <c r="A461" s="2" t="s">
        <v>488</v>
      </c>
      <c r="B461" s="333"/>
      <c r="C461" s="333"/>
      <c r="D461" s="333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">
      <c r="A462" s="2"/>
      <c r="B462" s="333" t="s">
        <v>471</v>
      </c>
      <c r="C462" s="333" t="s">
        <v>486</v>
      </c>
      <c r="D462" s="333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">
      <c r="A463" s="2" t="s">
        <v>245</v>
      </c>
      <c r="B463" s="2">
        <f>C359</f>
        <v>13413517.07</v>
      </c>
      <c r="C463" s="2">
        <f>CE73</f>
        <v>13413517.07</v>
      </c>
      <c r="D463" s="2">
        <f>E141+E147+E153</f>
        <v>13413517.039999999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">
      <c r="A464" s="2" t="s">
        <v>246</v>
      </c>
      <c r="B464" s="2">
        <f>C360</f>
        <v>43345230.109999999</v>
      </c>
      <c r="C464" s="2">
        <f>CE74</f>
        <v>43345230.109999999</v>
      </c>
      <c r="D464" s="2">
        <f>E142+E148+E154</f>
        <v>43345229.899999999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">
      <c r="A465" s="2" t="s">
        <v>247</v>
      </c>
      <c r="B465" s="2">
        <f>D361</f>
        <v>56758747.18</v>
      </c>
      <c r="C465" s="2">
        <f>CE75</f>
        <v>56758747.179999992</v>
      </c>
      <c r="D465" s="2">
        <f>D463+D464</f>
        <v>56758746.939999998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">
      <c r="A466" s="335"/>
      <c r="B466" s="335"/>
      <c r="C466" s="335"/>
      <c r="D466" s="335"/>
      <c r="E466" s="2"/>
      <c r="F466" s="335"/>
      <c r="G466" s="335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">
      <c r="A467" s="2" t="s">
        <v>491</v>
      </c>
      <c r="B467" s="333" t="s">
        <v>492</v>
      </c>
      <c r="C467" s="333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">
      <c r="A468" s="2" t="s">
        <v>332</v>
      </c>
      <c r="B468" s="2">
        <f t="shared" ref="B468:B475" si="14">C267</f>
        <v>397261.84</v>
      </c>
      <c r="C468" s="2">
        <f>E195</f>
        <v>397261.84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">
      <c r="A469" s="2" t="s">
        <v>333</v>
      </c>
      <c r="B469" s="2">
        <f t="shared" si="14"/>
        <v>492258.88</v>
      </c>
      <c r="C469" s="2">
        <f>E196</f>
        <v>492258.88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">
      <c r="A470" s="2" t="s">
        <v>334</v>
      </c>
      <c r="B470" s="2">
        <f t="shared" si="14"/>
        <v>37787473.399999991</v>
      </c>
      <c r="C470" s="2">
        <f>E197</f>
        <v>37787473.399999991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">
      <c r="A471" s="2" t="s">
        <v>494</v>
      </c>
      <c r="B471" s="2">
        <f t="shared" si="14"/>
        <v>0</v>
      </c>
      <c r="C471" s="2">
        <f>E198</f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">
      <c r="A472" s="2" t="s">
        <v>377</v>
      </c>
      <c r="B472" s="2">
        <f t="shared" si="14"/>
        <v>4433146.71</v>
      </c>
      <c r="C472" s="2">
        <f>E199</f>
        <v>4433146.71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">
      <c r="A473" s="2" t="s">
        <v>495</v>
      </c>
      <c r="B473" s="2">
        <f t="shared" si="14"/>
        <v>11138795.860000001</v>
      </c>
      <c r="C473" s="2">
        <f>SUM(E200:E201)</f>
        <v>11138795.860000001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">
      <c r="A474" s="2" t="s">
        <v>339</v>
      </c>
      <c r="B474" s="2">
        <f t="shared" si="14"/>
        <v>0</v>
      </c>
      <c r="C474" s="2">
        <f>E202</f>
        <v>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">
      <c r="A475" s="2" t="s">
        <v>340</v>
      </c>
      <c r="B475" s="2">
        <f t="shared" si="14"/>
        <v>357963</v>
      </c>
      <c r="C475" s="2">
        <f>E203</f>
        <v>357963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">
      <c r="A476" s="2" t="s">
        <v>203</v>
      </c>
      <c r="B476" s="2">
        <f>D275</f>
        <v>54606899.68999999</v>
      </c>
      <c r="C476" s="2">
        <f>E204</f>
        <v>54606899.68999999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">
      <c r="A478" s="2" t="s">
        <v>496</v>
      </c>
      <c r="B478" s="2">
        <f>C276</f>
        <v>33941150.390000001</v>
      </c>
      <c r="C478" s="2">
        <f>E217</f>
        <v>33941150.390000001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">
      <c r="A481" s="2" t="s">
        <v>498</v>
      </c>
      <c r="B481" s="2"/>
      <c r="C481" s="2">
        <f>D341</f>
        <v>58185995.999999985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">
      <c r="A482" s="2" t="s">
        <v>499</v>
      </c>
      <c r="B482" s="2"/>
      <c r="C482" s="2">
        <f>D339</f>
        <v>58185996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">
      <c r="A485" s="324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">
      <c r="A486" s="324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">
      <c r="A487" s="324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">
      <c r="A488" s="324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">
      <c r="A489" s="336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">
      <c r="A490" s="324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">
      <c r="A491" s="324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">
      <c r="A493" s="2" t="str">
        <f>C83</f>
        <v>153</v>
      </c>
      <c r="B493" s="337" t="str">
        <f>RIGHT('[2]Prior Year'!C83,4)</f>
        <v>153</v>
      </c>
      <c r="C493" s="337" t="str">
        <f>RIGHT(C82,4)</f>
        <v>2020</v>
      </c>
      <c r="D493" s="337" t="str">
        <f>RIGHT('[2]Prior Year'!C83,4)</f>
        <v>153</v>
      </c>
      <c r="E493" s="337" t="str">
        <f>RIGHT(C82,4)</f>
        <v>2020</v>
      </c>
      <c r="F493" s="337" t="str">
        <f>RIGHT('[2]Prior Year'!C83,4)</f>
        <v>153</v>
      </c>
      <c r="G493" s="337" t="str">
        <f>RIGHT(C82,4)</f>
        <v>2020</v>
      </c>
      <c r="H493" s="337"/>
      <c r="I493" s="2"/>
      <c r="J493" s="2"/>
      <c r="K493" s="337"/>
      <c r="L493" s="337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">
      <c r="A494" s="336"/>
      <c r="B494" s="333" t="s">
        <v>505</v>
      </c>
      <c r="C494" s="333" t="s">
        <v>505</v>
      </c>
      <c r="D494" s="338" t="s">
        <v>506</v>
      </c>
      <c r="E494" s="338" t="s">
        <v>506</v>
      </c>
      <c r="F494" s="337" t="s">
        <v>507</v>
      </c>
      <c r="G494" s="337" t="s">
        <v>507</v>
      </c>
      <c r="H494" s="337" t="s">
        <v>508</v>
      </c>
      <c r="I494" s="2"/>
      <c r="J494" s="2"/>
      <c r="K494" s="337"/>
      <c r="L494" s="337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">
      <c r="A495" s="2"/>
      <c r="B495" s="333" t="s">
        <v>303</v>
      </c>
      <c r="C495" s="333" t="s">
        <v>303</v>
      </c>
      <c r="D495" s="333" t="s">
        <v>509</v>
      </c>
      <c r="E495" s="333" t="s">
        <v>509</v>
      </c>
      <c r="F495" s="337" t="s">
        <v>510</v>
      </c>
      <c r="G495" s="337" t="s">
        <v>510</v>
      </c>
      <c r="H495" s="337" t="s">
        <v>511</v>
      </c>
      <c r="I495" s="2"/>
      <c r="J495" s="2"/>
      <c r="K495" s="337"/>
      <c r="L495" s="337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">
      <c r="A496" s="2" t="s">
        <v>512</v>
      </c>
      <c r="B496" s="339">
        <f>'[2]Prior Year'!C71</f>
        <v>0</v>
      </c>
      <c r="C496" s="339">
        <f>C71</f>
        <v>0</v>
      </c>
      <c r="D496" s="339" t="str">
        <f>'[2]Prior Year'!C59</f>
        <v/>
      </c>
      <c r="E496" s="2" t="str">
        <f>C59</f>
        <v/>
      </c>
      <c r="F496" s="340" t="str">
        <f t="shared" ref="F496:G511" si="15">IF(B496=0,"",IF(D496=0,"",B496/D496))</f>
        <v/>
      </c>
      <c r="G496" s="340" t="str">
        <f t="shared" si="15"/>
        <v/>
      </c>
      <c r="H496" s="341" t="str">
        <f>IF(B496=0,"",IF(C496=0,"",IF(D496=0,"",IF(E496=0,"",IF(G496/F496-1&lt;-0.25,G496/F496-1,IF(G496/F496-1&gt;0.25,G496/F496-1,""))))))</f>
        <v/>
      </c>
      <c r="I496" s="267"/>
      <c r="J496" s="2"/>
      <c r="K496" s="337"/>
      <c r="L496" s="337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">
      <c r="A497" s="2" t="s">
        <v>513</v>
      </c>
      <c r="B497" s="339">
        <f>'[2]Prior Year'!D71</f>
        <v>51359.88</v>
      </c>
      <c r="C497" s="339">
        <f>D71</f>
        <v>10438.050000000001</v>
      </c>
      <c r="D497" s="339">
        <f>'[2]Prior Year'!D59</f>
        <v>26</v>
      </c>
      <c r="E497" s="2">
        <f>D59</f>
        <v>57</v>
      </c>
      <c r="F497" s="340">
        <f t="shared" si="15"/>
        <v>1975.3799999999999</v>
      </c>
      <c r="G497" s="340">
        <f t="shared" si="15"/>
        <v>183.12368421052633</v>
      </c>
      <c r="H497" s="341">
        <f t="shared" ref="H497:H550" si="16">IF(B497=0,"",IF(C497=0,"",IF(D497=0,"",IF(E497=0,"",IF(G497/F497-1&lt;-0.25,G497/F497-1,IF(G497/F497-1&gt;0.25,G497/F497-1,""))))))</f>
        <v>-0.90729698376488255</v>
      </c>
      <c r="I497" s="267"/>
      <c r="J497" s="2"/>
      <c r="K497" s="337"/>
      <c r="L497" s="337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">
      <c r="A498" s="2" t="s">
        <v>514</v>
      </c>
      <c r="B498" s="339">
        <f>'[2]Prior Year'!E71</f>
        <v>2533716.77</v>
      </c>
      <c r="C498" s="339">
        <f>E71</f>
        <v>2692332.2300000004</v>
      </c>
      <c r="D498" s="339">
        <f>'[2]Prior Year'!E59</f>
        <v>1487</v>
      </c>
      <c r="E498" s="2">
        <f>E59</f>
        <v>1493</v>
      </c>
      <c r="F498" s="340">
        <f t="shared" si="15"/>
        <v>1703.9117484868864</v>
      </c>
      <c r="G498" s="340">
        <f t="shared" si="15"/>
        <v>1803.3035699933023</v>
      </c>
      <c r="H498" s="341" t="str">
        <f t="shared" si="16"/>
        <v/>
      </c>
      <c r="I498" s="267"/>
      <c r="J498" s="2"/>
      <c r="K498" s="337"/>
      <c r="L498" s="337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">
      <c r="A499" s="2" t="s">
        <v>515</v>
      </c>
      <c r="B499" s="339">
        <f>'[2]Prior Year'!F71</f>
        <v>0</v>
      </c>
      <c r="C499" s="339">
        <f>F71</f>
        <v>0</v>
      </c>
      <c r="D499" s="339" t="str">
        <f>'[2]Prior Year'!F59</f>
        <v/>
      </c>
      <c r="E499" s="2" t="str">
        <f>F59</f>
        <v/>
      </c>
      <c r="F499" s="340" t="str">
        <f t="shared" si="15"/>
        <v/>
      </c>
      <c r="G499" s="340" t="str">
        <f t="shared" si="15"/>
        <v/>
      </c>
      <c r="H499" s="341" t="str">
        <f t="shared" si="16"/>
        <v/>
      </c>
      <c r="I499" s="267"/>
      <c r="J499" s="2"/>
      <c r="K499" s="337"/>
      <c r="L499" s="337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">
      <c r="A500" s="2" t="s">
        <v>516</v>
      </c>
      <c r="B500" s="339">
        <f>'[2]Prior Year'!G71</f>
        <v>0</v>
      </c>
      <c r="C500" s="339">
        <f>G71</f>
        <v>0</v>
      </c>
      <c r="D500" s="339" t="str">
        <f>'[2]Prior Year'!G59</f>
        <v/>
      </c>
      <c r="E500" s="2" t="str">
        <f>G59</f>
        <v/>
      </c>
      <c r="F500" s="340" t="str">
        <f t="shared" si="15"/>
        <v/>
      </c>
      <c r="G500" s="340" t="str">
        <f t="shared" si="15"/>
        <v/>
      </c>
      <c r="H500" s="341" t="str">
        <f t="shared" si="16"/>
        <v/>
      </c>
      <c r="I500" s="267"/>
      <c r="J500" s="2"/>
      <c r="K500" s="337"/>
      <c r="L500" s="337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">
      <c r="A501" s="2" t="s">
        <v>517</v>
      </c>
      <c r="B501" s="339">
        <f>'[2]Prior Year'!H71</f>
        <v>50268</v>
      </c>
      <c r="C501" s="339">
        <f>H71</f>
        <v>0</v>
      </c>
      <c r="D501" s="339">
        <f>'[2]Prior Year'!H59</f>
        <v>0</v>
      </c>
      <c r="E501" s="2">
        <f>H59</f>
        <v>0</v>
      </c>
      <c r="F501" s="340" t="str">
        <f t="shared" si="15"/>
        <v/>
      </c>
      <c r="G501" s="340" t="str">
        <f t="shared" si="15"/>
        <v/>
      </c>
      <c r="H501" s="341" t="str">
        <f t="shared" si="16"/>
        <v/>
      </c>
      <c r="I501" s="267"/>
      <c r="J501" s="2"/>
      <c r="K501" s="337"/>
      <c r="L501" s="337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">
      <c r="A502" s="2" t="s">
        <v>518</v>
      </c>
      <c r="B502" s="339">
        <f>'[2]Prior Year'!I71</f>
        <v>0</v>
      </c>
      <c r="C502" s="339">
        <f>I71</f>
        <v>0</v>
      </c>
      <c r="D502" s="339" t="str">
        <f>'[2]Prior Year'!I59</f>
        <v/>
      </c>
      <c r="E502" s="2" t="str">
        <f>I59</f>
        <v/>
      </c>
      <c r="F502" s="340" t="str">
        <f t="shared" si="15"/>
        <v/>
      </c>
      <c r="G502" s="340" t="str">
        <f t="shared" si="15"/>
        <v/>
      </c>
      <c r="H502" s="341" t="str">
        <f t="shared" si="16"/>
        <v/>
      </c>
      <c r="I502" s="267"/>
      <c r="J502" s="2"/>
      <c r="K502" s="337"/>
      <c r="L502" s="337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">
      <c r="A503" s="2" t="s">
        <v>519</v>
      </c>
      <c r="B503" s="339">
        <f>'[2]Prior Year'!J71</f>
        <v>3867</v>
      </c>
      <c r="C503" s="339">
        <f>J71</f>
        <v>3036</v>
      </c>
      <c r="D503" s="339">
        <f>'[2]Prior Year'!J59</f>
        <v>60</v>
      </c>
      <c r="E503" s="2">
        <f>J59</f>
        <v>63</v>
      </c>
      <c r="F503" s="340">
        <f t="shared" si="15"/>
        <v>64.45</v>
      </c>
      <c r="G503" s="340">
        <f t="shared" si="15"/>
        <v>48.19047619047619</v>
      </c>
      <c r="H503" s="341">
        <f t="shared" si="16"/>
        <v>-0.2522812072850863</v>
      </c>
      <c r="I503" s="267"/>
      <c r="J503" s="2"/>
      <c r="K503" s="337"/>
      <c r="L503" s="337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">
      <c r="A504" s="2" t="s">
        <v>520</v>
      </c>
      <c r="B504" s="339">
        <f>'[2]Prior Year'!K71</f>
        <v>0</v>
      </c>
      <c r="C504" s="339">
        <f>K71</f>
        <v>0</v>
      </c>
      <c r="D504" s="339" t="str">
        <f>'[2]Prior Year'!K59</f>
        <v/>
      </c>
      <c r="E504" s="2" t="str">
        <f>K59</f>
        <v/>
      </c>
      <c r="F504" s="340" t="str">
        <f t="shared" si="15"/>
        <v/>
      </c>
      <c r="G504" s="340" t="str">
        <f t="shared" si="15"/>
        <v/>
      </c>
      <c r="H504" s="341" t="str">
        <f t="shared" si="16"/>
        <v/>
      </c>
      <c r="I504" s="267"/>
      <c r="J504" s="2"/>
      <c r="K504" s="337"/>
      <c r="L504" s="337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">
      <c r="A505" s="2" t="s">
        <v>521</v>
      </c>
      <c r="B505" s="339">
        <f>'[2]Prior Year'!L71</f>
        <v>70028</v>
      </c>
      <c r="C505" s="339">
        <f>L71</f>
        <v>54980</v>
      </c>
      <c r="D505" s="339">
        <f>'[2]Prior Year'!L59</f>
        <v>742</v>
      </c>
      <c r="E505" s="2">
        <f>L59</f>
        <v>1120</v>
      </c>
      <c r="F505" s="340">
        <f t="shared" si="15"/>
        <v>94.377358490566039</v>
      </c>
      <c r="G505" s="340">
        <f t="shared" si="15"/>
        <v>49.089285714285715</v>
      </c>
      <c r="H505" s="341">
        <f t="shared" si="16"/>
        <v>-0.47986162677786026</v>
      </c>
      <c r="I505" s="267"/>
      <c r="J505" s="2"/>
      <c r="K505" s="337"/>
      <c r="L505" s="337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">
      <c r="A506" s="2" t="s">
        <v>522</v>
      </c>
      <c r="B506" s="339">
        <f>'[2]Prior Year'!M71</f>
        <v>0</v>
      </c>
      <c r="C506" s="339">
        <f>M71</f>
        <v>0</v>
      </c>
      <c r="D506" s="339" t="str">
        <f>'[2]Prior Year'!M59</f>
        <v/>
      </c>
      <c r="E506" s="2" t="str">
        <f>M59</f>
        <v/>
      </c>
      <c r="F506" s="340" t="str">
        <f t="shared" si="15"/>
        <v/>
      </c>
      <c r="G506" s="340" t="str">
        <f t="shared" si="15"/>
        <v/>
      </c>
      <c r="H506" s="341" t="str">
        <f t="shared" si="16"/>
        <v/>
      </c>
      <c r="I506" s="267"/>
      <c r="J506" s="2"/>
      <c r="K506" s="337"/>
      <c r="L506" s="337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">
      <c r="A507" s="2" t="s">
        <v>523</v>
      </c>
      <c r="B507" s="339">
        <f>'[2]Prior Year'!N71</f>
        <v>0</v>
      </c>
      <c r="C507" s="339">
        <f>N71</f>
        <v>0</v>
      </c>
      <c r="D507" s="339" t="str">
        <f>'[2]Prior Year'!N59</f>
        <v/>
      </c>
      <c r="E507" s="2" t="str">
        <f>N59</f>
        <v/>
      </c>
      <c r="F507" s="340" t="str">
        <f t="shared" si="15"/>
        <v/>
      </c>
      <c r="G507" s="340" t="str">
        <f t="shared" si="15"/>
        <v/>
      </c>
      <c r="H507" s="341" t="str">
        <f t="shared" si="16"/>
        <v/>
      </c>
      <c r="I507" s="267"/>
      <c r="J507" s="2"/>
      <c r="K507" s="337"/>
      <c r="L507" s="337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">
      <c r="A508" s="2" t="s">
        <v>524</v>
      </c>
      <c r="B508" s="339">
        <f>'[2]Prior Year'!O71</f>
        <v>733496.08000000007</v>
      </c>
      <c r="C508" s="339">
        <f>O71</f>
        <v>700564.24</v>
      </c>
      <c r="D508" s="339">
        <f>'[2]Prior Year'!O59</f>
        <v>35</v>
      </c>
      <c r="E508" s="2">
        <f>O59</f>
        <v>37</v>
      </c>
      <c r="F508" s="340">
        <f t="shared" si="15"/>
        <v>20957.030857142858</v>
      </c>
      <c r="G508" s="340">
        <f t="shared" si="15"/>
        <v>18934.168648648647</v>
      </c>
      <c r="H508" s="341" t="str">
        <f t="shared" si="16"/>
        <v/>
      </c>
      <c r="I508" s="267"/>
      <c r="J508" s="2"/>
      <c r="K508" s="337"/>
      <c r="L508" s="337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">
      <c r="A509" s="2" t="s">
        <v>525</v>
      </c>
      <c r="B509" s="339">
        <f>'[2]Prior Year'!P71</f>
        <v>3224706.89</v>
      </c>
      <c r="C509" s="339">
        <f>P71</f>
        <v>3388060.75</v>
      </c>
      <c r="D509" s="339">
        <f>'[2]Prior Year'!P59</f>
        <v>84498</v>
      </c>
      <c r="E509" s="2">
        <f>P59</f>
        <v>80945</v>
      </c>
      <c r="F509" s="340">
        <f t="shared" si="15"/>
        <v>38.163114984970058</v>
      </c>
      <c r="G509" s="340">
        <f t="shared" si="15"/>
        <v>41.856331459633083</v>
      </c>
      <c r="H509" s="341" t="str">
        <f t="shared" si="16"/>
        <v/>
      </c>
      <c r="I509" s="267"/>
      <c r="J509" s="2"/>
      <c r="K509" s="337"/>
      <c r="L509" s="337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">
      <c r="A510" s="2" t="s">
        <v>526</v>
      </c>
      <c r="B510" s="339">
        <f>'[2]Prior Year'!Q71</f>
        <v>98942.92</v>
      </c>
      <c r="C510" s="339">
        <f>Q71</f>
        <v>77630.5</v>
      </c>
      <c r="D510" s="339">
        <f>'[2]Prior Year'!Q59</f>
        <v>28753</v>
      </c>
      <c r="E510" s="2">
        <f>Q59</f>
        <v>26771</v>
      </c>
      <c r="F510" s="340">
        <f t="shared" si="15"/>
        <v>3.4411337947344625</v>
      </c>
      <c r="G510" s="340">
        <f t="shared" si="15"/>
        <v>2.8997982891935301</v>
      </c>
      <c r="H510" s="341" t="str">
        <f t="shared" si="16"/>
        <v/>
      </c>
      <c r="I510" s="267"/>
      <c r="J510" s="2"/>
      <c r="K510" s="337"/>
      <c r="L510" s="337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">
      <c r="A511" s="2" t="s">
        <v>527</v>
      </c>
      <c r="B511" s="339">
        <f>'[2]Prior Year'!R71</f>
        <v>712274.41</v>
      </c>
      <c r="C511" s="339">
        <f>R71</f>
        <v>690738.99</v>
      </c>
      <c r="D511" s="339">
        <f>'[2]Prior Year'!R59</f>
        <v>66961</v>
      </c>
      <c r="E511" s="2">
        <f>R59</f>
        <v>64730</v>
      </c>
      <c r="F511" s="340">
        <f t="shared" si="15"/>
        <v>10.637153118979706</v>
      </c>
      <c r="G511" s="340">
        <f t="shared" si="15"/>
        <v>10.671079715742314</v>
      </c>
      <c r="H511" s="341" t="str">
        <f t="shared" si="16"/>
        <v/>
      </c>
      <c r="I511" s="267"/>
      <c r="J511" s="2"/>
      <c r="K511" s="337"/>
      <c r="L511" s="337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">
      <c r="A512" s="2" t="s">
        <v>528</v>
      </c>
      <c r="B512" s="339">
        <f>'[2]Prior Year'!S71</f>
        <v>0</v>
      </c>
      <c r="C512" s="339">
        <f>S71</f>
        <v>0</v>
      </c>
      <c r="D512" s="333" t="s">
        <v>529</v>
      </c>
      <c r="E512" s="333" t="s">
        <v>529</v>
      </c>
      <c r="F512" s="340" t="str">
        <f t="shared" ref="F512:G527" si="17">IF(B512=0,"",IF(D512=0,"",B512/D512))</f>
        <v/>
      </c>
      <c r="G512" s="340" t="str">
        <f t="shared" si="17"/>
        <v/>
      </c>
      <c r="H512" s="341" t="str">
        <f t="shared" si="16"/>
        <v/>
      </c>
      <c r="I512" s="267"/>
      <c r="J512" s="2"/>
      <c r="K512" s="337"/>
      <c r="L512" s="337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">
      <c r="A513" s="2" t="s">
        <v>1245</v>
      </c>
      <c r="B513" s="339">
        <f>'[2]Prior Year'!T71</f>
        <v>0</v>
      </c>
      <c r="C513" s="339">
        <f>T71</f>
        <v>0</v>
      </c>
      <c r="D513" s="333" t="s">
        <v>529</v>
      </c>
      <c r="E513" s="333" t="s">
        <v>529</v>
      </c>
      <c r="F513" s="340" t="str">
        <f t="shared" si="17"/>
        <v/>
      </c>
      <c r="G513" s="340" t="str">
        <f t="shared" si="17"/>
        <v/>
      </c>
      <c r="H513" s="341" t="str">
        <f t="shared" si="16"/>
        <v/>
      </c>
      <c r="I513" s="267"/>
      <c r="J513" s="2"/>
      <c r="K513" s="337"/>
      <c r="L513" s="337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">
      <c r="A514" s="2" t="s">
        <v>530</v>
      </c>
      <c r="B514" s="339">
        <f>'[2]Prior Year'!U71</f>
        <v>1636368.0099999998</v>
      </c>
      <c r="C514" s="339">
        <f>U71</f>
        <v>1706006.0899999999</v>
      </c>
      <c r="D514" s="339">
        <f>'[2]Prior Year'!U59</f>
        <v>72603</v>
      </c>
      <c r="E514" s="2">
        <f>U59</f>
        <v>79514</v>
      </c>
      <c r="F514" s="340">
        <f t="shared" si="17"/>
        <v>22.538572923983853</v>
      </c>
      <c r="G514" s="340">
        <f t="shared" si="17"/>
        <v>21.455417788062476</v>
      </c>
      <c r="H514" s="341" t="str">
        <f t="shared" si="16"/>
        <v/>
      </c>
      <c r="I514" s="267"/>
      <c r="J514" s="2"/>
      <c r="K514" s="337"/>
      <c r="L514" s="337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">
      <c r="A515" s="2" t="s">
        <v>531</v>
      </c>
      <c r="B515" s="339">
        <f>'[2]Prior Year'!V71</f>
        <v>2394.19</v>
      </c>
      <c r="C515" s="339">
        <f>V71</f>
        <v>0</v>
      </c>
      <c r="D515" s="339">
        <f>'[2]Prior Year'!V59</f>
        <v>1341</v>
      </c>
      <c r="E515" s="2">
        <f>V59</f>
        <v>1266</v>
      </c>
      <c r="F515" s="340">
        <f t="shared" si="17"/>
        <v>1.7853765846383296</v>
      </c>
      <c r="G515" s="340" t="str">
        <f t="shared" si="17"/>
        <v/>
      </c>
      <c r="H515" s="341" t="str">
        <f t="shared" si="16"/>
        <v/>
      </c>
      <c r="I515" s="267"/>
      <c r="J515" s="2"/>
      <c r="K515" s="337"/>
      <c r="L515" s="337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">
      <c r="A516" s="2" t="s">
        <v>532</v>
      </c>
      <c r="B516" s="339">
        <f>'[2]Prior Year'!W71</f>
        <v>0</v>
      </c>
      <c r="C516" s="339">
        <f>W71</f>
        <v>0</v>
      </c>
      <c r="D516" s="339" t="str">
        <f>'[2]Prior Year'!W59</f>
        <v/>
      </c>
      <c r="E516" s="2" t="str">
        <f>W59</f>
        <v/>
      </c>
      <c r="F516" s="340" t="str">
        <f t="shared" si="17"/>
        <v/>
      </c>
      <c r="G516" s="340" t="str">
        <f t="shared" si="17"/>
        <v/>
      </c>
      <c r="H516" s="341" t="str">
        <f t="shared" si="16"/>
        <v/>
      </c>
      <c r="I516" s="267"/>
      <c r="J516" s="2"/>
      <c r="K516" s="337"/>
      <c r="L516" s="337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">
      <c r="A517" s="2" t="s">
        <v>533</v>
      </c>
      <c r="B517" s="339">
        <f>'[2]Prior Year'!X71</f>
        <v>0</v>
      </c>
      <c r="C517" s="339">
        <f>X71</f>
        <v>0</v>
      </c>
      <c r="D517" s="339" t="str">
        <f>'[2]Prior Year'!X59</f>
        <v/>
      </c>
      <c r="E517" s="2" t="str">
        <f>X59</f>
        <v/>
      </c>
      <c r="F517" s="340" t="str">
        <f t="shared" si="17"/>
        <v/>
      </c>
      <c r="G517" s="340" t="str">
        <f t="shared" si="17"/>
        <v/>
      </c>
      <c r="H517" s="341" t="str">
        <f t="shared" si="16"/>
        <v/>
      </c>
      <c r="I517" s="267"/>
      <c r="J517" s="2"/>
      <c r="K517" s="337"/>
      <c r="L517" s="337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">
      <c r="A518" s="2" t="s">
        <v>534</v>
      </c>
      <c r="B518" s="339">
        <f>'[2]Prior Year'!Y71</f>
        <v>1335632</v>
      </c>
      <c r="C518" s="339">
        <f>Y71</f>
        <v>1464679.94</v>
      </c>
      <c r="D518" s="339" t="str">
        <f>'[2]Prior Year'!Y59</f>
        <v/>
      </c>
      <c r="E518" s="2" t="str">
        <f>Y59</f>
        <v/>
      </c>
      <c r="F518" s="340" t="str">
        <f t="shared" si="17"/>
        <v/>
      </c>
      <c r="G518" s="340" t="str">
        <f t="shared" si="17"/>
        <v/>
      </c>
      <c r="H518" s="341" t="str">
        <f t="shared" si="16"/>
        <v/>
      </c>
      <c r="I518" s="267"/>
      <c r="J518" s="2"/>
      <c r="K518" s="337"/>
      <c r="L518" s="337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">
      <c r="A519" s="2" t="s">
        <v>535</v>
      </c>
      <c r="B519" s="339">
        <f>'[2]Prior Year'!Z71</f>
        <v>0</v>
      </c>
      <c r="C519" s="339">
        <f>Z71</f>
        <v>0</v>
      </c>
      <c r="D519" s="339" t="str">
        <f>'[2]Prior Year'!Z59</f>
        <v/>
      </c>
      <c r="E519" s="2" t="str">
        <f>Z59</f>
        <v/>
      </c>
      <c r="F519" s="340" t="str">
        <f t="shared" si="17"/>
        <v/>
      </c>
      <c r="G519" s="340" t="str">
        <f t="shared" si="17"/>
        <v/>
      </c>
      <c r="H519" s="341" t="str">
        <f t="shared" si="16"/>
        <v/>
      </c>
      <c r="I519" s="267"/>
      <c r="J519" s="2"/>
      <c r="K519" s="337"/>
      <c r="L519" s="337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">
      <c r="A520" s="2" t="s">
        <v>536</v>
      </c>
      <c r="B520" s="339">
        <f>'[2]Prior Year'!AA71</f>
        <v>0</v>
      </c>
      <c r="C520" s="339">
        <f>AA71</f>
        <v>0</v>
      </c>
      <c r="D520" s="339" t="str">
        <f>'[2]Prior Year'!AA59</f>
        <v/>
      </c>
      <c r="E520" s="2" t="str">
        <f>AA59</f>
        <v/>
      </c>
      <c r="F520" s="340" t="str">
        <f t="shared" si="17"/>
        <v/>
      </c>
      <c r="G520" s="340" t="str">
        <f t="shared" si="17"/>
        <v/>
      </c>
      <c r="H520" s="341" t="str">
        <f t="shared" si="16"/>
        <v/>
      </c>
      <c r="I520" s="267"/>
      <c r="J520" s="2"/>
      <c r="K520" s="337"/>
      <c r="L520" s="337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">
      <c r="A521" s="2" t="s">
        <v>537</v>
      </c>
      <c r="B521" s="339">
        <f>'[2]Prior Year'!AB71</f>
        <v>1100702.7700000003</v>
      </c>
      <c r="C521" s="339">
        <f>AB71</f>
        <v>1224757.3100000003</v>
      </c>
      <c r="D521" s="333" t="s">
        <v>529</v>
      </c>
      <c r="E521" s="333" t="s">
        <v>529</v>
      </c>
      <c r="F521" s="340" t="str">
        <f t="shared" si="17"/>
        <v/>
      </c>
      <c r="G521" s="340" t="str">
        <f t="shared" si="17"/>
        <v/>
      </c>
      <c r="H521" s="341" t="str">
        <f t="shared" si="16"/>
        <v/>
      </c>
      <c r="I521" s="267"/>
      <c r="J521" s="2"/>
      <c r="K521" s="337"/>
      <c r="L521" s="337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">
      <c r="A522" s="2" t="s">
        <v>538</v>
      </c>
      <c r="B522" s="339">
        <f>'[2]Prior Year'!AC71</f>
        <v>592826.72</v>
      </c>
      <c r="C522" s="339">
        <f>AC71</f>
        <v>605726.05999999994</v>
      </c>
      <c r="D522" s="339">
        <f>'[2]Prior Year'!AC59</f>
        <v>114</v>
      </c>
      <c r="E522" s="2">
        <f>AC59</f>
        <v>85</v>
      </c>
      <c r="F522" s="340">
        <f t="shared" si="17"/>
        <v>5200.2343859649118</v>
      </c>
      <c r="G522" s="340">
        <f t="shared" si="17"/>
        <v>7126.1889411764696</v>
      </c>
      <c r="H522" s="341">
        <f t="shared" si="16"/>
        <v>0.37035918234946896</v>
      </c>
      <c r="I522" s="267"/>
      <c r="J522" s="2"/>
      <c r="K522" s="337"/>
      <c r="L522" s="337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">
      <c r="A523" s="2" t="s">
        <v>539</v>
      </c>
      <c r="B523" s="339">
        <f>'[2]Prior Year'!AD71</f>
        <v>0</v>
      </c>
      <c r="C523" s="339">
        <f>AD71</f>
        <v>0</v>
      </c>
      <c r="D523" s="339" t="str">
        <f>'[2]Prior Year'!AD59</f>
        <v/>
      </c>
      <c r="E523" s="2" t="str">
        <f>AD59</f>
        <v/>
      </c>
      <c r="F523" s="340" t="str">
        <f t="shared" si="17"/>
        <v/>
      </c>
      <c r="G523" s="340" t="str">
        <f t="shared" si="17"/>
        <v/>
      </c>
      <c r="H523" s="341" t="str">
        <f t="shared" si="16"/>
        <v/>
      </c>
      <c r="I523" s="267"/>
      <c r="J523" s="2"/>
      <c r="K523" s="337"/>
      <c r="L523" s="337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">
      <c r="A524" s="2" t="s">
        <v>540</v>
      </c>
      <c r="B524" s="339">
        <f>'[2]Prior Year'!AE71</f>
        <v>1249738.8199999998</v>
      </c>
      <c r="C524" s="339">
        <f>AE71</f>
        <v>1212067.52</v>
      </c>
      <c r="D524" s="339">
        <f>'[2]Prior Year'!AE59</f>
        <v>8899</v>
      </c>
      <c r="E524" s="2">
        <f>AE59</f>
        <v>7944</v>
      </c>
      <c r="F524" s="340">
        <f t="shared" si="17"/>
        <v>140.4358714462299</v>
      </c>
      <c r="G524" s="340">
        <f t="shared" si="17"/>
        <v>152.57647532729104</v>
      </c>
      <c r="H524" s="341" t="str">
        <f t="shared" si="16"/>
        <v/>
      </c>
      <c r="I524" s="267"/>
      <c r="J524" s="2"/>
      <c r="K524" s="337"/>
      <c r="L524" s="337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">
      <c r="A525" s="2" t="s">
        <v>541</v>
      </c>
      <c r="B525" s="339">
        <f>'[2]Prior Year'!AF71</f>
        <v>0</v>
      </c>
      <c r="C525" s="339">
        <f>AF71</f>
        <v>0</v>
      </c>
      <c r="D525" s="339" t="str">
        <f>'[2]Prior Year'!AF59</f>
        <v/>
      </c>
      <c r="E525" s="2" t="str">
        <f>AF59</f>
        <v/>
      </c>
      <c r="F525" s="340" t="str">
        <f t="shared" si="17"/>
        <v/>
      </c>
      <c r="G525" s="340" t="str">
        <f t="shared" si="17"/>
        <v/>
      </c>
      <c r="H525" s="341" t="str">
        <f t="shared" si="16"/>
        <v/>
      </c>
      <c r="I525" s="267"/>
      <c r="J525" s="2"/>
      <c r="K525" s="337"/>
      <c r="L525" s="337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">
      <c r="A526" s="2" t="s">
        <v>542</v>
      </c>
      <c r="B526" s="339">
        <f>'[2]Prior Year'!AG71</f>
        <v>2255269.54</v>
      </c>
      <c r="C526" s="339">
        <f>AG71</f>
        <v>2349444.0299999998</v>
      </c>
      <c r="D526" s="339">
        <f>'[2]Prior Year'!AG59</f>
        <v>3098</v>
      </c>
      <c r="E526" s="2">
        <f>AG59</f>
        <v>2868</v>
      </c>
      <c r="F526" s="340">
        <f t="shared" si="17"/>
        <v>727.97596513879921</v>
      </c>
      <c r="G526" s="340">
        <f t="shared" si="17"/>
        <v>819.19247907949784</v>
      </c>
      <c r="H526" s="341" t="str">
        <f t="shared" si="16"/>
        <v/>
      </c>
      <c r="I526" s="267"/>
      <c r="J526" s="2"/>
      <c r="K526" s="337"/>
      <c r="L526" s="337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">
      <c r="A527" s="2" t="s">
        <v>543</v>
      </c>
      <c r="B527" s="339">
        <f>'[2]Prior Year'!AH71</f>
        <v>0</v>
      </c>
      <c r="C527" s="339">
        <f>AH71</f>
        <v>0</v>
      </c>
      <c r="D527" s="339" t="str">
        <f>'[2]Prior Year'!AH59</f>
        <v/>
      </c>
      <c r="E527" s="2" t="str">
        <f>AH59</f>
        <v/>
      </c>
      <c r="F527" s="340" t="str">
        <f t="shared" si="17"/>
        <v/>
      </c>
      <c r="G527" s="340" t="str">
        <f t="shared" si="17"/>
        <v/>
      </c>
      <c r="H527" s="341" t="str">
        <f t="shared" si="16"/>
        <v/>
      </c>
      <c r="I527" s="267"/>
      <c r="J527" s="2"/>
      <c r="K527" s="337"/>
      <c r="L527" s="337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">
      <c r="A528" s="2" t="s">
        <v>544</v>
      </c>
      <c r="B528" s="339">
        <f>'[2]Prior Year'!AI71</f>
        <v>0</v>
      </c>
      <c r="C528" s="339">
        <f>AI71</f>
        <v>0</v>
      </c>
      <c r="D528" s="339" t="str">
        <f>'[2]Prior Year'!AI59</f>
        <v/>
      </c>
      <c r="E528" s="2" t="str">
        <f>AI59</f>
        <v/>
      </c>
      <c r="F528" s="340" t="str">
        <f t="shared" ref="F528:G540" si="18">IF(B528=0,"",IF(D528=0,"",B528/D528))</f>
        <v/>
      </c>
      <c r="G528" s="340" t="str">
        <f t="shared" si="18"/>
        <v/>
      </c>
      <c r="H528" s="341" t="str">
        <f t="shared" si="16"/>
        <v/>
      </c>
      <c r="I528" s="267"/>
      <c r="J528" s="2"/>
      <c r="K528" s="337"/>
      <c r="L528" s="337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">
      <c r="A529" s="2" t="s">
        <v>545</v>
      </c>
      <c r="B529" s="339">
        <f>'[2]Prior Year'!AJ71</f>
        <v>3365613.6900000004</v>
      </c>
      <c r="C529" s="339">
        <f>AJ71</f>
        <v>7231911.6699999999</v>
      </c>
      <c r="D529" s="339">
        <f>'[2]Prior Year'!AJ59</f>
        <v>13450</v>
      </c>
      <c r="E529" s="2">
        <f>AJ59</f>
        <v>33737</v>
      </c>
      <c r="F529" s="340">
        <f t="shared" si="18"/>
        <v>250.23150111524166</v>
      </c>
      <c r="G529" s="340">
        <f t="shared" si="18"/>
        <v>214.36143314461867</v>
      </c>
      <c r="H529" s="341" t="str">
        <f t="shared" si="16"/>
        <v/>
      </c>
      <c r="I529" s="267"/>
      <c r="J529" s="2"/>
      <c r="K529" s="337"/>
      <c r="L529" s="337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">
      <c r="A530" s="2" t="s">
        <v>546</v>
      </c>
      <c r="B530" s="339">
        <f>'[2]Prior Year'!AK71</f>
        <v>196846.16</v>
      </c>
      <c r="C530" s="339">
        <f>AK71</f>
        <v>278309.65999999997</v>
      </c>
      <c r="D530" s="339">
        <f>'[2]Prior Year'!AK59</f>
        <v>1648</v>
      </c>
      <c r="E530" s="2">
        <f>AK59</f>
        <v>1631</v>
      </c>
      <c r="F530" s="340">
        <f t="shared" si="18"/>
        <v>119.44548543689321</v>
      </c>
      <c r="G530" s="340">
        <f t="shared" si="18"/>
        <v>170.63743715511956</v>
      </c>
      <c r="H530" s="341">
        <f t="shared" si="16"/>
        <v>0.42858004662949489</v>
      </c>
      <c r="I530" s="267"/>
      <c r="J530" s="2"/>
      <c r="K530" s="337"/>
      <c r="L530" s="337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">
      <c r="A531" s="2" t="s">
        <v>547</v>
      </c>
      <c r="B531" s="339">
        <f>'[2]Prior Year'!AL71</f>
        <v>51294.940000000017</v>
      </c>
      <c r="C531" s="339">
        <f>AL71</f>
        <v>59175.03</v>
      </c>
      <c r="D531" s="339">
        <f>'[2]Prior Year'!AL59</f>
        <v>660</v>
      </c>
      <c r="E531" s="2">
        <f>AL59</f>
        <v>113</v>
      </c>
      <c r="F531" s="340">
        <f t="shared" si="18"/>
        <v>77.719606060606083</v>
      </c>
      <c r="G531" s="340">
        <f t="shared" si="18"/>
        <v>523.67283185840711</v>
      </c>
      <c r="H531" s="341">
        <f t="shared" si="16"/>
        <v>5.737975890537129</v>
      </c>
      <c r="I531" s="267"/>
      <c r="J531" s="2"/>
      <c r="K531" s="337"/>
      <c r="L531" s="337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">
      <c r="A532" s="2" t="s">
        <v>548</v>
      </c>
      <c r="B532" s="339">
        <f>'[2]Prior Year'!AM71</f>
        <v>0</v>
      </c>
      <c r="C532" s="339">
        <f>AM71</f>
        <v>0</v>
      </c>
      <c r="D532" s="339" t="str">
        <f>'[2]Prior Year'!AM59</f>
        <v/>
      </c>
      <c r="E532" s="2" t="str">
        <f>AM59</f>
        <v/>
      </c>
      <c r="F532" s="340" t="str">
        <f t="shared" si="18"/>
        <v/>
      </c>
      <c r="G532" s="340" t="str">
        <f t="shared" si="18"/>
        <v/>
      </c>
      <c r="H532" s="341" t="str">
        <f t="shared" si="16"/>
        <v/>
      </c>
      <c r="I532" s="267"/>
      <c r="J532" s="2"/>
      <c r="K532" s="337"/>
      <c r="L532" s="337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">
      <c r="A533" s="2" t="s">
        <v>1246</v>
      </c>
      <c r="B533" s="339">
        <f>'[2]Prior Year'!AN71</f>
        <v>0</v>
      </c>
      <c r="C533" s="339">
        <f>AN71</f>
        <v>0</v>
      </c>
      <c r="D533" s="339" t="str">
        <f>'[2]Prior Year'!AN59</f>
        <v/>
      </c>
      <c r="E533" s="2" t="str">
        <f>AN59</f>
        <v/>
      </c>
      <c r="F533" s="340" t="str">
        <f t="shared" si="18"/>
        <v/>
      </c>
      <c r="G533" s="340" t="str">
        <f t="shared" si="18"/>
        <v/>
      </c>
      <c r="H533" s="341" t="str">
        <f t="shared" si="16"/>
        <v/>
      </c>
      <c r="I533" s="267"/>
      <c r="J533" s="2"/>
      <c r="K533" s="337"/>
      <c r="L533" s="337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">
      <c r="A534" s="2" t="s">
        <v>549</v>
      </c>
      <c r="B534" s="339">
        <f>'[2]Prior Year'!AO71</f>
        <v>0</v>
      </c>
      <c r="C534" s="339">
        <f>AO71</f>
        <v>0</v>
      </c>
      <c r="D534" s="339" t="str">
        <f>'[2]Prior Year'!AO59</f>
        <v/>
      </c>
      <c r="E534" s="2" t="str">
        <f>AO59</f>
        <v/>
      </c>
      <c r="F534" s="340" t="str">
        <f t="shared" si="18"/>
        <v/>
      </c>
      <c r="G534" s="340" t="str">
        <f t="shared" si="18"/>
        <v/>
      </c>
      <c r="H534" s="341" t="str">
        <f t="shared" si="16"/>
        <v/>
      </c>
      <c r="I534" s="267"/>
      <c r="J534" s="2"/>
      <c r="K534" s="337"/>
      <c r="L534" s="337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">
      <c r="A535" s="2" t="s">
        <v>550</v>
      </c>
      <c r="B535" s="339">
        <f>'[2]Prior Year'!AP71</f>
        <v>0</v>
      </c>
      <c r="C535" s="339">
        <f>AP71</f>
        <v>0</v>
      </c>
      <c r="D535" s="339" t="str">
        <f>'[2]Prior Year'!AP59</f>
        <v/>
      </c>
      <c r="E535" s="2" t="str">
        <f>AP59</f>
        <v/>
      </c>
      <c r="F535" s="340" t="str">
        <f t="shared" si="18"/>
        <v/>
      </c>
      <c r="G535" s="340" t="str">
        <f t="shared" si="18"/>
        <v/>
      </c>
      <c r="H535" s="341" t="str">
        <f t="shared" si="16"/>
        <v/>
      </c>
      <c r="I535" s="267"/>
      <c r="J535" s="2"/>
      <c r="K535" s="337"/>
      <c r="L535" s="337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">
      <c r="A536" s="2" t="s">
        <v>551</v>
      </c>
      <c r="B536" s="339">
        <f>'[2]Prior Year'!AQ71</f>
        <v>0</v>
      </c>
      <c r="C536" s="339">
        <f>AQ71</f>
        <v>0</v>
      </c>
      <c r="D536" s="339" t="str">
        <f>'[2]Prior Year'!AQ59</f>
        <v/>
      </c>
      <c r="E536" s="2" t="str">
        <f>AQ59</f>
        <v/>
      </c>
      <c r="F536" s="340" t="str">
        <f t="shared" si="18"/>
        <v/>
      </c>
      <c r="G536" s="340" t="str">
        <f t="shared" si="18"/>
        <v/>
      </c>
      <c r="H536" s="341" t="str">
        <f t="shared" si="16"/>
        <v/>
      </c>
      <c r="I536" s="267"/>
      <c r="J536" s="2"/>
      <c r="K536" s="337"/>
      <c r="L536" s="337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">
      <c r="A537" s="2" t="s">
        <v>552</v>
      </c>
      <c r="B537" s="339">
        <f>'[2]Prior Year'!AR71</f>
        <v>0</v>
      </c>
      <c r="C537" s="339">
        <f>AR71</f>
        <v>0</v>
      </c>
      <c r="D537" s="339" t="str">
        <f>'[2]Prior Year'!AR59</f>
        <v/>
      </c>
      <c r="E537" s="2" t="str">
        <f>AR59</f>
        <v/>
      </c>
      <c r="F537" s="340" t="str">
        <f t="shared" si="18"/>
        <v/>
      </c>
      <c r="G537" s="340" t="str">
        <f t="shared" si="18"/>
        <v/>
      </c>
      <c r="H537" s="341" t="str">
        <f t="shared" si="16"/>
        <v/>
      </c>
      <c r="I537" s="267"/>
      <c r="J537" s="2"/>
      <c r="K537" s="337"/>
      <c r="L537" s="337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">
      <c r="A538" s="2" t="s">
        <v>553</v>
      </c>
      <c r="B538" s="339">
        <f>'[2]Prior Year'!AS71</f>
        <v>0</v>
      </c>
      <c r="C538" s="339">
        <f>AS71</f>
        <v>0</v>
      </c>
      <c r="D538" s="339" t="str">
        <f>'[2]Prior Year'!AS59</f>
        <v/>
      </c>
      <c r="E538" s="2" t="str">
        <f>AS59</f>
        <v/>
      </c>
      <c r="F538" s="340" t="str">
        <f t="shared" si="18"/>
        <v/>
      </c>
      <c r="G538" s="340" t="str">
        <f t="shared" si="18"/>
        <v/>
      </c>
      <c r="H538" s="341" t="str">
        <f t="shared" si="16"/>
        <v/>
      </c>
      <c r="I538" s="267"/>
      <c r="J538" s="2"/>
      <c r="K538" s="337"/>
      <c r="L538" s="337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">
      <c r="A539" s="2" t="s">
        <v>554</v>
      </c>
      <c r="B539" s="339">
        <f>'[2]Prior Year'!AT71</f>
        <v>0</v>
      </c>
      <c r="C539" s="339">
        <f>AT71</f>
        <v>0</v>
      </c>
      <c r="D539" s="339" t="str">
        <f>'[2]Prior Year'!AT59</f>
        <v/>
      </c>
      <c r="E539" s="2" t="str">
        <f>AT59</f>
        <v/>
      </c>
      <c r="F539" s="340" t="str">
        <f t="shared" si="18"/>
        <v/>
      </c>
      <c r="G539" s="340" t="str">
        <f t="shared" si="18"/>
        <v/>
      </c>
      <c r="H539" s="341" t="str">
        <f t="shared" si="16"/>
        <v/>
      </c>
      <c r="I539" s="267"/>
      <c r="J539" s="2"/>
      <c r="K539" s="337"/>
      <c r="L539" s="337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">
      <c r="A540" s="2" t="s">
        <v>555</v>
      </c>
      <c r="B540" s="339">
        <f>'[2]Prior Year'!AU71</f>
        <v>0</v>
      </c>
      <c r="C540" s="339">
        <f>AU71</f>
        <v>0</v>
      </c>
      <c r="D540" s="339" t="str">
        <f>'[2]Prior Year'!AU59</f>
        <v/>
      </c>
      <c r="E540" s="2" t="str">
        <f>AU59</f>
        <v/>
      </c>
      <c r="F540" s="340" t="str">
        <f t="shared" si="18"/>
        <v/>
      </c>
      <c r="G540" s="340" t="str">
        <f t="shared" si="18"/>
        <v/>
      </c>
      <c r="H540" s="341" t="str">
        <f t="shared" si="16"/>
        <v/>
      </c>
      <c r="I540" s="267"/>
      <c r="J540" s="2"/>
      <c r="K540" s="337"/>
      <c r="L540" s="337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">
      <c r="A541" s="2" t="s">
        <v>556</v>
      </c>
      <c r="B541" s="339">
        <f>'[2]Prior Year'!AV71</f>
        <v>60687.199999999997</v>
      </c>
      <c r="C541" s="339">
        <f>AV71</f>
        <v>166596.63999999998</v>
      </c>
      <c r="D541" s="333" t="s">
        <v>529</v>
      </c>
      <c r="E541" s="333" t="s">
        <v>529</v>
      </c>
      <c r="F541" s="340"/>
      <c r="G541" s="340"/>
      <c r="H541" s="341"/>
      <c r="I541" s="267"/>
      <c r="J541" s="2"/>
      <c r="K541" s="337"/>
      <c r="L541" s="337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">
      <c r="A542" s="2" t="s">
        <v>1247</v>
      </c>
      <c r="B542" s="339">
        <f>'[2]Prior Year'!AW71</f>
        <v>0</v>
      </c>
      <c r="C542" s="339">
        <f>AW71</f>
        <v>0</v>
      </c>
      <c r="D542" s="333" t="s">
        <v>529</v>
      </c>
      <c r="E542" s="333" t="s">
        <v>529</v>
      </c>
      <c r="F542" s="340"/>
      <c r="G542" s="340"/>
      <c r="H542" s="341"/>
      <c r="I542" s="267"/>
      <c r="J542" s="2"/>
      <c r="K542" s="337"/>
      <c r="L542" s="337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">
      <c r="A543" s="2" t="s">
        <v>557</v>
      </c>
      <c r="B543" s="339">
        <f>'[2]Prior Year'!AX71</f>
        <v>0</v>
      </c>
      <c r="C543" s="339">
        <f>AX71</f>
        <v>0</v>
      </c>
      <c r="D543" s="333" t="s">
        <v>529</v>
      </c>
      <c r="E543" s="333" t="s">
        <v>529</v>
      </c>
      <c r="F543" s="340"/>
      <c r="G543" s="340"/>
      <c r="H543" s="341"/>
      <c r="I543" s="267"/>
      <c r="J543" s="2"/>
      <c r="K543" s="337"/>
      <c r="L543" s="337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">
      <c r="A544" s="2" t="s">
        <v>558</v>
      </c>
      <c r="B544" s="339">
        <f>'[2]Prior Year'!AY71</f>
        <v>520599.87000000005</v>
      </c>
      <c r="C544" s="339">
        <f>AY71</f>
        <v>537687.6100000001</v>
      </c>
      <c r="D544" s="339">
        <f>'[2]Prior Year'!AY59</f>
        <v>8067</v>
      </c>
      <c r="E544" s="2">
        <f>AY59</f>
        <v>8469</v>
      </c>
      <c r="F544" s="340">
        <f t="shared" ref="F544:G550" si="19">IF(B544=0,"",IF(D544=0,"",B544/D544))</f>
        <v>64.534507251766456</v>
      </c>
      <c r="G544" s="340">
        <f t="shared" si="19"/>
        <v>63.488913685204878</v>
      </c>
      <c r="H544" s="341" t="str">
        <f t="shared" si="16"/>
        <v/>
      </c>
      <c r="I544" s="267"/>
      <c r="J544" s="2"/>
      <c r="K544" s="337"/>
      <c r="L544" s="337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">
      <c r="A545" s="2" t="s">
        <v>559</v>
      </c>
      <c r="B545" s="339">
        <f>'[2]Prior Year'!AZ71</f>
        <v>0</v>
      </c>
      <c r="C545" s="339">
        <f>AZ71</f>
        <v>0</v>
      </c>
      <c r="D545" s="339" t="str">
        <f>'[2]Prior Year'!AZ59</f>
        <v/>
      </c>
      <c r="E545" s="2" t="str">
        <f>AZ59</f>
        <v/>
      </c>
      <c r="F545" s="340" t="str">
        <f t="shared" si="19"/>
        <v/>
      </c>
      <c r="G545" s="340" t="str">
        <f t="shared" si="19"/>
        <v/>
      </c>
      <c r="H545" s="341" t="str">
        <f t="shared" si="16"/>
        <v/>
      </c>
      <c r="I545" s="267"/>
      <c r="J545" s="2"/>
      <c r="K545" s="337"/>
      <c r="L545" s="337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">
      <c r="A546" s="2" t="s">
        <v>560</v>
      </c>
      <c r="B546" s="339">
        <f>'[2]Prior Year'!BA71</f>
        <v>87815.54</v>
      </c>
      <c r="C546" s="339">
        <f>BA71</f>
        <v>100452.3</v>
      </c>
      <c r="D546" s="339" t="str">
        <f>'[2]Prior Year'!BA59</f>
        <v/>
      </c>
      <c r="E546" s="2" t="str">
        <f>BA59</f>
        <v/>
      </c>
      <c r="F546" s="340" t="str">
        <f t="shared" si="19"/>
        <v/>
      </c>
      <c r="G546" s="340" t="str">
        <f t="shared" si="19"/>
        <v/>
      </c>
      <c r="H546" s="341" t="str">
        <f t="shared" si="16"/>
        <v/>
      </c>
      <c r="I546" s="267"/>
      <c r="J546" s="2"/>
      <c r="K546" s="337"/>
      <c r="L546" s="337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">
      <c r="A547" s="2" t="s">
        <v>561</v>
      </c>
      <c r="B547" s="339">
        <f>'[2]Prior Year'!BB71</f>
        <v>324933</v>
      </c>
      <c r="C547" s="339">
        <f>BB71</f>
        <v>235777.94000000003</v>
      </c>
      <c r="D547" s="333" t="s">
        <v>529</v>
      </c>
      <c r="E547" s="333" t="s">
        <v>529</v>
      </c>
      <c r="F547" s="340"/>
      <c r="G547" s="340"/>
      <c r="H547" s="341"/>
      <c r="I547" s="267"/>
      <c r="J547" s="2"/>
      <c r="K547" s="337"/>
      <c r="L547" s="337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">
      <c r="A548" s="2" t="s">
        <v>562</v>
      </c>
      <c r="B548" s="339">
        <f>'[2]Prior Year'!BC71</f>
        <v>0</v>
      </c>
      <c r="C548" s="339">
        <f>BC71</f>
        <v>0</v>
      </c>
      <c r="D548" s="333" t="s">
        <v>529</v>
      </c>
      <c r="E548" s="333" t="s">
        <v>529</v>
      </c>
      <c r="F548" s="340"/>
      <c r="G548" s="340"/>
      <c r="H548" s="341"/>
      <c r="I548" s="267"/>
      <c r="J548" s="2"/>
      <c r="K548" s="337"/>
      <c r="L548" s="337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">
      <c r="A549" s="2" t="s">
        <v>563</v>
      </c>
      <c r="B549" s="339">
        <f>'[2]Prior Year'!BD71</f>
        <v>203665.33</v>
      </c>
      <c r="C549" s="339">
        <f>BD71</f>
        <v>313077.98999999993</v>
      </c>
      <c r="D549" s="333" t="s">
        <v>529</v>
      </c>
      <c r="E549" s="333" t="s">
        <v>529</v>
      </c>
      <c r="F549" s="340"/>
      <c r="G549" s="340"/>
      <c r="H549" s="341"/>
      <c r="I549" s="267"/>
      <c r="J549" s="2"/>
      <c r="K549" s="337"/>
      <c r="L549" s="337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">
      <c r="A550" s="2" t="s">
        <v>564</v>
      </c>
      <c r="B550" s="339">
        <f>'[2]Prior Year'!BE71</f>
        <v>2948564.0000000005</v>
      </c>
      <c r="C550" s="339">
        <f>BE71</f>
        <v>2839561.7200000007</v>
      </c>
      <c r="D550" s="339">
        <f>'[2]Prior Year'!BE59</f>
        <v>122485</v>
      </c>
      <c r="E550" s="2">
        <f>BE59</f>
        <v>130362</v>
      </c>
      <c r="F550" s="340">
        <f t="shared" si="19"/>
        <v>24.07285790096747</v>
      </c>
      <c r="G550" s="340">
        <f t="shared" si="19"/>
        <v>21.782127613875215</v>
      </c>
      <c r="H550" s="341" t="str">
        <f t="shared" si="16"/>
        <v/>
      </c>
      <c r="I550" s="267"/>
      <c r="J550" s="2"/>
      <c r="K550" s="337"/>
      <c r="L550" s="337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">
      <c r="A551" s="2" t="s">
        <v>565</v>
      </c>
      <c r="B551" s="339">
        <f>'[2]Prior Year'!BF71</f>
        <v>526632.68999999994</v>
      </c>
      <c r="C551" s="339">
        <f>BF71</f>
        <v>526769.79</v>
      </c>
      <c r="D551" s="333" t="s">
        <v>529</v>
      </c>
      <c r="E551" s="333" t="s">
        <v>529</v>
      </c>
      <c r="F551" s="340"/>
      <c r="G551" s="340"/>
      <c r="H551" s="341"/>
      <c r="I551" s="267"/>
      <c r="J551" s="324"/>
      <c r="K551" s="2"/>
      <c r="L551" s="2"/>
      <c r="M551" s="341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">
      <c r="A552" s="2" t="s">
        <v>566</v>
      </c>
      <c r="B552" s="339">
        <f>'[2]Prior Year'!BG71</f>
        <v>0</v>
      </c>
      <c r="C552" s="339">
        <f>BG71</f>
        <v>0</v>
      </c>
      <c r="D552" s="333" t="s">
        <v>529</v>
      </c>
      <c r="E552" s="333" t="s">
        <v>529</v>
      </c>
      <c r="F552" s="340"/>
      <c r="G552" s="340"/>
      <c r="H552" s="341"/>
      <c r="I552" s="2"/>
      <c r="J552" s="324"/>
      <c r="K552" s="2"/>
      <c r="L552" s="2"/>
      <c r="M552" s="341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">
      <c r="A553" s="2" t="s">
        <v>567</v>
      </c>
      <c r="B553" s="339">
        <f>'[2]Prior Year'!BH71</f>
        <v>1461232.86</v>
      </c>
      <c r="C553" s="339">
        <f>BH71</f>
        <v>2000929.7899999998</v>
      </c>
      <c r="D553" s="333" t="s">
        <v>529</v>
      </c>
      <c r="E553" s="333" t="s">
        <v>529</v>
      </c>
      <c r="F553" s="340"/>
      <c r="G553" s="340"/>
      <c r="H553" s="341"/>
      <c r="I553" s="2"/>
      <c r="J553" s="324"/>
      <c r="K553" s="2"/>
      <c r="L553" s="2"/>
      <c r="M553" s="341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">
      <c r="A554" s="2" t="s">
        <v>568</v>
      </c>
      <c r="B554" s="339">
        <f>'[2]Prior Year'!BI71</f>
        <v>38909.33</v>
      </c>
      <c r="C554" s="339">
        <f>BI71</f>
        <v>19447.23</v>
      </c>
      <c r="D554" s="333" t="s">
        <v>529</v>
      </c>
      <c r="E554" s="333" t="s">
        <v>529</v>
      </c>
      <c r="F554" s="340"/>
      <c r="G554" s="340"/>
      <c r="H554" s="341"/>
      <c r="I554" s="2"/>
      <c r="J554" s="324"/>
      <c r="K554" s="2"/>
      <c r="L554" s="2"/>
      <c r="M554" s="341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">
      <c r="A555" s="2" t="s">
        <v>569</v>
      </c>
      <c r="B555" s="339">
        <f>'[2]Prior Year'!BJ71</f>
        <v>0</v>
      </c>
      <c r="C555" s="339">
        <f>BJ71</f>
        <v>0</v>
      </c>
      <c r="D555" s="333" t="s">
        <v>529</v>
      </c>
      <c r="E555" s="333" t="s">
        <v>529</v>
      </c>
      <c r="F555" s="340"/>
      <c r="G555" s="340"/>
      <c r="H555" s="341"/>
      <c r="I555" s="2"/>
      <c r="J555" s="324"/>
      <c r="K555" s="2"/>
      <c r="L555" s="2"/>
      <c r="M555" s="341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">
      <c r="A556" s="2" t="s">
        <v>570</v>
      </c>
      <c r="B556" s="339">
        <f>'[2]Prior Year'!BK71</f>
        <v>0</v>
      </c>
      <c r="C556" s="339">
        <f>BK71</f>
        <v>0</v>
      </c>
      <c r="D556" s="333" t="s">
        <v>529</v>
      </c>
      <c r="E556" s="333" t="s">
        <v>529</v>
      </c>
      <c r="F556" s="340"/>
      <c r="G556" s="340"/>
      <c r="H556" s="341"/>
      <c r="I556" s="2"/>
      <c r="J556" s="324"/>
      <c r="K556" s="2"/>
      <c r="L556" s="2"/>
      <c r="M556" s="341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">
      <c r="A557" s="2" t="s">
        <v>571</v>
      </c>
      <c r="B557" s="339">
        <f>'[2]Prior Year'!BL71</f>
        <v>777654.39</v>
      </c>
      <c r="C557" s="339">
        <f>BL71</f>
        <v>1000931.22</v>
      </c>
      <c r="D557" s="333" t="s">
        <v>529</v>
      </c>
      <c r="E557" s="333" t="s">
        <v>529</v>
      </c>
      <c r="F557" s="340"/>
      <c r="G557" s="340"/>
      <c r="H557" s="341"/>
      <c r="I557" s="2"/>
      <c r="J557" s="324"/>
      <c r="K557" s="2"/>
      <c r="L557" s="2"/>
      <c r="M557" s="341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">
      <c r="A558" s="2" t="s">
        <v>572</v>
      </c>
      <c r="B558" s="339">
        <f>'[2]Prior Year'!BM71</f>
        <v>256082.2</v>
      </c>
      <c r="C558" s="339">
        <f>BM71</f>
        <v>249683.11</v>
      </c>
      <c r="D558" s="333" t="s">
        <v>529</v>
      </c>
      <c r="E558" s="333" t="s">
        <v>529</v>
      </c>
      <c r="F558" s="340"/>
      <c r="G558" s="340"/>
      <c r="H558" s="341"/>
      <c r="I558" s="2"/>
      <c r="J558" s="324"/>
      <c r="K558" s="2"/>
      <c r="L558" s="2"/>
      <c r="M558" s="341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">
      <c r="A559" s="2" t="s">
        <v>573</v>
      </c>
      <c r="B559" s="339">
        <f>'[2]Prior Year'!BN71</f>
        <v>1202867.96</v>
      </c>
      <c r="C559" s="339">
        <f>BN71</f>
        <v>1099383.8999999999</v>
      </c>
      <c r="D559" s="333" t="s">
        <v>529</v>
      </c>
      <c r="E559" s="333" t="s">
        <v>529</v>
      </c>
      <c r="F559" s="340"/>
      <c r="G559" s="340"/>
      <c r="H559" s="341"/>
      <c r="I559" s="2"/>
      <c r="J559" s="324"/>
      <c r="K559" s="2"/>
      <c r="L559" s="2"/>
      <c r="M559" s="341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">
      <c r="A560" s="2" t="s">
        <v>574</v>
      </c>
      <c r="B560" s="339">
        <f>'[2]Prior Year'!BO71</f>
        <v>127937.37999999999</v>
      </c>
      <c r="C560" s="339">
        <f>BO71</f>
        <v>89627.48000000001</v>
      </c>
      <c r="D560" s="333" t="s">
        <v>529</v>
      </c>
      <c r="E560" s="333" t="s">
        <v>529</v>
      </c>
      <c r="F560" s="340"/>
      <c r="G560" s="340"/>
      <c r="H560" s="341"/>
      <c r="I560" s="2"/>
      <c r="J560" s="324"/>
      <c r="K560" s="2"/>
      <c r="L560" s="2"/>
      <c r="M560" s="341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">
      <c r="A561" s="2" t="s">
        <v>575</v>
      </c>
      <c r="B561" s="339">
        <f>'[2]Prior Year'!BP71</f>
        <v>193983.15000000002</v>
      </c>
      <c r="C561" s="339">
        <f>BP71</f>
        <v>165772.39000000001</v>
      </c>
      <c r="D561" s="333" t="s">
        <v>529</v>
      </c>
      <c r="E561" s="333" t="s">
        <v>529</v>
      </c>
      <c r="F561" s="340"/>
      <c r="G561" s="340"/>
      <c r="H561" s="341"/>
      <c r="I561" s="2"/>
      <c r="J561" s="324"/>
      <c r="K561" s="2"/>
      <c r="L561" s="2"/>
      <c r="M561" s="341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">
      <c r="A562" s="2" t="s">
        <v>576</v>
      </c>
      <c r="B562" s="339">
        <f>'[2]Prior Year'!BQ71</f>
        <v>0</v>
      </c>
      <c r="C562" s="339">
        <f>BQ71</f>
        <v>0</v>
      </c>
      <c r="D562" s="333" t="s">
        <v>529</v>
      </c>
      <c r="E562" s="333" t="s">
        <v>529</v>
      </c>
      <c r="F562" s="340"/>
      <c r="G562" s="340"/>
      <c r="H562" s="341"/>
      <c r="I562" s="2"/>
      <c r="J562" s="324"/>
      <c r="K562" s="2"/>
      <c r="L562" s="2"/>
      <c r="M562" s="341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">
      <c r="A563" s="2" t="s">
        <v>577</v>
      </c>
      <c r="B563" s="339">
        <f>'[2]Prior Year'!BR71</f>
        <v>3082153.79</v>
      </c>
      <c r="C563" s="339">
        <f>BR71</f>
        <v>3406688.57</v>
      </c>
      <c r="D563" s="333" t="s">
        <v>529</v>
      </c>
      <c r="E563" s="333" t="s">
        <v>529</v>
      </c>
      <c r="F563" s="340"/>
      <c r="G563" s="340"/>
      <c r="H563" s="341"/>
      <c r="I563" s="2"/>
      <c r="J563" s="324"/>
      <c r="K563" s="2"/>
      <c r="L563" s="2"/>
      <c r="M563" s="341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">
      <c r="A564" s="2" t="s">
        <v>1248</v>
      </c>
      <c r="B564" s="339">
        <f>'[2]Prior Year'!BS71</f>
        <v>0</v>
      </c>
      <c r="C564" s="339">
        <f>BS71</f>
        <v>0</v>
      </c>
      <c r="D564" s="333" t="s">
        <v>529</v>
      </c>
      <c r="E564" s="333" t="s">
        <v>529</v>
      </c>
      <c r="F564" s="340"/>
      <c r="G564" s="340"/>
      <c r="H564" s="341"/>
      <c r="I564" s="2"/>
      <c r="J564" s="324"/>
      <c r="K564" s="2"/>
      <c r="L564" s="2"/>
      <c r="M564" s="341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">
      <c r="A565" s="2" t="s">
        <v>578</v>
      </c>
      <c r="B565" s="339">
        <f>'[2]Prior Year'!BT71</f>
        <v>0</v>
      </c>
      <c r="C565" s="339">
        <f>BT71</f>
        <v>0</v>
      </c>
      <c r="D565" s="333" t="s">
        <v>529</v>
      </c>
      <c r="E565" s="333" t="s">
        <v>529</v>
      </c>
      <c r="F565" s="340"/>
      <c r="G565" s="340"/>
      <c r="H565" s="341"/>
      <c r="I565" s="2"/>
      <c r="J565" s="324"/>
      <c r="K565" s="2"/>
      <c r="L565" s="2"/>
      <c r="M565" s="341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">
      <c r="A566" s="2" t="s">
        <v>579</v>
      </c>
      <c r="B566" s="339">
        <f>'[2]Prior Year'!BU71</f>
        <v>0</v>
      </c>
      <c r="C566" s="339">
        <f>BU71</f>
        <v>0</v>
      </c>
      <c r="D566" s="333" t="s">
        <v>529</v>
      </c>
      <c r="E566" s="333" t="s">
        <v>529</v>
      </c>
      <c r="F566" s="340"/>
      <c r="G566" s="340"/>
      <c r="H566" s="341"/>
      <c r="I566" s="2"/>
      <c r="J566" s="324"/>
      <c r="K566" s="2"/>
      <c r="L566" s="2"/>
      <c r="M566" s="341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">
      <c r="A567" s="2" t="s">
        <v>580</v>
      </c>
      <c r="B567" s="339">
        <f>'[2]Prior Year'!BV71</f>
        <v>476518.29999999993</v>
      </c>
      <c r="C567" s="339">
        <f>BV71</f>
        <v>450281.32</v>
      </c>
      <c r="D567" s="333" t="s">
        <v>529</v>
      </c>
      <c r="E567" s="333" t="s">
        <v>529</v>
      </c>
      <c r="F567" s="340"/>
      <c r="G567" s="340"/>
      <c r="H567" s="341"/>
      <c r="I567" s="2"/>
      <c r="J567" s="324"/>
      <c r="K567" s="2"/>
      <c r="L567" s="2"/>
      <c r="M567" s="341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">
      <c r="A568" s="2" t="s">
        <v>581</v>
      </c>
      <c r="B568" s="339">
        <f>'[2]Prior Year'!BW71</f>
        <v>0</v>
      </c>
      <c r="C568" s="339">
        <f>BW71</f>
        <v>0</v>
      </c>
      <c r="D568" s="333" t="s">
        <v>529</v>
      </c>
      <c r="E568" s="333" t="s">
        <v>529</v>
      </c>
      <c r="F568" s="340"/>
      <c r="G568" s="340"/>
      <c r="H568" s="341"/>
      <c r="I568" s="2"/>
      <c r="J568" s="324"/>
      <c r="K568" s="2"/>
      <c r="L568" s="2"/>
      <c r="M568" s="341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">
      <c r="A569" s="2" t="s">
        <v>582</v>
      </c>
      <c r="B569" s="339">
        <f>'[2]Prior Year'!BX71</f>
        <v>776260.63</v>
      </c>
      <c r="C569" s="339">
        <f>BX71</f>
        <v>875266.88</v>
      </c>
      <c r="D569" s="333" t="s">
        <v>529</v>
      </c>
      <c r="E569" s="333" t="s">
        <v>529</v>
      </c>
      <c r="F569" s="340"/>
      <c r="G569" s="340"/>
      <c r="H569" s="341"/>
      <c r="I569" s="2"/>
      <c r="J569" s="324"/>
      <c r="K569" s="2"/>
      <c r="L569" s="2"/>
      <c r="M569" s="341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">
      <c r="A570" s="2" t="s">
        <v>583</v>
      </c>
      <c r="B570" s="339">
        <f>'[2]Prior Year'!BY71</f>
        <v>0</v>
      </c>
      <c r="C570" s="339">
        <f>BY71</f>
        <v>0</v>
      </c>
      <c r="D570" s="333" t="s">
        <v>529</v>
      </c>
      <c r="E570" s="333" t="s">
        <v>529</v>
      </c>
      <c r="F570" s="340"/>
      <c r="G570" s="340"/>
      <c r="H570" s="341"/>
      <c r="I570" s="2"/>
      <c r="J570" s="324"/>
      <c r="K570" s="2"/>
      <c r="L570" s="2"/>
      <c r="M570" s="341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">
      <c r="A571" s="2" t="s">
        <v>584</v>
      </c>
      <c r="B571" s="339">
        <f>'[2]Prior Year'!BZ71</f>
        <v>0</v>
      </c>
      <c r="C571" s="339">
        <f>BZ71</f>
        <v>0</v>
      </c>
      <c r="D571" s="333" t="s">
        <v>529</v>
      </c>
      <c r="E571" s="333" t="s">
        <v>529</v>
      </c>
      <c r="F571" s="340"/>
      <c r="G571" s="340"/>
      <c r="H571" s="341"/>
      <c r="I571" s="2"/>
      <c r="J571" s="324"/>
      <c r="K571" s="2"/>
      <c r="L571" s="2"/>
      <c r="M571" s="341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">
      <c r="A572" s="2" t="s">
        <v>585</v>
      </c>
      <c r="B572" s="339">
        <f>'[2]Prior Year'!CA71</f>
        <v>33527.58</v>
      </c>
      <c r="C572" s="339">
        <f>CA71</f>
        <v>61053.340000000004</v>
      </c>
      <c r="D572" s="333" t="s">
        <v>529</v>
      </c>
      <c r="E572" s="333" t="s">
        <v>529</v>
      </c>
      <c r="F572" s="340"/>
      <c r="G572" s="340"/>
      <c r="H572" s="341"/>
      <c r="I572" s="2"/>
      <c r="J572" s="324"/>
      <c r="K572" s="2"/>
      <c r="L572" s="2"/>
      <c r="M572" s="341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">
      <c r="A573" s="2" t="s">
        <v>586</v>
      </c>
      <c r="B573" s="339">
        <f>'[2]Prior Year'!CB71</f>
        <v>0</v>
      </c>
      <c r="C573" s="339">
        <f>CB71</f>
        <v>0</v>
      </c>
      <c r="D573" s="333" t="s">
        <v>529</v>
      </c>
      <c r="E573" s="333" t="s">
        <v>529</v>
      </c>
      <c r="F573" s="340"/>
      <c r="G573" s="340"/>
      <c r="H573" s="341"/>
      <c r="I573" s="2"/>
      <c r="J573" s="324"/>
      <c r="K573" s="2"/>
      <c r="L573" s="2"/>
      <c r="M573" s="341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">
      <c r="A574" s="2" t="s">
        <v>587</v>
      </c>
      <c r="B574" s="339">
        <f>'[2]Prior Year'!CC71</f>
        <v>-811761.58999999985</v>
      </c>
      <c r="C574" s="339">
        <f>CC71</f>
        <v>1153.8699999999999</v>
      </c>
      <c r="D574" s="333" t="s">
        <v>529</v>
      </c>
      <c r="E574" s="333" t="s">
        <v>529</v>
      </c>
      <c r="F574" s="340"/>
      <c r="G574" s="340"/>
      <c r="H574" s="341"/>
      <c r="I574" s="2"/>
      <c r="J574" s="324"/>
      <c r="K574" s="2"/>
      <c r="L574" s="2"/>
      <c r="M574" s="341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">
      <c r="A575" s="2" t="s">
        <v>588</v>
      </c>
      <c r="B575" s="339">
        <f>'[2]Prior Year'!CD71</f>
        <v>725682.94</v>
      </c>
      <c r="C575" s="339">
        <f>CD71</f>
        <v>380914.6</v>
      </c>
      <c r="D575" s="333" t="s">
        <v>529</v>
      </c>
      <c r="E575" s="333" t="s">
        <v>529</v>
      </c>
      <c r="F575" s="340"/>
      <c r="G575" s="340"/>
      <c r="H575" s="341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41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41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41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">
      <c r="A612" s="342"/>
      <c r="B612" s="2"/>
      <c r="C612" s="333" t="s">
        <v>589</v>
      </c>
      <c r="D612" s="2">
        <f>CE76-(BE76+CD76)</f>
        <v>60623</v>
      </c>
      <c r="E612" s="2">
        <f>SUM(C624:D647)+SUM(C668:D713)</f>
        <v>36711738.438161097</v>
      </c>
      <c r="F612" s="2">
        <f>CE64-(AX64+BD64+BE64+BG64+BJ64+BN64+BP64+BQ64+CB64+CC64+CD64)</f>
        <v>4492863.97</v>
      </c>
      <c r="G612" s="2">
        <f>CE77-(AX77+AY77+BD77+BE77+BG77+BJ77+BN77+BP77+BQ77+CB77+CC77+CD77)</f>
        <v>8469</v>
      </c>
      <c r="H612" s="332">
        <f>CE60-(AX60+AY60+AZ60+BD60+BE60+BG60+BJ60+BN60+BO60+BP60+BQ60+BR60+CB60+CC60+CD60)</f>
        <v>175.18769230769229</v>
      </c>
      <c r="I612" s="2">
        <f>CE78-(AX78+AY78+AZ78+BD78+BE78+BF78+BG78+BJ78+BN78+BO78+BP78+BQ78+BR78+CB78+CC78+CD78)</f>
        <v>45388</v>
      </c>
      <c r="J612" s="2">
        <f>CE79-(AX79+AY79+AZ79+BA79+BD79+BE79+BF79+BG79+BJ79+BN79+BO79+BP79+BQ79+BR79+CB79+CC79+CD79)</f>
        <v>3021</v>
      </c>
      <c r="K612" s="2">
        <f>CE75-(AW75+AX75+AY75+AZ75+BA75+BB75+BC75+BD75+BE75+BF75+BG75+BH75+BI75+BJ75+BK75+BL75+BM75+BN75+BO75+BP75+BQ75+BR75+BS75+BT75+BU75+BV75+BW75+BX75+CB75+CC75+CD75)</f>
        <v>56758747.179999992</v>
      </c>
      <c r="L612" s="332">
        <f>CE80-(AW80+AX80+AY80+AZ80+BA80+BB80+BC80+BD80+BE80+BF80+BG80+BH80+BI80+BJ80+BK80+BL80+BM80+BN80+BO80+BP80+BQ80+BR80+BS80+BT80+BU80+BV80+BW80+BX80+BY80+BZ80+CA80+CB80+CC80+CD80)</f>
        <v>54.490769230769232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">
      <c r="A613" s="342"/>
      <c r="B613" s="2"/>
      <c r="C613" s="333" t="s">
        <v>590</v>
      </c>
      <c r="D613" s="333" t="s">
        <v>591</v>
      </c>
      <c r="E613" s="336" t="s">
        <v>592</v>
      </c>
      <c r="F613" s="333" t="s">
        <v>593</v>
      </c>
      <c r="G613" s="333" t="s">
        <v>594</v>
      </c>
      <c r="H613" s="333" t="s">
        <v>595</v>
      </c>
      <c r="I613" s="333" t="s">
        <v>596</v>
      </c>
      <c r="J613" s="333" t="s">
        <v>597</v>
      </c>
      <c r="K613" s="333" t="s">
        <v>598</v>
      </c>
      <c r="L613" s="336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">
      <c r="A614" s="342">
        <v>8430</v>
      </c>
      <c r="B614" s="336" t="s">
        <v>140</v>
      </c>
      <c r="C614" s="2">
        <f>BE71</f>
        <v>2839561.7200000007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4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">
      <c r="A615" s="342"/>
      <c r="B615" s="336" t="s">
        <v>601</v>
      </c>
      <c r="C615" s="343">
        <f>CD69-CD70</f>
        <v>380914.6</v>
      </c>
      <c r="D615" s="344">
        <f>SUM(C614:C615)</f>
        <v>3220476.3200000008</v>
      </c>
      <c r="E615" s="2"/>
      <c r="F615" s="2"/>
      <c r="G615" s="2"/>
      <c r="H615" s="2"/>
      <c r="I615" s="2"/>
      <c r="J615" s="2"/>
      <c r="K615" s="2"/>
      <c r="L615" s="2"/>
      <c r="M615" s="2"/>
      <c r="N615" s="324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">
      <c r="A616" s="342">
        <v>8310</v>
      </c>
      <c r="B616" s="345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4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">
      <c r="A617" s="342">
        <v>8510</v>
      </c>
      <c r="B617" s="345" t="s">
        <v>145</v>
      </c>
      <c r="C617" s="2">
        <f>BJ71</f>
        <v>0</v>
      </c>
      <c r="D617" s="2">
        <f>(D615/D612)*BJ76</f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24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">
      <c r="A618" s="342">
        <v>8470</v>
      </c>
      <c r="B618" s="345" t="s">
        <v>606</v>
      </c>
      <c r="C618" s="2">
        <f>BG71</f>
        <v>0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24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">
      <c r="A619" s="342">
        <v>8610</v>
      </c>
      <c r="B619" s="345" t="s">
        <v>608</v>
      </c>
      <c r="C619" s="2">
        <f>BN71</f>
        <v>1099383.8999999999</v>
      </c>
      <c r="D619" s="2">
        <f>(D615/D612)*BN76</f>
        <v>292867.16183890612</v>
      </c>
      <c r="E619" s="2"/>
      <c r="F619" s="2"/>
      <c r="G619" s="2"/>
      <c r="H619" s="2"/>
      <c r="I619" s="2"/>
      <c r="J619" s="2"/>
      <c r="K619" s="2"/>
      <c r="L619" s="2"/>
      <c r="M619" s="2"/>
      <c r="N619" s="324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">
      <c r="A620" s="342">
        <v>8790</v>
      </c>
      <c r="B620" s="345" t="s">
        <v>610</v>
      </c>
      <c r="C620" s="2">
        <f>CC71</f>
        <v>1153.8699999999999</v>
      </c>
      <c r="D620" s="2">
        <f>(D615/D612)*CC76</f>
        <v>0</v>
      </c>
      <c r="E620" s="2"/>
      <c r="F620" s="2"/>
      <c r="G620" s="2"/>
      <c r="H620" s="2"/>
      <c r="I620" s="2"/>
      <c r="J620" s="2"/>
      <c r="K620" s="2"/>
      <c r="L620" s="2"/>
      <c r="M620" s="2"/>
      <c r="N620" s="324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">
      <c r="A621" s="342">
        <v>8630</v>
      </c>
      <c r="B621" s="345" t="s">
        <v>612</v>
      </c>
      <c r="C621" s="2">
        <f>BP71</f>
        <v>165772.39000000001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24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">
      <c r="A622" s="342">
        <v>8770</v>
      </c>
      <c r="B622" s="336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4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">
      <c r="A623" s="342">
        <v>8640</v>
      </c>
      <c r="B623" s="345" t="s">
        <v>616</v>
      </c>
      <c r="C623" s="2">
        <f>BQ71</f>
        <v>0</v>
      </c>
      <c r="D623" s="2">
        <f>(D615/D612)*BQ76</f>
        <v>0</v>
      </c>
      <c r="E623" s="2">
        <f>SUM(C616:D623)</f>
        <v>1559177.321838906</v>
      </c>
      <c r="F623" s="2"/>
      <c r="G623" s="2"/>
      <c r="H623" s="2"/>
      <c r="I623" s="2"/>
      <c r="J623" s="2"/>
      <c r="K623" s="2"/>
      <c r="L623" s="2"/>
      <c r="M623" s="2"/>
      <c r="N623" s="324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">
      <c r="A624" s="342">
        <v>8420</v>
      </c>
      <c r="B624" s="345" t="s">
        <v>139</v>
      </c>
      <c r="C624" s="2">
        <f>BD71</f>
        <v>313077.98999999993</v>
      </c>
      <c r="D624" s="2">
        <f>(D615/D612)*BD76</f>
        <v>87546.72278442177</v>
      </c>
      <c r="E624" s="2">
        <f>(E623/E612)*SUM(C624:D624)</f>
        <v>17014.85664575312</v>
      </c>
      <c r="F624" s="2">
        <f>SUM(C624:E624)</f>
        <v>417639.56943017483</v>
      </c>
      <c r="G624" s="2"/>
      <c r="H624" s="2"/>
      <c r="I624" s="2"/>
      <c r="J624" s="2"/>
      <c r="K624" s="2"/>
      <c r="L624" s="2"/>
      <c r="M624" s="2"/>
      <c r="N624" s="324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">
      <c r="A625" s="342">
        <v>8320</v>
      </c>
      <c r="B625" s="345" t="s">
        <v>135</v>
      </c>
      <c r="C625" s="2">
        <f>AY71</f>
        <v>537687.6100000001</v>
      </c>
      <c r="D625" s="2">
        <f>(D615/D612)*AY76</f>
        <v>143060.2696956601</v>
      </c>
      <c r="E625" s="2">
        <f>(E623/E612)*SUM(C625:D625)</f>
        <v>28911.914855224695</v>
      </c>
      <c r="F625" s="2">
        <f>(F624/F612)*AY64</f>
        <v>19292.581869075802</v>
      </c>
      <c r="G625" s="2">
        <f>SUM(C625:F625)</f>
        <v>728952.37641996064</v>
      </c>
      <c r="H625" s="2"/>
      <c r="I625" s="2"/>
      <c r="J625" s="2"/>
      <c r="K625" s="2"/>
      <c r="L625" s="2"/>
      <c r="M625" s="2"/>
      <c r="N625" s="324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">
      <c r="A626" s="342">
        <v>8650</v>
      </c>
      <c r="B626" s="345" t="s">
        <v>152</v>
      </c>
      <c r="C626" s="2">
        <f>BR71</f>
        <v>3406688.57</v>
      </c>
      <c r="D626" s="2">
        <f>(D615/D612)*BR76</f>
        <v>19124.284103393107</v>
      </c>
      <c r="E626" s="2">
        <f>(E623/E612)*SUM(C626:D626)</f>
        <v>145497.05184840554</v>
      </c>
      <c r="F626" s="2">
        <f>(F624/F612)*BR64</f>
        <v>182.39401117622029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4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">
      <c r="A627" s="342">
        <v>8620</v>
      </c>
      <c r="B627" s="336" t="s">
        <v>621</v>
      </c>
      <c r="C627" s="2">
        <f>BO71</f>
        <v>89627.48000000001</v>
      </c>
      <c r="D627" s="2">
        <f>(D615/D612)*BO76</f>
        <v>0</v>
      </c>
      <c r="E627" s="2">
        <f>(E623/E612)*SUM(C627:D627)</f>
        <v>3806.5518053568376</v>
      </c>
      <c r="F627" s="2">
        <f>(F624/F612)*BO64</f>
        <v>1218.6316357451483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4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">
      <c r="A628" s="342">
        <v>8330</v>
      </c>
      <c r="B628" s="345" t="s">
        <v>136</v>
      </c>
      <c r="C628" s="2">
        <f>AZ71</f>
        <v>0</v>
      </c>
      <c r="D628" s="2">
        <f>(D615/D612)*AZ76</f>
        <v>0</v>
      </c>
      <c r="E628" s="2">
        <f>(E623/E612)*SUM(C628:D628)</f>
        <v>0</v>
      </c>
      <c r="F628" s="2">
        <f>(F624/F612)*AZ64</f>
        <v>0</v>
      </c>
      <c r="G628" s="2">
        <f>(G625/G612)*AZ77</f>
        <v>0</v>
      </c>
      <c r="H628" s="2">
        <f>SUM(C626:G628)</f>
        <v>3666144.9634040766</v>
      </c>
      <c r="I628" s="2"/>
      <c r="J628" s="2"/>
      <c r="K628" s="2"/>
      <c r="L628" s="2"/>
      <c r="M628" s="2"/>
      <c r="N628" s="324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">
      <c r="A629" s="342">
        <v>8460</v>
      </c>
      <c r="B629" s="345" t="s">
        <v>141</v>
      </c>
      <c r="C629" s="2">
        <f>BF71</f>
        <v>526769.79</v>
      </c>
      <c r="D629" s="2">
        <f>(D615/D612)*BF76</f>
        <v>104439.84040908568</v>
      </c>
      <c r="E629" s="2">
        <f>(E623/E612)*SUM(C629:D629)</f>
        <v>26807.985209361315</v>
      </c>
      <c r="F629" s="2">
        <f>(F624/F612)*BF64</f>
        <v>3618.8416356736611</v>
      </c>
      <c r="G629" s="2">
        <f>(G625/G612)*BF77</f>
        <v>0</v>
      </c>
      <c r="H629" s="2">
        <f>(H628/H612)*BF60</f>
        <v>197799.96942983175</v>
      </c>
      <c r="I629" s="2">
        <f>SUM(C629:H629)</f>
        <v>859436.42668395233</v>
      </c>
      <c r="J629" s="2"/>
      <c r="K629" s="2"/>
      <c r="L629" s="2"/>
      <c r="M629" s="2"/>
      <c r="N629" s="324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">
      <c r="A630" s="342">
        <v>8350</v>
      </c>
      <c r="B630" s="345" t="s">
        <v>625</v>
      </c>
      <c r="C630" s="2">
        <f>BA71</f>
        <v>100452.3</v>
      </c>
      <c r="D630" s="2">
        <f>(D615/D612)*BA76</f>
        <v>0</v>
      </c>
      <c r="E630" s="2">
        <f>(E623/E612)*SUM(C630:D630)</f>
        <v>4266.2906947428028</v>
      </c>
      <c r="F630" s="2">
        <f>(F624/F612)*BA64</f>
        <v>0</v>
      </c>
      <c r="G630" s="2">
        <f>(G625/G612)*BA77</f>
        <v>0</v>
      </c>
      <c r="H630" s="2">
        <f>(H628/H612)*BA60</f>
        <v>0</v>
      </c>
      <c r="I630" s="2">
        <f>(I629/I612)*BA78</f>
        <v>0</v>
      </c>
      <c r="J630" s="2">
        <f>SUM(C630:I630)</f>
        <v>104718.5906947428</v>
      </c>
      <c r="K630" s="2"/>
      <c r="L630" s="2"/>
      <c r="M630" s="2"/>
      <c r="N630" s="324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">
      <c r="A631" s="342">
        <v>8200</v>
      </c>
      <c r="B631" s="345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4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">
      <c r="A632" s="342">
        <v>8360</v>
      </c>
      <c r="B632" s="345" t="s">
        <v>629</v>
      </c>
      <c r="C632" s="2">
        <f>BB71</f>
        <v>235777.94000000003</v>
      </c>
      <c r="D632" s="2">
        <f>(D615/D612)*BB76</f>
        <v>4781.0710258482768</v>
      </c>
      <c r="E632" s="2">
        <f>(E623/E612)*SUM(C632:D632)</f>
        <v>10216.73640400576</v>
      </c>
      <c r="F632" s="2">
        <f>(F624/F612)*BB64</f>
        <v>21.837270904628941</v>
      </c>
      <c r="G632" s="2">
        <f>(G625/G612)*BB77</f>
        <v>0</v>
      </c>
      <c r="H632" s="2">
        <f>(H628/H612)*BB60</f>
        <v>44864.172109944331</v>
      </c>
      <c r="I632" s="2">
        <f>(I629/I612)*BB78</f>
        <v>1704.1790429531088</v>
      </c>
      <c r="J632" s="2">
        <f>(J630/J612)*BB79</f>
        <v>0</v>
      </c>
      <c r="K632" s="2"/>
      <c r="L632" s="2"/>
      <c r="M632" s="2"/>
      <c r="N632" s="324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">
      <c r="A633" s="342">
        <v>8370</v>
      </c>
      <c r="B633" s="345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4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">
      <c r="A634" s="342">
        <v>8490</v>
      </c>
      <c r="B634" s="345" t="s">
        <v>633</v>
      </c>
      <c r="C634" s="2">
        <f>BI71</f>
        <v>19447.23</v>
      </c>
      <c r="D634" s="2">
        <f>(D615/D612)*BI76</f>
        <v>0</v>
      </c>
      <c r="E634" s="2">
        <f>(E623/E612)*SUM(C634:D634)</f>
        <v>825.93963888853784</v>
      </c>
      <c r="F634" s="2">
        <f>(F624/F612)*BI64</f>
        <v>16.837156814896304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4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">
      <c r="A635" s="342">
        <v>8530</v>
      </c>
      <c r="B635" s="345" t="s">
        <v>635</v>
      </c>
      <c r="C635" s="2">
        <f>BK71</f>
        <v>0</v>
      </c>
      <c r="D635" s="2">
        <f>(D615/D612)*BK76</f>
        <v>0</v>
      </c>
      <c r="E635" s="2">
        <f>(E623/E612)*SUM(C635:D635)</f>
        <v>0</v>
      </c>
      <c r="F635" s="2">
        <f>(F624/F612)*BK64</f>
        <v>0</v>
      </c>
      <c r="G635" s="2">
        <f>(G625/G612)*BK77</f>
        <v>0</v>
      </c>
      <c r="H635" s="2">
        <f>(H628/H612)*BK60</f>
        <v>0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24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">
      <c r="A636" s="342">
        <v>8480</v>
      </c>
      <c r="B636" s="345" t="s">
        <v>637</v>
      </c>
      <c r="C636" s="2">
        <f>BH71</f>
        <v>2000929.7899999998</v>
      </c>
      <c r="D636" s="2">
        <f>(D615/D612)*BH76</f>
        <v>0</v>
      </c>
      <c r="E636" s="2">
        <f>(E623/E612)*SUM(C636:D636)</f>
        <v>84981.11187011814</v>
      </c>
      <c r="F636" s="2">
        <f>(F624/F612)*BH64</f>
        <v>4148.5172277351467</v>
      </c>
      <c r="G636" s="2">
        <f>(G625/G612)*BH77</f>
        <v>0</v>
      </c>
      <c r="H636" s="2">
        <f>(H628/H612)*BH60</f>
        <v>45902.471033909678</v>
      </c>
      <c r="I636" s="2">
        <f>(I629/I612)*BH78</f>
        <v>0</v>
      </c>
      <c r="J636" s="2">
        <f>(J630/J612)*BH79</f>
        <v>0</v>
      </c>
      <c r="K636" s="2"/>
      <c r="L636" s="2"/>
      <c r="M636" s="2"/>
      <c r="N636" s="324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">
      <c r="A637" s="342">
        <v>8560</v>
      </c>
      <c r="B637" s="345" t="s">
        <v>147</v>
      </c>
      <c r="C637" s="2">
        <f>BL71</f>
        <v>1000931.22</v>
      </c>
      <c r="D637" s="2">
        <f>(D615/D612)*BL76</f>
        <v>81384.453462217323</v>
      </c>
      <c r="E637" s="2">
        <f>(E623/E612)*SUM(C637:D637)</f>
        <v>45966.824915568352</v>
      </c>
      <c r="F637" s="2">
        <f>(F624/F612)*BL64</f>
        <v>1276.8696256755888</v>
      </c>
      <c r="G637" s="2">
        <f>(G625/G612)*BL77</f>
        <v>0</v>
      </c>
      <c r="H637" s="2">
        <f>(H628/H612)*BL60</f>
        <v>127235.88674452821</v>
      </c>
      <c r="I637" s="2">
        <f>(I629/I612)*BL78</f>
        <v>0</v>
      </c>
      <c r="J637" s="2">
        <f>(J630/J612)*BL79</f>
        <v>0</v>
      </c>
      <c r="K637" s="2"/>
      <c r="L637" s="2"/>
      <c r="M637" s="2"/>
      <c r="N637" s="324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">
      <c r="A638" s="342">
        <v>8590</v>
      </c>
      <c r="B638" s="345" t="s">
        <v>640</v>
      </c>
      <c r="C638" s="2">
        <f>BM71</f>
        <v>249683.11</v>
      </c>
      <c r="D638" s="2">
        <f>(D615/D612)*BM76</f>
        <v>31076.961668013799</v>
      </c>
      <c r="E638" s="2">
        <f>(E623/E612)*SUM(C638:D638)</f>
        <v>11924.10807131912</v>
      </c>
      <c r="F638" s="2">
        <f>(F624/F612)*BM64</f>
        <v>64.578532448764761</v>
      </c>
      <c r="G638" s="2">
        <f>(G625/G612)*BM77</f>
        <v>0</v>
      </c>
      <c r="H638" s="2">
        <f>(H628/H612)*BM60</f>
        <v>41370.980381254732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4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">
      <c r="A639" s="342">
        <v>8660</v>
      </c>
      <c r="B639" s="345" t="s">
        <v>642</v>
      </c>
      <c r="C639" s="2">
        <f>BS71</f>
        <v>0</v>
      </c>
      <c r="D639" s="2">
        <f>(D615/D612)*BS76</f>
        <v>0</v>
      </c>
      <c r="E639" s="2">
        <f>(E623/E612)*SUM(C639:D639)</f>
        <v>0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>
        <f>(I629/I612)*BS78</f>
        <v>0</v>
      </c>
      <c r="J639" s="2">
        <f>(J630/J612)*BS79</f>
        <v>0</v>
      </c>
      <c r="K639" s="2"/>
      <c r="L639" s="2"/>
      <c r="M639" s="2"/>
      <c r="N639" s="324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">
      <c r="A640" s="342">
        <v>8670</v>
      </c>
      <c r="B640" s="345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24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">
      <c r="A641" s="342">
        <v>8680</v>
      </c>
      <c r="B641" s="345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4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">
      <c r="A642" s="342">
        <v>8690</v>
      </c>
      <c r="B642" s="345" t="s">
        <v>648</v>
      </c>
      <c r="C642" s="2">
        <f>BV71</f>
        <v>450281.32</v>
      </c>
      <c r="D642" s="2">
        <f>(D615/D612)*BV76</f>
        <v>87865.460852811666</v>
      </c>
      <c r="E642" s="2">
        <f>(E623/E612)*SUM(C642:D642)</f>
        <v>22855.530471259935</v>
      </c>
      <c r="F642" s="2">
        <f>(F624/F612)*BV64</f>
        <v>389.72259389789298</v>
      </c>
      <c r="G642" s="2">
        <f>(G625/G612)*BV77</f>
        <v>0</v>
      </c>
      <c r="H642" s="2">
        <f>(H628/H612)*BV60</f>
        <v>115605.32903034275</v>
      </c>
      <c r="I642" s="2">
        <f>(I629/I612)*BV78</f>
        <v>31319.023744938248</v>
      </c>
      <c r="J642" s="2">
        <f>(J630/J612)*BV79</f>
        <v>0</v>
      </c>
      <c r="K642" s="2"/>
      <c r="L642" s="2"/>
      <c r="M642" s="2"/>
      <c r="N642" s="324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">
      <c r="A643" s="342">
        <v>8700</v>
      </c>
      <c r="B643" s="345" t="s">
        <v>650</v>
      </c>
      <c r="C643" s="2">
        <f>BW71</f>
        <v>0</v>
      </c>
      <c r="D643" s="2">
        <f>(D615/D612)*BW76</f>
        <v>0</v>
      </c>
      <c r="E643" s="2">
        <f>(E623/E612)*SUM(C643:D643)</f>
        <v>0</v>
      </c>
      <c r="F643" s="2">
        <f>(F624/F612)*BW64</f>
        <v>0</v>
      </c>
      <c r="G643" s="2">
        <f>(G625/G612)*BW77</f>
        <v>0</v>
      </c>
      <c r="H643" s="2">
        <f>(H628/H612)*BW60</f>
        <v>0</v>
      </c>
      <c r="I643" s="2">
        <f>(I629/I612)*BW78</f>
        <v>0</v>
      </c>
      <c r="J643" s="2">
        <f>(J630/J612)*BW79</f>
        <v>0</v>
      </c>
      <c r="K643" s="2"/>
      <c r="L643" s="2"/>
      <c r="M643" s="2"/>
      <c r="N643" s="324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">
      <c r="A644" s="342">
        <v>8710</v>
      </c>
      <c r="B644" s="345" t="s">
        <v>652</v>
      </c>
      <c r="C644" s="2">
        <f>BX71</f>
        <v>875266.88</v>
      </c>
      <c r="D644" s="2">
        <f>(D615/D612)*BX76</f>
        <v>0</v>
      </c>
      <c r="E644" s="2">
        <f>(E623/E612)*SUM(C644:D644)</f>
        <v>37173.294643931149</v>
      </c>
      <c r="F644" s="2">
        <f>(F624/F612)*BX64</f>
        <v>827.10848022022185</v>
      </c>
      <c r="G644" s="2">
        <f>(G625/G612)*BX77</f>
        <v>0</v>
      </c>
      <c r="H644" s="2">
        <f>(H628/H612)*BX60</f>
        <v>141796.21816664681</v>
      </c>
      <c r="I644" s="2">
        <f>(I629/I612)*BX78</f>
        <v>0</v>
      </c>
      <c r="J644" s="2">
        <f>(J630/J612)*BX79</f>
        <v>0</v>
      </c>
      <c r="K644" s="2">
        <f>SUM(C631:J644)</f>
        <v>5807912.714166197</v>
      </c>
      <c r="L644" s="2"/>
      <c r="M644" s="2"/>
      <c r="N644" s="324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">
      <c r="A645" s="342">
        <v>8720</v>
      </c>
      <c r="B645" s="345" t="s">
        <v>654</v>
      </c>
      <c r="C645" s="2">
        <f>BY71</f>
        <v>0</v>
      </c>
      <c r="D645" s="2">
        <f>(D615/D612)*BY76</f>
        <v>0</v>
      </c>
      <c r="E645" s="2">
        <f>(E623/E612)*SUM(C645:D645)</f>
        <v>0</v>
      </c>
      <c r="F645" s="2">
        <f>(F624/F612)*BY64</f>
        <v>0</v>
      </c>
      <c r="G645" s="2">
        <f>(G625/G612)*BY77</f>
        <v>0</v>
      </c>
      <c r="H645" s="2">
        <f>(H628/H612)*BY60</f>
        <v>0</v>
      </c>
      <c r="I645" s="2">
        <f>(I629/I612)*BY78</f>
        <v>0</v>
      </c>
      <c r="J645" s="2">
        <f>(J630/J612)*BY79</f>
        <v>0</v>
      </c>
      <c r="K645" s="2">
        <v>0</v>
      </c>
      <c r="L645" s="2"/>
      <c r="M645" s="2"/>
      <c r="N645" s="324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">
      <c r="A646" s="342">
        <v>8730</v>
      </c>
      <c r="B646" s="345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4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">
      <c r="A647" s="342">
        <v>8740</v>
      </c>
      <c r="B647" s="345" t="s">
        <v>658</v>
      </c>
      <c r="C647" s="2">
        <f>CA71</f>
        <v>61053.340000000004</v>
      </c>
      <c r="D647" s="2">
        <f>(D615/D612)*CA76</f>
        <v>0</v>
      </c>
      <c r="E647" s="2">
        <f>(E623/E612)*SUM(C647:D647)</f>
        <v>2592.9848925805436</v>
      </c>
      <c r="F647" s="2">
        <f>(F624/F612)*CA64</f>
        <v>303.03814712157072</v>
      </c>
      <c r="G647" s="2">
        <f>(G625/G612)*CA77</f>
        <v>0</v>
      </c>
      <c r="H647" s="2">
        <f>(H628/H612)*CA60</f>
        <v>3782.9495679357433</v>
      </c>
      <c r="I647" s="2">
        <f>(I629/I612)*CA78</f>
        <v>2177.5621104400834</v>
      </c>
      <c r="J647" s="2">
        <f>(J630/J612)*CA79</f>
        <v>0</v>
      </c>
      <c r="K647" s="2">
        <v>0</v>
      </c>
      <c r="L647" s="2">
        <f>SUM(C645:K647)</f>
        <v>69909.874718077946</v>
      </c>
      <c r="M647" s="2"/>
      <c r="N647" s="324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">
      <c r="A648" s="342"/>
      <c r="B648" s="342"/>
      <c r="C648" s="2">
        <f>SUM(C614:C647)</f>
        <v>14354461.050000003</v>
      </c>
      <c r="D648" s="2"/>
      <c r="E648" s="2"/>
      <c r="F648" s="2"/>
      <c r="G648" s="2"/>
      <c r="H648" s="2"/>
      <c r="I648" s="2"/>
      <c r="J648" s="2"/>
      <c r="K648" s="2"/>
      <c r="L648" s="34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">
      <c r="A666" s="2"/>
      <c r="B666" s="2"/>
      <c r="C666" s="333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33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">
      <c r="A667" s="2"/>
      <c r="B667" s="2"/>
      <c r="C667" s="333" t="s">
        <v>590</v>
      </c>
      <c r="D667" s="333" t="s">
        <v>591</v>
      </c>
      <c r="E667" s="336" t="s">
        <v>592</v>
      </c>
      <c r="F667" s="333" t="s">
        <v>593</v>
      </c>
      <c r="G667" s="333" t="s">
        <v>594</v>
      </c>
      <c r="H667" s="333" t="s">
        <v>595</v>
      </c>
      <c r="I667" s="333" t="s">
        <v>596</v>
      </c>
      <c r="J667" s="333" t="s">
        <v>597</v>
      </c>
      <c r="K667" s="333" t="s">
        <v>598</v>
      </c>
      <c r="L667" s="336" t="s">
        <v>599</v>
      </c>
      <c r="M667" s="333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">
      <c r="A668" s="342">
        <v>6010</v>
      </c>
      <c r="B668" s="336" t="s">
        <v>283</v>
      </c>
      <c r="C668" s="2">
        <f>C71</f>
        <v>0</v>
      </c>
      <c r="D668" s="2">
        <f>(D615/D612)*C76</f>
        <v>0</v>
      </c>
      <c r="E668" s="2">
        <f>(E623/E612)*SUM(C668:D668)</f>
        <v>0</v>
      </c>
      <c r="F668" s="2">
        <f>(F624/F612)*C64</f>
        <v>0</v>
      </c>
      <c r="G668" s="2">
        <f>(G625/G612)*C77</f>
        <v>0</v>
      </c>
      <c r="H668" s="2">
        <f>(H628/H612)*C60</f>
        <v>0</v>
      </c>
      <c r="I668" s="2">
        <f>(I629/I612)*C78</f>
        <v>0</v>
      </c>
      <c r="J668" s="2">
        <f>(J630/J612)*C79</f>
        <v>0</v>
      </c>
      <c r="K668" s="2">
        <f>(K644/K612)*C75</f>
        <v>0</v>
      </c>
      <c r="L668" s="2">
        <f>(L647/L612)*C80</f>
        <v>0</v>
      </c>
      <c r="M668" s="2">
        <f t="shared" ref="M668:M713" si="20">ROUND(SUM(D668:L668),0)</f>
        <v>0</v>
      </c>
      <c r="N668" s="336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">
      <c r="A669" s="342">
        <v>6030</v>
      </c>
      <c r="B669" s="336" t="s">
        <v>284</v>
      </c>
      <c r="C669" s="2">
        <f>D71</f>
        <v>10438.050000000001</v>
      </c>
      <c r="D669" s="2">
        <f>(D615/D612)*D76</f>
        <v>5046.6860828398476</v>
      </c>
      <c r="E669" s="2">
        <f>(E623/E612)*SUM(C669:D669)</f>
        <v>657.64930679305257</v>
      </c>
      <c r="F669" s="2">
        <f>(F624/F612)*D64</f>
        <v>634.95871567502149</v>
      </c>
      <c r="G669" s="2">
        <f>(G625/G612)*D77</f>
        <v>0</v>
      </c>
      <c r="H669" s="2">
        <f>(H628/H612)*D60</f>
        <v>120.73243301922587</v>
      </c>
      <c r="I669" s="2">
        <f>(I629/I612)*D78</f>
        <v>3332.6167951083016</v>
      </c>
      <c r="J669" s="2">
        <f>(J630/J612)*D79</f>
        <v>2253.1308822106198</v>
      </c>
      <c r="K669" s="2">
        <f>(K644/K612)*D75</f>
        <v>15783.601874006852</v>
      </c>
      <c r="L669" s="2">
        <f>(L647/L612)*D80</f>
        <v>7.4017343852958088</v>
      </c>
      <c r="M669" s="2">
        <f t="shared" si="20"/>
        <v>27837</v>
      </c>
      <c r="N669" s="336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">
      <c r="A670" s="342">
        <v>6070</v>
      </c>
      <c r="B670" s="336" t="s">
        <v>665</v>
      </c>
      <c r="C670" s="2">
        <f>E71</f>
        <v>2692332.2300000004</v>
      </c>
      <c r="D670" s="2">
        <f>(D615/D612)*E76</f>
        <v>280701.99222869216</v>
      </c>
      <c r="E670" s="2">
        <f>(E623/E612)*SUM(C670:D670)</f>
        <v>126267.17593769557</v>
      </c>
      <c r="F670" s="2">
        <f>(F624/F612)*E64</f>
        <v>14543.496002048556</v>
      </c>
      <c r="G670" s="2">
        <f>(G625/G612)*E77</f>
        <v>416504.36203406093</v>
      </c>
      <c r="H670" s="2">
        <f>(H628/H612)*E60</f>
        <v>470977.22120800009</v>
      </c>
      <c r="I670" s="2">
        <f>(I629/I612)*E78</f>
        <v>84205.380044583057</v>
      </c>
      <c r="J670" s="2">
        <f>(J630/J612)*E79</f>
        <v>56674.90757560559</v>
      </c>
      <c r="K670" s="2">
        <f>(K644/K612)*E75</f>
        <v>387051.97003263223</v>
      </c>
      <c r="L670" s="2">
        <f>(L647/L612)*E80</f>
        <v>28874.165837038952</v>
      </c>
      <c r="M670" s="2">
        <f t="shared" si="20"/>
        <v>1865801</v>
      </c>
      <c r="N670" s="336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">
      <c r="A671" s="342">
        <v>6100</v>
      </c>
      <c r="B671" s="336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36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">
      <c r="A672" s="342">
        <v>6120</v>
      </c>
      <c r="B672" s="336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0</v>
      </c>
      <c r="N672" s="336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">
      <c r="A673" s="342">
        <v>6140</v>
      </c>
      <c r="B673" s="336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0"/>
        <v>0</v>
      </c>
      <c r="N673" s="336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">
      <c r="A674" s="342">
        <v>6150</v>
      </c>
      <c r="B674" s="336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36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">
      <c r="A675" s="342">
        <v>6170</v>
      </c>
      <c r="B675" s="336" t="s">
        <v>99</v>
      </c>
      <c r="C675" s="2">
        <f>J71</f>
        <v>3036</v>
      </c>
      <c r="D675" s="2">
        <f>(D615/D612)*J76</f>
        <v>7755.959664153871</v>
      </c>
      <c r="E675" s="2">
        <f>(E623/E612)*SUM(C675:D675)</f>
        <v>458.34328425749646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2764.557114123932</v>
      </c>
      <c r="J675" s="2">
        <f>(J630/J612)*J79</f>
        <v>2461.1121944146771</v>
      </c>
      <c r="K675" s="2">
        <f>(K644/K612)*J75</f>
        <v>6809.0991246357753</v>
      </c>
      <c r="L675" s="2">
        <f>(L647/L612)*J80</f>
        <v>0</v>
      </c>
      <c r="M675" s="2">
        <f t="shared" si="20"/>
        <v>20249</v>
      </c>
      <c r="N675" s="336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">
      <c r="A676" s="342">
        <v>6200</v>
      </c>
      <c r="B676" s="336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336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">
      <c r="A677" s="342">
        <v>6210</v>
      </c>
      <c r="B677" s="336" t="s">
        <v>289</v>
      </c>
      <c r="C677" s="2">
        <f>L71</f>
        <v>54980</v>
      </c>
      <c r="D677" s="2">
        <f>(D615/D612)*L76</f>
        <v>140457.24213714269</v>
      </c>
      <c r="E677" s="2">
        <f>(E623/E612)*SUM(C677:D677)</f>
        <v>8300.3782644686853</v>
      </c>
      <c r="F677" s="2">
        <f>(F624/F612)*L64</f>
        <v>0</v>
      </c>
      <c r="G677" s="2">
        <f>(G625/G612)*L77</f>
        <v>312448.0143858997</v>
      </c>
      <c r="H677" s="2">
        <f>(H628/H612)*L60</f>
        <v>0</v>
      </c>
      <c r="I677" s="2">
        <f>(I629/I612)*L78</f>
        <v>64380.097178228556</v>
      </c>
      <c r="J677" s="2">
        <f>(J630/J612)*L79</f>
        <v>43329.440042511917</v>
      </c>
      <c r="K677" s="2">
        <f>(K644/K612)*L75</f>
        <v>79187.792665679211</v>
      </c>
      <c r="L677" s="2">
        <f>(L647/L612)*L80</f>
        <v>0</v>
      </c>
      <c r="M677" s="2">
        <f t="shared" si="20"/>
        <v>648103</v>
      </c>
      <c r="N677" s="336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">
      <c r="A678" s="342">
        <v>6330</v>
      </c>
      <c r="B678" s="336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36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">
      <c r="A679" s="342">
        <v>6400</v>
      </c>
      <c r="B679" s="336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336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">
      <c r="A680" s="342">
        <v>7010</v>
      </c>
      <c r="B680" s="336" t="s">
        <v>682</v>
      </c>
      <c r="C680" s="2">
        <f>O71</f>
        <v>700564.24</v>
      </c>
      <c r="D680" s="2">
        <f>(D615/D612)*O76</f>
        <v>55513.546911238322</v>
      </c>
      <c r="E680" s="2">
        <f>(E623/E612)*SUM(C680:D680)</f>
        <v>32111.237142416325</v>
      </c>
      <c r="F680" s="2">
        <f>(F624/F612)*O64</f>
        <v>1274.3272735589464</v>
      </c>
      <c r="G680" s="2">
        <f>(G625/G612)*O77</f>
        <v>0</v>
      </c>
      <c r="H680" s="2">
        <f>(H628/H612)*O60</f>
        <v>120965.84905639639</v>
      </c>
      <c r="I680" s="2">
        <f>(I629/I612)*O78</f>
        <v>19787.412220955543</v>
      </c>
      <c r="J680" s="2">
        <f>(J630/J612)*O79</f>
        <v>0</v>
      </c>
      <c r="K680" s="2">
        <f>(K644/K612)*O75</f>
        <v>45054.4243305204</v>
      </c>
      <c r="L680" s="2">
        <f>(L647/L612)*O80</f>
        <v>7416.0444051073819</v>
      </c>
      <c r="M680" s="2">
        <f t="shared" si="20"/>
        <v>282123</v>
      </c>
      <c r="N680" s="336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">
      <c r="A681" s="342">
        <v>7020</v>
      </c>
      <c r="B681" s="336" t="s">
        <v>684</v>
      </c>
      <c r="C681" s="2">
        <f>P71</f>
        <v>3388060.75</v>
      </c>
      <c r="D681" s="2">
        <f>(D615/D612)*P76</f>
        <v>346787.018408195</v>
      </c>
      <c r="E681" s="2">
        <f>(E623/E612)*SUM(C681:D681)</f>
        <v>158622.01543061537</v>
      </c>
      <c r="F681" s="2">
        <f>(F624/F612)*P64</f>
        <v>160172.26133703164</v>
      </c>
      <c r="G681" s="2">
        <f>(G625/G612)*P77</f>
        <v>0</v>
      </c>
      <c r="H681" s="2">
        <f>(H628/H612)*P60</f>
        <v>286675.13778971788</v>
      </c>
      <c r="I681" s="2">
        <f>(I629/I612)*P78</f>
        <v>194238.54025125544</v>
      </c>
      <c r="J681" s="2">
        <f>(J630/J612)*P79</f>
        <v>0</v>
      </c>
      <c r="K681" s="2">
        <f>(K644/K612)*P75</f>
        <v>1196740.9827050632</v>
      </c>
      <c r="L681" s="2">
        <f>(L647/L612)*P80</f>
        <v>15577.196738334542</v>
      </c>
      <c r="M681" s="2">
        <f t="shared" si="20"/>
        <v>2358813</v>
      </c>
      <c r="N681" s="336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">
      <c r="A682" s="342">
        <v>7030</v>
      </c>
      <c r="B682" s="336" t="s">
        <v>686</v>
      </c>
      <c r="C682" s="2">
        <f>Q71</f>
        <v>77630.5</v>
      </c>
      <c r="D682" s="2">
        <f>(D615/D612)*Q76</f>
        <v>198148.8325157119</v>
      </c>
      <c r="E682" s="2">
        <f>(E623/E612)*SUM(C682:D682)</f>
        <v>11712.572037814592</v>
      </c>
      <c r="F682" s="2">
        <f>(F624/F612)*Q64</f>
        <v>6.2745436151134575</v>
      </c>
      <c r="G682" s="2">
        <f>(G625/G612)*Q77</f>
        <v>0</v>
      </c>
      <c r="H682" s="2">
        <f>(H628/H612)*Q60</f>
        <v>0</v>
      </c>
      <c r="I682" s="2">
        <f>(I629/I612)*Q78</f>
        <v>0</v>
      </c>
      <c r="J682" s="2">
        <f>(J630/J612)*Q79</f>
        <v>0</v>
      </c>
      <c r="K682" s="2">
        <f>(K644/K612)*Q75</f>
        <v>88724.757516448517</v>
      </c>
      <c r="L682" s="2">
        <f>(L647/L612)*Q80</f>
        <v>0</v>
      </c>
      <c r="M682" s="2">
        <f t="shared" si="20"/>
        <v>298592</v>
      </c>
      <c r="N682" s="336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">
      <c r="A683" s="342">
        <v>7040</v>
      </c>
      <c r="B683" s="336" t="s">
        <v>107</v>
      </c>
      <c r="C683" s="2">
        <f>R71</f>
        <v>690738.99</v>
      </c>
      <c r="D683" s="2">
        <f>(D615/D612)*R76</f>
        <v>12430.784667205518</v>
      </c>
      <c r="E683" s="2">
        <f>(E623/E612)*SUM(C683:D683)</f>
        <v>29864.190929297707</v>
      </c>
      <c r="F683" s="2">
        <f>(F624/F612)*R64</f>
        <v>2845.0491145035799</v>
      </c>
      <c r="G683" s="2">
        <f>(G625/G612)*R77</f>
        <v>0</v>
      </c>
      <c r="H683" s="2">
        <f>(H628/H612)*R60</f>
        <v>62780.865169997458</v>
      </c>
      <c r="I683" s="2">
        <f>(I629/I612)*R78</f>
        <v>4430.8655116780828</v>
      </c>
      <c r="J683" s="2">
        <f>(J630/J612)*R79</f>
        <v>0</v>
      </c>
      <c r="K683" s="2">
        <f>(K644/K612)*R75</f>
        <v>240111.12487305695</v>
      </c>
      <c r="L683" s="2">
        <f>(L647/L612)*R80</f>
        <v>0</v>
      </c>
      <c r="M683" s="2">
        <f t="shared" si="20"/>
        <v>352463</v>
      </c>
      <c r="N683" s="336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">
      <c r="A684" s="342">
        <v>7050</v>
      </c>
      <c r="B684" s="336" t="s">
        <v>689</v>
      </c>
      <c r="C684" s="2">
        <f>S71</f>
        <v>0</v>
      </c>
      <c r="D684" s="2">
        <f>(D615/D612)*S76</f>
        <v>0</v>
      </c>
      <c r="E684" s="2">
        <f>(E623/E612)*SUM(C684:D684)</f>
        <v>0</v>
      </c>
      <c r="F684" s="2">
        <f>(F624/F612)*S64</f>
        <v>0</v>
      </c>
      <c r="G684" s="2">
        <f>(G625/G612)*S77</f>
        <v>0</v>
      </c>
      <c r="H684" s="2">
        <f>(H628/H612)*S60</f>
        <v>0</v>
      </c>
      <c r="I684" s="2">
        <f>(I629/I612)*S78</f>
        <v>0</v>
      </c>
      <c r="J684" s="2">
        <f>(J630/J612)*S79</f>
        <v>0</v>
      </c>
      <c r="K684" s="2">
        <f>(K644/K612)*S75</f>
        <v>0</v>
      </c>
      <c r="L684" s="2">
        <f>(L647/L612)*S80</f>
        <v>0</v>
      </c>
      <c r="M684" s="2">
        <f t="shared" si="20"/>
        <v>0</v>
      </c>
      <c r="N684" s="336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">
      <c r="A685" s="342">
        <v>7060</v>
      </c>
      <c r="B685" s="336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0</v>
      </c>
      <c r="L685" s="2">
        <f>(L647/L612)*T80</f>
        <v>0</v>
      </c>
      <c r="M685" s="2">
        <f t="shared" si="20"/>
        <v>0</v>
      </c>
      <c r="N685" s="336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">
      <c r="A686" s="342">
        <v>7070</v>
      </c>
      <c r="B686" s="336" t="s">
        <v>109</v>
      </c>
      <c r="C686" s="2">
        <f>U71</f>
        <v>1706006.0899999999</v>
      </c>
      <c r="D686" s="2">
        <f>(D615/D612)*U76</f>
        <v>112461.41513023112</v>
      </c>
      <c r="E686" s="2">
        <f>(E623/E612)*SUM(C686:D686)</f>
        <v>77231.790569546574</v>
      </c>
      <c r="F686" s="2">
        <f>(F624/F612)*U64</f>
        <v>37880.022160626992</v>
      </c>
      <c r="G686" s="2">
        <f>(G625/G612)*U77</f>
        <v>0</v>
      </c>
      <c r="H686" s="2">
        <f>(H628/H612)*U60</f>
        <v>227717.46633199591</v>
      </c>
      <c r="I686" s="2">
        <f>(I629/I612)*U78</f>
        <v>40086.078154797018</v>
      </c>
      <c r="J686" s="2">
        <f>(J630/J612)*U79</f>
        <v>0</v>
      </c>
      <c r="K686" s="2">
        <f>(K644/K612)*U75</f>
        <v>665129.73647416709</v>
      </c>
      <c r="L686" s="2">
        <f>(L647/L612)*U80</f>
        <v>0</v>
      </c>
      <c r="M686" s="2">
        <f t="shared" si="20"/>
        <v>1160507</v>
      </c>
      <c r="N686" s="336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">
      <c r="A687" s="342">
        <v>7110</v>
      </c>
      <c r="B687" s="336" t="s">
        <v>694</v>
      </c>
      <c r="C687" s="2">
        <f>V71</f>
        <v>0</v>
      </c>
      <c r="D687" s="2">
        <f>(D615/D612)*V76</f>
        <v>0</v>
      </c>
      <c r="E687" s="2">
        <f>(E623/E612)*SUM(C687:D687)</f>
        <v>0</v>
      </c>
      <c r="F687" s="2">
        <f>(F624/F612)*V64</f>
        <v>0</v>
      </c>
      <c r="G687" s="2">
        <f>(G625/G612)*V77</f>
        <v>0</v>
      </c>
      <c r="H687" s="2">
        <f>(H628/H612)*V60</f>
        <v>0</v>
      </c>
      <c r="I687" s="2">
        <f>(I629/I612)*V78</f>
        <v>0</v>
      </c>
      <c r="J687" s="2">
        <f>(J630/J612)*V79</f>
        <v>0</v>
      </c>
      <c r="K687" s="2">
        <f>(K644/K612)*V75</f>
        <v>26449.890958565469</v>
      </c>
      <c r="L687" s="2">
        <f>(L647/L612)*V80</f>
        <v>0</v>
      </c>
      <c r="M687" s="2">
        <f t="shared" si="20"/>
        <v>26450</v>
      </c>
      <c r="N687" s="336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">
      <c r="A688" s="342">
        <v>7120</v>
      </c>
      <c r="B688" s="336" t="s">
        <v>696</v>
      </c>
      <c r="C688" s="2">
        <f>W71</f>
        <v>0</v>
      </c>
      <c r="D688" s="2">
        <f>(D615/D612)*W76</f>
        <v>0</v>
      </c>
      <c r="E688" s="2">
        <f>(E623/E612)*SUM(C688:D688)</f>
        <v>0</v>
      </c>
      <c r="F688" s="2">
        <f>(F624/F612)*W64</f>
        <v>0</v>
      </c>
      <c r="G688" s="2">
        <f>(G625/G612)*W77</f>
        <v>0</v>
      </c>
      <c r="H688" s="2">
        <f>(H628/H612)*W60</f>
        <v>0</v>
      </c>
      <c r="I688" s="2">
        <f>(I629/I612)*W78</f>
        <v>0</v>
      </c>
      <c r="J688" s="2">
        <f>(J630/J612)*W79</f>
        <v>0</v>
      </c>
      <c r="K688" s="2">
        <f>(K644/K612)*W75</f>
        <v>0</v>
      </c>
      <c r="L688" s="2">
        <f>(L647/L612)*W80</f>
        <v>0</v>
      </c>
      <c r="M688" s="2">
        <f t="shared" si="20"/>
        <v>0</v>
      </c>
      <c r="N688" s="336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">
      <c r="A689" s="342">
        <v>7130</v>
      </c>
      <c r="B689" s="336" t="s">
        <v>698</v>
      </c>
      <c r="C689" s="2">
        <f>X71</f>
        <v>0</v>
      </c>
      <c r="D689" s="2">
        <f>(D615/D612)*X76</f>
        <v>0</v>
      </c>
      <c r="E689" s="2">
        <f>(E623/E612)*SUM(C689:D689)</f>
        <v>0</v>
      </c>
      <c r="F689" s="2">
        <f>(F624/F612)*X64</f>
        <v>0</v>
      </c>
      <c r="G689" s="2">
        <f>(G625/G612)*X77</f>
        <v>0</v>
      </c>
      <c r="H689" s="2">
        <f>(H628/H612)*X60</f>
        <v>0</v>
      </c>
      <c r="I689" s="2">
        <f>(I629/I612)*X78</f>
        <v>0</v>
      </c>
      <c r="J689" s="2">
        <f>(J630/J612)*X79</f>
        <v>0</v>
      </c>
      <c r="K689" s="2">
        <f>(K644/K612)*X75</f>
        <v>0</v>
      </c>
      <c r="L689" s="2">
        <f>(L647/L612)*X80</f>
        <v>0</v>
      </c>
      <c r="M689" s="2">
        <f t="shared" si="20"/>
        <v>0</v>
      </c>
      <c r="N689" s="336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">
      <c r="A690" s="342">
        <v>7140</v>
      </c>
      <c r="B690" s="336" t="s">
        <v>1249</v>
      </c>
      <c r="C690" s="2">
        <f>Y71</f>
        <v>1464679.94</v>
      </c>
      <c r="D690" s="2">
        <f>(D615/D612)*Y76</f>
        <v>125370.30690002147</v>
      </c>
      <c r="E690" s="2">
        <f>(E623/E612)*SUM(C690:D690)</f>
        <v>67530.72425940528</v>
      </c>
      <c r="F690" s="2">
        <f>(F624/F612)*Y64</f>
        <v>6783.1032763955491</v>
      </c>
      <c r="G690" s="2">
        <f>(G625/G612)*Y77</f>
        <v>0</v>
      </c>
      <c r="H690" s="2">
        <f>(H628/H612)*Y60</f>
        <v>216666.42429630275</v>
      </c>
      <c r="I690" s="2">
        <f>(I629/I612)*Y78</f>
        <v>44687.361570770408</v>
      </c>
      <c r="J690" s="2">
        <f>(J630/J612)*Y79</f>
        <v>0</v>
      </c>
      <c r="K690" s="2">
        <f>(K644/K612)*Y75</f>
        <v>844912.39556914126</v>
      </c>
      <c r="L690" s="2">
        <f>(L647/L612)*Y80</f>
        <v>0</v>
      </c>
      <c r="M690" s="2">
        <f t="shared" si="20"/>
        <v>1305950</v>
      </c>
      <c r="N690" s="336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">
      <c r="A691" s="342">
        <v>7150</v>
      </c>
      <c r="B691" s="336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0"/>
        <v>0</v>
      </c>
      <c r="N691" s="336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">
      <c r="A692" s="342">
        <v>7160</v>
      </c>
      <c r="B692" s="336" t="s">
        <v>703</v>
      </c>
      <c r="C692" s="2">
        <f>AA71</f>
        <v>0</v>
      </c>
      <c r="D692" s="2">
        <f>(D615/D612)*AA76</f>
        <v>0</v>
      </c>
      <c r="E692" s="2">
        <f>(E623/E612)*SUM(C692:D692)</f>
        <v>0</v>
      </c>
      <c r="F692" s="2">
        <f>(F624/F612)*AA64</f>
        <v>0</v>
      </c>
      <c r="G692" s="2">
        <f>(G625/G612)*AA77</f>
        <v>0</v>
      </c>
      <c r="H692" s="2">
        <f>(H628/H612)*AA60</f>
        <v>0</v>
      </c>
      <c r="I692" s="2">
        <f>(I629/I612)*AA78</f>
        <v>0</v>
      </c>
      <c r="J692" s="2">
        <f>(J630/J612)*AA79</f>
        <v>0</v>
      </c>
      <c r="K692" s="2">
        <f>(K644/K612)*AA75</f>
        <v>0</v>
      </c>
      <c r="L692" s="2">
        <f>(L647/L612)*AA80</f>
        <v>0</v>
      </c>
      <c r="M692" s="2">
        <f t="shared" si="20"/>
        <v>0</v>
      </c>
      <c r="N692" s="336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">
      <c r="A693" s="342">
        <v>7170</v>
      </c>
      <c r="B693" s="336" t="s">
        <v>115</v>
      </c>
      <c r="C693" s="2">
        <f>AB71</f>
        <v>1224757.3100000003</v>
      </c>
      <c r="D693" s="2">
        <f>(D615/D612)*AB76</f>
        <v>32830.021044158166</v>
      </c>
      <c r="E693" s="2">
        <f>(E623/E612)*SUM(C693:D693)</f>
        <v>53410.754440267963</v>
      </c>
      <c r="F693" s="2">
        <f>(F624/F612)*AB64</f>
        <v>81345.366037946907</v>
      </c>
      <c r="G693" s="2">
        <f>(G625/G612)*AB77</f>
        <v>0</v>
      </c>
      <c r="H693" s="2">
        <f>(H628/H612)*AB60</f>
        <v>43085.380930127743</v>
      </c>
      <c r="I693" s="2">
        <f>(I629/I612)*AB78</f>
        <v>11702.029428278014</v>
      </c>
      <c r="J693" s="2">
        <f>(J630/J612)*AB79</f>
        <v>0</v>
      </c>
      <c r="K693" s="2">
        <f>(K644/K612)*AB75</f>
        <v>418792.43267546332</v>
      </c>
      <c r="L693" s="2">
        <f>(L647/L612)*AB80</f>
        <v>0</v>
      </c>
      <c r="M693" s="2">
        <f t="shared" si="20"/>
        <v>641166</v>
      </c>
      <c r="N693" s="336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">
      <c r="A694" s="342">
        <v>7180</v>
      </c>
      <c r="B694" s="336" t="s">
        <v>706</v>
      </c>
      <c r="C694" s="2">
        <f>AC71</f>
        <v>605726.05999999994</v>
      </c>
      <c r="D694" s="2">
        <f>(D615/D612)*AC76</f>
        <v>63428.875609587136</v>
      </c>
      <c r="E694" s="2">
        <f>(E623/E612)*SUM(C694:D694)</f>
        <v>28419.553112595735</v>
      </c>
      <c r="F694" s="2">
        <f>(F624/F612)*AC64</f>
        <v>5123.6073332602555</v>
      </c>
      <c r="G694" s="2">
        <f>(G625/G612)*AC77</f>
        <v>0</v>
      </c>
      <c r="H694" s="2">
        <f>(H628/H612)*AC60</f>
        <v>114575.07893524534</v>
      </c>
      <c r="I694" s="2">
        <f>(I629/I612)*AC78</f>
        <v>22608.77530317791</v>
      </c>
      <c r="J694" s="2">
        <f>(J630/J612)*AC79</f>
        <v>0</v>
      </c>
      <c r="K694" s="2">
        <f>(K644/K612)*AC75</f>
        <v>6169.6620624376637</v>
      </c>
      <c r="L694" s="2">
        <f>(L647/L612)*AC80</f>
        <v>0</v>
      </c>
      <c r="M694" s="2">
        <f t="shared" si="20"/>
        <v>240326</v>
      </c>
      <c r="N694" s="336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">
      <c r="A695" s="342">
        <v>7190</v>
      </c>
      <c r="B695" s="336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336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">
      <c r="A696" s="342">
        <v>7200</v>
      </c>
      <c r="B696" s="336" t="s">
        <v>709</v>
      </c>
      <c r="C696" s="2">
        <f>AE71</f>
        <v>1212067.52</v>
      </c>
      <c r="D696" s="2">
        <f>(D615/D612)*AE76</f>
        <v>333665.6345928114</v>
      </c>
      <c r="E696" s="2">
        <f>(E623/E612)*SUM(C696:D696)</f>
        <v>65648.541387252946</v>
      </c>
      <c r="F696" s="2">
        <f>(F624/F612)*AE64</f>
        <v>1946.0743356208905</v>
      </c>
      <c r="G696" s="2">
        <f>(G625/G612)*AE77</f>
        <v>0</v>
      </c>
      <c r="H696" s="2">
        <f>(H628/H612)*AE60</f>
        <v>253811.76952188456</v>
      </c>
      <c r="I696" s="2">
        <f>(I629/I612)*AE78</f>
        <v>118932.76187542752</v>
      </c>
      <c r="J696" s="2">
        <f>(J630/J612)*AE79</f>
        <v>0</v>
      </c>
      <c r="K696" s="2">
        <f>(K644/K612)*AE75</f>
        <v>271783.41671012604</v>
      </c>
      <c r="L696" s="2">
        <f>(L647/L612)*AE80</f>
        <v>0</v>
      </c>
      <c r="M696" s="2">
        <f t="shared" si="20"/>
        <v>1045788</v>
      </c>
      <c r="N696" s="336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">
      <c r="A697" s="342">
        <v>7220</v>
      </c>
      <c r="B697" s="336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36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">
      <c r="A698" s="342">
        <v>7230</v>
      </c>
      <c r="B698" s="336" t="s">
        <v>713</v>
      </c>
      <c r="C698" s="2">
        <f>AG71</f>
        <v>2349444.0299999998</v>
      </c>
      <c r="D698" s="2">
        <f>(D615/D612)*AG76</f>
        <v>109114.66541213733</v>
      </c>
      <c r="E698" s="2">
        <f>(E623/E612)*SUM(C698:D698)</f>
        <v>104416.98283380076</v>
      </c>
      <c r="F698" s="2">
        <f>(F624/F612)*AG64</f>
        <v>9658.7870367331543</v>
      </c>
      <c r="G698" s="2">
        <f>(G625/G612)*AG77</f>
        <v>0</v>
      </c>
      <c r="H698" s="2">
        <f>(H628/H612)*AG60</f>
        <v>203144.39179814945</v>
      </c>
      <c r="I698" s="2">
        <f>(I629/I612)*AG78</f>
        <v>38893.152824729841</v>
      </c>
      <c r="J698" s="2">
        <f>(J630/J612)*AG79</f>
        <v>0</v>
      </c>
      <c r="K698" s="2">
        <f>(K644/K612)*AG75</f>
        <v>414111.16807372484</v>
      </c>
      <c r="L698" s="2">
        <f>(L647/L612)*AG80</f>
        <v>12454.158276698729</v>
      </c>
      <c r="M698" s="2">
        <f t="shared" si="20"/>
        <v>891793</v>
      </c>
      <c r="N698" s="336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">
      <c r="A699" s="342">
        <v>7240</v>
      </c>
      <c r="B699" s="336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36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">
      <c r="A700" s="342">
        <v>7250</v>
      </c>
      <c r="B700" s="336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0"/>
        <v>0</v>
      </c>
      <c r="N700" s="336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">
      <c r="A701" s="342">
        <v>7260</v>
      </c>
      <c r="B701" s="336" t="s">
        <v>121</v>
      </c>
      <c r="C701" s="2">
        <f>AJ71</f>
        <v>7231911.6699999999</v>
      </c>
      <c r="D701" s="2">
        <f>(D615/D612)*AJ76</f>
        <v>155012.94726028078</v>
      </c>
      <c r="E701" s="2">
        <f>(E623/E612)*SUM(C701:D701)</f>
        <v>313728.68274179957</v>
      </c>
      <c r="F701" s="2">
        <f>(F624/F612)*AJ64</f>
        <v>59976.354562912718</v>
      </c>
      <c r="G701" s="2">
        <f>(G625/G612)*AJ77</f>
        <v>0</v>
      </c>
      <c r="H701" s="2">
        <f>(H628/H612)*AJ60</f>
        <v>900446.63194399048</v>
      </c>
      <c r="I701" s="2">
        <f>(I629/I612)*AJ78</f>
        <v>55253.271637079684</v>
      </c>
      <c r="J701" s="2">
        <f>(J630/J612)*AJ79</f>
        <v>0</v>
      </c>
      <c r="K701" s="2">
        <f>(K644/K612)*AJ75</f>
        <v>909188.22533766238</v>
      </c>
      <c r="L701" s="2">
        <f>(L647/L612)*AJ80</f>
        <v>5580.90772651304</v>
      </c>
      <c r="M701" s="2">
        <f t="shared" si="20"/>
        <v>2399187</v>
      </c>
      <c r="N701" s="336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">
      <c r="A702" s="342">
        <v>7310</v>
      </c>
      <c r="B702" s="336" t="s">
        <v>719</v>
      </c>
      <c r="C702" s="2">
        <f>AK71</f>
        <v>278309.65999999997</v>
      </c>
      <c r="D702" s="2">
        <f>(D615/D612)*AK76</f>
        <v>238256.70612143911</v>
      </c>
      <c r="E702" s="2">
        <f>(E623/E612)*SUM(C702:D702)</f>
        <v>21938.992745820644</v>
      </c>
      <c r="F702" s="2">
        <f>(F624/F612)*AK64</f>
        <v>457.58155070484077</v>
      </c>
      <c r="G702" s="2">
        <f>(G625/G612)*AK77</f>
        <v>0</v>
      </c>
      <c r="H702" s="2">
        <f>(H628/H612)*AK60</f>
        <v>37354.614776148468</v>
      </c>
      <c r="I702" s="2">
        <f>(I629/I612)*AK78</f>
        <v>111226.08553673957</v>
      </c>
      <c r="J702" s="2">
        <f>(J630/J612)*AK79</f>
        <v>0</v>
      </c>
      <c r="K702" s="2">
        <f>(K644/K612)*AK75</f>
        <v>55201.100452710314</v>
      </c>
      <c r="L702" s="2">
        <f>(L647/L612)*AK80</f>
        <v>0</v>
      </c>
      <c r="M702" s="2">
        <f t="shared" si="20"/>
        <v>464435</v>
      </c>
      <c r="N702" s="336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">
      <c r="A703" s="342">
        <v>7320</v>
      </c>
      <c r="B703" s="336" t="s">
        <v>721</v>
      </c>
      <c r="C703" s="2">
        <f>AL71</f>
        <v>59175.03</v>
      </c>
      <c r="D703" s="2">
        <f>(D615/D612)*AL76</f>
        <v>95408.928471372274</v>
      </c>
      <c r="E703" s="2">
        <f>(E623/E612)*SUM(C703:D703)</f>
        <v>6565.3061560852593</v>
      </c>
      <c r="F703" s="2">
        <f>(F624/F612)*AL64</f>
        <v>53.608771085512331</v>
      </c>
      <c r="G703" s="2">
        <f>(G625/G612)*AL77</f>
        <v>0</v>
      </c>
      <c r="H703" s="2">
        <f>(H628/H612)*AL60</f>
        <v>5239.7875930344035</v>
      </c>
      <c r="I703" s="2">
        <f>(I629/I612)*AL78</f>
        <v>7706.6763386879484</v>
      </c>
      <c r="J703" s="2">
        <f>(J630/J612)*AL79</f>
        <v>0</v>
      </c>
      <c r="K703" s="2">
        <f>(K644/K612)*AL75</f>
        <v>3453.8964215345686</v>
      </c>
      <c r="L703" s="2">
        <f>(L647/L612)*AL80</f>
        <v>0</v>
      </c>
      <c r="M703" s="2">
        <f t="shared" si="20"/>
        <v>118428</v>
      </c>
      <c r="N703" s="336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">
      <c r="A704" s="342">
        <v>7330</v>
      </c>
      <c r="B704" s="336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336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">
      <c r="A705" s="342">
        <v>7340</v>
      </c>
      <c r="B705" s="336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36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">
      <c r="A706" s="342">
        <v>7350</v>
      </c>
      <c r="B706" s="336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36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">
      <c r="A707" s="342">
        <v>7380</v>
      </c>
      <c r="B707" s="336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0"/>
        <v>0</v>
      </c>
      <c r="N707" s="336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">
      <c r="A708" s="342">
        <v>7390</v>
      </c>
      <c r="B708" s="336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36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">
      <c r="A709" s="342">
        <v>7400</v>
      </c>
      <c r="B709" s="336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0</v>
      </c>
      <c r="N709" s="336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">
      <c r="A710" s="342">
        <v>7410</v>
      </c>
      <c r="B710" s="336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36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">
      <c r="A711" s="342">
        <v>7420</v>
      </c>
      <c r="B711" s="336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36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">
      <c r="A712" s="342">
        <v>7430</v>
      </c>
      <c r="B712" s="336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36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">
      <c r="A713" s="342">
        <v>7490</v>
      </c>
      <c r="B713" s="336" t="s">
        <v>740</v>
      </c>
      <c r="C713" s="2">
        <f>AV71</f>
        <v>166596.63999999998</v>
      </c>
      <c r="D713" s="2">
        <f>(D615/D612)*AV76</f>
        <v>55938.531002424832</v>
      </c>
      <c r="E713" s="2">
        <f>(E623/E612)*SUM(C713:D713)</f>
        <v>9451.2492924566523</v>
      </c>
      <c r="F713" s="2">
        <f>(F624/F612)*AV64</f>
        <v>3577.7391919655906</v>
      </c>
      <c r="G713" s="2">
        <f>(G625/G612)*AV77</f>
        <v>0</v>
      </c>
      <c r="H713" s="2">
        <f>(H628/H612)*AV60</f>
        <v>4225.635155672906</v>
      </c>
      <c r="I713" s="2">
        <f>(I629/I612)*AV78</f>
        <v>0</v>
      </c>
      <c r="J713" s="2">
        <f>(J630/J612)*AV79</f>
        <v>0</v>
      </c>
      <c r="K713" s="2">
        <f>(K644/K612)*AV75</f>
        <v>133257.03630862175</v>
      </c>
      <c r="L713" s="2">
        <f>(L647/L612)*AV80</f>
        <v>0</v>
      </c>
      <c r="M713" s="2">
        <f t="shared" si="20"/>
        <v>206450</v>
      </c>
      <c r="N713" s="324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">
      <c r="A715" s="2"/>
      <c r="B715" s="2"/>
      <c r="C715" s="2">
        <f>SUM(C614:C647)+SUM(C668:C713)</f>
        <v>38270915.760000005</v>
      </c>
      <c r="D715" s="2">
        <f>SUM(D616:D647)+SUM(D668:D713)</f>
        <v>3220476.3200000012</v>
      </c>
      <c r="E715" s="2">
        <f>SUM(E624:E647)+SUM(E668:E713)</f>
        <v>1559177.321838906</v>
      </c>
      <c r="F715" s="2">
        <f>SUM(F625:F648)+SUM(F668:F713)</f>
        <v>417639.56943017489</v>
      </c>
      <c r="G715" s="2">
        <f>SUM(G626:G647)+SUM(G668:G713)</f>
        <v>728952.37641996064</v>
      </c>
      <c r="H715" s="2">
        <f>SUM(H629:H647)+SUM(H668:H713)</f>
        <v>3666144.9634040776</v>
      </c>
      <c r="I715" s="2">
        <f>SUM(I630:I647)+SUM(I668:I713)</f>
        <v>859436.42668395233</v>
      </c>
      <c r="J715" s="2">
        <f>SUM(J631:J647)+SUM(J668:J713)</f>
        <v>104718.5906947428</v>
      </c>
      <c r="K715" s="2">
        <f>SUM(K668:K713)</f>
        <v>5807912.7141661979</v>
      </c>
      <c r="L715" s="2">
        <f>SUM(L668:L713)</f>
        <v>69909.874718077946</v>
      </c>
      <c r="M715" s="2">
        <f>SUM(M668:M713)</f>
        <v>14354461</v>
      </c>
      <c r="N715" s="336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">
      <c r="A716" s="2"/>
      <c r="B716" s="2"/>
      <c r="C716" s="2">
        <f>CE71</f>
        <v>38270915.759999998</v>
      </c>
      <c r="D716" s="2">
        <f>D615</f>
        <v>3220476.3200000008</v>
      </c>
      <c r="E716" s="2">
        <f>E623</f>
        <v>1559177.321838906</v>
      </c>
      <c r="F716" s="2">
        <f>F624</f>
        <v>417639.56943017483</v>
      </c>
      <c r="G716" s="2">
        <f>G625</f>
        <v>728952.37641996064</v>
      </c>
      <c r="H716" s="2">
        <f>H628</f>
        <v>3666144.9634040766</v>
      </c>
      <c r="I716" s="2">
        <f>I629</f>
        <v>859436.42668395233</v>
      </c>
      <c r="J716" s="2">
        <f>J630</f>
        <v>104718.5906947428</v>
      </c>
      <c r="K716" s="2">
        <f>K644</f>
        <v>5807912.714166197</v>
      </c>
      <c r="L716" s="2">
        <f>L647</f>
        <v>69909.874718077946</v>
      </c>
      <c r="M716" s="2">
        <f>C648</f>
        <v>14354461.050000003</v>
      </c>
      <c r="N716" s="336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">
      <c r="O717" s="198"/>
    </row>
    <row r="718" spans="1:84" ht="12.65" customHeight="1" x14ac:dyDescent="0.3">
      <c r="O718" s="198"/>
    </row>
    <row r="719" spans="1:84" ht="12.65" customHeight="1" x14ac:dyDescent="0.3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2"/>
      <c r="J719" s="282"/>
      <c r="K719" s="282"/>
      <c r="L719" s="282"/>
      <c r="M719" s="282"/>
      <c r="N719" s="282"/>
      <c r="O719" s="202"/>
      <c r="P719" s="282"/>
      <c r="Q719" s="282"/>
      <c r="R719" s="282"/>
      <c r="S719" s="282"/>
      <c r="T719" s="282"/>
      <c r="U719" s="282"/>
      <c r="V719" s="282"/>
      <c r="W719" s="282"/>
      <c r="X719" s="282"/>
      <c r="Y719" s="282"/>
      <c r="Z719" s="282"/>
      <c r="AA719" s="282"/>
      <c r="AB719" s="282"/>
      <c r="AC719" s="282"/>
      <c r="AD719" s="282"/>
      <c r="AE719" s="282"/>
      <c r="AF719" s="282"/>
      <c r="AG719" s="282"/>
      <c r="AH719" s="282"/>
      <c r="AI719" s="282"/>
      <c r="AJ719" s="282"/>
      <c r="AK719" s="282"/>
      <c r="AL719" s="282"/>
      <c r="AM719" s="282"/>
      <c r="AN719" s="282"/>
      <c r="AO719" s="282"/>
      <c r="AP719" s="282"/>
      <c r="AQ719" s="282"/>
      <c r="AR719" s="282"/>
      <c r="AS719" s="282"/>
      <c r="AT719" s="282"/>
      <c r="AU719" s="282"/>
      <c r="AV719" s="282"/>
      <c r="AW719" s="282"/>
      <c r="AX719" s="282"/>
      <c r="AY719" s="282"/>
      <c r="AZ719" s="282"/>
      <c r="BA719" s="282"/>
      <c r="BB719" s="282"/>
      <c r="BC719" s="282"/>
      <c r="BD719" s="282"/>
      <c r="BE719" s="282"/>
      <c r="BF719" s="282"/>
      <c r="BG719" s="282"/>
      <c r="BH719" s="282"/>
      <c r="BI719" s="282"/>
      <c r="BJ719" s="282"/>
      <c r="BK719" s="282"/>
      <c r="BL719" s="282"/>
      <c r="BM719" s="282"/>
      <c r="BN719" s="282"/>
      <c r="BO719" s="282"/>
      <c r="BP719" s="282"/>
      <c r="BQ719" s="282"/>
      <c r="BR719" s="282"/>
      <c r="BS719" s="282"/>
      <c r="BT719" s="282"/>
      <c r="BU719" s="282"/>
      <c r="BV719" s="282"/>
      <c r="BW719" s="282"/>
      <c r="BX719" s="282"/>
      <c r="BY719" s="282"/>
      <c r="BZ719" s="282"/>
      <c r="CA719" s="282"/>
      <c r="CB719" s="282"/>
      <c r="CC719" s="282"/>
      <c r="CD719" s="282"/>
    </row>
    <row r="720" spans="1:84" ht="12.65" customHeight="1" x14ac:dyDescent="0.3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3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">
      <c r="A721" s="284" t="str">
        <f>RIGHT(C84,3)&amp;"*"&amp;RIGHT(C83,4)&amp;"*"&amp;"A"</f>
        <v>ics*153*A</v>
      </c>
      <c r="B721" s="282">
        <f>ROUND(C166,0)</f>
        <v>43006</v>
      </c>
      <c r="C721" s="282">
        <f>ROUND(C167,0)</f>
        <v>134053</v>
      </c>
      <c r="D721" s="282">
        <f>ROUND(C168,0)</f>
        <v>2196344</v>
      </c>
      <c r="E721" s="282">
        <f>ROUND(C169,0)</f>
        <v>32035</v>
      </c>
      <c r="F721" s="282">
        <f>ROUND(C170,0)</f>
        <v>513622</v>
      </c>
      <c r="G721" s="282">
        <f>ROUND(C171,0)</f>
        <v>44810</v>
      </c>
      <c r="H721" s="282">
        <f>ROUND(C172+C173,0)</f>
        <v>15781</v>
      </c>
      <c r="I721" s="282">
        <f>ROUND(C176,0)</f>
        <v>81139</v>
      </c>
      <c r="J721" s="282">
        <f>ROUND(C177,0)</f>
        <v>0</v>
      </c>
      <c r="K721" s="282">
        <f>ROUND(C180,0)</f>
        <v>0</v>
      </c>
      <c r="L721" s="282">
        <f>ROUND(C181,0)</f>
        <v>0</v>
      </c>
      <c r="M721" s="282">
        <f>ROUND(C184,0)</f>
        <v>268937</v>
      </c>
      <c r="N721" s="282">
        <f>ROUND(C185,0)</f>
        <v>0</v>
      </c>
      <c r="O721" s="282">
        <f>ROUND(C186,0)</f>
        <v>0</v>
      </c>
      <c r="P721" s="282">
        <f>ROUND(C189,0)</f>
        <v>286952</v>
      </c>
      <c r="Q721" s="282">
        <f>ROUND(C190,0)</f>
        <v>0</v>
      </c>
      <c r="R721" s="282">
        <f>ROUND(B196,0)</f>
        <v>492259</v>
      </c>
      <c r="S721" s="282">
        <f>ROUND(C196,0)</f>
        <v>0</v>
      </c>
      <c r="T721" s="282">
        <f>ROUND(D196,0)</f>
        <v>0</v>
      </c>
      <c r="U721" s="282">
        <f>ROUND(B197,0)</f>
        <v>37703063</v>
      </c>
      <c r="V721" s="282">
        <f>ROUND(C197,0)</f>
        <v>84410</v>
      </c>
      <c r="W721" s="282">
        <f>ROUND(D197,0)</f>
        <v>0</v>
      </c>
      <c r="X721" s="282">
        <f>ROUND(B198,0)</f>
        <v>0</v>
      </c>
      <c r="Y721" s="282">
        <f>ROUND(C198,0)</f>
        <v>0</v>
      </c>
      <c r="Z721" s="282">
        <f>ROUND(D198,0)</f>
        <v>0</v>
      </c>
      <c r="AA721" s="282">
        <f>ROUND(B199,0)</f>
        <v>4327887</v>
      </c>
      <c r="AB721" s="282">
        <f>ROUND(C199,0)</f>
        <v>105260</v>
      </c>
      <c r="AC721" s="282">
        <f>ROUND(D199,0)</f>
        <v>0</v>
      </c>
      <c r="AD721" s="282">
        <f>ROUND(B200,0)</f>
        <v>10531213</v>
      </c>
      <c r="AE721" s="282">
        <f>ROUND(C200,0)</f>
        <v>744733</v>
      </c>
      <c r="AF721" s="282">
        <f>ROUND(D200,0)</f>
        <v>137150</v>
      </c>
      <c r="AG721" s="282">
        <f>ROUND(B201,0)</f>
        <v>0</v>
      </c>
      <c r="AH721" s="282">
        <f>ROUND(C201,0)</f>
        <v>0</v>
      </c>
      <c r="AI721" s="282">
        <f>ROUND(D201,0)</f>
        <v>0</v>
      </c>
      <c r="AJ721" s="282">
        <f>ROUND(B202,0)</f>
        <v>0</v>
      </c>
      <c r="AK721" s="282">
        <f>ROUND(C202,0)</f>
        <v>0</v>
      </c>
      <c r="AL721" s="282">
        <f>ROUND(D202,0)</f>
        <v>0</v>
      </c>
      <c r="AM721" s="282">
        <f>ROUND(B203,0)</f>
        <v>0</v>
      </c>
      <c r="AN721" s="282">
        <f>ROUND(C203,0)</f>
        <v>357963</v>
      </c>
      <c r="AO721" s="282">
        <f>ROUND(D203,0)</f>
        <v>0</v>
      </c>
      <c r="AP721" s="282">
        <f>ROUND(B204,0)</f>
        <v>53451684</v>
      </c>
      <c r="AQ721" s="282">
        <f>ROUND(C204,0)</f>
        <v>1292366</v>
      </c>
      <c r="AR721" s="282">
        <f>ROUND(D204,0)</f>
        <v>137150</v>
      </c>
      <c r="AS721" s="282"/>
      <c r="AT721" s="282"/>
      <c r="AU721" s="282"/>
      <c r="AV721" s="282">
        <f>ROUND(B210,0)</f>
        <v>19493423</v>
      </c>
      <c r="AW721" s="282">
        <f>ROUND(C210,0)</f>
        <v>1605157</v>
      </c>
      <c r="AX721" s="282">
        <f>ROUND(D210,0)</f>
        <v>0</v>
      </c>
      <c r="AY721" s="282">
        <f>ROUND(B211,0)</f>
        <v>0</v>
      </c>
      <c r="AZ721" s="282">
        <f>ROUND(C211,0)</f>
        <v>0</v>
      </c>
      <c r="BA721" s="282">
        <f>ROUND(D211,0)</f>
        <v>0</v>
      </c>
      <c r="BB721" s="282">
        <f>ROUND(B212,0)</f>
        <v>2615882</v>
      </c>
      <c r="BC721" s="282">
        <f>ROUND(C212,0)</f>
        <v>492133</v>
      </c>
      <c r="BD721" s="282">
        <f>ROUND(D212,0)</f>
        <v>0</v>
      </c>
      <c r="BE721" s="282">
        <f>ROUND(B213,0)</f>
        <v>8841840</v>
      </c>
      <c r="BF721" s="282">
        <f>ROUND(C213,0)</f>
        <v>601078</v>
      </c>
      <c r="BG721" s="282">
        <f>ROUND(D213,0)</f>
        <v>137148</v>
      </c>
      <c r="BH721" s="282">
        <f>ROUND(B214,0)</f>
        <v>0</v>
      </c>
      <c r="BI721" s="282">
        <f>ROUND(C214,0)</f>
        <v>0</v>
      </c>
      <c r="BJ721" s="282">
        <f>ROUND(D214,0)</f>
        <v>0</v>
      </c>
      <c r="BK721" s="282">
        <f>ROUND(B215,0)</f>
        <v>0</v>
      </c>
      <c r="BL721" s="282">
        <f>ROUND(C215,0)</f>
        <v>0</v>
      </c>
      <c r="BM721" s="282">
        <f>ROUND(D215,0)</f>
        <v>0</v>
      </c>
      <c r="BN721" s="282">
        <f>ROUND(B216,0)</f>
        <v>0</v>
      </c>
      <c r="BO721" s="282">
        <f>ROUND(C216,0)</f>
        <v>0</v>
      </c>
      <c r="BP721" s="282">
        <f>ROUND(D216,0)</f>
        <v>0</v>
      </c>
      <c r="BQ721" s="282">
        <f>ROUND(B217,0)</f>
        <v>31367516</v>
      </c>
      <c r="BR721" s="282">
        <f>ROUND(C217,0)</f>
        <v>2710782</v>
      </c>
      <c r="BS721" s="282">
        <f>ROUND(D217,0)</f>
        <v>137148</v>
      </c>
      <c r="BT721" s="282">
        <f>ROUND(C222,0)</f>
        <v>0</v>
      </c>
      <c r="BU721" s="282">
        <f>ROUND(C223,0)</f>
        <v>8852412</v>
      </c>
      <c r="BV721" s="282">
        <f>ROUND(C224,0)</f>
        <v>4438000</v>
      </c>
      <c r="BW721" s="282">
        <f>ROUND(C225,0)</f>
        <v>0</v>
      </c>
      <c r="BX721" s="282">
        <f>ROUND(C226,0)</f>
        <v>0</v>
      </c>
      <c r="BY721" s="282">
        <f>ROUND(C227,0)</f>
        <v>3748579</v>
      </c>
      <c r="BZ721" s="282">
        <f>ROUND(C230,0)</f>
        <v>0</v>
      </c>
      <c r="CA721" s="282">
        <f>ROUND(C232,0)</f>
        <v>0</v>
      </c>
      <c r="CB721" s="282">
        <f>ROUND(C233,0)</f>
        <v>71130</v>
      </c>
      <c r="CC721" s="282">
        <f>ROUND(C237+C238,0)</f>
        <v>229886</v>
      </c>
    </row>
    <row r="723" spans="1:84" ht="12.65" customHeight="1" x14ac:dyDescent="0.3">
      <c r="A723" s="201" t="s">
        <v>148</v>
      </c>
      <c r="B723" s="201"/>
      <c r="C723" s="201"/>
      <c r="D723" s="201"/>
      <c r="E723" s="201"/>
      <c r="F723" s="201"/>
      <c r="G723" s="201"/>
      <c r="H723" s="282"/>
      <c r="I723" s="282"/>
      <c r="J723" s="282"/>
      <c r="K723" s="282"/>
      <c r="L723" s="282"/>
      <c r="M723" s="282"/>
      <c r="N723" s="282"/>
      <c r="O723" s="282"/>
      <c r="P723" s="282"/>
      <c r="Q723" s="282"/>
      <c r="R723" s="282"/>
      <c r="S723" s="282"/>
      <c r="T723" s="282"/>
      <c r="U723" s="282"/>
      <c r="V723" s="282"/>
      <c r="W723" s="282"/>
      <c r="X723" s="282"/>
      <c r="Y723" s="282"/>
      <c r="Z723" s="282"/>
      <c r="AA723" s="282"/>
      <c r="AB723" s="282"/>
      <c r="AC723" s="282"/>
      <c r="AD723" s="282"/>
      <c r="AE723" s="282"/>
      <c r="AF723" s="282"/>
      <c r="AG723" s="282"/>
      <c r="AH723" s="282"/>
      <c r="AI723" s="282"/>
      <c r="AJ723" s="282"/>
      <c r="AK723" s="282"/>
      <c r="AL723" s="282"/>
      <c r="AM723" s="282"/>
      <c r="AN723" s="282"/>
      <c r="AO723" s="282"/>
      <c r="AP723" s="282"/>
      <c r="AQ723" s="282"/>
      <c r="AR723" s="282"/>
      <c r="AS723" s="282"/>
      <c r="AT723" s="282"/>
      <c r="AU723" s="282"/>
      <c r="AV723" s="282"/>
      <c r="AW723" s="282"/>
      <c r="AX723" s="282"/>
      <c r="AY723" s="282"/>
      <c r="AZ723" s="282"/>
      <c r="BA723" s="282"/>
      <c r="BB723" s="282"/>
      <c r="BC723" s="282"/>
      <c r="BD723" s="282"/>
      <c r="BE723" s="282"/>
      <c r="BF723" s="282"/>
      <c r="BG723" s="282"/>
      <c r="BH723" s="282"/>
      <c r="BI723" s="282"/>
      <c r="BJ723" s="282"/>
      <c r="BK723" s="282"/>
      <c r="BL723" s="282"/>
      <c r="BM723" s="282"/>
      <c r="BN723" s="282"/>
      <c r="BO723" s="282"/>
      <c r="BP723" s="282"/>
      <c r="BQ723" s="282"/>
      <c r="BR723" s="282"/>
    </row>
    <row r="724" spans="1:84" ht="12.65" customHeight="1" x14ac:dyDescent="0.3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">
      <c r="A725" s="284" t="str">
        <f>RIGHT(C84,3)&amp;"*"&amp;RIGHT(C83,4)&amp;"*"&amp;"A"</f>
        <v>ics*153*A</v>
      </c>
      <c r="B725" s="282">
        <f>ROUND(C112,0)</f>
        <v>114</v>
      </c>
      <c r="C725" s="282">
        <f>ROUND(C113,0)</f>
        <v>0</v>
      </c>
      <c r="D725" s="282">
        <f>ROUND(C114,0)</f>
        <v>73</v>
      </c>
      <c r="E725" s="282">
        <f>ROUND(C115,0)</f>
        <v>0</v>
      </c>
      <c r="F725" s="282">
        <f>ROUND(D112,0)</f>
        <v>1120</v>
      </c>
      <c r="G725" s="282">
        <f>ROUND(D113,0)</f>
        <v>0</v>
      </c>
      <c r="H725" s="282">
        <f>ROUND(D114,0)</f>
        <v>63</v>
      </c>
      <c r="I725" s="282">
        <f>ROUND(D115,0)</f>
        <v>0</v>
      </c>
      <c r="J725" s="282">
        <f>ROUND(C117,0)</f>
        <v>0</v>
      </c>
      <c r="K725" s="282">
        <f>ROUND(C118,0)</f>
        <v>25</v>
      </c>
      <c r="L725" s="282">
        <f>ROUND(C119,0)</f>
        <v>0</v>
      </c>
      <c r="M725" s="282">
        <f>ROUND(C120,0)</f>
        <v>0</v>
      </c>
      <c r="N725" s="282">
        <f>ROUND(C121,0)</f>
        <v>0</v>
      </c>
      <c r="O725" s="282">
        <f>ROUND(C122,0)</f>
        <v>0</v>
      </c>
      <c r="P725" s="282">
        <f>ROUND(C123,0)</f>
        <v>0</v>
      </c>
      <c r="Q725" s="282">
        <f>ROUND(C124,0)</f>
        <v>0</v>
      </c>
      <c r="R725" s="282">
        <f>ROUND(C125,0)</f>
        <v>0</v>
      </c>
      <c r="S725" s="282">
        <f>ROUND(C126,0)</f>
        <v>0</v>
      </c>
      <c r="T725" s="282"/>
      <c r="U725" s="282">
        <f>ROUND(C127,0)</f>
        <v>0</v>
      </c>
      <c r="V725" s="282">
        <f>ROUND(C129,0)</f>
        <v>5</v>
      </c>
      <c r="W725" s="282">
        <f>ROUND(C130,0)</f>
        <v>0</v>
      </c>
      <c r="X725" s="282">
        <f>ROUND(B139,0)</f>
        <v>932</v>
      </c>
      <c r="Y725" s="282">
        <f>ROUND(B140,0)</f>
        <v>22381</v>
      </c>
      <c r="Z725" s="282">
        <f>ROUND(B141,0)</f>
        <v>7606182</v>
      </c>
      <c r="AA725" s="282">
        <f>ROUND(B142,0)</f>
        <v>18839155</v>
      </c>
      <c r="AB725" s="282">
        <f>ROUND(B143,0)</f>
        <v>0</v>
      </c>
      <c r="AC725" s="282">
        <f>ROUND(C139,0)</f>
        <v>134</v>
      </c>
      <c r="AD725" s="282">
        <f>ROUND(C140,0)</f>
        <v>9676</v>
      </c>
      <c r="AE725" s="282">
        <f>ROUND(C141,0)</f>
        <v>1928797</v>
      </c>
      <c r="AF725" s="282">
        <f>ROUND(C142,0)</f>
        <v>7692401</v>
      </c>
      <c r="AG725" s="282">
        <f>ROUND(C143,0)</f>
        <v>0</v>
      </c>
      <c r="AH725" s="282">
        <f>ROUND(D139,0)</f>
        <v>484</v>
      </c>
      <c r="AI725" s="282">
        <f>ROUND(D140,0)</f>
        <v>19614</v>
      </c>
      <c r="AJ725" s="282">
        <f>ROUND(D141,0)</f>
        <v>3104662</v>
      </c>
      <c r="AK725" s="282">
        <f>ROUND(D142,0)</f>
        <v>16813674</v>
      </c>
      <c r="AL725" s="282">
        <f>ROUND(D143,0)</f>
        <v>0</v>
      </c>
      <c r="AM725" s="282">
        <f>ROUND(B145,0)</f>
        <v>1059</v>
      </c>
      <c r="AN725" s="282">
        <f>ROUND(B146,0)</f>
        <v>0</v>
      </c>
      <c r="AO725" s="282">
        <f>ROUND(B147,0)</f>
        <v>369508</v>
      </c>
      <c r="AP725" s="282">
        <f>ROUND(B148,0)</f>
        <v>0</v>
      </c>
      <c r="AQ725" s="282">
        <f>ROUND(B149,0)</f>
        <v>0</v>
      </c>
      <c r="AR725" s="282">
        <f>ROUND(C145,0)</f>
        <v>29</v>
      </c>
      <c r="AS725" s="282">
        <f>ROUND(C146,0)</f>
        <v>0</v>
      </c>
      <c r="AT725" s="282">
        <f>ROUND(C147,0)</f>
        <v>19653</v>
      </c>
      <c r="AU725" s="282">
        <f>ROUND(C148,0)</f>
        <v>0</v>
      </c>
      <c r="AV725" s="282">
        <f>ROUND(C149,0)</f>
        <v>0</v>
      </c>
      <c r="AW725" s="282">
        <f>ROUND(D145,0)</f>
        <v>32</v>
      </c>
      <c r="AX725" s="282">
        <f>ROUND(D146,0)</f>
        <v>0</v>
      </c>
      <c r="AY725" s="282">
        <f>ROUND(D147,0)</f>
        <v>384714</v>
      </c>
      <c r="AZ725" s="282">
        <f>ROUND(D148,0)</f>
        <v>0</v>
      </c>
      <c r="BA725" s="282">
        <f>ROUND(D149,0)</f>
        <v>0</v>
      </c>
      <c r="BB725" s="282">
        <f>ROUND(B151,0)</f>
        <v>0</v>
      </c>
      <c r="BC725" s="282">
        <f>ROUND(B152,0)</f>
        <v>0</v>
      </c>
      <c r="BD725" s="282">
        <f>ROUND(B153,0)</f>
        <v>0</v>
      </c>
      <c r="BE725" s="282">
        <f>ROUND(B154,0)</f>
        <v>0</v>
      </c>
      <c r="BF725" s="282">
        <f>ROUND(B155,0)</f>
        <v>26814845</v>
      </c>
      <c r="BG725" s="282">
        <f>ROUND(C151,0)</f>
        <v>0</v>
      </c>
      <c r="BH725" s="282">
        <f>ROUND(C152,0)</f>
        <v>0</v>
      </c>
      <c r="BI725" s="282">
        <f>ROUND(C153,0)</f>
        <v>0</v>
      </c>
      <c r="BJ725" s="282">
        <f>ROUND(C154,0)</f>
        <v>0</v>
      </c>
      <c r="BK725" s="282">
        <f>ROUND(C155,0)</f>
        <v>9640852</v>
      </c>
      <c r="BL725" s="282">
        <f>ROUND(D151,0)</f>
        <v>0</v>
      </c>
      <c r="BM725" s="282">
        <f>ROUND(D152,0)</f>
        <v>0</v>
      </c>
      <c r="BN725" s="282">
        <f>ROUND(D153,0)</f>
        <v>0</v>
      </c>
      <c r="BO725" s="282">
        <f>ROUND(D154,0)</f>
        <v>0</v>
      </c>
      <c r="BP725" s="282">
        <f>ROUND(D155,0)</f>
        <v>0</v>
      </c>
      <c r="BQ725" s="282">
        <f>ROUND(B158,0)</f>
        <v>0</v>
      </c>
      <c r="BR725" s="282">
        <f>ROUND(C158,0)</f>
        <v>0</v>
      </c>
    </row>
    <row r="727" spans="1:84" ht="12.65" customHeight="1" x14ac:dyDescent="0.3">
      <c r="A727" s="201" t="s">
        <v>895</v>
      </c>
      <c r="B727" s="201"/>
      <c r="C727" s="201"/>
      <c r="D727" s="201"/>
      <c r="E727" s="201"/>
      <c r="F727" s="201"/>
      <c r="G727" s="201"/>
      <c r="H727" s="282"/>
      <c r="I727" s="282"/>
      <c r="J727" s="282"/>
      <c r="K727" s="282"/>
      <c r="L727" s="282"/>
      <c r="M727" s="282"/>
      <c r="N727" s="282"/>
      <c r="O727" s="282"/>
      <c r="P727" s="282"/>
      <c r="Q727" s="282"/>
      <c r="R727" s="282"/>
      <c r="S727" s="282"/>
      <c r="T727" s="282"/>
      <c r="U727" s="282"/>
      <c r="V727" s="282"/>
      <c r="W727" s="282"/>
      <c r="X727" s="282"/>
      <c r="Y727" s="282"/>
      <c r="Z727" s="282"/>
      <c r="AA727" s="282"/>
      <c r="AB727" s="282"/>
      <c r="AC727" s="282"/>
      <c r="AD727" s="282"/>
      <c r="AE727" s="282"/>
      <c r="AF727" s="282"/>
      <c r="AG727" s="282"/>
      <c r="AH727" s="282"/>
      <c r="AI727" s="282"/>
      <c r="AJ727" s="282"/>
      <c r="AK727" s="282"/>
      <c r="AL727" s="282"/>
      <c r="AM727" s="282"/>
      <c r="AN727" s="282"/>
      <c r="AO727" s="282"/>
      <c r="AP727" s="282"/>
      <c r="AQ727" s="282"/>
      <c r="AR727" s="282"/>
      <c r="AS727" s="282"/>
      <c r="AT727" s="282"/>
      <c r="AU727" s="282"/>
      <c r="AV727" s="282"/>
      <c r="AW727" s="282"/>
      <c r="AX727" s="282"/>
      <c r="AY727" s="282"/>
      <c r="AZ727" s="282"/>
      <c r="BA727" s="282"/>
      <c r="BB727" s="282"/>
      <c r="BC727" s="282"/>
      <c r="BD727" s="282"/>
      <c r="BE727" s="282"/>
      <c r="BF727" s="282"/>
      <c r="BG727" s="282"/>
      <c r="BH727" s="282"/>
      <c r="BI727" s="282"/>
      <c r="BJ727" s="282"/>
      <c r="BK727" s="282"/>
      <c r="BL727" s="282"/>
      <c r="BM727" s="282"/>
      <c r="BN727" s="282"/>
      <c r="BO727" s="282"/>
      <c r="BP727" s="282"/>
      <c r="BQ727" s="282"/>
      <c r="BR727" s="282"/>
      <c r="BS727" s="282"/>
      <c r="BT727" s="282"/>
      <c r="BU727" s="282"/>
      <c r="BV727" s="282"/>
      <c r="BW727" s="282"/>
      <c r="BX727" s="282"/>
      <c r="BY727" s="282"/>
      <c r="BZ727" s="282"/>
      <c r="CA727" s="282"/>
      <c r="CB727" s="282"/>
      <c r="CC727" s="282"/>
      <c r="CD727" s="282"/>
      <c r="CE727" s="282"/>
      <c r="CF727" s="282"/>
    </row>
    <row r="728" spans="1:84" ht="12.65" customHeight="1" x14ac:dyDescent="0.3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">
      <c r="A729" s="284" t="str">
        <f>RIGHT(C84,3)&amp;"*"&amp;RIGHT(C83,4)&amp;"*"&amp;"A"</f>
        <v>ics*153*A</v>
      </c>
      <c r="B729" s="282">
        <f>ROUND(C249,0)</f>
        <v>0</v>
      </c>
      <c r="C729" s="282">
        <f>ROUND(C250,0)</f>
        <v>28743614</v>
      </c>
      <c r="D729" s="282">
        <f>ROUND(C251,0)</f>
        <v>0</v>
      </c>
      <c r="E729" s="282">
        <f>ROUND(C252,0)</f>
        <v>8469973</v>
      </c>
      <c r="F729" s="282">
        <f>ROUND(C253,0)</f>
        <v>3214672</v>
      </c>
      <c r="G729" s="282">
        <f>ROUND(C254,0)</f>
        <v>267000</v>
      </c>
      <c r="H729" s="282">
        <f>ROUND(C255,0)</f>
        <v>0</v>
      </c>
      <c r="I729" s="282">
        <f>ROUND(C256,0)</f>
        <v>0</v>
      </c>
      <c r="J729" s="282">
        <f>ROUND(C257,0)</f>
        <v>1181321</v>
      </c>
      <c r="K729" s="282">
        <f>ROUND(C258,0)</f>
        <v>559513</v>
      </c>
      <c r="L729" s="282">
        <f>ROUND(C261,0)</f>
        <v>0</v>
      </c>
      <c r="M729" s="282">
        <f>ROUND(C262,0)</f>
        <v>273564</v>
      </c>
      <c r="N729" s="282">
        <f>ROUND(C263,0)</f>
        <v>0</v>
      </c>
      <c r="O729" s="282">
        <f>ROUND(C266,0)</f>
        <v>0</v>
      </c>
      <c r="P729" s="282">
        <f>ROUND(C267,0)</f>
        <v>397262</v>
      </c>
      <c r="Q729" s="282">
        <f>ROUND(C268,0)</f>
        <v>492259</v>
      </c>
      <c r="R729" s="282">
        <f>ROUND(C269,0)</f>
        <v>37787473</v>
      </c>
      <c r="S729" s="282">
        <f>ROUND(C270,0)</f>
        <v>0</v>
      </c>
      <c r="T729" s="282">
        <f>ROUND(C271,0)</f>
        <v>4433147</v>
      </c>
      <c r="U729" s="282">
        <f>ROUND(C272,0)</f>
        <v>11138796</v>
      </c>
      <c r="V729" s="282">
        <f>ROUND(C273,0)</f>
        <v>0</v>
      </c>
      <c r="W729" s="282">
        <f>ROUND(C274,0)</f>
        <v>357963</v>
      </c>
      <c r="X729" s="282">
        <f>ROUND(C275,0)</f>
        <v>0</v>
      </c>
      <c r="Y729" s="282">
        <f>ROUND(C278,0)</f>
        <v>0</v>
      </c>
      <c r="Z729" s="282">
        <f>ROUND(C279,0)</f>
        <v>0</v>
      </c>
      <c r="AA729" s="282">
        <f>ROUND(C280,0)</f>
        <v>0</v>
      </c>
      <c r="AB729" s="282">
        <f>ROUND(C281,0)</f>
        <v>0</v>
      </c>
      <c r="AC729" s="282">
        <f>ROUND(C285,0)</f>
        <v>0</v>
      </c>
      <c r="AD729" s="282">
        <f>ROUND(C286,0)</f>
        <v>0</v>
      </c>
      <c r="AE729" s="282">
        <f>ROUND(C287,0)</f>
        <v>0</v>
      </c>
      <c r="AF729" s="282">
        <f>ROUND(C288,0)</f>
        <v>0</v>
      </c>
      <c r="AG729" s="282">
        <f>ROUND(C303,0)</f>
        <v>0</v>
      </c>
      <c r="AH729" s="282">
        <f>ROUND(C304,0)</f>
        <v>0</v>
      </c>
      <c r="AI729" s="282">
        <f>ROUND(C305,0)</f>
        <v>377412</v>
      </c>
      <c r="AJ729" s="282">
        <f>ROUND(C306,0)</f>
        <v>2029349</v>
      </c>
      <c r="AK729" s="282">
        <f>ROUND(C307,0)</f>
        <v>0</v>
      </c>
      <c r="AL729" s="282">
        <f>ROUND(C308,0)</f>
        <v>0</v>
      </c>
      <c r="AM729" s="282">
        <f>ROUND(C309,0)</f>
        <v>20120</v>
      </c>
      <c r="AN729" s="282">
        <f>ROUND(C310,0)</f>
        <v>0</v>
      </c>
      <c r="AO729" s="282">
        <f>ROUND(C311,0)</f>
        <v>0</v>
      </c>
      <c r="AP729" s="282">
        <f>ROUND(C312,0)</f>
        <v>3123150</v>
      </c>
      <c r="AQ729" s="282">
        <f>ROUND(C315,0)</f>
        <v>0</v>
      </c>
      <c r="AR729" s="282">
        <f>ROUND(C316,0)</f>
        <v>0</v>
      </c>
      <c r="AS729" s="282">
        <f>ROUND(C317,0)</f>
        <v>382193</v>
      </c>
      <c r="AT729" s="282">
        <f>ROUND(C320,0)</f>
        <v>0</v>
      </c>
      <c r="AU729" s="282">
        <f>ROUND(C321,0)</f>
        <v>0</v>
      </c>
      <c r="AV729" s="282">
        <f>ROUND(C322,0)</f>
        <v>0</v>
      </c>
      <c r="AW729" s="282">
        <f>ROUND(C323,0)</f>
        <v>545267</v>
      </c>
      <c r="AX729" s="282">
        <f>ROUND(C324,0)</f>
        <v>0</v>
      </c>
      <c r="AY729" s="282">
        <f>ROUND(C325,0)</f>
        <v>8129985</v>
      </c>
      <c r="AZ729" s="282">
        <f>ROUND(C326,0)</f>
        <v>0</v>
      </c>
      <c r="BA729" s="282">
        <f>ROUND(C327,0)</f>
        <v>3303562</v>
      </c>
      <c r="BB729" s="282">
        <f>ROUND(C331,0)</f>
        <v>0</v>
      </c>
      <c r="BC729" s="282"/>
      <c r="BD729" s="282"/>
      <c r="BE729" s="282">
        <f>ROUND(C336,0)</f>
        <v>0</v>
      </c>
      <c r="BF729" s="282">
        <f>ROUND(C335,0)</f>
        <v>0</v>
      </c>
      <c r="BG729" s="282"/>
      <c r="BH729" s="282"/>
      <c r="BI729" s="285">
        <f>ROUND(CE60,2)</f>
        <v>203.48</v>
      </c>
      <c r="BJ729" s="282">
        <f>ROUND(C358,0)</f>
        <v>0</v>
      </c>
      <c r="BK729" s="282">
        <f>ROUND(C359,0)</f>
        <v>13413517</v>
      </c>
      <c r="BL729" s="282">
        <f>ROUND(C362,0)</f>
        <v>0</v>
      </c>
      <c r="BM729" s="282">
        <f>ROUND(C363,0)</f>
        <v>1147015</v>
      </c>
      <c r="BN729" s="282">
        <f>ROUND(C364,0)</f>
        <v>17038991</v>
      </c>
      <c r="BO729" s="282">
        <f>ROUND(C368,0)</f>
        <v>0</v>
      </c>
      <c r="BP729" s="282">
        <f>ROUND(C369,0)</f>
        <v>0</v>
      </c>
      <c r="BQ729" s="282">
        <f>ROUND(C376,0)</f>
        <v>0</v>
      </c>
      <c r="BR729" s="282">
        <f>ROUND(C377,0)</f>
        <v>0</v>
      </c>
      <c r="BS729" s="282">
        <f>ROUND(C378,0)</f>
        <v>15764848</v>
      </c>
      <c r="BT729" s="282">
        <f>ROUND(C379,0)</f>
        <v>4058007</v>
      </c>
      <c r="BU729" s="282">
        <f>ROUND(C380,0)</f>
        <v>4658726</v>
      </c>
      <c r="BV729" s="282">
        <f>ROUND(C381,0)</f>
        <v>4658288</v>
      </c>
      <c r="BW729" s="282">
        <f>ROUND(C382,0)</f>
        <v>646807</v>
      </c>
      <c r="BX729" s="282">
        <f>ROUND(C383,0)</f>
        <v>4240778</v>
      </c>
      <c r="BY729" s="282">
        <f>ROUND(C384,0)</f>
        <v>2710782</v>
      </c>
      <c r="BZ729" s="282">
        <f>ROUND(C385,0)</f>
        <v>81139</v>
      </c>
      <c r="CA729" s="282">
        <f>ROUND(C386,0)</f>
        <v>178455</v>
      </c>
      <c r="CB729" s="282">
        <f>ROUND(C387,0)</f>
        <v>268937</v>
      </c>
      <c r="CC729" s="282">
        <f>ROUND(C388,0)</f>
        <v>286952</v>
      </c>
      <c r="CD729" s="282">
        <f>ROUND(C391,0)</f>
        <v>0</v>
      </c>
      <c r="CE729" s="282">
        <f>ROUND(C393,0)</f>
        <v>0</v>
      </c>
      <c r="CF729" s="282">
        <f>ROUND(C394,0)</f>
        <v>0</v>
      </c>
    </row>
    <row r="731" spans="1:84" ht="12.65" customHeight="1" x14ac:dyDescent="0.3">
      <c r="A731" s="201" t="s">
        <v>979</v>
      </c>
      <c r="B731" s="201"/>
      <c r="C731" s="201"/>
      <c r="D731" s="201"/>
      <c r="E731" s="201"/>
      <c r="F731" s="201"/>
      <c r="G731" s="201"/>
      <c r="H731" s="282"/>
      <c r="I731" s="282"/>
      <c r="J731" s="282"/>
      <c r="K731" s="282"/>
      <c r="L731" s="282"/>
      <c r="M731" s="282"/>
      <c r="N731" s="282"/>
      <c r="O731" s="282"/>
      <c r="P731" s="282"/>
      <c r="Q731" s="282"/>
      <c r="R731" s="282"/>
      <c r="S731" s="282"/>
      <c r="T731" s="282"/>
      <c r="U731" s="282"/>
      <c r="V731" s="282"/>
      <c r="W731" s="282"/>
      <c r="X731" s="282"/>
      <c r="BL731" s="197"/>
    </row>
    <row r="732" spans="1:84" ht="12.65" customHeight="1" x14ac:dyDescent="0.3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">
      <c r="A733" s="209" t="str">
        <f>RIGHT($C$84,3)&amp;"*"&amp;RIGHT($C$83,4)&amp;"*"&amp;C$55&amp;"*"&amp;"A"</f>
        <v>ics*153*6010*A</v>
      </c>
      <c r="B733" s="282">
        <f>ROUND(C59,0)</f>
        <v>0</v>
      </c>
      <c r="C733" s="285">
        <f>ROUND(C60,2)</f>
        <v>0</v>
      </c>
      <c r="D733" s="282">
        <f>ROUND(C61,0)</f>
        <v>0</v>
      </c>
      <c r="E733" s="282">
        <f>ROUND(C62,0)</f>
        <v>0</v>
      </c>
      <c r="F733" s="282">
        <f>ROUND(C63,0)</f>
        <v>0</v>
      </c>
      <c r="G733" s="282">
        <f>ROUND(C64,0)</f>
        <v>0</v>
      </c>
      <c r="H733" s="282">
        <f>ROUND(C65,0)</f>
        <v>0</v>
      </c>
      <c r="I733" s="282">
        <f>ROUND(C66,0)</f>
        <v>0</v>
      </c>
      <c r="J733" s="282">
        <f>ROUND(C67,0)</f>
        <v>0</v>
      </c>
      <c r="K733" s="282">
        <f>ROUND(C68,0)</f>
        <v>0</v>
      </c>
      <c r="L733" s="282">
        <f>ROUND(C70,0)</f>
        <v>0</v>
      </c>
      <c r="M733" s="282">
        <f>ROUND(C71,0)</f>
        <v>0</v>
      </c>
      <c r="N733" s="282">
        <f>ROUND(C76,0)</f>
        <v>0</v>
      </c>
      <c r="O733" s="282">
        <f>ROUND(C74,0)</f>
        <v>0</v>
      </c>
      <c r="P733" s="282">
        <f>IF(C77&gt;0,ROUND(C77,0),0)</f>
        <v>0</v>
      </c>
      <c r="Q733" s="282">
        <f>IF(C78&gt;0,ROUND(C78,0),0)</f>
        <v>0</v>
      </c>
      <c r="R733" s="282">
        <f>IF(C79&gt;0,ROUND(C79,0),0)</f>
        <v>0</v>
      </c>
      <c r="S733" s="282">
        <f>IF(C80&gt;0,ROUND(C80,0),0)</f>
        <v>0</v>
      </c>
      <c r="T733" s="285">
        <f>IF(C81&gt;0,ROUND(C81,2),0)</f>
        <v>0</v>
      </c>
      <c r="U733" s="282"/>
      <c r="X733" s="282"/>
      <c r="Y733" s="282"/>
      <c r="Z733" s="282">
        <f>IF(M667&lt;&gt;0,ROUND(M667,0),0)</f>
        <v>0</v>
      </c>
    </row>
    <row r="734" spans="1:84" ht="12.65" customHeight="1" x14ac:dyDescent="0.3">
      <c r="A734" s="209" t="str">
        <f>RIGHT($C$84,3)&amp;"*"&amp;RIGHT($C$83,4)&amp;"*"&amp;D$55&amp;"*"&amp;"A"</f>
        <v>ics*153*6030*A</v>
      </c>
      <c r="B734" s="282">
        <f>ROUND(D59,0)</f>
        <v>57</v>
      </c>
      <c r="C734" s="285">
        <f>ROUND(D60,2)</f>
        <v>0.01</v>
      </c>
      <c r="D734" s="282">
        <f>ROUND(D61,0)</f>
        <v>397</v>
      </c>
      <c r="E734" s="282">
        <f>ROUND(D62,0)</f>
        <v>30</v>
      </c>
      <c r="F734" s="282">
        <f>ROUND(D63,0)</f>
        <v>0</v>
      </c>
      <c r="G734" s="282">
        <f>ROUND(D64,0)</f>
        <v>6831</v>
      </c>
      <c r="H734" s="282">
        <f>ROUND(D65,0)</f>
        <v>0</v>
      </c>
      <c r="I734" s="282">
        <f>ROUND(D66,0)</f>
        <v>0</v>
      </c>
      <c r="J734" s="282">
        <f>ROUND(D67,0)</f>
        <v>1975</v>
      </c>
      <c r="K734" s="282">
        <f>ROUND(D68,0)</f>
        <v>0</v>
      </c>
      <c r="L734" s="282">
        <f>ROUND(D70,0)</f>
        <v>0</v>
      </c>
      <c r="M734" s="282">
        <f>ROUND(D71,0)</f>
        <v>10438</v>
      </c>
      <c r="N734" s="282">
        <f>ROUND(D76,0)</f>
        <v>95</v>
      </c>
      <c r="O734" s="282">
        <f>ROUND(D74,0)</f>
        <v>12720</v>
      </c>
      <c r="P734" s="282">
        <f>IF(D77&gt;0,ROUND(D77,0),0)</f>
        <v>0</v>
      </c>
      <c r="Q734" s="282">
        <f>IF(D78&gt;0,ROUND(D78,0),0)</f>
        <v>176</v>
      </c>
      <c r="R734" s="282">
        <f>IF(D79&gt;0,ROUND(D79,0),0)</f>
        <v>65</v>
      </c>
      <c r="S734" s="282">
        <f>IF(D80&gt;0,ROUND(D80,0),0)</f>
        <v>0</v>
      </c>
      <c r="T734" s="285">
        <f>IF(D81&gt;0,ROUND(D81,2),0)</f>
        <v>0</v>
      </c>
      <c r="U734" s="282"/>
      <c r="X734" s="282"/>
      <c r="Y734" s="282"/>
      <c r="Z734" s="282">
        <f t="shared" ref="Z734:Z778" si="21">IF(M668&lt;&gt;0,ROUND(M668,0),0)</f>
        <v>0</v>
      </c>
    </row>
    <row r="735" spans="1:84" ht="12.65" customHeight="1" x14ac:dyDescent="0.3">
      <c r="A735" s="209" t="str">
        <f>RIGHT($C$84,3)&amp;"*"&amp;RIGHT($C$83,4)&amp;"*"&amp;E$55&amp;"*"&amp;"A"</f>
        <v>ics*153*6070*A</v>
      </c>
      <c r="B735" s="282">
        <f>ROUND(E59,0)</f>
        <v>1493</v>
      </c>
      <c r="C735" s="285">
        <f>ROUND(E60,2)</f>
        <v>22.51</v>
      </c>
      <c r="D735" s="282">
        <f>ROUND(E61,0)</f>
        <v>1701207</v>
      </c>
      <c r="E735" s="282">
        <f>ROUND(E62,0)</f>
        <v>126314</v>
      </c>
      <c r="F735" s="282">
        <f>ROUND(E63,0)</f>
        <v>323136</v>
      </c>
      <c r="G735" s="282">
        <f>ROUND(E64,0)</f>
        <v>156455</v>
      </c>
      <c r="H735" s="282">
        <f>ROUND(E65,0)</f>
        <v>680</v>
      </c>
      <c r="I735" s="282">
        <f>ROUND(E66,0)</f>
        <v>236779</v>
      </c>
      <c r="J735" s="282">
        <f>ROUND(E67,0)</f>
        <v>109877</v>
      </c>
      <c r="K735" s="282">
        <f>ROUND(E68,0)</f>
        <v>19112</v>
      </c>
      <c r="L735" s="282">
        <f>ROUND(E70,0)</f>
        <v>0</v>
      </c>
      <c r="M735" s="282">
        <f>ROUND(E71,0)</f>
        <v>2692332</v>
      </c>
      <c r="N735" s="282">
        <f>ROUND(E76,0)</f>
        <v>5284</v>
      </c>
      <c r="O735" s="282">
        <f>ROUND(E74,0)</f>
        <v>1368363</v>
      </c>
      <c r="P735" s="282">
        <f>IF(E77&gt;0,ROUND(E77,0),0)</f>
        <v>4839</v>
      </c>
      <c r="Q735" s="282">
        <f>IF(E78&gt;0,ROUND(E78,0),0)</f>
        <v>4447</v>
      </c>
      <c r="R735" s="282">
        <f>IF(E79&gt;0,ROUND(E79,0),0)</f>
        <v>1635</v>
      </c>
      <c r="S735" s="282">
        <f>IF(E80&gt;0,ROUND(E80,0),0)</f>
        <v>23</v>
      </c>
      <c r="T735" s="285">
        <f>IF(E81&gt;0,ROUND(E81,2),0)</f>
        <v>0</v>
      </c>
      <c r="U735" s="282"/>
      <c r="X735" s="282"/>
      <c r="Y735" s="282"/>
      <c r="Z735" s="282">
        <f t="shared" si="21"/>
        <v>27837</v>
      </c>
    </row>
    <row r="736" spans="1:84" ht="12.65" customHeight="1" x14ac:dyDescent="0.3">
      <c r="A736" s="209" t="str">
        <f>RIGHT($C$84,3)&amp;"*"&amp;RIGHT($C$83,4)&amp;"*"&amp;F$55&amp;"*"&amp;"A"</f>
        <v>ics*153*6100*A</v>
      </c>
      <c r="B736" s="282">
        <f>ROUND(F59,0)</f>
        <v>0</v>
      </c>
      <c r="C736" s="285">
        <f>ROUND(F60,2)</f>
        <v>0</v>
      </c>
      <c r="D736" s="282">
        <f>ROUND(F61,0)</f>
        <v>0</v>
      </c>
      <c r="E736" s="282">
        <f>ROUND(F62,0)</f>
        <v>0</v>
      </c>
      <c r="F736" s="282">
        <f>ROUND(F63,0)</f>
        <v>0</v>
      </c>
      <c r="G736" s="282">
        <f>ROUND(F64,0)</f>
        <v>0</v>
      </c>
      <c r="H736" s="282">
        <f>ROUND(F65,0)</f>
        <v>0</v>
      </c>
      <c r="I736" s="282">
        <f>ROUND(F66,0)</f>
        <v>0</v>
      </c>
      <c r="J736" s="282">
        <f>ROUND(F67,0)</f>
        <v>0</v>
      </c>
      <c r="K736" s="282">
        <f>ROUND(F68,0)</f>
        <v>0</v>
      </c>
      <c r="L736" s="282">
        <f>ROUND(F70,0)</f>
        <v>0</v>
      </c>
      <c r="M736" s="282">
        <f>ROUND(F71,0)</f>
        <v>0</v>
      </c>
      <c r="N736" s="282">
        <f>ROUND(F76,0)</f>
        <v>0</v>
      </c>
      <c r="O736" s="282">
        <f>ROUND(F74,0)</f>
        <v>0</v>
      </c>
      <c r="P736" s="282">
        <f>IF(F77&gt;0,ROUND(F77,0),0)</f>
        <v>0</v>
      </c>
      <c r="Q736" s="282">
        <f>IF(F78&gt;0,ROUND(F78,0),0)</f>
        <v>0</v>
      </c>
      <c r="R736" s="282">
        <f>IF(F79&gt;0,ROUND(F79,0),0)</f>
        <v>0</v>
      </c>
      <c r="S736" s="282">
        <f>IF(F80&gt;0,ROUND(F80,0),0)</f>
        <v>0</v>
      </c>
      <c r="T736" s="285">
        <f>IF(F81&gt;0,ROUND(F81,2),0)</f>
        <v>0</v>
      </c>
      <c r="U736" s="282"/>
      <c r="X736" s="282"/>
      <c r="Y736" s="282"/>
      <c r="Z736" s="282">
        <f t="shared" si="21"/>
        <v>1865801</v>
      </c>
    </row>
    <row r="737" spans="1:26" ht="12.65" customHeight="1" x14ac:dyDescent="0.3">
      <c r="A737" s="209" t="str">
        <f>RIGHT($C$84,3)&amp;"*"&amp;RIGHT($C$83,4)&amp;"*"&amp;G$55&amp;"*"&amp;"A"</f>
        <v>ics*153*6120*A</v>
      </c>
      <c r="B737" s="282">
        <f>ROUND(G59,0)</f>
        <v>0</v>
      </c>
      <c r="C737" s="285">
        <f>ROUND(G60,2)</f>
        <v>0</v>
      </c>
      <c r="D737" s="282">
        <f>ROUND(G61,0)</f>
        <v>0</v>
      </c>
      <c r="E737" s="282">
        <f>ROUND(G62,0)</f>
        <v>0</v>
      </c>
      <c r="F737" s="282">
        <f>ROUND(G63,0)</f>
        <v>0</v>
      </c>
      <c r="G737" s="282">
        <f>ROUND(G64,0)</f>
        <v>0</v>
      </c>
      <c r="H737" s="282">
        <f>ROUND(G65,0)</f>
        <v>0</v>
      </c>
      <c r="I737" s="282">
        <f>ROUND(G66,0)</f>
        <v>0</v>
      </c>
      <c r="J737" s="282">
        <f>ROUND(G67,0)</f>
        <v>0</v>
      </c>
      <c r="K737" s="282">
        <f>ROUND(G68,0)</f>
        <v>0</v>
      </c>
      <c r="L737" s="282">
        <f>ROUND(G70,0)</f>
        <v>0</v>
      </c>
      <c r="M737" s="282">
        <f>ROUND(G71,0)</f>
        <v>0</v>
      </c>
      <c r="N737" s="282">
        <f>ROUND(G76,0)</f>
        <v>0</v>
      </c>
      <c r="O737" s="282">
        <f>ROUND(G74,0)</f>
        <v>0</v>
      </c>
      <c r="P737" s="282">
        <f>IF(G77&gt;0,ROUND(G77,0),0)</f>
        <v>0</v>
      </c>
      <c r="Q737" s="282">
        <f>IF(G78&gt;0,ROUND(G78,0),0)</f>
        <v>0</v>
      </c>
      <c r="R737" s="282">
        <f>IF(G79&gt;0,ROUND(G79,0),0)</f>
        <v>0</v>
      </c>
      <c r="S737" s="282">
        <f>IF(G80&gt;0,ROUND(G80,0),0)</f>
        <v>0</v>
      </c>
      <c r="T737" s="285">
        <f>IF(G81&gt;0,ROUND(G81,2),0)</f>
        <v>0</v>
      </c>
      <c r="U737" s="282"/>
      <c r="X737" s="282"/>
      <c r="Y737" s="282"/>
      <c r="Z737" s="282">
        <f t="shared" si="21"/>
        <v>0</v>
      </c>
    </row>
    <row r="738" spans="1:26" ht="12.65" customHeight="1" x14ac:dyDescent="0.3">
      <c r="A738" s="209" t="str">
        <f>RIGHT($C$84,3)&amp;"*"&amp;RIGHT($C$83,4)&amp;"*"&amp;H$55&amp;"*"&amp;"A"</f>
        <v>ics*153*6140*A</v>
      </c>
      <c r="B738" s="282">
        <f>ROUND(H59,0)</f>
        <v>0</v>
      </c>
      <c r="C738" s="285">
        <f>ROUND(H60,2)</f>
        <v>0</v>
      </c>
      <c r="D738" s="282">
        <f>ROUND(H61,0)</f>
        <v>0</v>
      </c>
      <c r="E738" s="282">
        <f>ROUND(H62,0)</f>
        <v>0</v>
      </c>
      <c r="F738" s="282">
        <f>ROUND(H63,0)</f>
        <v>0</v>
      </c>
      <c r="G738" s="282">
        <f>ROUND(H64,0)</f>
        <v>0</v>
      </c>
      <c r="H738" s="282">
        <f>ROUND(H65,0)</f>
        <v>0</v>
      </c>
      <c r="I738" s="282">
        <f>ROUND(H66,0)</f>
        <v>0</v>
      </c>
      <c r="J738" s="282">
        <f>ROUND(H67,0)</f>
        <v>0</v>
      </c>
      <c r="K738" s="282">
        <f>ROUND(H68,0)</f>
        <v>0</v>
      </c>
      <c r="L738" s="282">
        <f>ROUND(H70,0)</f>
        <v>0</v>
      </c>
      <c r="M738" s="282">
        <f>ROUND(H71,0)</f>
        <v>0</v>
      </c>
      <c r="N738" s="282">
        <f>ROUND(H76,0)</f>
        <v>0</v>
      </c>
      <c r="O738" s="282">
        <f>ROUND(H74,0)</f>
        <v>0</v>
      </c>
      <c r="P738" s="282">
        <f>IF(H77&gt;0,ROUND(H77,0),0)</f>
        <v>0</v>
      </c>
      <c r="Q738" s="282">
        <f>IF(H78&gt;0,ROUND(H78,0),0)</f>
        <v>0</v>
      </c>
      <c r="R738" s="282">
        <f>IF(H79&gt;0,ROUND(H79,0),0)</f>
        <v>0</v>
      </c>
      <c r="S738" s="282">
        <f>IF(H80&gt;0,ROUND(H80,0),0)</f>
        <v>0</v>
      </c>
      <c r="T738" s="285">
        <f>IF(H81&gt;0,ROUND(H81,2),0)</f>
        <v>0</v>
      </c>
      <c r="U738" s="282"/>
      <c r="X738" s="282"/>
      <c r="Y738" s="282"/>
      <c r="Z738" s="282">
        <f t="shared" si="21"/>
        <v>0</v>
      </c>
    </row>
    <row r="739" spans="1:26" ht="12.65" customHeight="1" x14ac:dyDescent="0.3">
      <c r="A739" s="209" t="str">
        <f>RIGHT($C$84,3)&amp;"*"&amp;RIGHT($C$83,4)&amp;"*"&amp;I$55&amp;"*"&amp;"A"</f>
        <v>ics*153*6150*A</v>
      </c>
      <c r="B739" s="282">
        <f>ROUND(I59,0)</f>
        <v>0</v>
      </c>
      <c r="C739" s="285">
        <f>ROUND(I60,2)</f>
        <v>0</v>
      </c>
      <c r="D739" s="282">
        <f>ROUND(I61,0)</f>
        <v>0</v>
      </c>
      <c r="E739" s="282">
        <f>ROUND(I62,0)</f>
        <v>0</v>
      </c>
      <c r="F739" s="282">
        <f>ROUND(I63,0)</f>
        <v>0</v>
      </c>
      <c r="G739" s="282">
        <f>ROUND(I64,0)</f>
        <v>0</v>
      </c>
      <c r="H739" s="282">
        <f>ROUND(I65,0)</f>
        <v>0</v>
      </c>
      <c r="I739" s="282">
        <f>ROUND(I66,0)</f>
        <v>0</v>
      </c>
      <c r="J739" s="282">
        <f>ROUND(I67,0)</f>
        <v>0</v>
      </c>
      <c r="K739" s="282">
        <f>ROUND(I68,0)</f>
        <v>0</v>
      </c>
      <c r="L739" s="282">
        <f>ROUND(I70,0)</f>
        <v>0</v>
      </c>
      <c r="M739" s="282">
        <f>ROUND(I71,0)</f>
        <v>0</v>
      </c>
      <c r="N739" s="282">
        <f>ROUND(I76,0)</f>
        <v>0</v>
      </c>
      <c r="O739" s="282">
        <f>ROUND(I74,0)</f>
        <v>0</v>
      </c>
      <c r="P739" s="282">
        <f>IF(I77&gt;0,ROUND(I77,0),0)</f>
        <v>0</v>
      </c>
      <c r="Q739" s="282">
        <f>IF(I78&gt;0,ROUND(I78,0),0)</f>
        <v>0</v>
      </c>
      <c r="R739" s="282">
        <f>IF(I79&gt;0,ROUND(I79,0),0)</f>
        <v>0</v>
      </c>
      <c r="S739" s="282">
        <f>IF(I80&gt;0,ROUND(I80,0),0)</f>
        <v>0</v>
      </c>
      <c r="T739" s="285">
        <f>IF(I81&gt;0,ROUND(I81,2),0)</f>
        <v>0</v>
      </c>
      <c r="U739" s="282"/>
      <c r="X739" s="282"/>
      <c r="Y739" s="282"/>
      <c r="Z739" s="282">
        <f t="shared" si="21"/>
        <v>0</v>
      </c>
    </row>
    <row r="740" spans="1:26" ht="12.65" customHeight="1" x14ac:dyDescent="0.3">
      <c r="A740" s="209" t="str">
        <f>RIGHT($C$84,3)&amp;"*"&amp;RIGHT($C$83,4)&amp;"*"&amp;J$55&amp;"*"&amp;"A"</f>
        <v>ics*153*6170*A</v>
      </c>
      <c r="B740" s="282">
        <f>ROUND(J59,0)</f>
        <v>63</v>
      </c>
      <c r="C740" s="285">
        <f>ROUND(J60,2)</f>
        <v>0</v>
      </c>
      <c r="D740" s="282">
        <f>ROUND(J61,0)</f>
        <v>0</v>
      </c>
      <c r="E740" s="282">
        <f>ROUND(J62,0)</f>
        <v>0</v>
      </c>
      <c r="F740" s="282">
        <f>ROUND(J63,0)</f>
        <v>0</v>
      </c>
      <c r="G740" s="282">
        <f>ROUND(J64,0)</f>
        <v>0</v>
      </c>
      <c r="H740" s="282">
        <f>ROUND(J65,0)</f>
        <v>0</v>
      </c>
      <c r="I740" s="282">
        <f>ROUND(J66,0)</f>
        <v>0</v>
      </c>
      <c r="J740" s="282">
        <f>ROUND(J67,0)</f>
        <v>3036</v>
      </c>
      <c r="K740" s="282">
        <f>ROUND(J68,0)</f>
        <v>0</v>
      </c>
      <c r="L740" s="282">
        <f>ROUND(J70,0)</f>
        <v>0</v>
      </c>
      <c r="M740" s="282">
        <f>ROUND(J71,0)</f>
        <v>3036</v>
      </c>
      <c r="N740" s="282">
        <f>ROUND(J76,0)</f>
        <v>146</v>
      </c>
      <c r="O740" s="282">
        <f>ROUND(J74,0)</f>
        <v>117</v>
      </c>
      <c r="P740" s="282">
        <f>IF(J77&gt;0,ROUND(J77,0),0)</f>
        <v>0</v>
      </c>
      <c r="Q740" s="282">
        <f>IF(J78&gt;0,ROUND(J78,0),0)</f>
        <v>146</v>
      </c>
      <c r="R740" s="282">
        <f>IF(J79&gt;0,ROUND(J79,0),0)</f>
        <v>71</v>
      </c>
      <c r="S740" s="282">
        <f>IF(J80&gt;0,ROUND(J80,0),0)</f>
        <v>0</v>
      </c>
      <c r="T740" s="285">
        <f>IF(J81&gt;0,ROUND(J81,2),0)</f>
        <v>0</v>
      </c>
      <c r="U740" s="282"/>
      <c r="X740" s="282"/>
      <c r="Y740" s="282"/>
      <c r="Z740" s="282">
        <f t="shared" si="21"/>
        <v>0</v>
      </c>
    </row>
    <row r="741" spans="1:26" ht="12.65" customHeight="1" x14ac:dyDescent="0.3">
      <c r="A741" s="209" t="str">
        <f>RIGHT($C$84,3)&amp;"*"&amp;RIGHT($C$83,4)&amp;"*"&amp;K$55&amp;"*"&amp;"A"</f>
        <v>ics*153*6200*A</v>
      </c>
      <c r="B741" s="282">
        <f>ROUND(K59,0)</f>
        <v>0</v>
      </c>
      <c r="C741" s="285">
        <f>ROUND(K60,2)</f>
        <v>0</v>
      </c>
      <c r="D741" s="282">
        <f>ROUND(K61,0)</f>
        <v>0</v>
      </c>
      <c r="E741" s="282">
        <f>ROUND(K62,0)</f>
        <v>0</v>
      </c>
      <c r="F741" s="282">
        <f>ROUND(K63,0)</f>
        <v>0</v>
      </c>
      <c r="G741" s="282">
        <f>ROUND(K64,0)</f>
        <v>0</v>
      </c>
      <c r="H741" s="282">
        <f>ROUND(K65,0)</f>
        <v>0</v>
      </c>
      <c r="I741" s="282">
        <f>ROUND(K66,0)</f>
        <v>0</v>
      </c>
      <c r="J741" s="282">
        <f>ROUND(K67,0)</f>
        <v>0</v>
      </c>
      <c r="K741" s="282">
        <f>ROUND(K68,0)</f>
        <v>0</v>
      </c>
      <c r="L741" s="282">
        <f>ROUND(K70,0)</f>
        <v>0</v>
      </c>
      <c r="M741" s="282">
        <f>ROUND(K71,0)</f>
        <v>0</v>
      </c>
      <c r="N741" s="282">
        <f>ROUND(K76,0)</f>
        <v>0</v>
      </c>
      <c r="O741" s="282">
        <f>ROUND(K74,0)</f>
        <v>0</v>
      </c>
      <c r="P741" s="282">
        <f>IF(K77&gt;0,ROUND(K77,0),0)</f>
        <v>0</v>
      </c>
      <c r="Q741" s="282">
        <f>IF(K78&gt;0,ROUND(K78,0),0)</f>
        <v>0</v>
      </c>
      <c r="R741" s="282">
        <f>IF(K79&gt;0,ROUND(K79,0),0)</f>
        <v>0</v>
      </c>
      <c r="S741" s="282">
        <f>IF(K80&gt;0,ROUND(K80,0),0)</f>
        <v>0</v>
      </c>
      <c r="T741" s="285">
        <f>IF(K81&gt;0,ROUND(K81,2),0)</f>
        <v>0</v>
      </c>
      <c r="U741" s="282"/>
      <c r="X741" s="282"/>
      <c r="Y741" s="282"/>
      <c r="Z741" s="282">
        <f t="shared" si="21"/>
        <v>20249</v>
      </c>
    </row>
    <row r="742" spans="1:26" ht="12.65" customHeight="1" x14ac:dyDescent="0.3">
      <c r="A742" s="209" t="str">
        <f>RIGHT($C$84,3)&amp;"*"&amp;RIGHT($C$83,4)&amp;"*"&amp;L$55&amp;"*"&amp;"A"</f>
        <v>ics*153*6210*A</v>
      </c>
      <c r="B742" s="282">
        <f>ROUND(L59,0)</f>
        <v>1120</v>
      </c>
      <c r="C742" s="285">
        <f>ROUND(L60,2)</f>
        <v>0</v>
      </c>
      <c r="D742" s="282">
        <f>ROUND(L61,0)</f>
        <v>0</v>
      </c>
      <c r="E742" s="282">
        <f>ROUND(L62,0)</f>
        <v>0</v>
      </c>
      <c r="F742" s="282">
        <f>ROUND(L63,0)</f>
        <v>0</v>
      </c>
      <c r="G742" s="282">
        <f>ROUND(L64,0)</f>
        <v>0</v>
      </c>
      <c r="H742" s="282">
        <f>ROUND(L65,0)</f>
        <v>0</v>
      </c>
      <c r="I742" s="282">
        <f>ROUND(L66,0)</f>
        <v>0</v>
      </c>
      <c r="J742" s="282">
        <f>ROUND(L67,0)</f>
        <v>54980</v>
      </c>
      <c r="K742" s="282">
        <f>ROUND(L68,0)</f>
        <v>0</v>
      </c>
      <c r="L742" s="282">
        <f>ROUND(L70,0)</f>
        <v>0</v>
      </c>
      <c r="M742" s="282">
        <f>ROUND(L71,0)</f>
        <v>54980</v>
      </c>
      <c r="N742" s="282">
        <f>ROUND(L76,0)</f>
        <v>2644</v>
      </c>
      <c r="O742" s="282">
        <f>ROUND(L74,0)</f>
        <v>0</v>
      </c>
      <c r="P742" s="282">
        <f>IF(L77&gt;0,ROUND(L77,0),0)</f>
        <v>3630</v>
      </c>
      <c r="Q742" s="282">
        <f>IF(L78&gt;0,ROUND(L78,0),0)</f>
        <v>3400</v>
      </c>
      <c r="R742" s="282">
        <f>IF(L79&gt;0,ROUND(L79,0),0)</f>
        <v>1250</v>
      </c>
      <c r="S742" s="282">
        <f>IF(L80&gt;0,ROUND(L80,0),0)</f>
        <v>0</v>
      </c>
      <c r="T742" s="285">
        <f>IF(L81&gt;0,ROUND(L81,2),0)</f>
        <v>0</v>
      </c>
      <c r="U742" s="282"/>
      <c r="X742" s="282"/>
      <c r="Y742" s="282"/>
      <c r="Z742" s="282">
        <f t="shared" si="21"/>
        <v>0</v>
      </c>
    </row>
    <row r="743" spans="1:26" ht="12.65" customHeight="1" x14ac:dyDescent="0.3">
      <c r="A743" s="209" t="str">
        <f>RIGHT($C$84,3)&amp;"*"&amp;RIGHT($C$83,4)&amp;"*"&amp;M$55&amp;"*"&amp;"A"</f>
        <v>ics*153*6330*A</v>
      </c>
      <c r="B743" s="282">
        <f>ROUND(M59,0)</f>
        <v>0</v>
      </c>
      <c r="C743" s="285">
        <f>ROUND(M60,2)</f>
        <v>0</v>
      </c>
      <c r="D743" s="282">
        <f>ROUND(M61,0)</f>
        <v>0</v>
      </c>
      <c r="E743" s="282">
        <f>ROUND(M62,0)</f>
        <v>0</v>
      </c>
      <c r="F743" s="282">
        <f>ROUND(M63,0)</f>
        <v>0</v>
      </c>
      <c r="G743" s="282">
        <f>ROUND(M64,0)</f>
        <v>0</v>
      </c>
      <c r="H743" s="282">
        <f>ROUND(M65,0)</f>
        <v>0</v>
      </c>
      <c r="I743" s="282">
        <f>ROUND(M66,0)</f>
        <v>0</v>
      </c>
      <c r="J743" s="282">
        <f>ROUND(M67,0)</f>
        <v>0</v>
      </c>
      <c r="K743" s="282">
        <f>ROUND(M68,0)</f>
        <v>0</v>
      </c>
      <c r="L743" s="282">
        <f>ROUND(M70,0)</f>
        <v>0</v>
      </c>
      <c r="M743" s="282">
        <f>ROUND(M71,0)</f>
        <v>0</v>
      </c>
      <c r="N743" s="282">
        <f>ROUND(M76,0)</f>
        <v>0</v>
      </c>
      <c r="O743" s="282">
        <f>ROUND(M74,0)</f>
        <v>0</v>
      </c>
      <c r="P743" s="282">
        <f>IF(M77&gt;0,ROUND(M77,0),0)</f>
        <v>0</v>
      </c>
      <c r="Q743" s="282">
        <f>IF(M78&gt;0,ROUND(M78,0),0)</f>
        <v>0</v>
      </c>
      <c r="R743" s="282">
        <f>IF(M79&gt;0,ROUND(M79,0),0)</f>
        <v>0</v>
      </c>
      <c r="S743" s="282">
        <f>IF(M80&gt;0,ROUND(M80,0),0)</f>
        <v>0</v>
      </c>
      <c r="T743" s="285">
        <f>IF(M81&gt;0,ROUND(M81,2),0)</f>
        <v>0</v>
      </c>
      <c r="U743" s="282"/>
      <c r="X743" s="282"/>
      <c r="Y743" s="282"/>
      <c r="Z743" s="282">
        <f t="shared" si="21"/>
        <v>648103</v>
      </c>
    </row>
    <row r="744" spans="1:26" ht="12.65" customHeight="1" x14ac:dyDescent="0.3">
      <c r="A744" s="209" t="str">
        <f>RIGHT($C$84,3)&amp;"*"&amp;RIGHT($C$83,4)&amp;"*"&amp;N$55&amp;"*"&amp;"A"</f>
        <v>ics*153*6400*A</v>
      </c>
      <c r="B744" s="282">
        <f>ROUND(N59,0)</f>
        <v>0</v>
      </c>
      <c r="C744" s="285">
        <f>ROUND(N60,2)</f>
        <v>0</v>
      </c>
      <c r="D744" s="282">
        <f>ROUND(N61,0)</f>
        <v>0</v>
      </c>
      <c r="E744" s="282">
        <f>ROUND(N62,0)</f>
        <v>0</v>
      </c>
      <c r="F744" s="282">
        <f>ROUND(N63,0)</f>
        <v>0</v>
      </c>
      <c r="G744" s="282">
        <f>ROUND(N64,0)</f>
        <v>0</v>
      </c>
      <c r="H744" s="282">
        <f>ROUND(N65,0)</f>
        <v>0</v>
      </c>
      <c r="I744" s="282">
        <f>ROUND(N66,0)</f>
        <v>0</v>
      </c>
      <c r="J744" s="282">
        <f>ROUND(N67,0)</f>
        <v>0</v>
      </c>
      <c r="K744" s="282">
        <f>ROUND(N68,0)</f>
        <v>0</v>
      </c>
      <c r="L744" s="282">
        <f>ROUND(N70,0)</f>
        <v>0</v>
      </c>
      <c r="M744" s="282">
        <f>ROUND(N71,0)</f>
        <v>0</v>
      </c>
      <c r="N744" s="282">
        <f>ROUND(N76,0)</f>
        <v>0</v>
      </c>
      <c r="O744" s="282">
        <f>ROUND(N74,0)</f>
        <v>0</v>
      </c>
      <c r="P744" s="282">
        <f>IF(N77&gt;0,ROUND(N77,0),0)</f>
        <v>0</v>
      </c>
      <c r="Q744" s="282">
        <f>IF(N78&gt;0,ROUND(N78,0),0)</f>
        <v>0</v>
      </c>
      <c r="R744" s="282">
        <f>IF(N79&gt;0,ROUND(N79,0),0)</f>
        <v>0</v>
      </c>
      <c r="S744" s="282">
        <f>IF(N80&gt;0,ROUND(N80,0),0)</f>
        <v>0</v>
      </c>
      <c r="T744" s="285">
        <f>IF(N81&gt;0,ROUND(N81,2),0)</f>
        <v>0</v>
      </c>
      <c r="U744" s="282"/>
      <c r="X744" s="282"/>
      <c r="Y744" s="282"/>
      <c r="Z744" s="282">
        <f t="shared" si="21"/>
        <v>0</v>
      </c>
    </row>
    <row r="745" spans="1:26" ht="12.65" customHeight="1" x14ac:dyDescent="0.3">
      <c r="A745" s="209" t="str">
        <f>RIGHT($C$84,3)&amp;"*"&amp;RIGHT($C$83,4)&amp;"*"&amp;O$55&amp;"*"&amp;"A"</f>
        <v>ics*153*7010*A</v>
      </c>
      <c r="B745" s="282">
        <f>ROUND(O59,0)</f>
        <v>37</v>
      </c>
      <c r="C745" s="285">
        <f>ROUND(O60,2)</f>
        <v>5.78</v>
      </c>
      <c r="D745" s="282">
        <f>ROUND(O61,0)</f>
        <v>593319</v>
      </c>
      <c r="E745" s="282">
        <f>ROUND(O62,0)</f>
        <v>42304</v>
      </c>
      <c r="F745" s="282">
        <f>ROUND(O63,0)</f>
        <v>0</v>
      </c>
      <c r="G745" s="282">
        <f>ROUND(O64,0)</f>
        <v>13709</v>
      </c>
      <c r="H745" s="282">
        <f>ROUND(O65,0)</f>
        <v>721</v>
      </c>
      <c r="I745" s="282">
        <f>ROUND(O66,0)</f>
        <v>27541</v>
      </c>
      <c r="J745" s="282">
        <f>ROUND(O67,0)</f>
        <v>21730</v>
      </c>
      <c r="K745" s="282">
        <f>ROUND(O68,0)</f>
        <v>0</v>
      </c>
      <c r="L745" s="282">
        <f>ROUND(O70,0)</f>
        <v>0</v>
      </c>
      <c r="M745" s="282">
        <f>ROUND(O71,0)</f>
        <v>700564</v>
      </c>
      <c r="N745" s="282">
        <f>ROUND(O76,0)</f>
        <v>1045</v>
      </c>
      <c r="O745" s="282">
        <f>ROUND(O74,0)</f>
        <v>336635</v>
      </c>
      <c r="P745" s="282">
        <f>IF(O77&gt;0,ROUND(O77,0),0)</f>
        <v>0</v>
      </c>
      <c r="Q745" s="282">
        <f>IF(O78&gt;0,ROUND(O78,0),0)</f>
        <v>1045</v>
      </c>
      <c r="R745" s="282">
        <f>IF(O79&gt;0,ROUND(O79,0),0)</f>
        <v>0</v>
      </c>
      <c r="S745" s="282">
        <f>IF(O80&gt;0,ROUND(O80,0),0)</f>
        <v>6</v>
      </c>
      <c r="T745" s="285">
        <f>IF(O81&gt;0,ROUND(O81,2),0)</f>
        <v>0</v>
      </c>
      <c r="U745" s="282"/>
      <c r="X745" s="282"/>
      <c r="Y745" s="282"/>
      <c r="Z745" s="282">
        <f t="shared" si="21"/>
        <v>0</v>
      </c>
    </row>
    <row r="746" spans="1:26" ht="12.65" customHeight="1" x14ac:dyDescent="0.3">
      <c r="A746" s="209" t="str">
        <f>RIGHT($C$84,3)&amp;"*"&amp;RIGHT($C$83,4)&amp;"*"&amp;P$55&amp;"*"&amp;"A"</f>
        <v>ics*153*7020*A</v>
      </c>
      <c r="B746" s="282">
        <f>ROUND(P59,0)</f>
        <v>80945</v>
      </c>
      <c r="C746" s="285">
        <f>ROUND(P60,2)</f>
        <v>13.7</v>
      </c>
      <c r="D746" s="282">
        <f>ROUND(P61,0)</f>
        <v>1259626</v>
      </c>
      <c r="E746" s="282">
        <f>ROUND(P62,0)</f>
        <v>93019</v>
      </c>
      <c r="F746" s="282">
        <f>ROUND(P63,0)</f>
        <v>0</v>
      </c>
      <c r="G746" s="282">
        <f>ROUND(P64,0)</f>
        <v>1723094</v>
      </c>
      <c r="H746" s="282">
        <f>ROUND(P65,0)</f>
        <v>680</v>
      </c>
      <c r="I746" s="282">
        <f>ROUND(P66,0)</f>
        <v>99970</v>
      </c>
      <c r="J746" s="282">
        <f>ROUND(P67,0)</f>
        <v>135745</v>
      </c>
      <c r="K746" s="282">
        <f>ROUND(P68,0)</f>
        <v>17787</v>
      </c>
      <c r="L746" s="282">
        <f>ROUND(P70,0)</f>
        <v>0</v>
      </c>
      <c r="M746" s="282">
        <f>ROUND(P71,0)</f>
        <v>3388061</v>
      </c>
      <c r="N746" s="282">
        <f>ROUND(P76,0)</f>
        <v>6528</v>
      </c>
      <c r="O746" s="282">
        <f>ROUND(P74,0)</f>
        <v>7081549</v>
      </c>
      <c r="P746" s="282">
        <f>IF(P77&gt;0,ROUND(P77,0),0)</f>
        <v>0</v>
      </c>
      <c r="Q746" s="282">
        <f>IF(P78&gt;0,ROUND(P78,0),0)</f>
        <v>10258</v>
      </c>
      <c r="R746" s="282">
        <f>IF(P79&gt;0,ROUND(P79,0),0)</f>
        <v>0</v>
      </c>
      <c r="S746" s="282">
        <f>IF(P80&gt;0,ROUND(P80,0),0)</f>
        <v>12</v>
      </c>
      <c r="T746" s="285">
        <f>IF(P81&gt;0,ROUND(P81,2),0)</f>
        <v>0</v>
      </c>
      <c r="U746" s="282"/>
      <c r="X746" s="282"/>
      <c r="Y746" s="282"/>
      <c r="Z746" s="282">
        <f t="shared" si="21"/>
        <v>282123</v>
      </c>
    </row>
    <row r="747" spans="1:26" ht="12.65" customHeight="1" x14ac:dyDescent="0.3">
      <c r="A747" s="209" t="str">
        <f>RIGHT($C$84,3)&amp;"*"&amp;RIGHT($C$83,4)&amp;"*"&amp;Q$55&amp;"*"&amp;"A"</f>
        <v>ics*153*7030*A</v>
      </c>
      <c r="B747" s="282">
        <f>ROUND(Q59,0)</f>
        <v>26771</v>
      </c>
      <c r="C747" s="285">
        <f>ROUND(Q60,2)</f>
        <v>0</v>
      </c>
      <c r="D747" s="282">
        <f>ROUND(Q61,0)</f>
        <v>0</v>
      </c>
      <c r="E747" s="282">
        <f>ROUND(Q62,0)</f>
        <v>0</v>
      </c>
      <c r="F747" s="282">
        <f>ROUND(Q63,0)</f>
        <v>0</v>
      </c>
      <c r="G747" s="282">
        <f>ROUND(Q64,0)</f>
        <v>68</v>
      </c>
      <c r="H747" s="282">
        <f>ROUND(Q65,0)</f>
        <v>0</v>
      </c>
      <c r="I747" s="282">
        <f>ROUND(Q66,0)</f>
        <v>0</v>
      </c>
      <c r="J747" s="282">
        <f>ROUND(Q67,0)</f>
        <v>77563</v>
      </c>
      <c r="K747" s="282">
        <f>ROUND(Q68,0)</f>
        <v>0</v>
      </c>
      <c r="L747" s="282">
        <f>ROUND(Q70,0)</f>
        <v>0</v>
      </c>
      <c r="M747" s="282">
        <f>ROUND(Q71,0)</f>
        <v>77631</v>
      </c>
      <c r="N747" s="282">
        <f>ROUND(Q76,0)</f>
        <v>3730</v>
      </c>
      <c r="O747" s="282">
        <f>ROUND(Q74,0)</f>
        <v>719083</v>
      </c>
      <c r="P747" s="282">
        <f>IF(Q77&gt;0,ROUND(Q77,0),0)</f>
        <v>0</v>
      </c>
      <c r="Q747" s="282">
        <f>IF(Q78&gt;0,ROUND(Q78,0),0)</f>
        <v>0</v>
      </c>
      <c r="R747" s="282">
        <f>IF(Q79&gt;0,ROUND(Q79,0),0)</f>
        <v>0</v>
      </c>
      <c r="S747" s="282">
        <f>IF(Q80&gt;0,ROUND(Q80,0),0)</f>
        <v>0</v>
      </c>
      <c r="T747" s="285">
        <f>IF(Q81&gt;0,ROUND(Q81,2),0)</f>
        <v>0</v>
      </c>
      <c r="U747" s="282"/>
      <c r="X747" s="282"/>
      <c r="Y747" s="282"/>
      <c r="Z747" s="282">
        <f t="shared" si="21"/>
        <v>2358813</v>
      </c>
    </row>
    <row r="748" spans="1:26" ht="12.65" customHeight="1" x14ac:dyDescent="0.3">
      <c r="A748" s="209" t="str">
        <f>RIGHT($C$84,3)&amp;"*"&amp;RIGHT($C$83,4)&amp;"*"&amp;R$55&amp;"*"&amp;"A"</f>
        <v>ics*153*7040*A</v>
      </c>
      <c r="B748" s="282">
        <f>ROUND(R59,0)</f>
        <v>64730</v>
      </c>
      <c r="C748" s="285">
        <f>ROUND(R60,2)</f>
        <v>3</v>
      </c>
      <c r="D748" s="282">
        <f>ROUND(R61,0)</f>
        <v>619180</v>
      </c>
      <c r="E748" s="282">
        <f>ROUND(R62,0)</f>
        <v>33874</v>
      </c>
      <c r="F748" s="282">
        <f>ROUND(R63,0)</f>
        <v>0</v>
      </c>
      <c r="G748" s="282">
        <f>ROUND(R64,0)</f>
        <v>30606</v>
      </c>
      <c r="H748" s="282">
        <f>ROUND(R65,0)</f>
        <v>0</v>
      </c>
      <c r="I748" s="282">
        <f>ROUND(R66,0)</f>
        <v>2213</v>
      </c>
      <c r="J748" s="282">
        <f>ROUND(R67,0)</f>
        <v>4866</v>
      </c>
      <c r="K748" s="282">
        <f>ROUND(R68,0)</f>
        <v>0</v>
      </c>
      <c r="L748" s="282">
        <f>ROUND(R70,0)</f>
        <v>0</v>
      </c>
      <c r="M748" s="282">
        <f>ROUND(R71,0)</f>
        <v>690739</v>
      </c>
      <c r="N748" s="282">
        <f>ROUND(R76,0)</f>
        <v>234</v>
      </c>
      <c r="O748" s="282">
        <f>ROUND(R74,0)</f>
        <v>1698426</v>
      </c>
      <c r="P748" s="282">
        <f>IF(R77&gt;0,ROUND(R77,0),0)</f>
        <v>0</v>
      </c>
      <c r="Q748" s="282">
        <f>IF(R78&gt;0,ROUND(R78,0),0)</f>
        <v>234</v>
      </c>
      <c r="R748" s="282">
        <f>IF(R79&gt;0,ROUND(R79,0),0)</f>
        <v>0</v>
      </c>
      <c r="S748" s="282">
        <f>IF(R80&gt;0,ROUND(R80,0),0)</f>
        <v>0</v>
      </c>
      <c r="T748" s="285">
        <f>IF(R81&gt;0,ROUND(R81,2),0)</f>
        <v>0</v>
      </c>
      <c r="U748" s="282"/>
      <c r="X748" s="282"/>
      <c r="Y748" s="282"/>
      <c r="Z748" s="282">
        <f t="shared" si="21"/>
        <v>298592</v>
      </c>
    </row>
    <row r="749" spans="1:26" ht="12.65" customHeight="1" x14ac:dyDescent="0.3">
      <c r="A749" s="209" t="str">
        <f>RIGHT($C$84,3)&amp;"*"&amp;RIGHT($C$83,4)&amp;"*"&amp;S$55&amp;"*"&amp;"A"</f>
        <v>ics*153*7050*A</v>
      </c>
      <c r="B749" s="282"/>
      <c r="C749" s="285">
        <f>ROUND(S60,2)</f>
        <v>0</v>
      </c>
      <c r="D749" s="282">
        <f>ROUND(S61,0)</f>
        <v>0</v>
      </c>
      <c r="E749" s="282">
        <f>ROUND(S62,0)</f>
        <v>0</v>
      </c>
      <c r="F749" s="282">
        <f>ROUND(S63,0)</f>
        <v>0</v>
      </c>
      <c r="G749" s="282">
        <f>ROUND(S64,0)</f>
        <v>0</v>
      </c>
      <c r="H749" s="282">
        <f>ROUND(S65,0)</f>
        <v>0</v>
      </c>
      <c r="I749" s="282">
        <f>ROUND(S66,0)</f>
        <v>0</v>
      </c>
      <c r="J749" s="282">
        <f>ROUND(S67,0)</f>
        <v>0</v>
      </c>
      <c r="K749" s="282">
        <f>ROUND(S68,0)</f>
        <v>0</v>
      </c>
      <c r="L749" s="282">
        <f>ROUND(S70,0)</f>
        <v>0</v>
      </c>
      <c r="M749" s="282">
        <f>ROUND(S71,0)</f>
        <v>0</v>
      </c>
      <c r="N749" s="282">
        <f>ROUND(S76,0)</f>
        <v>0</v>
      </c>
      <c r="O749" s="282">
        <f>ROUND(S74,0)</f>
        <v>0</v>
      </c>
      <c r="P749" s="282">
        <f>IF(S77&gt;0,ROUND(S77,0),0)</f>
        <v>0</v>
      </c>
      <c r="Q749" s="282">
        <f>IF(S78&gt;0,ROUND(S78,0),0)</f>
        <v>0</v>
      </c>
      <c r="R749" s="282">
        <f>IF(S79&gt;0,ROUND(S79,0),0)</f>
        <v>0</v>
      </c>
      <c r="S749" s="282">
        <f>IF(S80&gt;0,ROUND(S80,0),0)</f>
        <v>0</v>
      </c>
      <c r="T749" s="285">
        <f>IF(S81&gt;0,ROUND(S81,2),0)</f>
        <v>0</v>
      </c>
      <c r="U749" s="282"/>
      <c r="X749" s="282"/>
      <c r="Y749" s="282"/>
      <c r="Z749" s="282">
        <f t="shared" si="21"/>
        <v>352463</v>
      </c>
    </row>
    <row r="750" spans="1:26" ht="12.65" customHeight="1" x14ac:dyDescent="0.3">
      <c r="A750" s="209" t="str">
        <f>RIGHT($C$84,3)&amp;"*"&amp;RIGHT($C$83,4)&amp;"*"&amp;T$55&amp;"*"&amp;"A"</f>
        <v>ics*153*7060*A</v>
      </c>
      <c r="B750" s="282"/>
      <c r="C750" s="285">
        <f>ROUND(T60,2)</f>
        <v>0</v>
      </c>
      <c r="D750" s="282">
        <f>ROUND(T61,0)</f>
        <v>0</v>
      </c>
      <c r="E750" s="282">
        <f>ROUND(T62,0)</f>
        <v>0</v>
      </c>
      <c r="F750" s="282">
        <f>ROUND(T63,0)</f>
        <v>0</v>
      </c>
      <c r="G750" s="282">
        <f>ROUND(T64,0)</f>
        <v>0</v>
      </c>
      <c r="H750" s="282">
        <f>ROUND(T65,0)</f>
        <v>0</v>
      </c>
      <c r="I750" s="282">
        <f>ROUND(T66,0)</f>
        <v>0</v>
      </c>
      <c r="J750" s="282">
        <f>ROUND(T67,0)</f>
        <v>0</v>
      </c>
      <c r="K750" s="282">
        <f>ROUND(T68,0)</f>
        <v>0</v>
      </c>
      <c r="L750" s="282">
        <f>ROUND(T70,0)</f>
        <v>0</v>
      </c>
      <c r="M750" s="282">
        <f>ROUND(T71,0)</f>
        <v>0</v>
      </c>
      <c r="N750" s="282">
        <f>ROUND(T76,0)</f>
        <v>0</v>
      </c>
      <c r="O750" s="282">
        <f>ROUND(T74,0)</f>
        <v>0</v>
      </c>
      <c r="P750" s="282">
        <f>IF(T77&gt;0,ROUND(T77,0),0)</f>
        <v>0</v>
      </c>
      <c r="Q750" s="282">
        <f>IF(T78&gt;0,ROUND(T78,0),0)</f>
        <v>0</v>
      </c>
      <c r="R750" s="282">
        <f>IF(T79&gt;0,ROUND(T79,0),0)</f>
        <v>0</v>
      </c>
      <c r="S750" s="282">
        <f>IF(T80&gt;0,ROUND(T80,0),0)</f>
        <v>0</v>
      </c>
      <c r="T750" s="285">
        <f>IF(T81&gt;0,ROUND(T81,2),0)</f>
        <v>0</v>
      </c>
      <c r="U750" s="282"/>
      <c r="X750" s="282"/>
      <c r="Y750" s="282"/>
      <c r="Z750" s="282">
        <f t="shared" si="21"/>
        <v>0</v>
      </c>
    </row>
    <row r="751" spans="1:26" ht="12.65" customHeight="1" x14ac:dyDescent="0.3">
      <c r="A751" s="209" t="str">
        <f>RIGHT($C$84,3)&amp;"*"&amp;RIGHT($C$83,4)&amp;"*"&amp;U$55&amp;"*"&amp;"A"</f>
        <v>ics*153*7070*A</v>
      </c>
      <c r="B751" s="282">
        <f>ROUND(U59,0)</f>
        <v>79514</v>
      </c>
      <c r="C751" s="285">
        <f>ROUND(U60,2)</f>
        <v>10.88</v>
      </c>
      <c r="D751" s="282">
        <f>ROUND(U61,0)</f>
        <v>760379</v>
      </c>
      <c r="E751" s="282">
        <f>ROUND(U62,0)</f>
        <v>54400</v>
      </c>
      <c r="F751" s="282">
        <f>ROUND(U63,0)</f>
        <v>31524</v>
      </c>
      <c r="G751" s="282">
        <f>ROUND(U64,0)</f>
        <v>407504</v>
      </c>
      <c r="H751" s="282">
        <f>ROUND(U65,0)</f>
        <v>716</v>
      </c>
      <c r="I751" s="282">
        <f>ROUND(U66,0)</f>
        <v>346565</v>
      </c>
      <c r="J751" s="282">
        <f>ROUND(U67,0)</f>
        <v>44021</v>
      </c>
      <c r="K751" s="282">
        <f>ROUND(U68,0)</f>
        <v>0</v>
      </c>
      <c r="L751" s="282">
        <f>ROUND(U70,0)</f>
        <v>0</v>
      </c>
      <c r="M751" s="282">
        <f>ROUND(U71,0)</f>
        <v>1706006</v>
      </c>
      <c r="N751" s="282">
        <f>ROUND(U76,0)</f>
        <v>2117</v>
      </c>
      <c r="O751" s="282">
        <f>ROUND(U74,0)</f>
        <v>5734476</v>
      </c>
      <c r="P751" s="282">
        <f>IF(U77&gt;0,ROUND(U77,0),0)</f>
        <v>0</v>
      </c>
      <c r="Q751" s="282">
        <f>IF(U78&gt;0,ROUND(U78,0),0)</f>
        <v>2117</v>
      </c>
      <c r="R751" s="282">
        <f>IF(U79&gt;0,ROUND(U79,0),0)</f>
        <v>0</v>
      </c>
      <c r="S751" s="282">
        <f>IF(U80&gt;0,ROUND(U80,0),0)</f>
        <v>0</v>
      </c>
      <c r="T751" s="285">
        <f>IF(U81&gt;0,ROUND(U81,2),0)</f>
        <v>0</v>
      </c>
      <c r="U751" s="282"/>
      <c r="X751" s="282"/>
      <c r="Y751" s="282"/>
      <c r="Z751" s="282">
        <f t="shared" si="21"/>
        <v>0</v>
      </c>
    </row>
    <row r="752" spans="1:26" ht="12.65" customHeight="1" x14ac:dyDescent="0.3">
      <c r="A752" s="209" t="str">
        <f>RIGHT($C$84,3)&amp;"*"&amp;RIGHT($C$83,4)&amp;"*"&amp;V$55&amp;"*"&amp;"A"</f>
        <v>ics*153*7110*A</v>
      </c>
      <c r="B752" s="282">
        <f>ROUND(V59,0)</f>
        <v>1266</v>
      </c>
      <c r="C752" s="285">
        <f>ROUND(V60,2)</f>
        <v>0</v>
      </c>
      <c r="D752" s="282">
        <f>ROUND(V61,0)</f>
        <v>0</v>
      </c>
      <c r="E752" s="282">
        <f>ROUND(V62,0)</f>
        <v>0</v>
      </c>
      <c r="F752" s="282">
        <f>ROUND(V63,0)</f>
        <v>0</v>
      </c>
      <c r="G752" s="282">
        <f>ROUND(V64,0)</f>
        <v>0</v>
      </c>
      <c r="H752" s="282">
        <f>ROUND(V65,0)</f>
        <v>0</v>
      </c>
      <c r="I752" s="282">
        <f>ROUND(V66,0)</f>
        <v>0</v>
      </c>
      <c r="J752" s="282">
        <f>ROUND(V67,0)</f>
        <v>0</v>
      </c>
      <c r="K752" s="282">
        <f>ROUND(V68,0)</f>
        <v>0</v>
      </c>
      <c r="L752" s="282">
        <f>ROUND(V70,0)</f>
        <v>0</v>
      </c>
      <c r="M752" s="282">
        <f>ROUND(V71,0)</f>
        <v>0</v>
      </c>
      <c r="N752" s="282">
        <f>ROUND(V76,0)</f>
        <v>0</v>
      </c>
      <c r="O752" s="282">
        <f>ROUND(V74,0)</f>
        <v>235495</v>
      </c>
      <c r="P752" s="282">
        <f>IF(V77&gt;0,ROUND(V77,0),0)</f>
        <v>0</v>
      </c>
      <c r="Q752" s="282">
        <f>IF(V78&gt;0,ROUND(V78,0),0)</f>
        <v>0</v>
      </c>
      <c r="R752" s="282">
        <f>IF(V79&gt;0,ROUND(V79,0),0)</f>
        <v>0</v>
      </c>
      <c r="S752" s="282">
        <f>IF(V80&gt;0,ROUND(V80,0),0)</f>
        <v>0</v>
      </c>
      <c r="T752" s="285">
        <f>IF(V81&gt;0,ROUND(V81,2),0)</f>
        <v>0</v>
      </c>
      <c r="U752" s="282"/>
      <c r="X752" s="282"/>
      <c r="Y752" s="282"/>
      <c r="Z752" s="282">
        <f t="shared" si="21"/>
        <v>1160507</v>
      </c>
    </row>
    <row r="753" spans="1:26" ht="12.65" customHeight="1" x14ac:dyDescent="0.3">
      <c r="A753" s="209" t="str">
        <f>RIGHT($C$84,3)&amp;"*"&amp;RIGHT($C$83,4)&amp;"*"&amp;W$55&amp;"*"&amp;"A"</f>
        <v>ics*153*7120*A</v>
      </c>
      <c r="B753" s="282">
        <f>ROUND(W59,0)</f>
        <v>0</v>
      </c>
      <c r="C753" s="285">
        <f>ROUND(W60,2)</f>
        <v>0</v>
      </c>
      <c r="D753" s="282">
        <f>ROUND(W61,0)</f>
        <v>0</v>
      </c>
      <c r="E753" s="282">
        <f>ROUND(W62,0)</f>
        <v>0</v>
      </c>
      <c r="F753" s="282">
        <f>ROUND(W63,0)</f>
        <v>0</v>
      </c>
      <c r="G753" s="282">
        <f>ROUND(W64,0)</f>
        <v>0</v>
      </c>
      <c r="H753" s="282">
        <f>ROUND(W65,0)</f>
        <v>0</v>
      </c>
      <c r="I753" s="282">
        <f>ROUND(W66,0)</f>
        <v>0</v>
      </c>
      <c r="J753" s="282">
        <f>ROUND(W67,0)</f>
        <v>0</v>
      </c>
      <c r="K753" s="282">
        <f>ROUND(W68,0)</f>
        <v>0</v>
      </c>
      <c r="L753" s="282">
        <f>ROUND(W70,0)</f>
        <v>0</v>
      </c>
      <c r="M753" s="282">
        <f>ROUND(W71,0)</f>
        <v>0</v>
      </c>
      <c r="N753" s="282">
        <f>ROUND(W76,0)</f>
        <v>0</v>
      </c>
      <c r="O753" s="282">
        <f>ROUND(W74,0)</f>
        <v>0</v>
      </c>
      <c r="P753" s="282">
        <f>IF(W77&gt;0,ROUND(W77,0),0)</f>
        <v>0</v>
      </c>
      <c r="Q753" s="282">
        <f>IF(W78&gt;0,ROUND(W78,0),0)</f>
        <v>0</v>
      </c>
      <c r="R753" s="282">
        <f>IF(W79&gt;0,ROUND(W79,0),0)</f>
        <v>0</v>
      </c>
      <c r="S753" s="282">
        <f>IF(W80&gt;0,ROUND(W80,0),0)</f>
        <v>0</v>
      </c>
      <c r="T753" s="285">
        <f>IF(W81&gt;0,ROUND(W81,2),0)</f>
        <v>0</v>
      </c>
      <c r="U753" s="282"/>
      <c r="X753" s="282"/>
      <c r="Y753" s="282"/>
      <c r="Z753" s="282">
        <f t="shared" si="21"/>
        <v>26450</v>
      </c>
    </row>
    <row r="754" spans="1:26" ht="12.65" customHeight="1" x14ac:dyDescent="0.3">
      <c r="A754" s="209" t="str">
        <f>RIGHT($C$84,3)&amp;"*"&amp;RIGHT($C$83,4)&amp;"*"&amp;X$55&amp;"*"&amp;"A"</f>
        <v>ics*153*7130*A</v>
      </c>
      <c r="B754" s="282">
        <f>ROUND(X59,0)</f>
        <v>0</v>
      </c>
      <c r="C754" s="285">
        <f>ROUND(X60,2)</f>
        <v>0</v>
      </c>
      <c r="D754" s="282">
        <f>ROUND(X61,0)</f>
        <v>0</v>
      </c>
      <c r="E754" s="282">
        <f>ROUND(X62,0)</f>
        <v>0</v>
      </c>
      <c r="F754" s="282">
        <f>ROUND(X63,0)</f>
        <v>0</v>
      </c>
      <c r="G754" s="282">
        <f>ROUND(X64,0)</f>
        <v>0</v>
      </c>
      <c r="H754" s="282">
        <f>ROUND(X65,0)</f>
        <v>0</v>
      </c>
      <c r="I754" s="282">
        <f>ROUND(X66,0)</f>
        <v>0</v>
      </c>
      <c r="J754" s="282">
        <f>ROUND(X67,0)</f>
        <v>0</v>
      </c>
      <c r="K754" s="282">
        <f>ROUND(X68,0)</f>
        <v>0</v>
      </c>
      <c r="L754" s="282">
        <f>ROUND(X70,0)</f>
        <v>0</v>
      </c>
      <c r="M754" s="282">
        <f>ROUND(X71,0)</f>
        <v>0</v>
      </c>
      <c r="N754" s="282">
        <f>ROUND(X76,0)</f>
        <v>0</v>
      </c>
      <c r="O754" s="282">
        <f>ROUND(X74,0)</f>
        <v>0</v>
      </c>
      <c r="P754" s="282">
        <f>IF(X77&gt;0,ROUND(X77,0),0)</f>
        <v>0</v>
      </c>
      <c r="Q754" s="282">
        <f>IF(X78&gt;0,ROUND(X78,0),0)</f>
        <v>0</v>
      </c>
      <c r="R754" s="282">
        <f>IF(X79&gt;0,ROUND(X79,0),0)</f>
        <v>0</v>
      </c>
      <c r="S754" s="282">
        <f>IF(X80&gt;0,ROUND(X80,0),0)</f>
        <v>0</v>
      </c>
      <c r="T754" s="285">
        <f>IF(X81&gt;0,ROUND(X81,2),0)</f>
        <v>0</v>
      </c>
      <c r="U754" s="282"/>
      <c r="X754" s="282"/>
      <c r="Y754" s="282"/>
      <c r="Z754" s="282">
        <f t="shared" si="21"/>
        <v>0</v>
      </c>
    </row>
    <row r="755" spans="1:26" ht="12.65" customHeight="1" x14ac:dyDescent="0.3">
      <c r="A755" s="209" t="str">
        <f>RIGHT($C$84,3)&amp;"*"&amp;RIGHT($C$83,4)&amp;"*"&amp;Y$55&amp;"*"&amp;"A"</f>
        <v>ics*153*7140*A</v>
      </c>
      <c r="B755" s="282">
        <f>ROUND(Y59,0)</f>
        <v>0</v>
      </c>
      <c r="C755" s="285">
        <f>ROUND(Y60,2)</f>
        <v>10.35</v>
      </c>
      <c r="D755" s="282">
        <f>ROUND(Y61,0)</f>
        <v>796913</v>
      </c>
      <c r="E755" s="282">
        <f>ROUND(Y62,0)</f>
        <v>57496</v>
      </c>
      <c r="F755" s="282">
        <f>ROUND(Y63,0)</f>
        <v>0</v>
      </c>
      <c r="G755" s="282">
        <f>ROUND(Y64,0)</f>
        <v>72971</v>
      </c>
      <c r="H755" s="282">
        <f>ROUND(Y65,0)</f>
        <v>1360</v>
      </c>
      <c r="I755" s="282">
        <f>ROUND(Y66,0)</f>
        <v>60971</v>
      </c>
      <c r="J755" s="282">
        <f>ROUND(Y67,0)</f>
        <v>49074</v>
      </c>
      <c r="K755" s="282">
        <f>ROUND(Y68,0)</f>
        <v>0</v>
      </c>
      <c r="L755" s="282">
        <f>ROUND(Y70,0)</f>
        <v>0</v>
      </c>
      <c r="M755" s="282">
        <f>ROUND(Y71,0)</f>
        <v>1464680</v>
      </c>
      <c r="N755" s="282">
        <f>ROUND(Y76,0)</f>
        <v>2360</v>
      </c>
      <c r="O755" s="282">
        <f>ROUND(Y74,0)</f>
        <v>7742935</v>
      </c>
      <c r="P755" s="282">
        <f>IF(Y77&gt;0,ROUND(Y77,0),0)</f>
        <v>0</v>
      </c>
      <c r="Q755" s="282">
        <f>IF(Y78&gt;0,ROUND(Y78,0),0)</f>
        <v>2360</v>
      </c>
      <c r="R755" s="282">
        <f>IF(Y79&gt;0,ROUND(Y79,0),0)</f>
        <v>0</v>
      </c>
      <c r="S755" s="282">
        <f>IF(Y80&gt;0,ROUND(Y80,0),0)</f>
        <v>0</v>
      </c>
      <c r="T755" s="285">
        <f>IF(Y81&gt;0,ROUND(Y81,2),0)</f>
        <v>0</v>
      </c>
      <c r="U755" s="282"/>
      <c r="X755" s="282"/>
      <c r="Y755" s="282"/>
      <c r="Z755" s="282">
        <f t="shared" si="21"/>
        <v>0</v>
      </c>
    </row>
    <row r="756" spans="1:26" ht="12.65" customHeight="1" x14ac:dyDescent="0.3">
      <c r="A756" s="209" t="str">
        <f>RIGHT($C$84,3)&amp;"*"&amp;RIGHT($C$83,4)&amp;"*"&amp;Z$55&amp;"*"&amp;"A"</f>
        <v>ics*153*7150*A</v>
      </c>
      <c r="B756" s="282">
        <f>ROUND(Z59,0)</f>
        <v>0</v>
      </c>
      <c r="C756" s="285">
        <f>ROUND(Z60,2)</f>
        <v>0</v>
      </c>
      <c r="D756" s="282">
        <f>ROUND(Z61,0)</f>
        <v>0</v>
      </c>
      <c r="E756" s="282">
        <f>ROUND(Z62,0)</f>
        <v>0</v>
      </c>
      <c r="F756" s="282">
        <f>ROUND(Z63,0)</f>
        <v>0</v>
      </c>
      <c r="G756" s="282">
        <f>ROUND(Z64,0)</f>
        <v>0</v>
      </c>
      <c r="H756" s="282">
        <f>ROUND(Z65,0)</f>
        <v>0</v>
      </c>
      <c r="I756" s="282">
        <f>ROUND(Z66,0)</f>
        <v>0</v>
      </c>
      <c r="J756" s="282">
        <f>ROUND(Z67,0)</f>
        <v>0</v>
      </c>
      <c r="K756" s="282">
        <f>ROUND(Z68,0)</f>
        <v>0</v>
      </c>
      <c r="L756" s="282">
        <f>ROUND(Z70,0)</f>
        <v>0</v>
      </c>
      <c r="M756" s="282">
        <f>ROUND(Z71,0)</f>
        <v>0</v>
      </c>
      <c r="N756" s="282">
        <f>ROUND(Z76,0)</f>
        <v>0</v>
      </c>
      <c r="O756" s="282">
        <f>ROUND(Z74,0)</f>
        <v>0</v>
      </c>
      <c r="P756" s="282">
        <f>IF(Z77&gt;0,ROUND(Z77,0),0)</f>
        <v>0</v>
      </c>
      <c r="Q756" s="282">
        <f>IF(Z78&gt;0,ROUND(Z78,0),0)</f>
        <v>0</v>
      </c>
      <c r="R756" s="282">
        <f>IF(Z79&gt;0,ROUND(Z79,0),0)</f>
        <v>0</v>
      </c>
      <c r="S756" s="282">
        <f>IF(Z80&gt;0,ROUND(Z80,0),0)</f>
        <v>0</v>
      </c>
      <c r="T756" s="285">
        <f>IF(Z81&gt;0,ROUND(Z81,2),0)</f>
        <v>0</v>
      </c>
      <c r="U756" s="282"/>
      <c r="X756" s="282"/>
      <c r="Y756" s="282"/>
      <c r="Z756" s="282">
        <f t="shared" si="21"/>
        <v>1305950</v>
      </c>
    </row>
    <row r="757" spans="1:26" ht="12.65" customHeight="1" x14ac:dyDescent="0.3">
      <c r="A757" s="209" t="str">
        <f>RIGHT($C$84,3)&amp;"*"&amp;RIGHT($C$83,4)&amp;"*"&amp;AA$55&amp;"*"&amp;"A"</f>
        <v>ics*153*7160*A</v>
      </c>
      <c r="B757" s="282">
        <f>ROUND(AA59,0)</f>
        <v>0</v>
      </c>
      <c r="C757" s="285">
        <f>ROUND(AA60,2)</f>
        <v>0</v>
      </c>
      <c r="D757" s="282">
        <f>ROUND(AA61,0)</f>
        <v>0</v>
      </c>
      <c r="E757" s="282">
        <f>ROUND(AA62,0)</f>
        <v>0</v>
      </c>
      <c r="F757" s="282">
        <f>ROUND(AA63,0)</f>
        <v>0</v>
      </c>
      <c r="G757" s="282">
        <f>ROUND(AA64,0)</f>
        <v>0</v>
      </c>
      <c r="H757" s="282">
        <f>ROUND(AA65,0)</f>
        <v>0</v>
      </c>
      <c r="I757" s="282">
        <f>ROUND(AA66,0)</f>
        <v>0</v>
      </c>
      <c r="J757" s="282">
        <f>ROUND(AA67,0)</f>
        <v>0</v>
      </c>
      <c r="K757" s="282">
        <f>ROUND(AA68,0)</f>
        <v>0</v>
      </c>
      <c r="L757" s="282">
        <f>ROUND(AA70,0)</f>
        <v>0</v>
      </c>
      <c r="M757" s="282">
        <f>ROUND(AA71,0)</f>
        <v>0</v>
      </c>
      <c r="N757" s="282">
        <f>ROUND(AA76,0)</f>
        <v>0</v>
      </c>
      <c r="O757" s="282">
        <f>ROUND(AA74,0)</f>
        <v>0</v>
      </c>
      <c r="P757" s="282">
        <f>IF(AA77&gt;0,ROUND(AA77,0),0)</f>
        <v>0</v>
      </c>
      <c r="Q757" s="282">
        <f>IF(AA78&gt;0,ROUND(AA78,0),0)</f>
        <v>0</v>
      </c>
      <c r="R757" s="282">
        <f>IF(AA79&gt;0,ROUND(AA79,0),0)</f>
        <v>0</v>
      </c>
      <c r="S757" s="282">
        <f>IF(AA80&gt;0,ROUND(AA80,0),0)</f>
        <v>0</v>
      </c>
      <c r="T757" s="285">
        <f>IF(AA81&gt;0,ROUND(AA81,2),0)</f>
        <v>0</v>
      </c>
      <c r="U757" s="282"/>
      <c r="X757" s="282"/>
      <c r="Y757" s="282"/>
      <c r="Z757" s="282">
        <f t="shared" si="21"/>
        <v>0</v>
      </c>
    </row>
    <row r="758" spans="1:26" ht="12.65" customHeight="1" x14ac:dyDescent="0.3">
      <c r="A758" s="209" t="str">
        <f>RIGHT($C$84,3)&amp;"*"&amp;RIGHT($C$83,4)&amp;"*"&amp;AB$55&amp;"*"&amp;"A"</f>
        <v>ics*153*7170*A</v>
      </c>
      <c r="B758" s="282"/>
      <c r="C758" s="285">
        <f>ROUND(AB60,2)</f>
        <v>2.06</v>
      </c>
      <c r="D758" s="282">
        <f>ROUND(AB61,0)</f>
        <v>232715</v>
      </c>
      <c r="E758" s="282">
        <f>ROUND(AB62,0)</f>
        <v>15135</v>
      </c>
      <c r="F758" s="282">
        <f>ROUND(AB63,0)</f>
        <v>0</v>
      </c>
      <c r="G758" s="282">
        <f>ROUND(AB64,0)</f>
        <v>875093</v>
      </c>
      <c r="H758" s="282">
        <f>ROUND(AB65,0)</f>
        <v>680</v>
      </c>
      <c r="I758" s="282">
        <f>ROUND(AB66,0)</f>
        <v>109760</v>
      </c>
      <c r="J758" s="282">
        <f>ROUND(AB67,0)</f>
        <v>12851</v>
      </c>
      <c r="K758" s="282">
        <f>ROUND(AB68,0)</f>
        <v>0</v>
      </c>
      <c r="L758" s="282">
        <f>ROUND(AB70,0)</f>
        <v>24080</v>
      </c>
      <c r="M758" s="282">
        <f>ROUND(AB71,0)</f>
        <v>1224757</v>
      </c>
      <c r="N758" s="282">
        <f>ROUND(AB76,0)</f>
        <v>618</v>
      </c>
      <c r="O758" s="282">
        <f>ROUND(AB74,0)</f>
        <v>3212992</v>
      </c>
      <c r="P758" s="282">
        <f>IF(AB77&gt;0,ROUND(AB77,0),0)</f>
        <v>0</v>
      </c>
      <c r="Q758" s="282">
        <f>IF(AB78&gt;0,ROUND(AB78,0),0)</f>
        <v>618</v>
      </c>
      <c r="R758" s="282">
        <f>IF(AB79&gt;0,ROUND(AB79,0),0)</f>
        <v>0</v>
      </c>
      <c r="S758" s="282">
        <f>IF(AB80&gt;0,ROUND(AB80,0),0)</f>
        <v>0</v>
      </c>
      <c r="T758" s="285">
        <f>IF(AB81&gt;0,ROUND(AB81,2),0)</f>
        <v>0</v>
      </c>
      <c r="U758" s="282"/>
      <c r="X758" s="282"/>
      <c r="Y758" s="282"/>
      <c r="Z758" s="282">
        <f t="shared" si="21"/>
        <v>0</v>
      </c>
    </row>
    <row r="759" spans="1:26" ht="12.65" customHeight="1" x14ac:dyDescent="0.3">
      <c r="A759" s="209" t="str">
        <f>RIGHT($C$84,3)&amp;"*"&amp;RIGHT($C$83,4)&amp;"*"&amp;AC$55&amp;"*"&amp;"A"</f>
        <v>ics*153*7180*A</v>
      </c>
      <c r="B759" s="282">
        <f>ROUND(AC59,0)</f>
        <v>85</v>
      </c>
      <c r="C759" s="285">
        <f>ROUND(AC60,2)</f>
        <v>5.48</v>
      </c>
      <c r="D759" s="282">
        <f>ROUND(AC61,0)</f>
        <v>488780</v>
      </c>
      <c r="E759" s="282">
        <f>ROUND(AC62,0)</f>
        <v>35184</v>
      </c>
      <c r="F759" s="282">
        <f>ROUND(AC63,0)</f>
        <v>0</v>
      </c>
      <c r="G759" s="282">
        <f>ROUND(AC64,0)</f>
        <v>55119</v>
      </c>
      <c r="H759" s="282">
        <f>ROUND(AC65,0)</f>
        <v>680</v>
      </c>
      <c r="I759" s="282">
        <f>ROUND(AC66,0)</f>
        <v>615</v>
      </c>
      <c r="J759" s="282">
        <f>ROUND(AC67,0)</f>
        <v>24828</v>
      </c>
      <c r="K759" s="282">
        <f>ROUND(AC68,0)</f>
        <v>0</v>
      </c>
      <c r="L759" s="282">
        <f>ROUND(AC70,0)</f>
        <v>0</v>
      </c>
      <c r="M759" s="282">
        <f>ROUND(AC71,0)</f>
        <v>605726</v>
      </c>
      <c r="N759" s="282">
        <f>ROUND(AC76,0)</f>
        <v>1194</v>
      </c>
      <c r="O759" s="282">
        <f>ROUND(AC74,0)</f>
        <v>50284</v>
      </c>
      <c r="P759" s="282">
        <f>IF(AC77&gt;0,ROUND(AC77,0),0)</f>
        <v>0</v>
      </c>
      <c r="Q759" s="282">
        <f>IF(AC78&gt;0,ROUND(AC78,0),0)</f>
        <v>1194</v>
      </c>
      <c r="R759" s="282">
        <f>IF(AC79&gt;0,ROUND(AC79,0),0)</f>
        <v>0</v>
      </c>
      <c r="S759" s="282">
        <f>IF(AC80&gt;0,ROUND(AC80,0),0)</f>
        <v>0</v>
      </c>
      <c r="T759" s="285">
        <f>IF(AC81&gt;0,ROUND(AC81,2),0)</f>
        <v>0</v>
      </c>
      <c r="U759" s="282"/>
      <c r="X759" s="282"/>
      <c r="Y759" s="282"/>
      <c r="Z759" s="282">
        <f t="shared" si="21"/>
        <v>641166</v>
      </c>
    </row>
    <row r="760" spans="1:26" ht="12.65" customHeight="1" x14ac:dyDescent="0.3">
      <c r="A760" s="209" t="str">
        <f>RIGHT($C$84,3)&amp;"*"&amp;RIGHT($C$83,4)&amp;"*"&amp;AD$55&amp;"*"&amp;"A"</f>
        <v>ics*153*7190*A</v>
      </c>
      <c r="B760" s="282">
        <f>ROUND(AD59,0)</f>
        <v>0</v>
      </c>
      <c r="C760" s="285">
        <f>ROUND(AD60,2)</f>
        <v>0</v>
      </c>
      <c r="D760" s="282">
        <f>ROUND(AD61,0)</f>
        <v>0</v>
      </c>
      <c r="E760" s="282">
        <f>ROUND(AD62,0)</f>
        <v>0</v>
      </c>
      <c r="F760" s="282">
        <f>ROUND(AD63,0)</f>
        <v>0</v>
      </c>
      <c r="G760" s="282">
        <f>ROUND(AD64,0)</f>
        <v>0</v>
      </c>
      <c r="H760" s="282">
        <f>ROUND(AD65,0)</f>
        <v>0</v>
      </c>
      <c r="I760" s="282">
        <f>ROUND(AD66,0)</f>
        <v>0</v>
      </c>
      <c r="J760" s="282">
        <f>ROUND(AD67,0)</f>
        <v>0</v>
      </c>
      <c r="K760" s="282">
        <f>ROUND(AD68,0)</f>
        <v>0</v>
      </c>
      <c r="L760" s="282">
        <f>ROUND(AD70,0)</f>
        <v>0</v>
      </c>
      <c r="M760" s="282">
        <f>ROUND(AD71,0)</f>
        <v>0</v>
      </c>
      <c r="N760" s="282">
        <f>ROUND(AD76,0)</f>
        <v>0</v>
      </c>
      <c r="O760" s="282">
        <f>ROUND(AD74,0)</f>
        <v>0</v>
      </c>
      <c r="P760" s="282">
        <f>IF(AD77&gt;0,ROUND(AD77,0),0)</f>
        <v>0</v>
      </c>
      <c r="Q760" s="282">
        <f>IF(AD78&gt;0,ROUND(AD78,0),0)</f>
        <v>0</v>
      </c>
      <c r="R760" s="282">
        <f>IF(AD79&gt;0,ROUND(AD79,0),0)</f>
        <v>0</v>
      </c>
      <c r="S760" s="282">
        <f>IF(AD80&gt;0,ROUND(AD80,0),0)</f>
        <v>0</v>
      </c>
      <c r="T760" s="285">
        <f>IF(AD81&gt;0,ROUND(AD81,2),0)</f>
        <v>0</v>
      </c>
      <c r="U760" s="282"/>
      <c r="X760" s="282"/>
      <c r="Y760" s="282"/>
      <c r="Z760" s="282">
        <f t="shared" si="21"/>
        <v>240326</v>
      </c>
    </row>
    <row r="761" spans="1:26" ht="12.65" customHeight="1" x14ac:dyDescent="0.3">
      <c r="A761" s="209" t="str">
        <f>RIGHT($C$84,3)&amp;"*"&amp;RIGHT($C$83,4)&amp;"*"&amp;AE$55&amp;"*"&amp;"A"</f>
        <v>ics*153*7200*A</v>
      </c>
      <c r="B761" s="282">
        <f>ROUND(AE59,0)</f>
        <v>7944</v>
      </c>
      <c r="C761" s="285">
        <f>ROUND(AE60,2)</f>
        <v>12.13</v>
      </c>
      <c r="D761" s="282">
        <f>ROUND(AE61,0)</f>
        <v>966179</v>
      </c>
      <c r="E761" s="282">
        <f>ROUND(AE62,0)</f>
        <v>71036</v>
      </c>
      <c r="F761" s="282">
        <f>ROUND(AE63,0)</f>
        <v>0</v>
      </c>
      <c r="G761" s="282">
        <f>ROUND(AE64,0)</f>
        <v>20935</v>
      </c>
      <c r="H761" s="282">
        <f>ROUND(AE65,0)</f>
        <v>2032</v>
      </c>
      <c r="I761" s="282">
        <f>ROUND(AE66,0)</f>
        <v>23365</v>
      </c>
      <c r="J761" s="282">
        <f>ROUND(AE67,0)</f>
        <v>130609</v>
      </c>
      <c r="K761" s="282">
        <f>ROUND(AE68,0)</f>
        <v>0</v>
      </c>
      <c r="L761" s="282">
        <f>ROUND(AE70,0)</f>
        <v>6764</v>
      </c>
      <c r="M761" s="282">
        <f>ROUND(AE71,0)</f>
        <v>1212068</v>
      </c>
      <c r="N761" s="282">
        <f>ROUND(AE76,0)</f>
        <v>6281</v>
      </c>
      <c r="O761" s="282">
        <f>ROUND(AE74,0)</f>
        <v>2228883</v>
      </c>
      <c r="P761" s="282">
        <f>IF(AE77&gt;0,ROUND(AE77,0),0)</f>
        <v>0</v>
      </c>
      <c r="Q761" s="282">
        <f>IF(AE78&gt;0,ROUND(AE78,0),0)</f>
        <v>6281</v>
      </c>
      <c r="R761" s="282">
        <f>IF(AE79&gt;0,ROUND(AE79,0),0)</f>
        <v>0</v>
      </c>
      <c r="S761" s="282">
        <f>IF(AE80&gt;0,ROUND(AE80,0),0)</f>
        <v>0</v>
      </c>
      <c r="T761" s="285">
        <f>IF(AE81&gt;0,ROUND(AE81,2),0)</f>
        <v>0</v>
      </c>
      <c r="U761" s="282"/>
      <c r="X761" s="282"/>
      <c r="Y761" s="282"/>
      <c r="Z761" s="282">
        <f t="shared" si="21"/>
        <v>0</v>
      </c>
    </row>
    <row r="762" spans="1:26" ht="12.65" customHeight="1" x14ac:dyDescent="0.3">
      <c r="A762" s="209" t="str">
        <f>RIGHT($C$84,3)&amp;"*"&amp;RIGHT($C$83,4)&amp;"*"&amp;AF$55&amp;"*"&amp;"A"</f>
        <v>ics*153*7220*A</v>
      </c>
      <c r="B762" s="282">
        <f>ROUND(AF59,0)</f>
        <v>0</v>
      </c>
      <c r="C762" s="285">
        <f>ROUND(AF60,2)</f>
        <v>0</v>
      </c>
      <c r="D762" s="282">
        <f>ROUND(AF61,0)</f>
        <v>0</v>
      </c>
      <c r="E762" s="282">
        <f>ROUND(AF62,0)</f>
        <v>0</v>
      </c>
      <c r="F762" s="282">
        <f>ROUND(AF63,0)</f>
        <v>0</v>
      </c>
      <c r="G762" s="282">
        <f>ROUND(AF64,0)</f>
        <v>0</v>
      </c>
      <c r="H762" s="282">
        <f>ROUND(AF65,0)</f>
        <v>0</v>
      </c>
      <c r="I762" s="282">
        <f>ROUND(AF66,0)</f>
        <v>0</v>
      </c>
      <c r="J762" s="282">
        <f>ROUND(AF67,0)</f>
        <v>0</v>
      </c>
      <c r="K762" s="282">
        <f>ROUND(AF68,0)</f>
        <v>0</v>
      </c>
      <c r="L762" s="282">
        <f>ROUND(AF70,0)</f>
        <v>0</v>
      </c>
      <c r="M762" s="282">
        <f>ROUND(AF71,0)</f>
        <v>0</v>
      </c>
      <c r="N762" s="282">
        <f>ROUND(AF76,0)</f>
        <v>0</v>
      </c>
      <c r="O762" s="282">
        <f>ROUND(AF74,0)</f>
        <v>0</v>
      </c>
      <c r="P762" s="282">
        <f>IF(AF77&gt;0,ROUND(AF77,0),0)</f>
        <v>0</v>
      </c>
      <c r="Q762" s="282">
        <f>IF(AF78&gt;0,ROUND(AF78,0),0)</f>
        <v>0</v>
      </c>
      <c r="R762" s="282">
        <f>IF(AF79&gt;0,ROUND(AF79,0),0)</f>
        <v>0</v>
      </c>
      <c r="S762" s="282">
        <f>IF(AF80&gt;0,ROUND(AF80,0),0)</f>
        <v>0</v>
      </c>
      <c r="T762" s="285">
        <f>IF(AF81&gt;0,ROUND(AF81,2),0)</f>
        <v>0</v>
      </c>
      <c r="U762" s="282"/>
      <c r="X762" s="282"/>
      <c r="Y762" s="282"/>
      <c r="Z762" s="282">
        <f t="shared" si="21"/>
        <v>1045788</v>
      </c>
    </row>
    <row r="763" spans="1:26" ht="12.65" customHeight="1" x14ac:dyDescent="0.3">
      <c r="A763" s="209" t="str">
        <f>RIGHT($C$84,3)&amp;"*"&amp;RIGHT($C$83,4)&amp;"*"&amp;AG$55&amp;"*"&amp;"A"</f>
        <v>ics*153*7230*A</v>
      </c>
      <c r="B763" s="282">
        <f>ROUND(AG59,0)</f>
        <v>2868</v>
      </c>
      <c r="C763" s="285">
        <f>ROUND(AG60,2)</f>
        <v>9.7100000000000009</v>
      </c>
      <c r="D763" s="282">
        <f>ROUND(AG61,0)</f>
        <v>725340</v>
      </c>
      <c r="E763" s="282">
        <f>ROUND(AG62,0)</f>
        <v>52489</v>
      </c>
      <c r="F763" s="282">
        <f>ROUND(AG63,0)</f>
        <v>1369691</v>
      </c>
      <c r="G763" s="282">
        <f>ROUND(AG64,0)</f>
        <v>103907</v>
      </c>
      <c r="H763" s="282">
        <f>ROUND(AG65,0)</f>
        <v>680</v>
      </c>
      <c r="I763" s="282">
        <f>ROUND(AG66,0)</f>
        <v>38557</v>
      </c>
      <c r="J763" s="282">
        <f>ROUND(AG67,0)</f>
        <v>42711</v>
      </c>
      <c r="K763" s="282">
        <f>ROUND(AG68,0)</f>
        <v>0</v>
      </c>
      <c r="L763" s="282">
        <f>ROUND(AG70,0)</f>
        <v>0</v>
      </c>
      <c r="M763" s="282">
        <f>ROUND(AG71,0)</f>
        <v>2349444</v>
      </c>
      <c r="N763" s="282">
        <f>ROUND(AG76,0)</f>
        <v>2054</v>
      </c>
      <c r="O763" s="282">
        <f>ROUND(AG74,0)</f>
        <v>4043422</v>
      </c>
      <c r="P763" s="282">
        <f>IF(AG77&gt;0,ROUND(AG77,0),0)</f>
        <v>0</v>
      </c>
      <c r="Q763" s="282">
        <f>IF(AG78&gt;0,ROUND(AG78,0),0)</f>
        <v>2054</v>
      </c>
      <c r="R763" s="282">
        <f>IF(AG79&gt;0,ROUND(AG79,0),0)</f>
        <v>0</v>
      </c>
      <c r="S763" s="282">
        <f>IF(AG80&gt;0,ROUND(AG80,0),0)</f>
        <v>10</v>
      </c>
      <c r="T763" s="285">
        <f>IF(AG81&gt;0,ROUND(AG81,2),0)</f>
        <v>0</v>
      </c>
      <c r="U763" s="282"/>
      <c r="X763" s="282"/>
      <c r="Y763" s="282"/>
      <c r="Z763" s="282">
        <f t="shared" si="21"/>
        <v>0</v>
      </c>
    </row>
    <row r="764" spans="1:26" ht="12.65" customHeight="1" x14ac:dyDescent="0.3">
      <c r="A764" s="209" t="str">
        <f>RIGHT($C$84,3)&amp;"*"&amp;RIGHT($C$83,4)&amp;"*"&amp;AH$55&amp;"*"&amp;"A"</f>
        <v>ics*153*7240*A</v>
      </c>
      <c r="B764" s="282">
        <f>ROUND(AH59,0)</f>
        <v>0</v>
      </c>
      <c r="C764" s="285">
        <f>ROUND(AH60,2)</f>
        <v>0</v>
      </c>
      <c r="D764" s="282">
        <f>ROUND(AH61,0)</f>
        <v>0</v>
      </c>
      <c r="E764" s="282">
        <f>ROUND(AH62,0)</f>
        <v>0</v>
      </c>
      <c r="F764" s="282">
        <f>ROUND(AH63,0)</f>
        <v>0</v>
      </c>
      <c r="G764" s="282">
        <f>ROUND(AH64,0)</f>
        <v>0</v>
      </c>
      <c r="H764" s="282">
        <f>ROUND(AH65,0)</f>
        <v>0</v>
      </c>
      <c r="I764" s="282">
        <f>ROUND(AH66,0)</f>
        <v>0</v>
      </c>
      <c r="J764" s="282">
        <f>ROUND(AH67,0)</f>
        <v>0</v>
      </c>
      <c r="K764" s="282">
        <f>ROUND(AH68,0)</f>
        <v>0</v>
      </c>
      <c r="L764" s="282">
        <f>ROUND(AH70,0)</f>
        <v>0</v>
      </c>
      <c r="M764" s="282">
        <f>ROUND(AH71,0)</f>
        <v>0</v>
      </c>
      <c r="N764" s="282">
        <f>ROUND(AH76,0)</f>
        <v>0</v>
      </c>
      <c r="O764" s="282">
        <f>ROUND(AH74,0)</f>
        <v>0</v>
      </c>
      <c r="P764" s="282">
        <f>IF(AH77&gt;0,ROUND(AH77,0),0)</f>
        <v>0</v>
      </c>
      <c r="Q764" s="282">
        <f>IF(AH78&gt;0,ROUND(AH78,0),0)</f>
        <v>0</v>
      </c>
      <c r="R764" s="282">
        <f>IF(AH79&gt;0,ROUND(AH79,0),0)</f>
        <v>0</v>
      </c>
      <c r="S764" s="282">
        <f>IF(AH80&gt;0,ROUND(AH80,0),0)</f>
        <v>0</v>
      </c>
      <c r="T764" s="285">
        <f>IF(AH81&gt;0,ROUND(AH81,2),0)</f>
        <v>0</v>
      </c>
      <c r="U764" s="282"/>
      <c r="X764" s="282"/>
      <c r="Y764" s="282"/>
      <c r="Z764" s="282">
        <f t="shared" si="21"/>
        <v>891793</v>
      </c>
    </row>
    <row r="765" spans="1:26" ht="12.65" customHeight="1" x14ac:dyDescent="0.3">
      <c r="A765" s="209" t="str">
        <f>RIGHT($C$84,3)&amp;"*"&amp;RIGHT($C$83,4)&amp;"*"&amp;AI$55&amp;"*"&amp;"A"</f>
        <v>ics*153*7250*A</v>
      </c>
      <c r="B765" s="282">
        <f>ROUND(AI59,0)</f>
        <v>0</v>
      </c>
      <c r="C765" s="285">
        <f>ROUND(AI60,2)</f>
        <v>0</v>
      </c>
      <c r="D765" s="282">
        <f>ROUND(AI61,0)</f>
        <v>0</v>
      </c>
      <c r="E765" s="282">
        <f>ROUND(AI62,0)</f>
        <v>0</v>
      </c>
      <c r="F765" s="282">
        <f>ROUND(AI63,0)</f>
        <v>0</v>
      </c>
      <c r="G765" s="282">
        <f>ROUND(AI64,0)</f>
        <v>0</v>
      </c>
      <c r="H765" s="282">
        <f>ROUND(AI65,0)</f>
        <v>0</v>
      </c>
      <c r="I765" s="282">
        <f>ROUND(AI66,0)</f>
        <v>0</v>
      </c>
      <c r="J765" s="282">
        <f>ROUND(AI67,0)</f>
        <v>0</v>
      </c>
      <c r="K765" s="282">
        <f>ROUND(AI68,0)</f>
        <v>0</v>
      </c>
      <c r="L765" s="282">
        <f>ROUND(AI70,0)</f>
        <v>0</v>
      </c>
      <c r="M765" s="282">
        <f>ROUND(AI71,0)</f>
        <v>0</v>
      </c>
      <c r="N765" s="282">
        <f>ROUND(AI76,0)</f>
        <v>0</v>
      </c>
      <c r="O765" s="282">
        <f>ROUND(AI74,0)</f>
        <v>0</v>
      </c>
      <c r="P765" s="282">
        <f>IF(AI77&gt;0,ROUND(AI77,0),0)</f>
        <v>0</v>
      </c>
      <c r="Q765" s="282">
        <f>IF(AI78&gt;0,ROUND(AI78,0),0)</f>
        <v>0</v>
      </c>
      <c r="R765" s="282">
        <f>IF(AI79&gt;0,ROUND(AI79,0),0)</f>
        <v>0</v>
      </c>
      <c r="S765" s="282">
        <f>IF(AI80&gt;0,ROUND(AI80,0),0)</f>
        <v>0</v>
      </c>
      <c r="T765" s="285">
        <f>IF(AI81&gt;0,ROUND(AI81,2),0)</f>
        <v>0</v>
      </c>
      <c r="U765" s="282"/>
      <c r="X765" s="282"/>
      <c r="Y765" s="282"/>
      <c r="Z765" s="282">
        <f t="shared" si="21"/>
        <v>0</v>
      </c>
    </row>
    <row r="766" spans="1:26" ht="12.65" customHeight="1" x14ac:dyDescent="0.3">
      <c r="A766" s="209" t="str">
        <f>RIGHT($C$84,3)&amp;"*"&amp;RIGHT($C$83,4)&amp;"*"&amp;AJ$55&amp;"*"&amp;"A"</f>
        <v>ics*153*7260*A</v>
      </c>
      <c r="B766" s="282">
        <f>ROUND(AJ59,0)</f>
        <v>33737</v>
      </c>
      <c r="C766" s="285">
        <f>ROUND(AJ60,2)</f>
        <v>43.03</v>
      </c>
      <c r="D766" s="282">
        <f>ROUND(AJ61,0)</f>
        <v>2956034</v>
      </c>
      <c r="E766" s="282">
        <f>ROUND(AJ62,0)</f>
        <v>166670</v>
      </c>
      <c r="F766" s="282">
        <f>ROUND(AJ63,0)</f>
        <v>2715004</v>
      </c>
      <c r="G766" s="282">
        <f>ROUND(AJ64,0)</f>
        <v>645211</v>
      </c>
      <c r="H766" s="282">
        <f>ROUND(AJ65,0)</f>
        <v>16508</v>
      </c>
      <c r="I766" s="282">
        <f>ROUND(AJ66,0)</f>
        <v>629083</v>
      </c>
      <c r="J766" s="282">
        <f>ROUND(AJ67,0)</f>
        <v>60678</v>
      </c>
      <c r="K766" s="282">
        <f>ROUND(AJ68,0)</f>
        <v>34448</v>
      </c>
      <c r="L766" s="282">
        <f>ROUND(AJ70,0)</f>
        <v>0</v>
      </c>
      <c r="M766" s="282">
        <f>ROUND(AJ71,0)</f>
        <v>7231912</v>
      </c>
      <c r="N766" s="282">
        <f>ROUND(AJ76,0)</f>
        <v>2918</v>
      </c>
      <c r="O766" s="282">
        <f>ROUND(AJ74,0)</f>
        <v>7370525</v>
      </c>
      <c r="P766" s="282">
        <f>IF(AJ77&gt;0,ROUND(AJ77,0),0)</f>
        <v>0</v>
      </c>
      <c r="Q766" s="282">
        <f>IF(AJ78&gt;0,ROUND(AJ78,0),0)</f>
        <v>2918</v>
      </c>
      <c r="R766" s="282">
        <f>IF(AJ79&gt;0,ROUND(AJ79,0),0)</f>
        <v>0</v>
      </c>
      <c r="S766" s="282">
        <f>IF(AJ80&gt;0,ROUND(AJ80,0),0)</f>
        <v>4</v>
      </c>
      <c r="T766" s="285">
        <f>IF(AJ81&gt;0,ROUND(AJ81,2),0)</f>
        <v>0</v>
      </c>
      <c r="U766" s="282"/>
      <c r="X766" s="282"/>
      <c r="Y766" s="282"/>
      <c r="Z766" s="282">
        <f t="shared" si="21"/>
        <v>0</v>
      </c>
    </row>
    <row r="767" spans="1:26" ht="12.65" customHeight="1" x14ac:dyDescent="0.3">
      <c r="A767" s="209" t="str">
        <f>RIGHT($C$84,3)&amp;"*"&amp;RIGHT($C$83,4)&amp;"*"&amp;AK$55&amp;"*"&amp;"A"</f>
        <v>ics*153*7310*A</v>
      </c>
      <c r="B767" s="282">
        <f>ROUND(AK59,0)</f>
        <v>1631</v>
      </c>
      <c r="C767" s="285">
        <f>ROUND(AK60,2)</f>
        <v>1.79</v>
      </c>
      <c r="D767" s="282">
        <f>ROUND(AK61,0)</f>
        <v>167853</v>
      </c>
      <c r="E767" s="282">
        <f>ROUND(AK62,0)</f>
        <v>12202</v>
      </c>
      <c r="F767" s="282">
        <f>ROUND(AK63,0)</f>
        <v>0</v>
      </c>
      <c r="G767" s="282">
        <f>ROUND(AK64,0)</f>
        <v>4923</v>
      </c>
      <c r="H767" s="282">
        <f>ROUND(AK65,0)</f>
        <v>0</v>
      </c>
      <c r="I767" s="282">
        <f>ROUND(AK66,0)</f>
        <v>0</v>
      </c>
      <c r="J767" s="282">
        <f>ROUND(AK67,0)</f>
        <v>93262</v>
      </c>
      <c r="K767" s="282">
        <f>ROUND(AK68,0)</f>
        <v>0</v>
      </c>
      <c r="L767" s="282">
        <f>ROUND(AK70,0)</f>
        <v>0</v>
      </c>
      <c r="M767" s="282">
        <f>ROUND(AK71,0)</f>
        <v>278310</v>
      </c>
      <c r="N767" s="282">
        <f>ROUND(AK76,0)</f>
        <v>4485</v>
      </c>
      <c r="O767" s="282">
        <f>ROUND(AK74,0)</f>
        <v>219896</v>
      </c>
      <c r="P767" s="282">
        <f>IF(AK77&gt;0,ROUND(AK77,0),0)</f>
        <v>0</v>
      </c>
      <c r="Q767" s="282">
        <f>IF(AK78&gt;0,ROUND(AK78,0),0)</f>
        <v>5874</v>
      </c>
      <c r="R767" s="282">
        <f>IF(AK79&gt;0,ROUND(AK79,0),0)</f>
        <v>0</v>
      </c>
      <c r="S767" s="282">
        <f>IF(AK80&gt;0,ROUND(AK80,0),0)</f>
        <v>0</v>
      </c>
      <c r="T767" s="285">
        <f>IF(AK81&gt;0,ROUND(AK81,2),0)</f>
        <v>0</v>
      </c>
      <c r="U767" s="282"/>
      <c r="X767" s="282"/>
      <c r="Y767" s="282"/>
      <c r="Z767" s="282">
        <f t="shared" si="21"/>
        <v>2399187</v>
      </c>
    </row>
    <row r="768" spans="1:26" ht="12.65" customHeight="1" x14ac:dyDescent="0.3">
      <c r="A768" s="209" t="str">
        <f>RIGHT($C$84,3)&amp;"*"&amp;RIGHT($C$83,4)&amp;"*"&amp;AL$55&amp;"*"&amp;"A"</f>
        <v>ics*153*7320*A</v>
      </c>
      <c r="B768" s="282">
        <f>ROUND(AL59,0)</f>
        <v>113</v>
      </c>
      <c r="C768" s="285">
        <f>ROUND(AL60,2)</f>
        <v>0.25</v>
      </c>
      <c r="D768" s="282">
        <f>ROUND(AL61,0)</f>
        <v>19806</v>
      </c>
      <c r="E768" s="282">
        <f>ROUND(AL62,0)</f>
        <v>1582</v>
      </c>
      <c r="F768" s="282">
        <f>ROUND(AL63,0)</f>
        <v>0</v>
      </c>
      <c r="G768" s="282">
        <f>ROUND(AL64,0)</f>
        <v>577</v>
      </c>
      <c r="H768" s="282">
        <f>ROUND(AL65,0)</f>
        <v>0</v>
      </c>
      <c r="I768" s="282">
        <f>ROUND(AL66,0)</f>
        <v>0</v>
      </c>
      <c r="J768" s="282">
        <f>ROUND(AL67,0)</f>
        <v>37347</v>
      </c>
      <c r="K768" s="282">
        <f>ROUND(AL68,0)</f>
        <v>0</v>
      </c>
      <c r="L768" s="282">
        <f>ROUND(AL70,0)</f>
        <v>206</v>
      </c>
      <c r="M768" s="282">
        <f>ROUND(AL71,0)</f>
        <v>59175</v>
      </c>
      <c r="N768" s="282">
        <f>ROUND(AL76,0)</f>
        <v>1796</v>
      </c>
      <c r="O768" s="282">
        <f>ROUND(AL74,0)</f>
        <v>18845</v>
      </c>
      <c r="P768" s="282">
        <f>IF(AL77&gt;0,ROUND(AL77,0),0)</f>
        <v>0</v>
      </c>
      <c r="Q768" s="282">
        <f>IF(AL78&gt;0,ROUND(AL78,0),0)</f>
        <v>407</v>
      </c>
      <c r="R768" s="282">
        <f>IF(AL79&gt;0,ROUND(AL79,0),0)</f>
        <v>0</v>
      </c>
      <c r="S768" s="282">
        <f>IF(AL80&gt;0,ROUND(AL80,0),0)</f>
        <v>0</v>
      </c>
      <c r="T768" s="285">
        <f>IF(AL81&gt;0,ROUND(AL81,2),0)</f>
        <v>0</v>
      </c>
      <c r="U768" s="282"/>
      <c r="X768" s="282"/>
      <c r="Y768" s="282"/>
      <c r="Z768" s="282">
        <f t="shared" si="21"/>
        <v>464435</v>
      </c>
    </row>
    <row r="769" spans="1:26" ht="12.65" customHeight="1" x14ac:dyDescent="0.3">
      <c r="A769" s="209" t="str">
        <f>RIGHT($C$84,3)&amp;"*"&amp;RIGHT($C$83,4)&amp;"*"&amp;AM$55&amp;"*"&amp;"A"</f>
        <v>ics*153*7330*A</v>
      </c>
      <c r="B769" s="282">
        <f>ROUND(AM59,0)</f>
        <v>0</v>
      </c>
      <c r="C769" s="285">
        <f>ROUND(AM60,2)</f>
        <v>0</v>
      </c>
      <c r="D769" s="282">
        <f>ROUND(AM61,0)</f>
        <v>0</v>
      </c>
      <c r="E769" s="282">
        <f>ROUND(AM62,0)</f>
        <v>0</v>
      </c>
      <c r="F769" s="282">
        <f>ROUND(AM63,0)</f>
        <v>0</v>
      </c>
      <c r="G769" s="282">
        <f>ROUND(AM64,0)</f>
        <v>0</v>
      </c>
      <c r="H769" s="282">
        <f>ROUND(AM65,0)</f>
        <v>0</v>
      </c>
      <c r="I769" s="282">
        <f>ROUND(AM66,0)</f>
        <v>0</v>
      </c>
      <c r="J769" s="282">
        <f>ROUND(AM67,0)</f>
        <v>0</v>
      </c>
      <c r="K769" s="282">
        <f>ROUND(AM68,0)</f>
        <v>0</v>
      </c>
      <c r="L769" s="282">
        <f>ROUND(AM70,0)</f>
        <v>0</v>
      </c>
      <c r="M769" s="282">
        <f>ROUND(AM71,0)</f>
        <v>0</v>
      </c>
      <c r="N769" s="282">
        <f>ROUND(AM76,0)</f>
        <v>0</v>
      </c>
      <c r="O769" s="282">
        <f>ROUND(AM74,0)</f>
        <v>0</v>
      </c>
      <c r="P769" s="282">
        <f>IF(AM77&gt;0,ROUND(AM77,0),0)</f>
        <v>0</v>
      </c>
      <c r="Q769" s="282">
        <f>IF(AM78&gt;0,ROUND(AM78,0),0)</f>
        <v>0</v>
      </c>
      <c r="R769" s="282">
        <f>IF(AM79&gt;0,ROUND(AM79,0),0)</f>
        <v>0</v>
      </c>
      <c r="S769" s="282">
        <f>IF(AM80&gt;0,ROUND(AM80,0),0)</f>
        <v>0</v>
      </c>
      <c r="T769" s="285">
        <f>IF(AM81&gt;0,ROUND(AM81,2),0)</f>
        <v>0</v>
      </c>
      <c r="U769" s="282"/>
      <c r="X769" s="282"/>
      <c r="Y769" s="282"/>
      <c r="Z769" s="282">
        <f t="shared" si="21"/>
        <v>118428</v>
      </c>
    </row>
    <row r="770" spans="1:26" ht="12.65" customHeight="1" x14ac:dyDescent="0.3">
      <c r="A770" s="209" t="str">
        <f>RIGHT($C$84,3)&amp;"*"&amp;RIGHT($C$83,4)&amp;"*"&amp;AN$55&amp;"*"&amp;"A"</f>
        <v>ics*153*7340*A</v>
      </c>
      <c r="B770" s="282">
        <f>ROUND(AN59,0)</f>
        <v>0</v>
      </c>
      <c r="C770" s="285">
        <f>ROUND(AN60,2)</f>
        <v>0</v>
      </c>
      <c r="D770" s="282">
        <f>ROUND(AN61,0)</f>
        <v>0</v>
      </c>
      <c r="E770" s="282">
        <f>ROUND(AN62,0)</f>
        <v>0</v>
      </c>
      <c r="F770" s="282">
        <f>ROUND(AN63,0)</f>
        <v>0</v>
      </c>
      <c r="G770" s="282">
        <f>ROUND(AN64,0)</f>
        <v>0</v>
      </c>
      <c r="H770" s="282">
        <f>ROUND(AN65,0)</f>
        <v>0</v>
      </c>
      <c r="I770" s="282">
        <f>ROUND(AN66,0)</f>
        <v>0</v>
      </c>
      <c r="J770" s="282">
        <f>ROUND(AN67,0)</f>
        <v>0</v>
      </c>
      <c r="K770" s="282">
        <f>ROUND(AN68,0)</f>
        <v>0</v>
      </c>
      <c r="L770" s="282">
        <f>ROUND(AN70,0)</f>
        <v>0</v>
      </c>
      <c r="M770" s="282">
        <f>ROUND(AN71,0)</f>
        <v>0</v>
      </c>
      <c r="N770" s="282">
        <f>ROUND(AN76,0)</f>
        <v>0</v>
      </c>
      <c r="O770" s="282">
        <f>ROUND(AN74,0)</f>
        <v>0</v>
      </c>
      <c r="P770" s="282">
        <f>IF(AN77&gt;0,ROUND(AN77,0),0)</f>
        <v>0</v>
      </c>
      <c r="Q770" s="282">
        <f>IF(AN78&gt;0,ROUND(AN78,0),0)</f>
        <v>0</v>
      </c>
      <c r="R770" s="282">
        <f>IF(AN79&gt;0,ROUND(AN79,0),0)</f>
        <v>0</v>
      </c>
      <c r="S770" s="282">
        <f>IF(AN80&gt;0,ROUND(AN80,0),0)</f>
        <v>0</v>
      </c>
      <c r="T770" s="285">
        <f>IF(AN81&gt;0,ROUND(AN81,2),0)</f>
        <v>0</v>
      </c>
      <c r="U770" s="282"/>
      <c r="X770" s="282"/>
      <c r="Y770" s="282"/>
      <c r="Z770" s="282">
        <f t="shared" si="21"/>
        <v>0</v>
      </c>
    </row>
    <row r="771" spans="1:26" ht="12.65" customHeight="1" x14ac:dyDescent="0.3">
      <c r="A771" s="209" t="str">
        <f>RIGHT($C$84,3)&amp;"*"&amp;RIGHT($C$83,4)&amp;"*"&amp;AO$55&amp;"*"&amp;"A"</f>
        <v>ics*153*7350*A</v>
      </c>
      <c r="B771" s="282">
        <f>ROUND(AO59,0)</f>
        <v>0</v>
      </c>
      <c r="C771" s="285">
        <f>ROUND(AO60,2)</f>
        <v>0</v>
      </c>
      <c r="D771" s="282">
        <f>ROUND(AO61,0)</f>
        <v>0</v>
      </c>
      <c r="E771" s="282">
        <f>ROUND(AO62,0)</f>
        <v>0</v>
      </c>
      <c r="F771" s="282">
        <f>ROUND(AO63,0)</f>
        <v>0</v>
      </c>
      <c r="G771" s="282">
        <f>ROUND(AO64,0)</f>
        <v>0</v>
      </c>
      <c r="H771" s="282">
        <f>ROUND(AO65,0)</f>
        <v>0</v>
      </c>
      <c r="I771" s="282">
        <f>ROUND(AO66,0)</f>
        <v>0</v>
      </c>
      <c r="J771" s="282">
        <f>ROUND(AO67,0)</f>
        <v>0</v>
      </c>
      <c r="K771" s="282">
        <f>ROUND(AO68,0)</f>
        <v>0</v>
      </c>
      <c r="L771" s="282">
        <f>ROUND(AO70,0)</f>
        <v>0</v>
      </c>
      <c r="M771" s="282">
        <f>ROUND(AO71,0)</f>
        <v>0</v>
      </c>
      <c r="N771" s="282">
        <f>ROUND(AO76,0)</f>
        <v>0</v>
      </c>
      <c r="O771" s="282">
        <f>ROUND(AO74,0)</f>
        <v>0</v>
      </c>
      <c r="P771" s="282">
        <f>IF(AO77&gt;0,ROUND(AO77,0),0)</f>
        <v>0</v>
      </c>
      <c r="Q771" s="282">
        <f>IF(AO78&gt;0,ROUND(AO78,0),0)</f>
        <v>0</v>
      </c>
      <c r="R771" s="282">
        <f>IF(AO79&gt;0,ROUND(AO79,0),0)</f>
        <v>0</v>
      </c>
      <c r="S771" s="282">
        <f>IF(AO80&gt;0,ROUND(AO80,0),0)</f>
        <v>0</v>
      </c>
      <c r="T771" s="285">
        <f>IF(AO81&gt;0,ROUND(AO81,2),0)</f>
        <v>0</v>
      </c>
      <c r="U771" s="282"/>
      <c r="X771" s="282"/>
      <c r="Y771" s="282"/>
      <c r="Z771" s="282">
        <f t="shared" si="21"/>
        <v>0</v>
      </c>
    </row>
    <row r="772" spans="1:26" ht="12.65" customHeight="1" x14ac:dyDescent="0.3">
      <c r="A772" s="209" t="str">
        <f>RIGHT($C$84,3)&amp;"*"&amp;RIGHT($C$83,4)&amp;"*"&amp;AP$55&amp;"*"&amp;"A"</f>
        <v>ics*153*7380*A</v>
      </c>
      <c r="B772" s="282">
        <f>ROUND(AP59,0)</f>
        <v>0</v>
      </c>
      <c r="C772" s="285">
        <f>ROUND(AP60,2)</f>
        <v>0</v>
      </c>
      <c r="D772" s="282">
        <f>ROUND(AP61,0)</f>
        <v>0</v>
      </c>
      <c r="E772" s="282">
        <f>ROUND(AP62,0)</f>
        <v>0</v>
      </c>
      <c r="F772" s="282">
        <f>ROUND(AP63,0)</f>
        <v>0</v>
      </c>
      <c r="G772" s="282">
        <f>ROUND(AP64,0)</f>
        <v>0</v>
      </c>
      <c r="H772" s="282">
        <f>ROUND(AP65,0)</f>
        <v>0</v>
      </c>
      <c r="I772" s="282">
        <f>ROUND(AP66,0)</f>
        <v>0</v>
      </c>
      <c r="J772" s="282">
        <f>ROUND(AP67,0)</f>
        <v>0</v>
      </c>
      <c r="K772" s="282">
        <f>ROUND(AP68,0)</f>
        <v>0</v>
      </c>
      <c r="L772" s="282">
        <f>ROUND(AP70,0)</f>
        <v>0</v>
      </c>
      <c r="M772" s="282">
        <f>ROUND(AP71,0)</f>
        <v>0</v>
      </c>
      <c r="N772" s="282">
        <f>ROUND(AP76,0)</f>
        <v>0</v>
      </c>
      <c r="O772" s="282">
        <f>ROUND(AP74,0)</f>
        <v>0</v>
      </c>
      <c r="P772" s="282">
        <f>IF(AP77&gt;0,ROUND(AP77,0),0)</f>
        <v>0</v>
      </c>
      <c r="Q772" s="282">
        <f>IF(AP78&gt;0,ROUND(AP78,0),0)</f>
        <v>0</v>
      </c>
      <c r="R772" s="282">
        <f>IF(AP79&gt;0,ROUND(AP79,0),0)</f>
        <v>0</v>
      </c>
      <c r="S772" s="282">
        <f>IF(AP80&gt;0,ROUND(AP80,0),0)</f>
        <v>0</v>
      </c>
      <c r="T772" s="285">
        <f>IF(AP81&gt;0,ROUND(AP81,2),0)</f>
        <v>0</v>
      </c>
      <c r="U772" s="282"/>
      <c r="X772" s="282"/>
      <c r="Y772" s="282"/>
      <c r="Z772" s="282">
        <f t="shared" si="21"/>
        <v>0</v>
      </c>
    </row>
    <row r="773" spans="1:26" ht="12.65" customHeight="1" x14ac:dyDescent="0.3">
      <c r="A773" s="209" t="str">
        <f>RIGHT($C$84,3)&amp;"*"&amp;RIGHT($C$83,4)&amp;"*"&amp;AQ$55&amp;"*"&amp;"A"</f>
        <v>ics*153*7390*A</v>
      </c>
      <c r="B773" s="282">
        <f>ROUND(AQ59,0)</f>
        <v>0</v>
      </c>
      <c r="C773" s="285">
        <f>ROUND(AQ60,2)</f>
        <v>0</v>
      </c>
      <c r="D773" s="282">
        <f>ROUND(AQ61,0)</f>
        <v>0</v>
      </c>
      <c r="E773" s="282">
        <f>ROUND(AQ62,0)</f>
        <v>0</v>
      </c>
      <c r="F773" s="282">
        <f>ROUND(AQ63,0)</f>
        <v>0</v>
      </c>
      <c r="G773" s="282">
        <f>ROUND(AQ64,0)</f>
        <v>0</v>
      </c>
      <c r="H773" s="282">
        <f>ROUND(AQ65,0)</f>
        <v>0</v>
      </c>
      <c r="I773" s="282">
        <f>ROUND(AQ66,0)</f>
        <v>0</v>
      </c>
      <c r="J773" s="282">
        <f>ROUND(AQ67,0)</f>
        <v>0</v>
      </c>
      <c r="K773" s="282">
        <f>ROUND(AQ68,0)</f>
        <v>0</v>
      </c>
      <c r="L773" s="282">
        <f>ROUND(AQ70,0)</f>
        <v>0</v>
      </c>
      <c r="M773" s="282">
        <f>ROUND(AQ71,0)</f>
        <v>0</v>
      </c>
      <c r="N773" s="282">
        <f>ROUND(AQ76,0)</f>
        <v>0</v>
      </c>
      <c r="O773" s="282">
        <f>ROUND(AQ74,0)</f>
        <v>0</v>
      </c>
      <c r="P773" s="282">
        <f>IF(AQ77&gt;0,ROUND(AQ77,0),0)</f>
        <v>0</v>
      </c>
      <c r="Q773" s="282">
        <f>IF(AQ78&gt;0,ROUND(AQ78,0),0)</f>
        <v>0</v>
      </c>
      <c r="R773" s="282">
        <f>IF(AQ79&gt;0,ROUND(AQ79,0),0)</f>
        <v>0</v>
      </c>
      <c r="S773" s="282">
        <f>IF(AQ80&gt;0,ROUND(AQ80,0),0)</f>
        <v>0</v>
      </c>
      <c r="T773" s="285">
        <f>IF(AQ81&gt;0,ROUND(AQ81,2),0)</f>
        <v>0</v>
      </c>
      <c r="U773" s="282"/>
      <c r="X773" s="282"/>
      <c r="Y773" s="282"/>
      <c r="Z773" s="282">
        <f t="shared" si="21"/>
        <v>0</v>
      </c>
    </row>
    <row r="774" spans="1:26" ht="12.65" customHeight="1" x14ac:dyDescent="0.3">
      <c r="A774" s="209" t="str">
        <f>RIGHT($C$84,3)&amp;"*"&amp;RIGHT($C$83,4)&amp;"*"&amp;AR$55&amp;"*"&amp;"A"</f>
        <v>ics*153*7400*A</v>
      </c>
      <c r="B774" s="282">
        <f>ROUND(AR59,0)</f>
        <v>0</v>
      </c>
      <c r="C774" s="285">
        <f>ROUND(AR60,2)</f>
        <v>0</v>
      </c>
      <c r="D774" s="282">
        <f>ROUND(AR61,0)</f>
        <v>0</v>
      </c>
      <c r="E774" s="282">
        <f>ROUND(AR62,0)</f>
        <v>0</v>
      </c>
      <c r="F774" s="282">
        <f>ROUND(AR63,0)</f>
        <v>0</v>
      </c>
      <c r="G774" s="282">
        <f>ROUND(AR64,0)</f>
        <v>0</v>
      </c>
      <c r="H774" s="282">
        <f>ROUND(AR65,0)</f>
        <v>0</v>
      </c>
      <c r="I774" s="282">
        <f>ROUND(AR66,0)</f>
        <v>0</v>
      </c>
      <c r="J774" s="282">
        <f>ROUND(AR67,0)</f>
        <v>0</v>
      </c>
      <c r="K774" s="282">
        <f>ROUND(AR68,0)</f>
        <v>0</v>
      </c>
      <c r="L774" s="282">
        <f>ROUND(AR70,0)</f>
        <v>0</v>
      </c>
      <c r="M774" s="282">
        <f>ROUND(AR71,0)</f>
        <v>0</v>
      </c>
      <c r="N774" s="282">
        <f>ROUND(AR76,0)</f>
        <v>0</v>
      </c>
      <c r="O774" s="282">
        <f>ROUND(AR74,0)</f>
        <v>0</v>
      </c>
      <c r="P774" s="282">
        <f>IF(AR77&gt;0,ROUND(AR77,0),0)</f>
        <v>0</v>
      </c>
      <c r="Q774" s="282">
        <f>IF(AR78&gt;0,ROUND(AR78,0),0)</f>
        <v>0</v>
      </c>
      <c r="R774" s="282">
        <f>IF(AR79&gt;0,ROUND(AR79,0),0)</f>
        <v>0</v>
      </c>
      <c r="S774" s="282">
        <f>IF(AR80&gt;0,ROUND(AR80,0),0)</f>
        <v>0</v>
      </c>
      <c r="T774" s="285">
        <f>IF(AR81&gt;0,ROUND(AR81,2),0)</f>
        <v>0</v>
      </c>
      <c r="U774" s="282"/>
      <c r="X774" s="282"/>
      <c r="Y774" s="282"/>
      <c r="Z774" s="282">
        <f t="shared" si="21"/>
        <v>0</v>
      </c>
    </row>
    <row r="775" spans="1:26" ht="12.65" customHeight="1" x14ac:dyDescent="0.3">
      <c r="A775" s="209" t="str">
        <f>RIGHT($C$84,3)&amp;"*"&amp;RIGHT($C$83,4)&amp;"*"&amp;AS$55&amp;"*"&amp;"A"</f>
        <v>ics*153*7410*A</v>
      </c>
      <c r="B775" s="282">
        <f>ROUND(AS59,0)</f>
        <v>0</v>
      </c>
      <c r="C775" s="285">
        <f>ROUND(AS60,2)</f>
        <v>0</v>
      </c>
      <c r="D775" s="282">
        <f>ROUND(AS61,0)</f>
        <v>0</v>
      </c>
      <c r="E775" s="282">
        <f>ROUND(AS62,0)</f>
        <v>0</v>
      </c>
      <c r="F775" s="282">
        <f>ROUND(AS63,0)</f>
        <v>0</v>
      </c>
      <c r="G775" s="282">
        <f>ROUND(AS64,0)</f>
        <v>0</v>
      </c>
      <c r="H775" s="282">
        <f>ROUND(AS65,0)</f>
        <v>0</v>
      </c>
      <c r="I775" s="282">
        <f>ROUND(AS66,0)</f>
        <v>0</v>
      </c>
      <c r="J775" s="282">
        <f>ROUND(AS67,0)</f>
        <v>0</v>
      </c>
      <c r="K775" s="282">
        <f>ROUND(AS68,0)</f>
        <v>0</v>
      </c>
      <c r="L775" s="282">
        <f>ROUND(AS70,0)</f>
        <v>0</v>
      </c>
      <c r="M775" s="282">
        <f>ROUND(AS71,0)</f>
        <v>0</v>
      </c>
      <c r="N775" s="282">
        <f>ROUND(AS76,0)</f>
        <v>0</v>
      </c>
      <c r="O775" s="282">
        <f>ROUND(AS74,0)</f>
        <v>0</v>
      </c>
      <c r="P775" s="282">
        <f>IF(AS77&gt;0,ROUND(AS77,0),0)</f>
        <v>0</v>
      </c>
      <c r="Q775" s="282">
        <f>IF(AS78&gt;0,ROUND(AS78,0),0)</f>
        <v>0</v>
      </c>
      <c r="R775" s="282">
        <f>IF(AS79&gt;0,ROUND(AS79,0),0)</f>
        <v>0</v>
      </c>
      <c r="S775" s="282">
        <f>IF(AS80&gt;0,ROUND(AS80,0),0)</f>
        <v>0</v>
      </c>
      <c r="T775" s="285">
        <f>IF(AS81&gt;0,ROUND(AS81,2),0)</f>
        <v>0</v>
      </c>
      <c r="U775" s="282"/>
      <c r="X775" s="282"/>
      <c r="Y775" s="282"/>
      <c r="Z775" s="282">
        <f t="shared" si="21"/>
        <v>0</v>
      </c>
    </row>
    <row r="776" spans="1:26" ht="12.65" customHeight="1" x14ac:dyDescent="0.3">
      <c r="A776" s="209" t="str">
        <f>RIGHT($C$84,3)&amp;"*"&amp;RIGHT($C$83,4)&amp;"*"&amp;AT$55&amp;"*"&amp;"A"</f>
        <v>ics*153*7420*A</v>
      </c>
      <c r="B776" s="282">
        <f>ROUND(AT59,0)</f>
        <v>0</v>
      </c>
      <c r="C776" s="285">
        <f>ROUND(AT60,2)</f>
        <v>0</v>
      </c>
      <c r="D776" s="282">
        <f>ROUND(AT61,0)</f>
        <v>0</v>
      </c>
      <c r="E776" s="282">
        <f>ROUND(AT62,0)</f>
        <v>0</v>
      </c>
      <c r="F776" s="282">
        <f>ROUND(AT63,0)</f>
        <v>0</v>
      </c>
      <c r="G776" s="282">
        <f>ROUND(AT64,0)</f>
        <v>0</v>
      </c>
      <c r="H776" s="282">
        <f>ROUND(AT65,0)</f>
        <v>0</v>
      </c>
      <c r="I776" s="282">
        <f>ROUND(AT66,0)</f>
        <v>0</v>
      </c>
      <c r="J776" s="282">
        <f>ROUND(AT67,0)</f>
        <v>0</v>
      </c>
      <c r="K776" s="282">
        <f>ROUND(AT68,0)</f>
        <v>0</v>
      </c>
      <c r="L776" s="282">
        <f>ROUND(AT70,0)</f>
        <v>0</v>
      </c>
      <c r="M776" s="282">
        <f>ROUND(AT71,0)</f>
        <v>0</v>
      </c>
      <c r="N776" s="282">
        <f>ROUND(AT76,0)</f>
        <v>0</v>
      </c>
      <c r="O776" s="282">
        <f>ROUND(AT74,0)</f>
        <v>0</v>
      </c>
      <c r="P776" s="282">
        <f>IF(AT77&gt;0,ROUND(AT77,0),0)</f>
        <v>0</v>
      </c>
      <c r="Q776" s="282">
        <f>IF(AT78&gt;0,ROUND(AT78,0),0)</f>
        <v>0</v>
      </c>
      <c r="R776" s="282">
        <f>IF(AT79&gt;0,ROUND(AT79,0),0)</f>
        <v>0</v>
      </c>
      <c r="S776" s="282">
        <f>IF(AT80&gt;0,ROUND(AT80,0),0)</f>
        <v>0</v>
      </c>
      <c r="T776" s="285">
        <f>IF(AT81&gt;0,ROUND(AT81,2),0)</f>
        <v>0</v>
      </c>
      <c r="U776" s="282"/>
      <c r="X776" s="282"/>
      <c r="Y776" s="282"/>
      <c r="Z776" s="282">
        <f t="shared" si="21"/>
        <v>0</v>
      </c>
    </row>
    <row r="777" spans="1:26" ht="12.65" customHeight="1" x14ac:dyDescent="0.3">
      <c r="A777" s="209" t="str">
        <f>RIGHT($C$84,3)&amp;"*"&amp;RIGHT($C$83,4)&amp;"*"&amp;AU$55&amp;"*"&amp;"A"</f>
        <v>ics*153*7430*A</v>
      </c>
      <c r="B777" s="282">
        <f>ROUND(AU59,0)</f>
        <v>0</v>
      </c>
      <c r="C777" s="285">
        <f>ROUND(AU60,2)</f>
        <v>0</v>
      </c>
      <c r="D777" s="282">
        <f>ROUND(AU61,0)</f>
        <v>0</v>
      </c>
      <c r="E777" s="282">
        <f>ROUND(AU62,0)</f>
        <v>0</v>
      </c>
      <c r="F777" s="282">
        <f>ROUND(AU63,0)</f>
        <v>0</v>
      </c>
      <c r="G777" s="282">
        <f>ROUND(AU64,0)</f>
        <v>0</v>
      </c>
      <c r="H777" s="282">
        <f>ROUND(AU65,0)</f>
        <v>0</v>
      </c>
      <c r="I777" s="282">
        <f>ROUND(AU66,0)</f>
        <v>0</v>
      </c>
      <c r="J777" s="282">
        <f>ROUND(AU67,0)</f>
        <v>0</v>
      </c>
      <c r="K777" s="282">
        <f>ROUND(AU68,0)</f>
        <v>0</v>
      </c>
      <c r="L777" s="282">
        <f>ROUND(AU70,0)</f>
        <v>0</v>
      </c>
      <c r="M777" s="282">
        <f>ROUND(AU71,0)</f>
        <v>0</v>
      </c>
      <c r="N777" s="282">
        <f>ROUND(AU76,0)</f>
        <v>0</v>
      </c>
      <c r="O777" s="282">
        <f>ROUND(AU74,0)</f>
        <v>0</v>
      </c>
      <c r="P777" s="282">
        <f>IF(AU77&gt;0,ROUND(AU77,0),0)</f>
        <v>0</v>
      </c>
      <c r="Q777" s="282">
        <f>IF(AU78&gt;0,ROUND(AU78,0),0)</f>
        <v>0</v>
      </c>
      <c r="R777" s="282">
        <f>IF(AU79&gt;0,ROUND(AU79,0),0)</f>
        <v>0</v>
      </c>
      <c r="S777" s="282">
        <f>IF(AU80&gt;0,ROUND(AU80,0),0)</f>
        <v>0</v>
      </c>
      <c r="T777" s="285">
        <f>IF(AU81&gt;0,ROUND(AU81,2),0)</f>
        <v>0</v>
      </c>
      <c r="U777" s="282"/>
      <c r="X777" s="282"/>
      <c r="Y777" s="282"/>
      <c r="Z777" s="282">
        <f t="shared" si="21"/>
        <v>0</v>
      </c>
    </row>
    <row r="778" spans="1:26" ht="12.65" customHeight="1" x14ac:dyDescent="0.3">
      <c r="A778" s="209" t="str">
        <f>RIGHT($C$84,3)&amp;"*"&amp;RIGHT($C$83,4)&amp;"*"&amp;AV$55&amp;"*"&amp;"A"</f>
        <v>ics*153*7490*A</v>
      </c>
      <c r="B778" s="282"/>
      <c r="C778" s="285">
        <f>ROUND(AV60,2)</f>
        <v>0.2</v>
      </c>
      <c r="D778" s="282">
        <f>ROUND(AV61,0)</f>
        <v>16786</v>
      </c>
      <c r="E778" s="282">
        <f>ROUND(AV62,0)</f>
        <v>1083</v>
      </c>
      <c r="F778" s="282">
        <f>ROUND(AV63,0)</f>
        <v>88323</v>
      </c>
      <c r="G778" s="282">
        <f>ROUND(AV64,0)</f>
        <v>38488</v>
      </c>
      <c r="H778" s="282">
        <f>ROUND(AV65,0)</f>
        <v>0</v>
      </c>
      <c r="I778" s="282">
        <f>ROUND(AV66,0)</f>
        <v>0</v>
      </c>
      <c r="J778" s="282">
        <f>ROUND(AV67,0)</f>
        <v>21896</v>
      </c>
      <c r="K778" s="282">
        <f>ROUND(AV68,0)</f>
        <v>0</v>
      </c>
      <c r="L778" s="282">
        <f>ROUND(AV70,0)</f>
        <v>0</v>
      </c>
      <c r="M778" s="282">
        <f>ROUND(AV71,0)</f>
        <v>166597</v>
      </c>
      <c r="N778" s="282">
        <f>ROUND(AV76,0)</f>
        <v>1053</v>
      </c>
      <c r="O778" s="282">
        <f>ROUND(AV74,0)</f>
        <v>1270585</v>
      </c>
      <c r="P778" s="282">
        <f>IF(AV77&gt;0,ROUND(AV77,0),0)</f>
        <v>0</v>
      </c>
      <c r="Q778" s="282">
        <f>IF(AV78&gt;0,ROUND(AV78,0),0)</f>
        <v>0</v>
      </c>
      <c r="R778" s="282">
        <f>IF(AV79&gt;0,ROUND(AV79,0),0)</f>
        <v>0</v>
      </c>
      <c r="S778" s="282">
        <f>IF(AV80&gt;0,ROUND(AV80,0),0)</f>
        <v>0</v>
      </c>
      <c r="T778" s="285">
        <f>IF(AV81&gt;0,ROUND(AV81,2),0)</f>
        <v>0</v>
      </c>
      <c r="U778" s="282"/>
      <c r="X778" s="282"/>
      <c r="Y778" s="282"/>
      <c r="Z778" s="282">
        <f t="shared" si="21"/>
        <v>0</v>
      </c>
    </row>
    <row r="779" spans="1:26" ht="12.65" customHeight="1" x14ac:dyDescent="0.3">
      <c r="A779" s="209" t="str">
        <f>RIGHT($C$84,3)&amp;"*"&amp;RIGHT($C$83,4)&amp;"*"&amp;AW$55&amp;"*"&amp;"A"</f>
        <v>ics*153*8200*A</v>
      </c>
      <c r="B779" s="282"/>
      <c r="C779" s="285">
        <f>ROUND(AW60,2)</f>
        <v>0</v>
      </c>
      <c r="D779" s="282">
        <f>ROUND(AW61,0)</f>
        <v>0</v>
      </c>
      <c r="E779" s="282">
        <f>ROUND(AW62,0)</f>
        <v>0</v>
      </c>
      <c r="F779" s="282">
        <f>ROUND(AW63,0)</f>
        <v>0</v>
      </c>
      <c r="G779" s="282">
        <f>ROUND(AW64,0)</f>
        <v>0</v>
      </c>
      <c r="H779" s="282">
        <f>ROUND(AW65,0)</f>
        <v>0</v>
      </c>
      <c r="I779" s="282">
        <f>ROUND(AW66,0)</f>
        <v>0</v>
      </c>
      <c r="J779" s="282">
        <f>ROUND(AW67,0)</f>
        <v>0</v>
      </c>
      <c r="K779" s="282">
        <f>ROUND(AW68,0)</f>
        <v>0</v>
      </c>
      <c r="L779" s="282">
        <f>ROUND(AW70,0)</f>
        <v>0</v>
      </c>
      <c r="M779" s="282">
        <f>ROUND(AW71,0)</f>
        <v>0</v>
      </c>
      <c r="N779" s="282"/>
      <c r="O779" s="282"/>
      <c r="P779" s="282">
        <f>IF(AW77&gt;0,ROUND(AW77,0),0)</f>
        <v>0</v>
      </c>
      <c r="Q779" s="282">
        <f>IF(AW78&gt;0,ROUND(AW78,0),0)</f>
        <v>0</v>
      </c>
      <c r="R779" s="282">
        <f>IF(AW79&gt;0,ROUND(AW79,0),0)</f>
        <v>0</v>
      </c>
      <c r="S779" s="282">
        <f>IF(AW80&gt;0,ROUND(AW80,0),0)</f>
        <v>0</v>
      </c>
      <c r="T779" s="285">
        <f>IF(AW81&gt;0,ROUND(AW81,2),0)</f>
        <v>0</v>
      </c>
      <c r="U779" s="282"/>
      <c r="X779" s="282"/>
      <c r="Y779" s="282"/>
      <c r="Z779" s="282"/>
    </row>
    <row r="780" spans="1:26" ht="12.65" customHeight="1" x14ac:dyDescent="0.3">
      <c r="A780" s="209" t="str">
        <f>RIGHT($C$84,3)&amp;"*"&amp;RIGHT($C$83,4)&amp;"*"&amp;AX$55&amp;"*"&amp;"A"</f>
        <v>ics*153*8310*A</v>
      </c>
      <c r="B780" s="282"/>
      <c r="C780" s="285">
        <f>ROUND(AX60,2)</f>
        <v>0</v>
      </c>
      <c r="D780" s="282">
        <f>ROUND(AX61,0)</f>
        <v>0</v>
      </c>
      <c r="E780" s="282">
        <f>ROUND(AX62,0)</f>
        <v>0</v>
      </c>
      <c r="F780" s="282">
        <f>ROUND(AX63,0)</f>
        <v>0</v>
      </c>
      <c r="G780" s="282">
        <f>ROUND(AX64,0)</f>
        <v>0</v>
      </c>
      <c r="H780" s="282">
        <f>ROUND(AX65,0)</f>
        <v>0</v>
      </c>
      <c r="I780" s="282">
        <f>ROUND(AX66,0)</f>
        <v>0</v>
      </c>
      <c r="J780" s="282">
        <f>ROUND(AX67,0)</f>
        <v>0</v>
      </c>
      <c r="K780" s="282">
        <f>ROUND(AX68,0)</f>
        <v>0</v>
      </c>
      <c r="L780" s="282">
        <f>ROUND(AX70,0)</f>
        <v>0</v>
      </c>
      <c r="M780" s="282">
        <f>ROUND(AX71,0)</f>
        <v>0</v>
      </c>
      <c r="N780" s="282"/>
      <c r="O780" s="282"/>
      <c r="P780" s="282">
        <f>IF(AX77&gt;0,ROUND(AX77,0),0)</f>
        <v>0</v>
      </c>
      <c r="Q780" s="282">
        <f>IF(AX78&gt;0,ROUND(AX78,0),0)</f>
        <v>0</v>
      </c>
      <c r="R780" s="282">
        <f>IF(AX79&gt;0,ROUND(AX79,0),0)</f>
        <v>0</v>
      </c>
      <c r="S780" s="282">
        <f>IF(AX80&gt;0,ROUND(AX80,0),0)</f>
        <v>0</v>
      </c>
      <c r="T780" s="285">
        <f>IF(AX81&gt;0,ROUND(AX81,2),0)</f>
        <v>0</v>
      </c>
      <c r="U780" s="282"/>
      <c r="X780" s="282"/>
      <c r="Y780" s="282"/>
      <c r="Z780" s="282"/>
    </row>
    <row r="781" spans="1:26" ht="12.65" customHeight="1" x14ac:dyDescent="0.3">
      <c r="A781" s="209" t="str">
        <f>RIGHT($C$84,3)&amp;"*"&amp;RIGHT($C$83,4)&amp;"*"&amp;AY$55&amp;"*"&amp;"A"</f>
        <v>ics*153*8320*A</v>
      </c>
      <c r="B781" s="282">
        <f>ROUND(AY59,0)</f>
        <v>8469</v>
      </c>
      <c r="C781" s="285">
        <f>ROUND(AY60,2)</f>
        <v>8.26</v>
      </c>
      <c r="D781" s="282">
        <f>ROUND(AY61,0)</f>
        <v>394853</v>
      </c>
      <c r="E781" s="282">
        <f>ROUND(AY62,0)</f>
        <v>29170</v>
      </c>
      <c r="F781" s="282">
        <f>ROUND(AY63,0)</f>
        <v>0</v>
      </c>
      <c r="G781" s="282">
        <f>ROUND(AY64,0)</f>
        <v>207545</v>
      </c>
      <c r="H781" s="282">
        <f>ROUND(AY65,0)</f>
        <v>775</v>
      </c>
      <c r="I781" s="282">
        <f>ROUND(AY66,0)</f>
        <v>14163</v>
      </c>
      <c r="J781" s="282">
        <f>ROUND(AY67,0)</f>
        <v>55999</v>
      </c>
      <c r="K781" s="282">
        <f>ROUND(AY68,0)</f>
        <v>0</v>
      </c>
      <c r="L781" s="282">
        <f>ROUND(AY70,0)</f>
        <v>161525</v>
      </c>
      <c r="M781" s="282">
        <f>ROUND(AY71,0)</f>
        <v>537688</v>
      </c>
      <c r="N781" s="282"/>
      <c r="O781" s="282"/>
      <c r="P781" s="282">
        <f>IF(AY77&gt;0,ROUND(AY77,0),0)</f>
        <v>0</v>
      </c>
      <c r="Q781" s="282">
        <f>IF(AY78&gt;0,ROUND(AY78,0),0)</f>
        <v>0</v>
      </c>
      <c r="R781" s="282">
        <f>IF(AY79&gt;0,ROUND(AY79,0),0)</f>
        <v>0</v>
      </c>
      <c r="S781" s="282">
        <f>IF(AY80&gt;0,ROUND(AY80,0),0)</f>
        <v>0</v>
      </c>
      <c r="T781" s="285">
        <f>IF(AY81&gt;0,ROUND(AY81,2),0)</f>
        <v>0</v>
      </c>
      <c r="U781" s="282"/>
      <c r="X781" s="282"/>
      <c r="Y781" s="282"/>
      <c r="Z781" s="282"/>
    </row>
    <row r="782" spans="1:26" ht="12.65" customHeight="1" x14ac:dyDescent="0.3">
      <c r="A782" s="209" t="str">
        <f>RIGHT($C$84,3)&amp;"*"&amp;RIGHT($C$83,4)&amp;"*"&amp;AZ$55&amp;"*"&amp;"A"</f>
        <v>ics*153*8330*A</v>
      </c>
      <c r="B782" s="282">
        <f>ROUND(AZ59,0)</f>
        <v>0</v>
      </c>
      <c r="C782" s="285">
        <f>ROUND(AZ60,2)</f>
        <v>0</v>
      </c>
      <c r="D782" s="282">
        <f>ROUND(AZ61,0)</f>
        <v>0</v>
      </c>
      <c r="E782" s="282">
        <f>ROUND(AZ62,0)</f>
        <v>0</v>
      </c>
      <c r="F782" s="282">
        <f>ROUND(AZ63,0)</f>
        <v>0</v>
      </c>
      <c r="G782" s="282">
        <f>ROUND(AZ64,0)</f>
        <v>0</v>
      </c>
      <c r="H782" s="282">
        <f>ROUND(AZ65,0)</f>
        <v>0</v>
      </c>
      <c r="I782" s="282">
        <f>ROUND(AZ66,0)</f>
        <v>0</v>
      </c>
      <c r="J782" s="282">
        <f>ROUND(AZ67,0)</f>
        <v>0</v>
      </c>
      <c r="K782" s="282">
        <f>ROUND(AZ68,0)</f>
        <v>0</v>
      </c>
      <c r="L782" s="282">
        <f>ROUND(AZ70,0)</f>
        <v>0</v>
      </c>
      <c r="M782" s="282">
        <f>ROUND(AZ71,0)</f>
        <v>0</v>
      </c>
      <c r="N782" s="282"/>
      <c r="O782" s="282"/>
      <c r="P782" s="282">
        <f>IF(AZ77&gt;0,ROUND(AZ77,0),0)</f>
        <v>0</v>
      </c>
      <c r="Q782" s="282">
        <f>IF(AZ78&gt;0,ROUND(AZ78,0),0)</f>
        <v>0</v>
      </c>
      <c r="R782" s="282">
        <f>IF(AZ79&gt;0,ROUND(AZ79,0),0)</f>
        <v>0</v>
      </c>
      <c r="S782" s="282">
        <f>IF(AZ80&gt;0,ROUND(AZ80,0),0)</f>
        <v>0</v>
      </c>
      <c r="T782" s="285">
        <f>IF(AZ81&gt;0,ROUND(AZ81,2),0)</f>
        <v>0</v>
      </c>
      <c r="U782" s="282"/>
      <c r="X782" s="282"/>
      <c r="Y782" s="282"/>
      <c r="Z782" s="282"/>
    </row>
    <row r="783" spans="1:26" ht="12.65" customHeight="1" x14ac:dyDescent="0.3">
      <c r="A783" s="209" t="str">
        <f>RIGHT($C$84,3)&amp;"*"&amp;RIGHT($C$83,4)&amp;"*"&amp;BA$55&amp;"*"&amp;"A"</f>
        <v>ics*153*8350*A</v>
      </c>
      <c r="B783" s="282">
        <f>ROUND(BA59,0)</f>
        <v>0</v>
      </c>
      <c r="C783" s="285">
        <f>ROUND(BA60,2)</f>
        <v>0</v>
      </c>
      <c r="D783" s="282">
        <f>ROUND(BA61,0)</f>
        <v>0</v>
      </c>
      <c r="E783" s="282">
        <f>ROUND(BA62,0)</f>
        <v>0</v>
      </c>
      <c r="F783" s="282">
        <f>ROUND(BA63,0)</f>
        <v>0</v>
      </c>
      <c r="G783" s="282">
        <f>ROUND(BA64,0)</f>
        <v>0</v>
      </c>
      <c r="H783" s="282">
        <f>ROUND(BA65,0)</f>
        <v>0</v>
      </c>
      <c r="I783" s="282">
        <f>ROUND(BA66,0)</f>
        <v>100452</v>
      </c>
      <c r="J783" s="282">
        <f>ROUND(BA67,0)</f>
        <v>0</v>
      </c>
      <c r="K783" s="282">
        <f>ROUND(BA68,0)</f>
        <v>0</v>
      </c>
      <c r="L783" s="282">
        <f>ROUND(BA70,0)</f>
        <v>0</v>
      </c>
      <c r="M783" s="282">
        <f>ROUND(BA71,0)</f>
        <v>100452</v>
      </c>
      <c r="N783" s="282"/>
      <c r="O783" s="282"/>
      <c r="P783" s="282">
        <f>IF(BA77&gt;0,ROUND(BA77,0),0)</f>
        <v>0</v>
      </c>
      <c r="Q783" s="282">
        <f>IF(BA78&gt;0,ROUND(BA78,0),0)</f>
        <v>0</v>
      </c>
      <c r="R783" s="282">
        <f>IF(BA79&gt;0,ROUND(BA79,0),0)</f>
        <v>0</v>
      </c>
      <c r="S783" s="282">
        <f>IF(BA80&gt;0,ROUND(BA80,0),0)</f>
        <v>0</v>
      </c>
      <c r="T783" s="285">
        <f>IF(BA81&gt;0,ROUND(BA81,2),0)</f>
        <v>0</v>
      </c>
      <c r="U783" s="282"/>
      <c r="X783" s="282"/>
      <c r="Y783" s="282"/>
      <c r="Z783" s="282"/>
    </row>
    <row r="784" spans="1:26" ht="12.65" customHeight="1" x14ac:dyDescent="0.3">
      <c r="A784" s="209" t="str">
        <f>RIGHT($C$84,3)&amp;"*"&amp;RIGHT($C$83,4)&amp;"*"&amp;BB$55&amp;"*"&amp;"A"</f>
        <v>ics*153*8360*A</v>
      </c>
      <c r="B784" s="282"/>
      <c r="C784" s="285">
        <f>ROUND(BB60,2)</f>
        <v>2.14</v>
      </c>
      <c r="D784" s="282">
        <f>ROUND(BB61,0)</f>
        <v>165469</v>
      </c>
      <c r="E784" s="282">
        <f>ROUND(BB62,0)</f>
        <v>12459</v>
      </c>
      <c r="F784" s="282">
        <f>ROUND(BB63,0)</f>
        <v>0</v>
      </c>
      <c r="G784" s="282">
        <f>ROUND(BB64,0)</f>
        <v>235</v>
      </c>
      <c r="H784" s="282">
        <f>ROUND(BB65,0)</f>
        <v>621</v>
      </c>
      <c r="I784" s="282">
        <f>ROUND(BB66,0)</f>
        <v>54996</v>
      </c>
      <c r="J784" s="282">
        <f>ROUND(BB67,0)</f>
        <v>1871</v>
      </c>
      <c r="K784" s="282">
        <f>ROUND(BB68,0)</f>
        <v>0</v>
      </c>
      <c r="L784" s="282">
        <f>ROUND(BB70,0)</f>
        <v>0</v>
      </c>
      <c r="M784" s="282">
        <f>ROUND(BB71,0)</f>
        <v>235778</v>
      </c>
      <c r="N784" s="282"/>
      <c r="O784" s="282"/>
      <c r="P784" s="282">
        <f>IF(BB77&gt;0,ROUND(BB77,0),0)</f>
        <v>0</v>
      </c>
      <c r="Q784" s="282">
        <f>IF(BB78&gt;0,ROUND(BB78,0),0)</f>
        <v>90</v>
      </c>
      <c r="R784" s="282">
        <f>IF(BB79&gt;0,ROUND(BB79,0),0)</f>
        <v>0</v>
      </c>
      <c r="S784" s="282">
        <f>IF(BB80&gt;0,ROUND(BB80,0),0)</f>
        <v>0</v>
      </c>
      <c r="T784" s="285">
        <f>IF(BB81&gt;0,ROUND(BB81,2),0)</f>
        <v>0</v>
      </c>
      <c r="U784" s="282"/>
      <c r="X784" s="282"/>
      <c r="Y784" s="282"/>
      <c r="Z784" s="282"/>
    </row>
    <row r="785" spans="1:26" ht="12.65" customHeight="1" x14ac:dyDescent="0.3">
      <c r="A785" s="209" t="str">
        <f>RIGHT($C$84,3)&amp;"*"&amp;RIGHT($C$83,4)&amp;"*"&amp;BC$55&amp;"*"&amp;"A"</f>
        <v>ics*153*8370*A</v>
      </c>
      <c r="B785" s="282"/>
      <c r="C785" s="285">
        <f>ROUND(BC60,2)</f>
        <v>0</v>
      </c>
      <c r="D785" s="282">
        <f>ROUND(BC61,0)</f>
        <v>0</v>
      </c>
      <c r="E785" s="282">
        <f>ROUND(BC62,0)</f>
        <v>0</v>
      </c>
      <c r="F785" s="282">
        <f>ROUND(BC63,0)</f>
        <v>0</v>
      </c>
      <c r="G785" s="282">
        <f>ROUND(BC64,0)</f>
        <v>0</v>
      </c>
      <c r="H785" s="282">
        <f>ROUND(BC65,0)</f>
        <v>0</v>
      </c>
      <c r="I785" s="282">
        <f>ROUND(BC66,0)</f>
        <v>0</v>
      </c>
      <c r="J785" s="282">
        <f>ROUND(BC67,0)</f>
        <v>0</v>
      </c>
      <c r="K785" s="282">
        <f>ROUND(BC68,0)</f>
        <v>0</v>
      </c>
      <c r="L785" s="282">
        <f>ROUND(BC70,0)</f>
        <v>0</v>
      </c>
      <c r="M785" s="282">
        <f>ROUND(BC71,0)</f>
        <v>0</v>
      </c>
      <c r="N785" s="282"/>
      <c r="O785" s="282"/>
      <c r="P785" s="282">
        <f>IF(BC77&gt;0,ROUND(BC77,0),0)</f>
        <v>0</v>
      </c>
      <c r="Q785" s="282">
        <f>IF(BC78&gt;0,ROUND(BC78,0),0)</f>
        <v>0</v>
      </c>
      <c r="R785" s="282">
        <f>IF(BC79&gt;0,ROUND(BC79,0),0)</f>
        <v>0</v>
      </c>
      <c r="S785" s="282">
        <f>IF(BC80&gt;0,ROUND(BC80,0),0)</f>
        <v>0</v>
      </c>
      <c r="T785" s="285">
        <f>IF(BC81&gt;0,ROUND(BC81,2),0)</f>
        <v>0</v>
      </c>
      <c r="U785" s="282"/>
      <c r="X785" s="282"/>
      <c r="Y785" s="282"/>
      <c r="Z785" s="282"/>
    </row>
    <row r="786" spans="1:26" ht="12.65" customHeight="1" x14ac:dyDescent="0.3">
      <c r="A786" s="209" t="str">
        <f>RIGHT($C$84,3)&amp;"*"&amp;RIGHT($C$83,4)&amp;"*"&amp;BD$55&amp;"*"&amp;"A"</f>
        <v>ics*153*8420*A</v>
      </c>
      <c r="B786" s="282"/>
      <c r="C786" s="285">
        <f>ROUND(BD60,2)</f>
        <v>2.76</v>
      </c>
      <c r="D786" s="282">
        <f>ROUND(BD61,0)</f>
        <v>138752</v>
      </c>
      <c r="E786" s="282">
        <f>ROUND(BD62,0)</f>
        <v>10539</v>
      </c>
      <c r="F786" s="282">
        <f>ROUND(BD63,0)</f>
        <v>0</v>
      </c>
      <c r="G786" s="282">
        <f>ROUND(BD64,0)</f>
        <v>128228</v>
      </c>
      <c r="H786" s="282">
        <f>ROUND(BD65,0)</f>
        <v>1077</v>
      </c>
      <c r="I786" s="282">
        <f>ROUND(BD66,0)</f>
        <v>0</v>
      </c>
      <c r="J786" s="282">
        <f>ROUND(BD67,0)</f>
        <v>34269</v>
      </c>
      <c r="K786" s="282">
        <f>ROUND(BD68,0)</f>
        <v>0</v>
      </c>
      <c r="L786" s="282">
        <f>ROUND(BD70,0)</f>
        <v>0</v>
      </c>
      <c r="M786" s="282">
        <f>ROUND(BD71,0)</f>
        <v>313078</v>
      </c>
      <c r="N786" s="282"/>
      <c r="O786" s="282"/>
      <c r="P786" s="282">
        <f>IF(BD77&gt;0,ROUND(BD77,0),0)</f>
        <v>0</v>
      </c>
      <c r="Q786" s="282">
        <f>IF(BD78&gt;0,ROUND(BD78,0),0)</f>
        <v>0</v>
      </c>
      <c r="R786" s="282">
        <f>IF(BD79&gt;0,ROUND(BD79,0),0)</f>
        <v>0</v>
      </c>
      <c r="S786" s="282">
        <f>IF(BD80&gt;0,ROUND(BD80,0),0)</f>
        <v>0</v>
      </c>
      <c r="T786" s="285">
        <f>IF(BD81&gt;0,ROUND(BD81,2),0)</f>
        <v>0</v>
      </c>
      <c r="U786" s="282"/>
      <c r="X786" s="282"/>
      <c r="Y786" s="282"/>
      <c r="Z786" s="282"/>
    </row>
    <row r="787" spans="1:26" ht="12.65" customHeight="1" x14ac:dyDescent="0.3">
      <c r="A787" s="209" t="str">
        <f>RIGHT($C$84,3)&amp;"*"&amp;RIGHT($C$83,4)&amp;"*"&amp;BE$55&amp;"*"&amp;"A"</f>
        <v>ics*153*8430*A</v>
      </c>
      <c r="B787" s="282">
        <f>ROUND(BE59,0)</f>
        <v>130362</v>
      </c>
      <c r="C787" s="285">
        <f>ROUND(BE60,2)</f>
        <v>7.26</v>
      </c>
      <c r="D787" s="282">
        <f>ROUND(BE61,0)</f>
        <v>468738</v>
      </c>
      <c r="E787" s="282">
        <f>ROUND(BE62,0)</f>
        <v>35408</v>
      </c>
      <c r="F787" s="282">
        <f>ROUND(BE63,0)</f>
        <v>1500</v>
      </c>
      <c r="G787" s="282">
        <f>ROUND(BE64,0)</f>
        <v>17463</v>
      </c>
      <c r="H787" s="282">
        <f>ROUND(BE65,0)</f>
        <v>508127</v>
      </c>
      <c r="I787" s="282">
        <f>ROUND(BE66,0)</f>
        <v>65551</v>
      </c>
      <c r="J787" s="282">
        <f>ROUND(BE67,0)</f>
        <v>1450172</v>
      </c>
      <c r="K787" s="282">
        <f>ROUND(BE68,0)</f>
        <v>0</v>
      </c>
      <c r="L787" s="282">
        <f>ROUND(BE70,0)</f>
        <v>0</v>
      </c>
      <c r="M787" s="282">
        <f>ROUND(BE71,0)</f>
        <v>2839562</v>
      </c>
      <c r="N787" s="282"/>
      <c r="O787" s="282"/>
      <c r="P787" s="282">
        <f>IF(BE77&gt;0,ROUND(BE77,0),0)</f>
        <v>0</v>
      </c>
      <c r="Q787" s="282">
        <f>IF(BE78&gt;0,ROUND(BE78,0),0)</f>
        <v>0</v>
      </c>
      <c r="R787" s="282">
        <f>IF(BE79&gt;0,ROUND(BE79,0),0)</f>
        <v>0</v>
      </c>
      <c r="S787" s="282">
        <f>IF(BE80&gt;0,ROUND(BE80,0),0)</f>
        <v>0</v>
      </c>
      <c r="T787" s="285">
        <f>IF(BE81&gt;0,ROUND(BE81,2),0)</f>
        <v>0</v>
      </c>
      <c r="U787" s="282"/>
      <c r="X787" s="282"/>
      <c r="Y787" s="282"/>
      <c r="Z787" s="282"/>
    </row>
    <row r="788" spans="1:26" ht="12.65" customHeight="1" x14ac:dyDescent="0.3">
      <c r="A788" s="209" t="str">
        <f>RIGHT($C$84,3)&amp;"*"&amp;RIGHT($C$83,4)&amp;"*"&amp;BF$55&amp;"*"&amp;"A"</f>
        <v>ics*153*8460*A</v>
      </c>
      <c r="B788" s="282"/>
      <c r="C788" s="285">
        <f>ROUND(BF60,2)</f>
        <v>9.4499999999999993</v>
      </c>
      <c r="D788" s="282">
        <f>ROUND(BF61,0)</f>
        <v>408819</v>
      </c>
      <c r="E788" s="282">
        <f>ROUND(BF62,0)</f>
        <v>31500</v>
      </c>
      <c r="F788" s="282">
        <f>ROUND(BF63,0)</f>
        <v>0</v>
      </c>
      <c r="G788" s="282">
        <f>ROUND(BF64,0)</f>
        <v>38931</v>
      </c>
      <c r="H788" s="282">
        <f>ROUND(BF65,0)</f>
        <v>0</v>
      </c>
      <c r="I788" s="282">
        <f>ROUND(BF66,0)</f>
        <v>3554</v>
      </c>
      <c r="J788" s="282">
        <f>ROUND(BF67,0)</f>
        <v>40882</v>
      </c>
      <c r="K788" s="282">
        <f>ROUND(BF68,0)</f>
        <v>0</v>
      </c>
      <c r="L788" s="282">
        <f>ROUND(BF70,0)</f>
        <v>0</v>
      </c>
      <c r="M788" s="282">
        <f>ROUND(BF71,0)</f>
        <v>526770</v>
      </c>
      <c r="N788" s="282"/>
      <c r="O788" s="282"/>
      <c r="P788" s="282">
        <f>IF(BF77&gt;0,ROUND(BF77,0),0)</f>
        <v>0</v>
      </c>
      <c r="Q788" s="282">
        <f>IF(BF78&gt;0,ROUND(BF78,0),0)</f>
        <v>0</v>
      </c>
      <c r="R788" s="282">
        <f>IF(BF79&gt;0,ROUND(BF79,0),0)</f>
        <v>0</v>
      </c>
      <c r="S788" s="282">
        <f>IF(BF80&gt;0,ROUND(BF80,0),0)</f>
        <v>0</v>
      </c>
      <c r="T788" s="285">
        <f>IF(BF81&gt;0,ROUND(BF81,2),0)</f>
        <v>0</v>
      </c>
      <c r="U788" s="282"/>
      <c r="X788" s="282"/>
      <c r="Y788" s="282"/>
      <c r="Z788" s="282"/>
    </row>
    <row r="789" spans="1:26" ht="12.65" customHeight="1" x14ac:dyDescent="0.3">
      <c r="A789" s="209" t="str">
        <f>RIGHT($C$84,3)&amp;"*"&amp;RIGHT($C$83,4)&amp;"*"&amp;BG$55&amp;"*"&amp;"A"</f>
        <v>ics*153*8470*A</v>
      </c>
      <c r="B789" s="282"/>
      <c r="C789" s="285">
        <f>ROUND(BG60,2)</f>
        <v>0</v>
      </c>
      <c r="D789" s="282">
        <f>ROUND(BG61,0)</f>
        <v>0</v>
      </c>
      <c r="E789" s="282">
        <f>ROUND(BG62,0)</f>
        <v>0</v>
      </c>
      <c r="F789" s="282">
        <f>ROUND(BG63,0)</f>
        <v>0</v>
      </c>
      <c r="G789" s="282">
        <f>ROUND(BG64,0)</f>
        <v>0</v>
      </c>
      <c r="H789" s="282">
        <f>ROUND(BG65,0)</f>
        <v>0</v>
      </c>
      <c r="I789" s="282">
        <f>ROUND(BG66,0)</f>
        <v>0</v>
      </c>
      <c r="J789" s="282">
        <f>ROUND(BG67,0)</f>
        <v>0</v>
      </c>
      <c r="K789" s="282">
        <f>ROUND(BG68,0)</f>
        <v>0</v>
      </c>
      <c r="L789" s="282">
        <f>ROUND(BG70,0)</f>
        <v>0</v>
      </c>
      <c r="M789" s="282">
        <f>ROUND(BG71,0)</f>
        <v>0</v>
      </c>
      <c r="N789" s="282"/>
      <c r="O789" s="282"/>
      <c r="P789" s="282">
        <f>IF(BG77&gt;0,ROUND(BG77,0),0)</f>
        <v>0</v>
      </c>
      <c r="Q789" s="282">
        <f>IF(BG78&gt;0,ROUND(BG78,0),0)</f>
        <v>0</v>
      </c>
      <c r="R789" s="282">
        <f>IF(BG79&gt;0,ROUND(BG79,0),0)</f>
        <v>0</v>
      </c>
      <c r="S789" s="282">
        <f>IF(BG80&gt;0,ROUND(BG80,0),0)</f>
        <v>0</v>
      </c>
      <c r="T789" s="285">
        <f>IF(BG81&gt;0,ROUND(BG81,2),0)</f>
        <v>0</v>
      </c>
      <c r="U789" s="282"/>
      <c r="X789" s="282"/>
      <c r="Y789" s="282"/>
      <c r="Z789" s="282"/>
    </row>
    <row r="790" spans="1:26" ht="12.65" customHeight="1" x14ac:dyDescent="0.3">
      <c r="A790" s="209" t="str">
        <f>RIGHT($C$84,3)&amp;"*"&amp;RIGHT($C$83,4)&amp;"*"&amp;BH$55&amp;"*"&amp;"A"</f>
        <v>ics*153*8480*A</v>
      </c>
      <c r="B790" s="282"/>
      <c r="C790" s="285">
        <f>ROUND(BH60,2)</f>
        <v>2.19</v>
      </c>
      <c r="D790" s="282">
        <f>ROUND(BH61,0)</f>
        <v>183347</v>
      </c>
      <c r="E790" s="282">
        <f>ROUND(BH62,0)</f>
        <v>12863</v>
      </c>
      <c r="F790" s="282">
        <f>ROUND(BH63,0)</f>
        <v>0</v>
      </c>
      <c r="G790" s="282">
        <f>ROUND(BH64,0)</f>
        <v>44629</v>
      </c>
      <c r="H790" s="282">
        <f>ROUND(BH65,0)</f>
        <v>104141</v>
      </c>
      <c r="I790" s="282">
        <f>ROUND(BH66,0)</f>
        <v>1618854</v>
      </c>
      <c r="J790" s="282">
        <f>ROUND(BH67,0)</f>
        <v>0</v>
      </c>
      <c r="K790" s="282">
        <f>ROUND(BH68,0)</f>
        <v>0</v>
      </c>
      <c r="L790" s="282">
        <f>ROUND(BH70,0)</f>
        <v>0</v>
      </c>
      <c r="M790" s="282">
        <f>ROUND(BH71,0)</f>
        <v>2000930</v>
      </c>
      <c r="N790" s="282"/>
      <c r="O790" s="282"/>
      <c r="P790" s="282">
        <f>IF(BH77&gt;0,ROUND(BH77,0),0)</f>
        <v>0</v>
      </c>
      <c r="Q790" s="282">
        <f>IF(BH78&gt;0,ROUND(BH78,0),0)</f>
        <v>0</v>
      </c>
      <c r="R790" s="282">
        <f>IF(BH79&gt;0,ROUND(BH79,0),0)</f>
        <v>0</v>
      </c>
      <c r="S790" s="282">
        <f>IF(BH80&gt;0,ROUND(BH80,0),0)</f>
        <v>0</v>
      </c>
      <c r="T790" s="285">
        <f>IF(BH81&gt;0,ROUND(BH81,2),0)</f>
        <v>0</v>
      </c>
      <c r="U790" s="282"/>
      <c r="X790" s="282"/>
      <c r="Y790" s="282"/>
      <c r="Z790" s="282"/>
    </row>
    <row r="791" spans="1:26" ht="12.65" customHeight="1" x14ac:dyDescent="0.3">
      <c r="A791" s="209" t="str">
        <f>RIGHT($C$84,3)&amp;"*"&amp;RIGHT($C$83,4)&amp;"*"&amp;BI$55&amp;"*"&amp;"A"</f>
        <v>ics*153*8490*A</v>
      </c>
      <c r="B791" s="282"/>
      <c r="C791" s="285">
        <f>ROUND(BI60,2)</f>
        <v>0</v>
      </c>
      <c r="D791" s="282">
        <f>ROUND(BI61,0)</f>
        <v>0</v>
      </c>
      <c r="E791" s="282">
        <f>ROUND(BI62,0)</f>
        <v>0</v>
      </c>
      <c r="F791" s="282">
        <f>ROUND(BI63,0)</f>
        <v>3169</v>
      </c>
      <c r="G791" s="282">
        <f>ROUND(BI64,0)</f>
        <v>181</v>
      </c>
      <c r="H791" s="282">
        <f>ROUND(BI65,0)</f>
        <v>0</v>
      </c>
      <c r="I791" s="282">
        <f>ROUND(BI66,0)</f>
        <v>2989</v>
      </c>
      <c r="J791" s="282">
        <f>ROUND(BI67,0)</f>
        <v>0</v>
      </c>
      <c r="K791" s="282">
        <f>ROUND(BI68,0)</f>
        <v>0</v>
      </c>
      <c r="L791" s="282">
        <f>ROUND(BI70,0)</f>
        <v>0</v>
      </c>
      <c r="M791" s="282">
        <f>ROUND(BI71,0)</f>
        <v>19447</v>
      </c>
      <c r="N791" s="282"/>
      <c r="O791" s="282"/>
      <c r="P791" s="282">
        <f>IF(BI77&gt;0,ROUND(BI77,0),0)</f>
        <v>0</v>
      </c>
      <c r="Q791" s="282">
        <f>IF(BI78&gt;0,ROUND(BI78,0),0)</f>
        <v>0</v>
      </c>
      <c r="R791" s="282">
        <f>IF(BI79&gt;0,ROUND(BI79,0),0)</f>
        <v>0</v>
      </c>
      <c r="S791" s="282">
        <f>IF(BI80&gt;0,ROUND(BI80,0),0)</f>
        <v>0</v>
      </c>
      <c r="T791" s="285">
        <f>IF(BI81&gt;0,ROUND(BI81,2),0)</f>
        <v>0</v>
      </c>
      <c r="U791" s="282"/>
      <c r="X791" s="282"/>
      <c r="Y791" s="282"/>
      <c r="Z791" s="282"/>
    </row>
    <row r="792" spans="1:26" ht="12.65" customHeight="1" x14ac:dyDescent="0.3">
      <c r="A792" s="209" t="str">
        <f>RIGHT($C$84,3)&amp;"*"&amp;RIGHT($C$83,4)&amp;"*"&amp;BJ$55&amp;"*"&amp;"A"</f>
        <v>ics*153*8510*A</v>
      </c>
      <c r="B792" s="282"/>
      <c r="C792" s="285">
        <f>ROUND(BJ60,2)</f>
        <v>0</v>
      </c>
      <c r="D792" s="282">
        <f>ROUND(BJ61,0)</f>
        <v>0</v>
      </c>
      <c r="E792" s="282">
        <f>ROUND(BJ62,0)</f>
        <v>0</v>
      </c>
      <c r="F792" s="282">
        <f>ROUND(BJ63,0)</f>
        <v>0</v>
      </c>
      <c r="G792" s="282">
        <f>ROUND(BJ64,0)</f>
        <v>0</v>
      </c>
      <c r="H792" s="282">
        <f>ROUND(BJ65,0)</f>
        <v>0</v>
      </c>
      <c r="I792" s="282">
        <f>ROUND(BJ66,0)</f>
        <v>0</v>
      </c>
      <c r="J792" s="282">
        <f>ROUND(BJ67,0)</f>
        <v>0</v>
      </c>
      <c r="K792" s="282">
        <f>ROUND(BJ68,0)</f>
        <v>0</v>
      </c>
      <c r="L792" s="282">
        <f>ROUND(BJ70,0)</f>
        <v>0</v>
      </c>
      <c r="M792" s="282">
        <f>ROUND(BJ71,0)</f>
        <v>0</v>
      </c>
      <c r="N792" s="282"/>
      <c r="O792" s="282"/>
      <c r="P792" s="282">
        <f>IF(BJ77&gt;0,ROUND(BJ77,0),0)</f>
        <v>0</v>
      </c>
      <c r="Q792" s="282">
        <f>IF(BJ78&gt;0,ROUND(BJ78,0),0)</f>
        <v>0</v>
      </c>
      <c r="R792" s="282">
        <f>IF(BJ79&gt;0,ROUND(BJ79,0),0)</f>
        <v>0</v>
      </c>
      <c r="S792" s="282">
        <f>IF(BJ80&gt;0,ROUND(BJ80,0),0)</f>
        <v>0</v>
      </c>
      <c r="T792" s="285">
        <f>IF(BJ81&gt;0,ROUND(BJ81,2),0)</f>
        <v>0</v>
      </c>
      <c r="U792" s="282"/>
      <c r="X792" s="282"/>
      <c r="Y792" s="282"/>
      <c r="Z792" s="282"/>
    </row>
    <row r="793" spans="1:26" ht="12.65" customHeight="1" x14ac:dyDescent="0.3">
      <c r="A793" s="209" t="str">
        <f>RIGHT($C$84,3)&amp;"*"&amp;RIGHT($C$83,4)&amp;"*"&amp;BK$55&amp;"*"&amp;"A"</f>
        <v>ics*153*8530*A</v>
      </c>
      <c r="B793" s="282"/>
      <c r="C793" s="285">
        <f>ROUND(BK60,2)</f>
        <v>0</v>
      </c>
      <c r="D793" s="282">
        <f>ROUND(BK61,0)</f>
        <v>0</v>
      </c>
      <c r="E793" s="282">
        <f>ROUND(BK62,0)</f>
        <v>0</v>
      </c>
      <c r="F793" s="282">
        <f>ROUND(BK63,0)</f>
        <v>0</v>
      </c>
      <c r="G793" s="282">
        <f>ROUND(BK64,0)</f>
        <v>0</v>
      </c>
      <c r="H793" s="282">
        <f>ROUND(BK65,0)</f>
        <v>0</v>
      </c>
      <c r="I793" s="282">
        <f>ROUND(BK66,0)</f>
        <v>0</v>
      </c>
      <c r="J793" s="282">
        <f>ROUND(BK67,0)</f>
        <v>0</v>
      </c>
      <c r="K793" s="282">
        <f>ROUND(BK68,0)</f>
        <v>0</v>
      </c>
      <c r="L793" s="282">
        <f>ROUND(BK70,0)</f>
        <v>0</v>
      </c>
      <c r="M793" s="282">
        <f>ROUND(BK71,0)</f>
        <v>0</v>
      </c>
      <c r="N793" s="282"/>
      <c r="O793" s="282"/>
      <c r="P793" s="282">
        <f>IF(BK77&gt;0,ROUND(BK77,0),0)</f>
        <v>0</v>
      </c>
      <c r="Q793" s="282">
        <f>IF(BK78&gt;0,ROUND(BK78,0),0)</f>
        <v>0</v>
      </c>
      <c r="R793" s="282">
        <f>IF(BK79&gt;0,ROUND(BK79,0),0)</f>
        <v>0</v>
      </c>
      <c r="S793" s="282">
        <f>IF(BK80&gt;0,ROUND(BK80,0),0)</f>
        <v>0</v>
      </c>
      <c r="T793" s="285">
        <f>IF(BK81&gt;0,ROUND(BK81,2),0)</f>
        <v>0</v>
      </c>
      <c r="U793" s="282"/>
      <c r="X793" s="282"/>
      <c r="Y793" s="282"/>
      <c r="Z793" s="282"/>
    </row>
    <row r="794" spans="1:26" ht="12.65" customHeight="1" x14ac:dyDescent="0.3">
      <c r="A794" s="209" t="str">
        <f>RIGHT($C$84,3)&amp;"*"&amp;RIGHT($C$83,4)&amp;"*"&amp;BL$55&amp;"*"&amp;"A"</f>
        <v>ics*153*8560*A</v>
      </c>
      <c r="B794" s="282"/>
      <c r="C794" s="285">
        <f>ROUND(BL60,2)</f>
        <v>6.08</v>
      </c>
      <c r="D794" s="282">
        <f>ROUND(BL61,0)</f>
        <v>319282</v>
      </c>
      <c r="E794" s="282">
        <f>ROUND(BL62,0)</f>
        <v>21536</v>
      </c>
      <c r="F794" s="282">
        <f>ROUND(BL63,0)</f>
        <v>0</v>
      </c>
      <c r="G794" s="282">
        <f>ROUND(BL64,0)</f>
        <v>13736</v>
      </c>
      <c r="H794" s="282">
        <f>ROUND(BL65,0)</f>
        <v>680</v>
      </c>
      <c r="I794" s="282">
        <f>ROUND(BL66,0)</f>
        <v>611250</v>
      </c>
      <c r="J794" s="282">
        <f>ROUND(BL67,0)</f>
        <v>31857</v>
      </c>
      <c r="K794" s="282">
        <f>ROUND(BL68,0)</f>
        <v>2347</v>
      </c>
      <c r="L794" s="282">
        <f>ROUND(BL70,0)</f>
        <v>0</v>
      </c>
      <c r="M794" s="282">
        <f>ROUND(BL71,0)</f>
        <v>1000931</v>
      </c>
      <c r="N794" s="282"/>
      <c r="O794" s="282"/>
      <c r="P794" s="282">
        <f>IF(BL77&gt;0,ROUND(BL77,0),0)</f>
        <v>0</v>
      </c>
      <c r="Q794" s="282">
        <f>IF(BL78&gt;0,ROUND(BL78,0),0)</f>
        <v>0</v>
      </c>
      <c r="R794" s="282">
        <f>IF(BL79&gt;0,ROUND(BL79,0),0)</f>
        <v>0</v>
      </c>
      <c r="S794" s="282">
        <f>IF(BL80&gt;0,ROUND(BL80,0),0)</f>
        <v>0</v>
      </c>
      <c r="T794" s="285">
        <f>IF(BL81&gt;0,ROUND(BL81,2),0)</f>
        <v>0</v>
      </c>
      <c r="U794" s="282"/>
      <c r="X794" s="282"/>
      <c r="Y794" s="282"/>
      <c r="Z794" s="282"/>
    </row>
    <row r="795" spans="1:26" ht="12.65" customHeight="1" x14ac:dyDescent="0.3">
      <c r="A795" s="209" t="str">
        <f>RIGHT($C$84,3)&amp;"*"&amp;RIGHT($C$83,4)&amp;"*"&amp;BM$55&amp;"*"&amp;"A"</f>
        <v>ics*153*8590*A</v>
      </c>
      <c r="B795" s="282"/>
      <c r="C795" s="285">
        <f>ROUND(BM60,2)</f>
        <v>1.98</v>
      </c>
      <c r="D795" s="282">
        <f>ROUND(BM61,0)</f>
        <v>148785</v>
      </c>
      <c r="E795" s="282">
        <f>ROUND(BM62,0)</f>
        <v>10122</v>
      </c>
      <c r="F795" s="282">
        <f>ROUND(BM63,0)</f>
        <v>41017</v>
      </c>
      <c r="G795" s="282">
        <f>ROUND(BM64,0)</f>
        <v>695</v>
      </c>
      <c r="H795" s="282">
        <f>ROUND(BM65,0)</f>
        <v>0</v>
      </c>
      <c r="I795" s="282">
        <f>ROUND(BM66,0)</f>
        <v>0</v>
      </c>
      <c r="J795" s="282">
        <f>ROUND(BM67,0)</f>
        <v>12165</v>
      </c>
      <c r="K795" s="282">
        <f>ROUND(BM68,0)</f>
        <v>0</v>
      </c>
      <c r="L795" s="282">
        <f>ROUND(BM70,0)</f>
        <v>0</v>
      </c>
      <c r="M795" s="282">
        <f>ROUND(BM71,0)</f>
        <v>249683</v>
      </c>
      <c r="N795" s="282"/>
      <c r="O795" s="282"/>
      <c r="P795" s="282">
        <f>IF(BM77&gt;0,ROUND(BM77,0),0)</f>
        <v>0</v>
      </c>
      <c r="Q795" s="282">
        <f>IF(BM78&gt;0,ROUND(BM78,0),0)</f>
        <v>0</v>
      </c>
      <c r="R795" s="282">
        <f>IF(BM79&gt;0,ROUND(BM79,0),0)</f>
        <v>0</v>
      </c>
      <c r="S795" s="282">
        <f>IF(BM80&gt;0,ROUND(BM80,0),0)</f>
        <v>0</v>
      </c>
      <c r="T795" s="285">
        <f>IF(BM81&gt;0,ROUND(BM81,2),0)</f>
        <v>0</v>
      </c>
      <c r="U795" s="282"/>
      <c r="X795" s="282"/>
      <c r="Y795" s="282"/>
      <c r="Z795" s="282"/>
    </row>
    <row r="796" spans="1:26" ht="12.65" customHeight="1" x14ac:dyDescent="0.3">
      <c r="A796" s="209" t="str">
        <f>RIGHT($C$84,3)&amp;"*"&amp;RIGHT($C$83,4)&amp;"*"&amp;BN$55&amp;"*"&amp;"A"</f>
        <v>ics*153*8610*A</v>
      </c>
      <c r="B796" s="282"/>
      <c r="C796" s="285">
        <f>ROUND(BN60,2)</f>
        <v>4.67</v>
      </c>
      <c r="D796" s="282">
        <f>ROUND(BN61,0)</f>
        <v>728021</v>
      </c>
      <c r="E796" s="282">
        <f>ROUND(BN62,0)</f>
        <v>46714</v>
      </c>
      <c r="F796" s="282">
        <f>ROUND(BN63,0)</f>
        <v>82277</v>
      </c>
      <c r="G796" s="282">
        <f>ROUND(BN64,0)</f>
        <v>12524</v>
      </c>
      <c r="H796" s="282">
        <f>ROUND(BN65,0)</f>
        <v>3407</v>
      </c>
      <c r="I796" s="282">
        <f>ROUND(BN66,0)</f>
        <v>1000</v>
      </c>
      <c r="J796" s="282">
        <f>ROUND(BN67,0)</f>
        <v>114639</v>
      </c>
      <c r="K796" s="282">
        <f>ROUND(BN68,0)</f>
        <v>6612</v>
      </c>
      <c r="L796" s="282">
        <f>ROUND(BN70,0)</f>
        <v>0</v>
      </c>
      <c r="M796" s="282">
        <f>ROUND(BN71,0)</f>
        <v>1099384</v>
      </c>
      <c r="N796" s="282"/>
      <c r="O796" s="282"/>
      <c r="P796" s="282">
        <f>IF(BN77&gt;0,ROUND(BN77,0),0)</f>
        <v>0</v>
      </c>
      <c r="Q796" s="282">
        <f>IF(BN78&gt;0,ROUND(BN78,0),0)</f>
        <v>0</v>
      </c>
      <c r="R796" s="282">
        <f>IF(BN79&gt;0,ROUND(BN79,0),0)</f>
        <v>0</v>
      </c>
      <c r="S796" s="282">
        <f>IF(BN80&gt;0,ROUND(BN80,0),0)</f>
        <v>0</v>
      </c>
      <c r="T796" s="285">
        <f>IF(BN81&gt;0,ROUND(BN81,2),0)</f>
        <v>0</v>
      </c>
      <c r="U796" s="282"/>
      <c r="X796" s="282"/>
      <c r="Y796" s="282"/>
      <c r="Z796" s="282"/>
    </row>
    <row r="797" spans="1:26" ht="12.65" customHeight="1" x14ac:dyDescent="0.3">
      <c r="A797" s="209" t="str">
        <f>RIGHT($C$84,3)&amp;"*"&amp;RIGHT($C$83,4)&amp;"*"&amp;BO$55&amp;"*"&amp;"A"</f>
        <v>ics*153*8620*A</v>
      </c>
      <c r="B797" s="282"/>
      <c r="C797" s="285">
        <f>ROUND(BO60,2)</f>
        <v>0.65</v>
      </c>
      <c r="D797" s="282">
        <f>ROUND(BO61,0)</f>
        <v>68693</v>
      </c>
      <c r="E797" s="282">
        <f>ROUND(BO62,0)</f>
        <v>4548</v>
      </c>
      <c r="F797" s="282">
        <f>ROUND(BO63,0)</f>
        <v>0</v>
      </c>
      <c r="G797" s="282">
        <f>ROUND(BO64,0)</f>
        <v>13110</v>
      </c>
      <c r="H797" s="282">
        <f>ROUND(BO65,0)</f>
        <v>522</v>
      </c>
      <c r="I797" s="282">
        <f>ROUND(BO66,0)</f>
        <v>2719</v>
      </c>
      <c r="J797" s="282">
        <f>ROUND(BO67,0)</f>
        <v>0</v>
      </c>
      <c r="K797" s="282">
        <f>ROUND(BO68,0)</f>
        <v>0</v>
      </c>
      <c r="L797" s="282">
        <f>ROUND(BO70,0)</f>
        <v>0</v>
      </c>
      <c r="M797" s="282">
        <f>ROUND(BO71,0)</f>
        <v>89627</v>
      </c>
      <c r="N797" s="282"/>
      <c r="O797" s="282"/>
      <c r="P797" s="282">
        <f>IF(BO77&gt;0,ROUND(BO77,0),0)</f>
        <v>0</v>
      </c>
      <c r="Q797" s="282">
        <f>IF(BO78&gt;0,ROUND(BO78,0),0)</f>
        <v>0</v>
      </c>
      <c r="R797" s="282">
        <f>IF(BO79&gt;0,ROUND(BO79,0),0)</f>
        <v>0</v>
      </c>
      <c r="S797" s="282">
        <f>IF(BO80&gt;0,ROUND(BO80,0),0)</f>
        <v>0</v>
      </c>
      <c r="T797" s="285">
        <f>IF(BO81&gt;0,ROUND(BO81,2),0)</f>
        <v>0</v>
      </c>
      <c r="U797" s="282"/>
      <c r="X797" s="282"/>
      <c r="Y797" s="282"/>
      <c r="Z797" s="282"/>
    </row>
    <row r="798" spans="1:26" ht="12.65" customHeight="1" x14ac:dyDescent="0.3">
      <c r="A798" s="209" t="str">
        <f>RIGHT($C$84,3)&amp;"*"&amp;RIGHT($C$83,4)&amp;"*"&amp;BP$55&amp;"*"&amp;"A"</f>
        <v>ics*153*8630*A</v>
      </c>
      <c r="B798" s="282"/>
      <c r="C798" s="285">
        <f>ROUND(BP60,2)</f>
        <v>1</v>
      </c>
      <c r="D798" s="282">
        <f>ROUND(BP61,0)</f>
        <v>81683</v>
      </c>
      <c r="E798" s="282">
        <f>ROUND(BP62,0)</f>
        <v>4946</v>
      </c>
      <c r="F798" s="282">
        <f>ROUND(BP63,0)</f>
        <v>0</v>
      </c>
      <c r="G798" s="282">
        <f>ROUND(BP64,0)</f>
        <v>6055</v>
      </c>
      <c r="H798" s="282">
        <f>ROUND(BP65,0)</f>
        <v>680</v>
      </c>
      <c r="I798" s="282">
        <f>ROUND(BP66,0)</f>
        <v>21011</v>
      </c>
      <c r="J798" s="282">
        <f>ROUND(BP67,0)</f>
        <v>0</v>
      </c>
      <c r="K798" s="282">
        <f>ROUND(BP68,0)</f>
        <v>0</v>
      </c>
      <c r="L798" s="282">
        <f>ROUND(BP70,0)</f>
        <v>0</v>
      </c>
      <c r="M798" s="282">
        <f>ROUND(BP71,0)</f>
        <v>165772</v>
      </c>
      <c r="N798" s="282"/>
      <c r="O798" s="282"/>
      <c r="P798" s="282">
        <f>IF(BP77&gt;0,ROUND(BP77,0),0)</f>
        <v>0</v>
      </c>
      <c r="Q798" s="282">
        <f>IF(BP78&gt;0,ROUND(BP78,0),0)</f>
        <v>0</v>
      </c>
      <c r="R798" s="282">
        <f>IF(BP79&gt;0,ROUND(BP79,0),0)</f>
        <v>0</v>
      </c>
      <c r="S798" s="282">
        <f>IF(BP80&gt;0,ROUND(BP80,0),0)</f>
        <v>0</v>
      </c>
      <c r="T798" s="285">
        <f>IF(BP81&gt;0,ROUND(BP81,2),0)</f>
        <v>0</v>
      </c>
      <c r="U798" s="282"/>
      <c r="X798" s="282"/>
      <c r="Y798" s="282"/>
      <c r="Z798" s="282"/>
    </row>
    <row r="799" spans="1:26" ht="12.65" customHeight="1" x14ac:dyDescent="0.3">
      <c r="A799" s="209" t="str">
        <f>RIGHT($C$84,3)&amp;"*"&amp;RIGHT($C$83,4)&amp;"*"&amp;BQ$55&amp;"*"&amp;"A"</f>
        <v>ics*153*8640*A</v>
      </c>
      <c r="B799" s="282"/>
      <c r="C799" s="285">
        <f>ROUND(BQ60,2)</f>
        <v>0</v>
      </c>
      <c r="D799" s="282">
        <f>ROUND(BQ61,0)</f>
        <v>0</v>
      </c>
      <c r="E799" s="282">
        <f>ROUND(BQ62,0)</f>
        <v>0</v>
      </c>
      <c r="F799" s="282">
        <f>ROUND(BQ63,0)</f>
        <v>0</v>
      </c>
      <c r="G799" s="282">
        <f>ROUND(BQ64,0)</f>
        <v>0</v>
      </c>
      <c r="H799" s="282">
        <f>ROUND(BQ65,0)</f>
        <v>0</v>
      </c>
      <c r="I799" s="282">
        <f>ROUND(BQ66,0)</f>
        <v>0</v>
      </c>
      <c r="J799" s="282">
        <f>ROUND(BQ67,0)</f>
        <v>0</v>
      </c>
      <c r="K799" s="282">
        <f>ROUND(BQ68,0)</f>
        <v>0</v>
      </c>
      <c r="L799" s="282">
        <f>ROUND(BQ70,0)</f>
        <v>0</v>
      </c>
      <c r="M799" s="282">
        <f>ROUND(BQ71,0)</f>
        <v>0</v>
      </c>
      <c r="N799" s="282"/>
      <c r="O799" s="282"/>
      <c r="P799" s="282">
        <f>IF(BQ77&gt;0,ROUND(BQ77,0),0)</f>
        <v>0</v>
      </c>
      <c r="Q799" s="282">
        <f>IF(BQ78&gt;0,ROUND(BQ78,0),0)</f>
        <v>0</v>
      </c>
      <c r="R799" s="282">
        <f>IF(BQ79&gt;0,ROUND(BQ79,0),0)</f>
        <v>0</v>
      </c>
      <c r="S799" s="282">
        <f>IF(BQ80&gt;0,ROUND(BQ80,0),0)</f>
        <v>0</v>
      </c>
      <c r="T799" s="285">
        <f>IF(BQ81&gt;0,ROUND(BQ81,2),0)</f>
        <v>0</v>
      </c>
      <c r="U799" s="282"/>
      <c r="X799" s="282"/>
      <c r="Y799" s="282"/>
      <c r="Z799" s="282"/>
    </row>
    <row r="800" spans="1:26" ht="12.65" customHeight="1" x14ac:dyDescent="0.3">
      <c r="A800" s="209" t="str">
        <f>RIGHT($C$84,3)&amp;"*"&amp;RIGHT($C$83,4)&amp;"*"&amp;BR$55&amp;"*"&amp;"A"</f>
        <v>ics*153*8650*A</v>
      </c>
      <c r="B800" s="282"/>
      <c r="C800" s="285">
        <f>ROUND(BR60,2)</f>
        <v>3.69</v>
      </c>
      <c r="D800" s="282">
        <f>ROUND(BR61,0)</f>
        <v>278786</v>
      </c>
      <c r="E800" s="282">
        <f>ROUND(BR62,0)</f>
        <v>2999626</v>
      </c>
      <c r="F800" s="282">
        <f>ROUND(BR63,0)</f>
        <v>0</v>
      </c>
      <c r="G800" s="282">
        <f>ROUND(BR64,0)</f>
        <v>1962</v>
      </c>
      <c r="H800" s="282">
        <f>ROUND(BR65,0)</f>
        <v>680</v>
      </c>
      <c r="I800" s="282">
        <f>ROUND(BR66,0)</f>
        <v>18315</v>
      </c>
      <c r="J800" s="282">
        <f>ROUND(BR67,0)</f>
        <v>7486</v>
      </c>
      <c r="K800" s="282">
        <f>ROUND(BR68,0)</f>
        <v>0</v>
      </c>
      <c r="L800" s="282">
        <f>ROUND(BR70,0)</f>
        <v>0</v>
      </c>
      <c r="M800" s="282">
        <f>ROUND(BR71,0)</f>
        <v>3406689</v>
      </c>
      <c r="N800" s="282"/>
      <c r="O800" s="282"/>
      <c r="P800" s="282">
        <f>IF(BR77&gt;0,ROUND(BR77,0),0)</f>
        <v>0</v>
      </c>
      <c r="Q800" s="282">
        <f>IF(BR78&gt;0,ROUND(BR78,0),0)</f>
        <v>0</v>
      </c>
      <c r="R800" s="282">
        <f>IF(BR79&gt;0,ROUND(BR79,0),0)</f>
        <v>0</v>
      </c>
      <c r="S800" s="282">
        <f>IF(BR80&gt;0,ROUND(BR80,0),0)</f>
        <v>0</v>
      </c>
      <c r="T800" s="285">
        <f>IF(BR81&gt;0,ROUND(BR81,2),0)</f>
        <v>0</v>
      </c>
      <c r="U800" s="282"/>
      <c r="X800" s="282"/>
      <c r="Y800" s="282"/>
      <c r="Z800" s="282"/>
    </row>
    <row r="801" spans="1:26" ht="12.65" customHeight="1" x14ac:dyDescent="0.3">
      <c r="A801" s="209" t="str">
        <f>RIGHT($C$84,3)&amp;"*"&amp;RIGHT($C$83,4)&amp;"*"&amp;BS$55&amp;"*"&amp;"A"</f>
        <v>ics*153*8660*A</v>
      </c>
      <c r="B801" s="282"/>
      <c r="C801" s="285">
        <f>ROUND(BS60,2)</f>
        <v>0</v>
      </c>
      <c r="D801" s="282">
        <f>ROUND(BS61,0)</f>
        <v>0</v>
      </c>
      <c r="E801" s="282">
        <f>ROUND(BS62,0)</f>
        <v>0</v>
      </c>
      <c r="F801" s="282">
        <f>ROUND(BS63,0)</f>
        <v>0</v>
      </c>
      <c r="G801" s="282">
        <f>ROUND(BS64,0)</f>
        <v>0</v>
      </c>
      <c r="H801" s="282">
        <f>ROUND(BS65,0)</f>
        <v>0</v>
      </c>
      <c r="I801" s="282">
        <f>ROUND(BS66,0)</f>
        <v>0</v>
      </c>
      <c r="J801" s="282">
        <f>ROUND(BS67,0)</f>
        <v>0</v>
      </c>
      <c r="K801" s="282">
        <f>ROUND(BS68,0)</f>
        <v>0</v>
      </c>
      <c r="L801" s="282">
        <f>ROUND(BS70,0)</f>
        <v>0</v>
      </c>
      <c r="M801" s="282">
        <f>ROUND(BS71,0)</f>
        <v>0</v>
      </c>
      <c r="N801" s="282"/>
      <c r="O801" s="282"/>
      <c r="P801" s="282">
        <f>IF(BS77&gt;0,ROUND(BS77,0),0)</f>
        <v>0</v>
      </c>
      <c r="Q801" s="282">
        <f>IF(BS78&gt;0,ROUND(BS78,0),0)</f>
        <v>0</v>
      </c>
      <c r="R801" s="282">
        <f>IF(BS79&gt;0,ROUND(BS79,0),0)</f>
        <v>0</v>
      </c>
      <c r="S801" s="282">
        <f>IF(BS80&gt;0,ROUND(BS80,0),0)</f>
        <v>0</v>
      </c>
      <c r="T801" s="285">
        <f>IF(BS81&gt;0,ROUND(BS81,2),0)</f>
        <v>0</v>
      </c>
      <c r="U801" s="282"/>
      <c r="X801" s="282"/>
      <c r="Y801" s="282"/>
      <c r="Z801" s="282"/>
    </row>
    <row r="802" spans="1:26" ht="12.65" customHeight="1" x14ac:dyDescent="0.3">
      <c r="A802" s="209" t="str">
        <f>RIGHT($C$84,3)&amp;"*"&amp;RIGHT($C$83,4)&amp;"*"&amp;BT$55&amp;"*"&amp;"A"</f>
        <v>ics*153*8670*A</v>
      </c>
      <c r="B802" s="282"/>
      <c r="C802" s="285">
        <f>ROUND(BT60,2)</f>
        <v>0</v>
      </c>
      <c r="D802" s="282">
        <f>ROUND(BT61,0)</f>
        <v>0</v>
      </c>
      <c r="E802" s="282">
        <f>ROUND(BT62,0)</f>
        <v>0</v>
      </c>
      <c r="F802" s="282">
        <f>ROUND(BT63,0)</f>
        <v>0</v>
      </c>
      <c r="G802" s="282">
        <f>ROUND(BT64,0)</f>
        <v>0</v>
      </c>
      <c r="H802" s="282">
        <f>ROUND(BT65,0)</f>
        <v>0</v>
      </c>
      <c r="I802" s="282">
        <f>ROUND(BT66,0)</f>
        <v>0</v>
      </c>
      <c r="J802" s="282">
        <f>ROUND(BT67,0)</f>
        <v>0</v>
      </c>
      <c r="K802" s="282">
        <f>ROUND(BT68,0)</f>
        <v>0</v>
      </c>
      <c r="L802" s="282">
        <f>ROUND(BT70,0)</f>
        <v>0</v>
      </c>
      <c r="M802" s="282">
        <f>ROUND(BT71,0)</f>
        <v>0</v>
      </c>
      <c r="N802" s="282"/>
      <c r="O802" s="282"/>
      <c r="P802" s="282">
        <f>IF(BT77&gt;0,ROUND(BT77,0),0)</f>
        <v>0</v>
      </c>
      <c r="Q802" s="282">
        <f>IF(BT78&gt;0,ROUND(BT78,0),0)</f>
        <v>0</v>
      </c>
      <c r="R802" s="282">
        <f>IF(BT79&gt;0,ROUND(BT79,0),0)</f>
        <v>0</v>
      </c>
      <c r="S802" s="282">
        <f>IF(BT80&gt;0,ROUND(BT80,0),0)</f>
        <v>0</v>
      </c>
      <c r="T802" s="285">
        <f>IF(BT81&gt;0,ROUND(BT81,2),0)</f>
        <v>0</v>
      </c>
      <c r="U802" s="282"/>
      <c r="X802" s="282"/>
      <c r="Y802" s="282"/>
      <c r="Z802" s="282"/>
    </row>
    <row r="803" spans="1:26" ht="12.65" customHeight="1" x14ac:dyDescent="0.3">
      <c r="A803" s="209" t="str">
        <f>RIGHT($C$84,3)&amp;"*"&amp;RIGHT($C$83,4)&amp;"*"&amp;BU$55&amp;"*"&amp;"A"</f>
        <v>ics*153*8680*A</v>
      </c>
      <c r="B803" s="282"/>
      <c r="C803" s="285">
        <f>ROUND(BU60,2)</f>
        <v>0</v>
      </c>
      <c r="D803" s="282">
        <f>ROUND(BU61,0)</f>
        <v>0</v>
      </c>
      <c r="E803" s="282">
        <f>ROUND(BU62,0)</f>
        <v>0</v>
      </c>
      <c r="F803" s="282">
        <f>ROUND(BU63,0)</f>
        <v>0</v>
      </c>
      <c r="G803" s="282">
        <f>ROUND(BU64,0)</f>
        <v>0</v>
      </c>
      <c r="H803" s="282">
        <f>ROUND(BU65,0)</f>
        <v>0</v>
      </c>
      <c r="I803" s="282">
        <f>ROUND(BU66,0)</f>
        <v>0</v>
      </c>
      <c r="J803" s="282">
        <f>ROUND(BU67,0)</f>
        <v>0</v>
      </c>
      <c r="K803" s="282">
        <f>ROUND(BU68,0)</f>
        <v>0</v>
      </c>
      <c r="L803" s="282">
        <f>ROUND(BU70,0)</f>
        <v>0</v>
      </c>
      <c r="M803" s="282">
        <f>ROUND(BU71,0)</f>
        <v>0</v>
      </c>
      <c r="N803" s="282"/>
      <c r="O803" s="282"/>
      <c r="P803" s="282">
        <f>IF(BU77&gt;0,ROUND(BU77,0),0)</f>
        <v>0</v>
      </c>
      <c r="Q803" s="282">
        <f>IF(BU78&gt;0,ROUND(BU78,0),0)</f>
        <v>0</v>
      </c>
      <c r="R803" s="282">
        <f>IF(BU79&gt;0,ROUND(BU79,0),0)</f>
        <v>0</v>
      </c>
      <c r="S803" s="282">
        <f>IF(BU80&gt;0,ROUND(BU80,0),0)</f>
        <v>0</v>
      </c>
      <c r="T803" s="285">
        <f>IF(BU81&gt;0,ROUND(BU81,2),0)</f>
        <v>0</v>
      </c>
      <c r="U803" s="282"/>
      <c r="X803" s="282"/>
      <c r="Y803" s="282"/>
      <c r="Z803" s="282"/>
    </row>
    <row r="804" spans="1:26" ht="12.65" customHeight="1" x14ac:dyDescent="0.3">
      <c r="A804" s="209" t="str">
        <f>RIGHT($C$84,3)&amp;"*"&amp;RIGHT($C$83,4)&amp;"*"&amp;BV$55&amp;"*"&amp;"A"</f>
        <v>ics*153*8690*A</v>
      </c>
      <c r="B804" s="282"/>
      <c r="C804" s="285">
        <f>ROUND(BV60,2)</f>
        <v>5.52</v>
      </c>
      <c r="D804" s="282">
        <f>ROUND(BV61,0)</f>
        <v>270681</v>
      </c>
      <c r="E804" s="282">
        <f>ROUND(BV62,0)</f>
        <v>19342</v>
      </c>
      <c r="F804" s="282">
        <f>ROUND(BV63,0)</f>
        <v>0</v>
      </c>
      <c r="G804" s="282">
        <f>ROUND(BV64,0)</f>
        <v>4193</v>
      </c>
      <c r="H804" s="282">
        <f>ROUND(BV65,0)</f>
        <v>0</v>
      </c>
      <c r="I804" s="282">
        <f>ROUND(BV66,0)</f>
        <v>130784</v>
      </c>
      <c r="J804" s="282">
        <f>ROUND(BV67,0)</f>
        <v>34394</v>
      </c>
      <c r="K804" s="282">
        <f>ROUND(BV68,0)</f>
        <v>832</v>
      </c>
      <c r="L804" s="282">
        <f>ROUND(BV70,0)</f>
        <v>10120</v>
      </c>
      <c r="M804" s="282">
        <f>ROUND(BV71,0)</f>
        <v>450281</v>
      </c>
      <c r="N804" s="282"/>
      <c r="O804" s="282"/>
      <c r="P804" s="282">
        <f>IF(BV77&gt;0,ROUND(BV77,0),0)</f>
        <v>0</v>
      </c>
      <c r="Q804" s="282">
        <f>IF(BV78&gt;0,ROUND(BV78,0),0)</f>
        <v>1654</v>
      </c>
      <c r="R804" s="282">
        <f>IF(BV79&gt;0,ROUND(BV79,0),0)</f>
        <v>0</v>
      </c>
      <c r="S804" s="282">
        <f>IF(BV80&gt;0,ROUND(BV80,0),0)</f>
        <v>0</v>
      </c>
      <c r="T804" s="285">
        <f>IF(BV81&gt;0,ROUND(BV81,2),0)</f>
        <v>0</v>
      </c>
      <c r="U804" s="282"/>
      <c r="X804" s="282"/>
      <c r="Y804" s="282"/>
      <c r="Z804" s="282"/>
    </row>
    <row r="805" spans="1:26" ht="12.65" customHeight="1" x14ac:dyDescent="0.3">
      <c r="A805" s="209" t="str">
        <f>RIGHT($C$84,3)&amp;"*"&amp;RIGHT($C$83,4)&amp;"*"&amp;BW$55&amp;"*"&amp;"A"</f>
        <v>ics*153*8700*A</v>
      </c>
      <c r="B805" s="282"/>
      <c r="C805" s="285">
        <f>ROUND(BW60,2)</f>
        <v>0</v>
      </c>
      <c r="D805" s="282">
        <f>ROUND(BW61,0)</f>
        <v>0</v>
      </c>
      <c r="E805" s="282">
        <f>ROUND(BW62,0)</f>
        <v>0</v>
      </c>
      <c r="F805" s="282">
        <f>ROUND(BW63,0)</f>
        <v>0</v>
      </c>
      <c r="G805" s="282">
        <f>ROUND(BW64,0)</f>
        <v>0</v>
      </c>
      <c r="H805" s="282">
        <f>ROUND(BW65,0)</f>
        <v>0</v>
      </c>
      <c r="I805" s="282">
        <f>ROUND(BW66,0)</f>
        <v>0</v>
      </c>
      <c r="J805" s="282">
        <f>ROUND(BW67,0)</f>
        <v>0</v>
      </c>
      <c r="K805" s="282">
        <f>ROUND(BW68,0)</f>
        <v>0</v>
      </c>
      <c r="L805" s="282">
        <f>ROUND(BW70,0)</f>
        <v>0</v>
      </c>
      <c r="M805" s="282">
        <f>ROUND(BW71,0)</f>
        <v>0</v>
      </c>
      <c r="N805" s="282"/>
      <c r="O805" s="282"/>
      <c r="P805" s="282">
        <f>IF(BW77&gt;0,ROUND(BW77,0),0)</f>
        <v>0</v>
      </c>
      <c r="Q805" s="282">
        <f>IF(BW78&gt;0,ROUND(BW78,0),0)</f>
        <v>0</v>
      </c>
      <c r="R805" s="282">
        <f>IF(BW79&gt;0,ROUND(BW79,0),0)</f>
        <v>0</v>
      </c>
      <c r="S805" s="282">
        <f>IF(BW80&gt;0,ROUND(BW80,0),0)</f>
        <v>0</v>
      </c>
      <c r="T805" s="285">
        <f>IF(BW81&gt;0,ROUND(BW81,2),0)</f>
        <v>0</v>
      </c>
      <c r="U805" s="282"/>
      <c r="X805" s="282"/>
      <c r="Y805" s="282"/>
      <c r="Z805" s="282"/>
    </row>
    <row r="806" spans="1:26" ht="12.65" customHeight="1" x14ac:dyDescent="0.3">
      <c r="A806" s="209" t="str">
        <f>RIGHT($C$84,3)&amp;"*"&amp;RIGHT($C$83,4)&amp;"*"&amp;BX$55&amp;"*"&amp;"A"</f>
        <v>ics*153*8710*A</v>
      </c>
      <c r="B806" s="282"/>
      <c r="C806" s="285">
        <f>ROUND(BX60,2)</f>
        <v>6.78</v>
      </c>
      <c r="D806" s="282">
        <f>ROUND(BX61,0)</f>
        <v>785974</v>
      </c>
      <c r="E806" s="282">
        <f>ROUND(BX62,0)</f>
        <v>54956</v>
      </c>
      <c r="F806" s="282">
        <f>ROUND(BX63,0)</f>
        <v>3085</v>
      </c>
      <c r="G806" s="282">
        <f>ROUND(BX64,0)</f>
        <v>8898</v>
      </c>
      <c r="H806" s="282">
        <f>ROUND(BX65,0)</f>
        <v>1357</v>
      </c>
      <c r="I806" s="282">
        <f>ROUND(BX66,0)</f>
        <v>19643</v>
      </c>
      <c r="J806" s="282">
        <f>ROUND(BX67,0)</f>
        <v>0</v>
      </c>
      <c r="K806" s="282">
        <f>ROUND(BX68,0)</f>
        <v>0</v>
      </c>
      <c r="L806" s="282">
        <f>ROUND(BX70,0)</f>
        <v>0</v>
      </c>
      <c r="M806" s="282">
        <f>ROUND(BX71,0)</f>
        <v>875267</v>
      </c>
      <c r="N806" s="282"/>
      <c r="O806" s="282"/>
      <c r="P806" s="282">
        <f>IF(BX77&gt;0,ROUND(BX77,0),0)</f>
        <v>0</v>
      </c>
      <c r="Q806" s="282">
        <f>IF(BX78&gt;0,ROUND(BX78,0),0)</f>
        <v>0</v>
      </c>
      <c r="R806" s="282">
        <f>IF(BX79&gt;0,ROUND(BX79,0),0)</f>
        <v>0</v>
      </c>
      <c r="S806" s="282">
        <f>IF(BX80&gt;0,ROUND(BX80,0),0)</f>
        <v>0</v>
      </c>
      <c r="T806" s="285">
        <f>IF(BX81&gt;0,ROUND(BX81,2),0)</f>
        <v>0</v>
      </c>
      <c r="U806" s="282"/>
      <c r="X806" s="282"/>
      <c r="Y806" s="282"/>
      <c r="Z806" s="282"/>
    </row>
    <row r="807" spans="1:26" ht="12.65" customHeight="1" x14ac:dyDescent="0.3">
      <c r="A807" s="209" t="str">
        <f>RIGHT($C$84,3)&amp;"*"&amp;RIGHT($C$83,4)&amp;"*"&amp;BY$55&amp;"*"&amp;"A"</f>
        <v>ics*153*8720*A</v>
      </c>
      <c r="B807" s="282"/>
      <c r="C807" s="285">
        <f>ROUND(BY60,2)</f>
        <v>0</v>
      </c>
      <c r="D807" s="282">
        <f>ROUND(BY61,0)</f>
        <v>0</v>
      </c>
      <c r="E807" s="282">
        <f>ROUND(BY62,0)</f>
        <v>0</v>
      </c>
      <c r="F807" s="282">
        <f>ROUND(BY63,0)</f>
        <v>0</v>
      </c>
      <c r="G807" s="282">
        <f>ROUND(BY64,0)</f>
        <v>0</v>
      </c>
      <c r="H807" s="282">
        <f>ROUND(BY65,0)</f>
        <v>0</v>
      </c>
      <c r="I807" s="282">
        <f>ROUND(BY66,0)</f>
        <v>0</v>
      </c>
      <c r="J807" s="282">
        <f>ROUND(BY67,0)</f>
        <v>0</v>
      </c>
      <c r="K807" s="282">
        <f>ROUND(BY68,0)</f>
        <v>0</v>
      </c>
      <c r="L807" s="282">
        <f>ROUND(BY70,0)</f>
        <v>0</v>
      </c>
      <c r="M807" s="282">
        <f>ROUND(BY71,0)</f>
        <v>0</v>
      </c>
      <c r="N807" s="282"/>
      <c r="O807" s="282"/>
      <c r="P807" s="282">
        <f>IF(BY77&gt;0,ROUND(BY77,0),0)</f>
        <v>0</v>
      </c>
      <c r="Q807" s="282">
        <f>IF(BY78&gt;0,ROUND(BY78,0),0)</f>
        <v>0</v>
      </c>
      <c r="R807" s="282">
        <f>IF(BY79&gt;0,ROUND(BY79,0),0)</f>
        <v>0</v>
      </c>
      <c r="S807" s="282">
        <f>IF(BY80&gt;0,ROUND(BY80,0),0)</f>
        <v>0</v>
      </c>
      <c r="T807" s="285">
        <f>IF(BY81&gt;0,ROUND(BY81,2),0)</f>
        <v>0</v>
      </c>
      <c r="U807" s="282"/>
      <c r="X807" s="282"/>
      <c r="Y807" s="282"/>
      <c r="Z807" s="282"/>
    </row>
    <row r="808" spans="1:26" ht="12.65" customHeight="1" x14ac:dyDescent="0.3">
      <c r="A808" s="209" t="str">
        <f>RIGHT($C$84,3)&amp;"*"&amp;RIGHT($C$83,4)&amp;"*"&amp;BZ$55&amp;"*"&amp;"A"</f>
        <v>ics*153*8730*A</v>
      </c>
      <c r="B808" s="282"/>
      <c r="C808" s="285">
        <f>ROUND(BZ60,2)</f>
        <v>0</v>
      </c>
      <c r="D808" s="282">
        <f>ROUND(BZ61,0)</f>
        <v>0</v>
      </c>
      <c r="E808" s="282">
        <f>ROUND(BZ62,0)</f>
        <v>0</v>
      </c>
      <c r="F808" s="282">
        <f>ROUND(BZ63,0)</f>
        <v>0</v>
      </c>
      <c r="G808" s="282">
        <f>ROUND(BZ64,0)</f>
        <v>0</v>
      </c>
      <c r="H808" s="282">
        <f>ROUND(BZ65,0)</f>
        <v>0</v>
      </c>
      <c r="I808" s="282">
        <f>ROUND(BZ66,0)</f>
        <v>0</v>
      </c>
      <c r="J808" s="282">
        <f>ROUND(BZ67,0)</f>
        <v>0</v>
      </c>
      <c r="K808" s="282">
        <f>ROUND(BZ68,0)</f>
        <v>0</v>
      </c>
      <c r="L808" s="282">
        <f>ROUND(BZ70,0)</f>
        <v>0</v>
      </c>
      <c r="M808" s="282">
        <f>ROUND(BZ71,0)</f>
        <v>0</v>
      </c>
      <c r="N808" s="282"/>
      <c r="O808" s="282"/>
      <c r="P808" s="282">
        <f>IF(BZ77&gt;0,ROUND(BZ77,0),0)</f>
        <v>0</v>
      </c>
      <c r="Q808" s="282">
        <f>IF(BZ78&gt;0,ROUND(BZ78,0),0)</f>
        <v>0</v>
      </c>
      <c r="R808" s="282">
        <f>IF(BZ79&gt;0,ROUND(BZ79,0),0)</f>
        <v>0</v>
      </c>
      <c r="S808" s="282">
        <f>IF(BZ80&gt;0,ROUND(BZ80,0),0)</f>
        <v>0</v>
      </c>
      <c r="T808" s="285">
        <f>IF(BZ81&gt;0,ROUND(BZ81,2),0)</f>
        <v>0</v>
      </c>
      <c r="U808" s="282"/>
      <c r="X808" s="282"/>
      <c r="Y808" s="282"/>
      <c r="Z808" s="282"/>
    </row>
    <row r="809" spans="1:26" ht="12.65" customHeight="1" x14ac:dyDescent="0.3">
      <c r="A809" s="209" t="str">
        <f>RIGHT($C$84,3)&amp;"*"&amp;RIGHT($C$83,4)&amp;"*"&amp;CA$55&amp;"*"&amp;"A"</f>
        <v>ics*153*8740*A</v>
      </c>
      <c r="B809" s="282"/>
      <c r="C809" s="285">
        <f>ROUND(CA60,2)</f>
        <v>0.18</v>
      </c>
      <c r="D809" s="282">
        <f>ROUND(CA61,0)</f>
        <v>18454</v>
      </c>
      <c r="E809" s="282">
        <f>ROUND(CA62,0)</f>
        <v>1461</v>
      </c>
      <c r="F809" s="282">
        <f>ROUND(CA63,0)</f>
        <v>0</v>
      </c>
      <c r="G809" s="282">
        <f>ROUND(CA64,0)</f>
        <v>3260</v>
      </c>
      <c r="H809" s="282">
        <f>ROUND(CA65,0)</f>
        <v>0</v>
      </c>
      <c r="I809" s="282">
        <f>ROUND(CA66,0)</f>
        <v>77</v>
      </c>
      <c r="J809" s="282">
        <f>ROUND(CA67,0)</f>
        <v>0</v>
      </c>
      <c r="K809" s="282">
        <f>ROUND(CA68,0)</f>
        <v>0</v>
      </c>
      <c r="L809" s="282">
        <f>ROUND(CA70,0)</f>
        <v>-8</v>
      </c>
      <c r="M809" s="282">
        <f>ROUND(CA71,0)</f>
        <v>61053</v>
      </c>
      <c r="N809" s="282"/>
      <c r="O809" s="282"/>
      <c r="P809" s="282">
        <f>IF(CA77&gt;0,ROUND(CA77,0),0)</f>
        <v>0</v>
      </c>
      <c r="Q809" s="282">
        <f>IF(CA78&gt;0,ROUND(CA78,0),0)</f>
        <v>115</v>
      </c>
      <c r="R809" s="282">
        <f>IF(CA79&gt;0,ROUND(CA79,0),0)</f>
        <v>0</v>
      </c>
      <c r="S809" s="282">
        <f>IF(CA80&gt;0,ROUND(CA80,0),0)</f>
        <v>0</v>
      </c>
      <c r="T809" s="285">
        <f>IF(CA81&gt;0,ROUND(CA81,2),0)</f>
        <v>0</v>
      </c>
      <c r="U809" s="282"/>
      <c r="X809" s="282"/>
      <c r="Y809" s="282"/>
      <c r="Z809" s="282"/>
    </row>
    <row r="810" spans="1:26" ht="12.65" customHeight="1" x14ac:dyDescent="0.3">
      <c r="A810" s="209" t="str">
        <f>RIGHT($C$84,3)&amp;"*"&amp;RIGHT($C$83,4)&amp;"*"&amp;CB$55&amp;"*"&amp;"A"</f>
        <v>ics*153*8770*A</v>
      </c>
      <c r="B810" s="282"/>
      <c r="C810" s="285">
        <f>ROUND(CB60,2)</f>
        <v>0</v>
      </c>
      <c r="D810" s="282">
        <f>ROUND(CB61,0)</f>
        <v>0</v>
      </c>
      <c r="E810" s="282">
        <f>ROUND(CB62,0)</f>
        <v>0</v>
      </c>
      <c r="F810" s="282">
        <f>ROUND(CB63,0)</f>
        <v>0</v>
      </c>
      <c r="G810" s="282">
        <f>ROUND(CB64,0)</f>
        <v>0</v>
      </c>
      <c r="H810" s="282">
        <f>ROUND(CB65,0)</f>
        <v>0</v>
      </c>
      <c r="I810" s="282">
        <f>ROUND(CB66,0)</f>
        <v>0</v>
      </c>
      <c r="J810" s="282">
        <f>ROUND(CB67,0)</f>
        <v>0</v>
      </c>
      <c r="K810" s="282">
        <f>ROUND(CB68,0)</f>
        <v>0</v>
      </c>
      <c r="L810" s="282">
        <f>ROUND(CB70,0)</f>
        <v>0</v>
      </c>
      <c r="M810" s="282">
        <f>ROUND(CB71,0)</f>
        <v>0</v>
      </c>
      <c r="N810" s="282"/>
      <c r="O810" s="282"/>
      <c r="P810" s="282">
        <f>IF(CB77&gt;0,ROUND(CB77,0),0)</f>
        <v>0</v>
      </c>
      <c r="Q810" s="282">
        <f>IF(CB78&gt;0,ROUND(CB78,0),0)</f>
        <v>0</v>
      </c>
      <c r="R810" s="282">
        <f>IF(CB79&gt;0,ROUND(CB79,0),0)</f>
        <v>0</v>
      </c>
      <c r="S810" s="282">
        <f>IF(CB80&gt;0,ROUND(CB80,0),0)</f>
        <v>0</v>
      </c>
      <c r="T810" s="285">
        <f>IF(CB81&gt;0,ROUND(CB81,2),0)</f>
        <v>0</v>
      </c>
      <c r="U810" s="282"/>
      <c r="X810" s="282"/>
      <c r="Y810" s="282"/>
      <c r="Z810" s="282"/>
    </row>
    <row r="811" spans="1:26" ht="12.65" customHeight="1" x14ac:dyDescent="0.3">
      <c r="A811" s="209" t="str">
        <f>RIGHT($C$84,3)&amp;"*"&amp;RIGHT($C$83,4)&amp;"*"&amp;CC$55&amp;"*"&amp;"A"</f>
        <v>ics*153*8790*A</v>
      </c>
      <c r="B811" s="282"/>
      <c r="C811" s="285">
        <f>ROUND(CC60,2)</f>
        <v>0</v>
      </c>
      <c r="D811" s="282">
        <f>ROUND(CC61,0)</f>
        <v>0</v>
      </c>
      <c r="E811" s="282">
        <f>ROUND(CC62,0)</f>
        <v>0</v>
      </c>
      <c r="F811" s="282">
        <f>ROUND(CC63,0)</f>
        <v>0</v>
      </c>
      <c r="G811" s="282">
        <f>ROUND(CC64,0)</f>
        <v>1154</v>
      </c>
      <c r="H811" s="282">
        <f>ROUND(CC65,0)</f>
        <v>0</v>
      </c>
      <c r="I811" s="282">
        <f>ROUND(CC66,0)</f>
        <v>0</v>
      </c>
      <c r="J811" s="282">
        <f>ROUND(CC67,0)</f>
        <v>0</v>
      </c>
      <c r="K811" s="282">
        <f>ROUND(CC68,0)</f>
        <v>0</v>
      </c>
      <c r="L811" s="282">
        <f>ROUND(CC70,0)</f>
        <v>0</v>
      </c>
      <c r="M811" s="282">
        <f>ROUND(CC71,0)</f>
        <v>1154</v>
      </c>
      <c r="N811" s="282"/>
      <c r="O811" s="282"/>
      <c r="P811" s="282">
        <f>IF(CC77&gt;0,ROUND(CC77,0),0)</f>
        <v>0</v>
      </c>
      <c r="Q811" s="282">
        <f>IF(CC78&gt;0,ROUND(CC78,0),0)</f>
        <v>0</v>
      </c>
      <c r="R811" s="282">
        <f>IF(CC79&gt;0,ROUND(CC79,0),0)</f>
        <v>0</v>
      </c>
      <c r="S811" s="282">
        <f>IF(CC80&gt;0,ROUND(CC80,0),0)</f>
        <v>0</v>
      </c>
      <c r="T811" s="285">
        <f>IF(CC81&gt;0,ROUND(CC81,2),0)</f>
        <v>0</v>
      </c>
      <c r="U811" s="282"/>
      <c r="X811" s="282"/>
      <c r="Y811" s="282"/>
      <c r="Z811" s="282"/>
    </row>
    <row r="812" spans="1:26" ht="12.65" customHeight="1" x14ac:dyDescent="0.3">
      <c r="A812" s="209" t="str">
        <f>RIGHT($C$84,3)&amp;"*"&amp;RIGHT($C$83,4)&amp;"*"&amp;"9000"&amp;"*"&amp;"A"</f>
        <v>ics*153*9000*A</v>
      </c>
      <c r="B812" s="282"/>
      <c r="C812" s="286"/>
      <c r="D812" s="282"/>
      <c r="E812" s="282"/>
      <c r="F812" s="282"/>
      <c r="G812" s="282"/>
      <c r="H812" s="282"/>
      <c r="I812" s="282"/>
      <c r="J812" s="282"/>
      <c r="K812" s="282"/>
      <c r="L812" s="282"/>
      <c r="M812" s="282"/>
      <c r="N812" s="282"/>
      <c r="O812" s="282"/>
      <c r="P812" s="282"/>
      <c r="Q812" s="282"/>
      <c r="R812" s="282"/>
      <c r="S812" s="282"/>
      <c r="T812" s="286"/>
      <c r="U812" s="282">
        <f>ROUND(CD70,0)</f>
        <v>66477</v>
      </c>
      <c r="V812" s="180">
        <f>ROUND(CD69,0)</f>
        <v>447392</v>
      </c>
      <c r="W812" s="180">
        <f>ROUND(CD71,0)</f>
        <v>380915</v>
      </c>
      <c r="X812" s="282">
        <f>ROUND(CE73,0)</f>
        <v>13413517</v>
      </c>
      <c r="Y812" s="282">
        <f>ROUND(C132,0)</f>
        <v>0</v>
      </c>
      <c r="Z812" s="282"/>
    </row>
    <row r="814" spans="1:26" ht="12.65" customHeight="1" x14ac:dyDescent="0.3">
      <c r="B814" s="199" t="s">
        <v>1004</v>
      </c>
      <c r="C814" s="263">
        <f t="shared" ref="C814:K814" si="22">SUM(C733:C812)</f>
        <v>203.48999999999995</v>
      </c>
      <c r="D814" s="180">
        <f t="shared" si="22"/>
        <v>15764851</v>
      </c>
      <c r="E814" s="180">
        <f t="shared" si="22"/>
        <v>4058008</v>
      </c>
      <c r="F814" s="180">
        <f t="shared" si="22"/>
        <v>4658726</v>
      </c>
      <c r="G814" s="180">
        <f t="shared" si="22"/>
        <v>4658290</v>
      </c>
      <c r="H814" s="180">
        <f t="shared" si="22"/>
        <v>646804</v>
      </c>
      <c r="I814" s="180">
        <f t="shared" si="22"/>
        <v>4240777</v>
      </c>
      <c r="J814" s="180">
        <f t="shared" si="22"/>
        <v>2710783</v>
      </c>
      <c r="K814" s="180">
        <f t="shared" si="22"/>
        <v>81138</v>
      </c>
      <c r="L814" s="180">
        <f>SUM(L733:L812)+SUM(U733:U812)</f>
        <v>269164</v>
      </c>
      <c r="M814" s="180">
        <f>SUM(M733:M812)+SUM(W733:W812)</f>
        <v>38270917</v>
      </c>
      <c r="N814" s="180">
        <f t="shared" ref="N814:Z814" si="23">SUM(N733:N812)</f>
        <v>44582</v>
      </c>
      <c r="O814" s="180">
        <f t="shared" si="23"/>
        <v>43345231</v>
      </c>
      <c r="P814" s="180">
        <f t="shared" si="23"/>
        <v>8469</v>
      </c>
      <c r="Q814" s="180">
        <f t="shared" si="23"/>
        <v>45388</v>
      </c>
      <c r="R814" s="180">
        <f t="shared" si="23"/>
        <v>3021</v>
      </c>
      <c r="S814" s="180">
        <f t="shared" si="23"/>
        <v>55</v>
      </c>
      <c r="T814" s="263">
        <f t="shared" si="23"/>
        <v>0</v>
      </c>
      <c r="U814" s="180">
        <f t="shared" si="23"/>
        <v>66477</v>
      </c>
      <c r="V814" s="180">
        <f t="shared" si="23"/>
        <v>447392</v>
      </c>
      <c r="W814" s="180">
        <f t="shared" si="23"/>
        <v>380915</v>
      </c>
      <c r="X814" s="180">
        <f t="shared" si="23"/>
        <v>13413517</v>
      </c>
      <c r="Y814" s="180">
        <f t="shared" si="23"/>
        <v>0</v>
      </c>
      <c r="Z814" s="180">
        <f t="shared" si="23"/>
        <v>14148011</v>
      </c>
    </row>
    <row r="815" spans="1:26" ht="12.65" customHeight="1" x14ac:dyDescent="0.3">
      <c r="B815" s="180" t="s">
        <v>1005</v>
      </c>
      <c r="C815" s="263">
        <f>CE60</f>
        <v>203.48269230769228</v>
      </c>
      <c r="D815" s="180">
        <f>CE61</f>
        <v>15764848.250000002</v>
      </c>
      <c r="E815" s="180">
        <f>CE62</f>
        <v>4058008</v>
      </c>
      <c r="F815" s="180">
        <f>CE63</f>
        <v>4658725.8299999991</v>
      </c>
      <c r="G815" s="180">
        <f>CE64</f>
        <v>4658287.5599999996</v>
      </c>
      <c r="H815" s="240">
        <f>CE65</f>
        <v>646806.54999999981</v>
      </c>
      <c r="I815" s="240">
        <f>CE66</f>
        <v>4240777.76</v>
      </c>
      <c r="J815" s="240">
        <f>CE67</f>
        <v>2710783</v>
      </c>
      <c r="K815" s="240">
        <f>CE68</f>
        <v>81138.709999999992</v>
      </c>
      <c r="L815" s="240">
        <f>CE70</f>
        <v>269163.90000000002</v>
      </c>
      <c r="M815" s="240">
        <f>CE71</f>
        <v>38270915.759999998</v>
      </c>
      <c r="N815" s="180">
        <f>CE76</f>
        <v>130362</v>
      </c>
      <c r="O815" s="180">
        <f>CE74</f>
        <v>43345230.109999999</v>
      </c>
      <c r="P815" s="180">
        <f>CE77</f>
        <v>8469</v>
      </c>
      <c r="Q815" s="180">
        <f>CE78</f>
        <v>45388</v>
      </c>
      <c r="R815" s="180">
        <f>CE79</f>
        <v>3021</v>
      </c>
      <c r="S815" s="180">
        <f>CE80</f>
        <v>54.490769230769232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14354461</v>
      </c>
    </row>
    <row r="816" spans="1:26" ht="12.65" customHeight="1" x14ac:dyDescent="0.3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15764848.250000006</v>
      </c>
      <c r="G816" s="240">
        <f>C379</f>
        <v>4058007.44</v>
      </c>
      <c r="H816" s="240">
        <f>C380</f>
        <v>4658725.8299999991</v>
      </c>
      <c r="I816" s="240">
        <f>C381</f>
        <v>4658287.5599999968</v>
      </c>
      <c r="J816" s="240">
        <f>C382</f>
        <v>646806.54999999981</v>
      </c>
      <c r="K816" s="240">
        <f>C383</f>
        <v>4240777.7600000007</v>
      </c>
      <c r="L816" s="240">
        <f>C384+C385+C386+C388</f>
        <v>3257327.14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43D0F-0BFC-46E7-8994-9A5BCA856251}">
  <dimension ref="A1:X44"/>
  <sheetViews>
    <sheetView zoomScale="85" zoomScaleNormal="85" workbookViewId="0">
      <selection activeCell="I14" sqref="I14"/>
    </sheetView>
  </sheetViews>
  <sheetFormatPr defaultRowHeight="15.5" x14ac:dyDescent="0.35"/>
  <cols>
    <col min="1" max="1" width="19.1640625" style="346" bestFit="1" customWidth="1"/>
    <col min="2" max="3" width="13.9140625" style="346" bestFit="1" customWidth="1"/>
    <col min="4" max="5" width="11.58203125" style="346" bestFit="1" customWidth="1"/>
    <col min="6" max="7" width="10.1640625" style="346" bestFit="1" customWidth="1"/>
    <col min="8" max="8" width="5.75" style="354" bestFit="1" customWidth="1"/>
    <col min="9" max="9" width="61.83203125" style="354" bestFit="1" customWidth="1"/>
    <col min="10" max="10" width="8.6640625" style="346"/>
    <col min="11" max="11" width="16" style="346" bestFit="1" customWidth="1"/>
    <col min="12" max="12" width="39.5" style="346" bestFit="1" customWidth="1"/>
    <col min="13" max="14" width="9.6640625" style="350" bestFit="1" customWidth="1"/>
    <col min="15" max="16" width="10.75" style="350" bestFit="1" customWidth="1"/>
    <col min="17" max="17" width="4.4140625" style="351" bestFit="1" customWidth="1"/>
    <col min="18" max="16384" width="8.6640625" style="346"/>
  </cols>
  <sheetData>
    <row r="1" spans="1:17" x14ac:dyDescent="0.35">
      <c r="B1" s="347" t="s">
        <v>1280</v>
      </c>
      <c r="C1" s="347" t="s">
        <v>1281</v>
      </c>
      <c r="D1" s="347" t="s">
        <v>1280</v>
      </c>
      <c r="E1" s="347" t="s">
        <v>1281</v>
      </c>
      <c r="F1" s="347" t="s">
        <v>1280</v>
      </c>
      <c r="G1" s="347" t="s">
        <v>1281</v>
      </c>
      <c r="H1" s="348"/>
      <c r="I1" s="349" t="s">
        <v>1282</v>
      </c>
    </row>
    <row r="2" spans="1:17" x14ac:dyDescent="0.35">
      <c r="B2" s="347" t="s">
        <v>1283</v>
      </c>
      <c r="C2" s="347" t="s">
        <v>1283</v>
      </c>
      <c r="D2" s="347" t="s">
        <v>1056</v>
      </c>
      <c r="E2" s="347" t="s">
        <v>1056</v>
      </c>
      <c r="F2" s="347" t="s">
        <v>1284</v>
      </c>
      <c r="G2" s="347" t="s">
        <v>1284</v>
      </c>
      <c r="H2" s="348" t="s">
        <v>508</v>
      </c>
      <c r="I2" s="348"/>
      <c r="K2" s="346" t="s">
        <v>210</v>
      </c>
      <c r="L2" s="346" t="s">
        <v>212</v>
      </c>
      <c r="M2" s="352" t="s">
        <v>1280</v>
      </c>
      <c r="N2" s="352" t="s">
        <v>1281</v>
      </c>
      <c r="O2" s="352" t="s">
        <v>1285</v>
      </c>
      <c r="P2" s="352" t="s">
        <v>1286</v>
      </c>
      <c r="Q2" s="353" t="s">
        <v>1287</v>
      </c>
    </row>
    <row r="3" spans="1:17" x14ac:dyDescent="0.35">
      <c r="A3" s="346" t="s">
        <v>513</v>
      </c>
      <c r="B3" s="346">
        <v>10762.619999999999</v>
      </c>
      <c r="C3" s="346">
        <v>10438.050000000001</v>
      </c>
      <c r="D3" s="346">
        <v>89</v>
      </c>
      <c r="E3" s="346">
        <v>57</v>
      </c>
      <c r="F3" s="346">
        <v>120.92831460674157</v>
      </c>
      <c r="G3" s="346">
        <v>183.12368421052633</v>
      </c>
      <c r="H3" s="354">
        <v>-0.3396358579826434</v>
      </c>
      <c r="I3" s="354" t="s">
        <v>1288</v>
      </c>
      <c r="K3" s="346" t="s">
        <v>1289</v>
      </c>
      <c r="L3" s="346" t="s">
        <v>1290</v>
      </c>
      <c r="M3" s="350">
        <v>862.22</v>
      </c>
      <c r="N3" s="350">
        <v>370.87</v>
      </c>
    </row>
    <row r="4" spans="1:17" x14ac:dyDescent="0.35">
      <c r="A4" s="346" t="s">
        <v>527</v>
      </c>
      <c r="B4" s="346">
        <v>724206.88</v>
      </c>
      <c r="C4" s="346">
        <v>690738.99</v>
      </c>
      <c r="D4" s="346">
        <v>53190</v>
      </c>
      <c r="E4" s="346">
        <v>64730</v>
      </c>
      <c r="F4" s="346">
        <v>13.615470577176161</v>
      </c>
      <c r="G4" s="346">
        <v>10.671079715742314</v>
      </c>
      <c r="H4" s="354">
        <v>0.27592248768324623</v>
      </c>
      <c r="I4" s="354" t="s">
        <v>1291</v>
      </c>
      <c r="K4" s="346" t="s">
        <v>1292</v>
      </c>
      <c r="L4" s="346" t="s">
        <v>1293</v>
      </c>
      <c r="M4" s="350">
        <v>73.34</v>
      </c>
      <c r="N4" s="350">
        <v>26.61</v>
      </c>
    </row>
    <row r="5" spans="1:17" x14ac:dyDescent="0.35">
      <c r="A5" s="346" t="s">
        <v>547</v>
      </c>
      <c r="B5" s="346">
        <v>45205.82</v>
      </c>
      <c r="C5" s="346">
        <v>59175.03</v>
      </c>
      <c r="D5" s="346">
        <v>124</v>
      </c>
      <c r="E5" s="346">
        <v>113</v>
      </c>
      <c r="F5" s="346">
        <v>364.56306451612903</v>
      </c>
      <c r="G5" s="346">
        <v>523.67283185840711</v>
      </c>
      <c r="H5" s="354">
        <v>-0.30383429817741403</v>
      </c>
      <c r="K5" s="346" t="s">
        <v>1294</v>
      </c>
      <c r="L5" s="346" t="s">
        <v>1295</v>
      </c>
      <c r="M5" s="350">
        <v>62.57</v>
      </c>
      <c r="N5" s="350">
        <v>29.72</v>
      </c>
    </row>
    <row r="6" spans="1:17" x14ac:dyDescent="0.35">
      <c r="A6" s="346" t="s">
        <v>538</v>
      </c>
      <c r="B6" s="346">
        <v>725933.28</v>
      </c>
      <c r="C6" s="346">
        <v>605726.05999999994</v>
      </c>
      <c r="D6" s="346">
        <v>1775</v>
      </c>
      <c r="E6" s="361">
        <v>85</v>
      </c>
      <c r="F6" s="346">
        <v>408.9764957746479</v>
      </c>
      <c r="G6" s="346">
        <v>7126.1889411764696</v>
      </c>
      <c r="H6" s="354">
        <v>-0.94260936678067797</v>
      </c>
      <c r="I6" s="354" t="s">
        <v>1353</v>
      </c>
      <c r="K6" s="346" t="s">
        <v>1296</v>
      </c>
      <c r="L6" s="346" t="s">
        <v>1297</v>
      </c>
      <c r="M6" s="350">
        <v>2552.83</v>
      </c>
      <c r="N6" s="350">
        <v>1412.06</v>
      </c>
    </row>
    <row r="7" spans="1:17" x14ac:dyDescent="0.35">
      <c r="K7" s="346" t="s">
        <v>1298</v>
      </c>
      <c r="L7" s="346" t="s">
        <v>1299</v>
      </c>
      <c r="M7" s="350">
        <v>0</v>
      </c>
      <c r="N7" s="350">
        <v>5.12</v>
      </c>
    </row>
    <row r="8" spans="1:17" x14ac:dyDescent="0.35">
      <c r="K8" s="346" t="s">
        <v>1300</v>
      </c>
      <c r="L8" s="346" t="s">
        <v>1301</v>
      </c>
      <c r="M8" s="350">
        <v>0</v>
      </c>
      <c r="N8" s="350">
        <v>0</v>
      </c>
    </row>
    <row r="9" spans="1:17" x14ac:dyDescent="0.35">
      <c r="K9" s="346" t="s">
        <v>1302</v>
      </c>
      <c r="L9" s="346" t="s">
        <v>1303</v>
      </c>
      <c r="M9" s="350">
        <v>0.23</v>
      </c>
      <c r="N9" s="350">
        <v>8.7799999999999994</v>
      </c>
    </row>
    <row r="10" spans="1:17" x14ac:dyDescent="0.35">
      <c r="B10" s="347" t="s">
        <v>1280</v>
      </c>
      <c r="C10" s="347" t="s">
        <v>1281</v>
      </c>
      <c r="D10" s="347" t="s">
        <v>1280</v>
      </c>
      <c r="E10" s="347" t="s">
        <v>1281</v>
      </c>
      <c r="F10" s="347" t="s">
        <v>1280</v>
      </c>
      <c r="G10" s="347" t="s">
        <v>1281</v>
      </c>
      <c r="H10" s="348"/>
      <c r="I10" s="348"/>
      <c r="K10" s="346" t="s">
        <v>1304</v>
      </c>
      <c r="L10" s="346" t="s">
        <v>1305</v>
      </c>
      <c r="M10" s="350">
        <v>5400</v>
      </c>
      <c r="N10" s="350">
        <v>5400</v>
      </c>
    </row>
    <row r="11" spans="1:17" x14ac:dyDescent="0.35">
      <c r="B11" s="347" t="s">
        <v>1283</v>
      </c>
      <c r="C11" s="347" t="s">
        <v>1283</v>
      </c>
      <c r="D11" s="347" t="s">
        <v>506</v>
      </c>
      <c r="E11" s="347" t="s">
        <v>506</v>
      </c>
      <c r="F11" s="347" t="s">
        <v>507</v>
      </c>
      <c r="G11" s="347" t="s">
        <v>507</v>
      </c>
      <c r="H11" s="348" t="s">
        <v>508</v>
      </c>
      <c r="I11" s="348"/>
      <c r="K11" s="346" t="s">
        <v>1306</v>
      </c>
      <c r="L11" s="346" t="s">
        <v>1307</v>
      </c>
      <c r="M11" s="350">
        <v>0</v>
      </c>
      <c r="N11" s="350">
        <v>1204.8399999999999</v>
      </c>
    </row>
    <row r="12" spans="1:17" x14ac:dyDescent="0.35">
      <c r="A12" s="346" t="s">
        <v>513</v>
      </c>
      <c r="B12" s="346">
        <v>10762.619999999999</v>
      </c>
      <c r="C12" s="346">
        <v>10438.050000000001</v>
      </c>
      <c r="D12" s="346">
        <v>89</v>
      </c>
      <c r="E12" s="346">
        <v>57</v>
      </c>
      <c r="F12" s="355">
        <f t="shared" ref="F12:G12" si="0">IF(B12=0,"",IF(D12=0,"",B12/D12))</f>
        <v>120.92831460674157</v>
      </c>
      <c r="G12" s="355">
        <f t="shared" si="0"/>
        <v>183.12368421052633</v>
      </c>
      <c r="H12" s="356">
        <f>(F12-G12)/G12</f>
        <v>-0.33963585798264345</v>
      </c>
      <c r="I12" s="356"/>
      <c r="K12" s="346" t="s">
        <v>1308</v>
      </c>
      <c r="L12" s="346" t="s">
        <v>1309</v>
      </c>
      <c r="M12" s="350">
        <v>0</v>
      </c>
      <c r="N12" s="350">
        <v>0</v>
      </c>
    </row>
    <row r="13" spans="1:17" x14ac:dyDescent="0.35">
      <c r="A13" s="346" t="s">
        <v>527</v>
      </c>
      <c r="B13" s="346">
        <v>724206.88</v>
      </c>
      <c r="C13" s="346">
        <v>690738.99</v>
      </c>
      <c r="D13" s="346">
        <v>53190</v>
      </c>
      <c r="E13" s="346">
        <v>64730</v>
      </c>
      <c r="F13" s="355">
        <f t="shared" ref="F13:F15" si="1">IF(B13=0,"",IF(D13=0,"",B13/D13))</f>
        <v>13.615470577176161</v>
      </c>
      <c r="G13" s="355">
        <f t="shared" ref="G13:G15" si="2">IF(C13=0,"",IF(E13=0,"",C13/E13))</f>
        <v>10.671079715742314</v>
      </c>
      <c r="H13" s="356">
        <f t="shared" ref="H13:H15" si="3">(F13-G13)/G13</f>
        <v>0.27592248768324623</v>
      </c>
      <c r="I13" s="356"/>
      <c r="K13" s="346" t="s">
        <v>1310</v>
      </c>
      <c r="L13" s="346" t="s">
        <v>1311</v>
      </c>
      <c r="M13" s="350">
        <v>0</v>
      </c>
      <c r="N13" s="350">
        <v>4.7699999999999996</v>
      </c>
      <c r="O13" s="350">
        <f>SUM(M3:M13)</f>
        <v>8951.19</v>
      </c>
      <c r="P13" s="350">
        <f>SUM(N3:N13)</f>
        <v>8462.77</v>
      </c>
    </row>
    <row r="14" spans="1:17" x14ac:dyDescent="0.35">
      <c r="A14" s="346" t="s">
        <v>547</v>
      </c>
      <c r="B14" s="346">
        <v>45205.82</v>
      </c>
      <c r="C14" s="346">
        <v>59175.03</v>
      </c>
      <c r="D14" s="346">
        <v>124</v>
      </c>
      <c r="E14" s="346">
        <v>113</v>
      </c>
      <c r="F14" s="355">
        <f t="shared" si="1"/>
        <v>364.56306451612903</v>
      </c>
      <c r="G14" s="355">
        <f t="shared" si="2"/>
        <v>523.67283185840711</v>
      </c>
      <c r="H14" s="356">
        <f t="shared" si="3"/>
        <v>-0.30383429817741403</v>
      </c>
      <c r="I14" s="356"/>
      <c r="L14" s="357" t="s">
        <v>1312</v>
      </c>
      <c r="M14" s="350">
        <f>INDEX([1]Working!$52:$52,1,MATCH($Q14,[1]Working!$44:$44,))</f>
        <v>1811</v>
      </c>
      <c r="N14" s="350">
        <f>INDEX('[1]Prior Year'!$52:$52,1,MATCH($Q14,'[1]Prior Year'!$44:$44,))</f>
        <v>1975</v>
      </c>
      <c r="Q14" s="358" t="s">
        <v>11</v>
      </c>
    </row>
    <row r="15" spans="1:17" ht="16" thickBot="1" x14ac:dyDescent="0.4">
      <c r="A15" s="346" t="s">
        <v>538</v>
      </c>
      <c r="B15" s="346">
        <v>725933.28</v>
      </c>
      <c r="C15" s="346">
        <v>605726.05999999994</v>
      </c>
      <c r="D15" s="346">
        <v>1775</v>
      </c>
      <c r="E15" s="361">
        <v>1635</v>
      </c>
      <c r="F15" s="355">
        <f t="shared" si="1"/>
        <v>408.9764957746479</v>
      </c>
      <c r="G15" s="355">
        <f t="shared" si="2"/>
        <v>370.47465443425074</v>
      </c>
      <c r="H15" s="356">
        <f t="shared" si="3"/>
        <v>0.10392570957166572</v>
      </c>
      <c r="K15"/>
      <c r="L15"/>
      <c r="M15" s="359">
        <f>SUM(M3:M14)</f>
        <v>10762.19</v>
      </c>
      <c r="N15" s="359">
        <f t="shared" ref="N15" si="4">SUM(N3:N14)</f>
        <v>10437.77</v>
      </c>
      <c r="O15" s="360"/>
      <c r="P15" s="360"/>
    </row>
    <row r="16" spans="1:17" ht="16" thickTop="1" x14ac:dyDescent="0.35">
      <c r="K16"/>
      <c r="L16"/>
      <c r="M16" s="350">
        <f>+M15-B3</f>
        <v>-0.42999999999847205</v>
      </c>
      <c r="N16" s="350">
        <f>+C3-N15</f>
        <v>0.28000000000065484</v>
      </c>
    </row>
    <row r="17" spans="11:17" x14ac:dyDescent="0.35">
      <c r="K17"/>
      <c r="L17"/>
    </row>
    <row r="18" spans="11:17" x14ac:dyDescent="0.35">
      <c r="K18" s="346" t="s">
        <v>1313</v>
      </c>
      <c r="L18" s="346" t="s">
        <v>1314</v>
      </c>
      <c r="M18" s="350">
        <v>632513.32999999996</v>
      </c>
      <c r="N18" s="350">
        <v>619179.77</v>
      </c>
    </row>
    <row r="19" spans="11:17" x14ac:dyDescent="0.35">
      <c r="K19" s="346" t="s">
        <v>1315</v>
      </c>
      <c r="L19" s="346" t="s">
        <v>1316</v>
      </c>
      <c r="M19" s="350">
        <v>35436.15</v>
      </c>
      <c r="N19" s="350">
        <v>33874.370000000003</v>
      </c>
    </row>
    <row r="20" spans="11:17" x14ac:dyDescent="0.35">
      <c r="K20" s="346" t="s">
        <v>1317</v>
      </c>
      <c r="L20" s="346" t="s">
        <v>1318</v>
      </c>
      <c r="M20" s="350">
        <v>0</v>
      </c>
      <c r="N20" s="350">
        <v>0</v>
      </c>
    </row>
    <row r="21" spans="11:17" x14ac:dyDescent="0.35">
      <c r="K21" s="346" t="s">
        <v>1319</v>
      </c>
      <c r="L21" s="346" t="s">
        <v>1320</v>
      </c>
      <c r="M21" s="350">
        <v>0</v>
      </c>
      <c r="N21" s="350">
        <v>2212.88</v>
      </c>
    </row>
    <row r="22" spans="11:17" x14ac:dyDescent="0.35">
      <c r="K22" s="346" t="s">
        <v>1321</v>
      </c>
      <c r="L22" s="346" t="s">
        <v>1322</v>
      </c>
      <c r="M22" s="350">
        <v>6254.74</v>
      </c>
      <c r="N22" s="350">
        <v>5207.3999999999996</v>
      </c>
    </row>
    <row r="23" spans="11:17" x14ac:dyDescent="0.35">
      <c r="K23" s="346" t="s">
        <v>1323</v>
      </c>
      <c r="L23" s="346" t="s">
        <v>1324</v>
      </c>
      <c r="M23" s="350">
        <v>31651.57</v>
      </c>
      <c r="N23" s="350">
        <v>24266.19</v>
      </c>
    </row>
    <row r="24" spans="11:17" x14ac:dyDescent="0.35">
      <c r="K24" s="346" t="s">
        <v>1325</v>
      </c>
      <c r="L24" s="346" t="s">
        <v>1326</v>
      </c>
      <c r="M24" s="350">
        <v>251.42</v>
      </c>
      <c r="N24" s="350">
        <v>26.31</v>
      </c>
    </row>
    <row r="25" spans="11:17" x14ac:dyDescent="0.35">
      <c r="K25" s="346" t="s">
        <v>1327</v>
      </c>
      <c r="L25" s="346" t="s">
        <v>1328</v>
      </c>
      <c r="M25" s="350">
        <v>9814.65</v>
      </c>
      <c r="N25" s="350">
        <v>862.7</v>
      </c>
    </row>
    <row r="26" spans="11:17" x14ac:dyDescent="0.35">
      <c r="K26" s="346" t="s">
        <v>1329</v>
      </c>
      <c r="L26" s="346" t="s">
        <v>1330</v>
      </c>
      <c r="M26" s="350">
        <v>2486.29</v>
      </c>
      <c r="N26" s="350">
        <v>243.74</v>
      </c>
    </row>
    <row r="27" spans="11:17" x14ac:dyDescent="0.35">
      <c r="K27" s="346" t="s">
        <v>1331</v>
      </c>
      <c r="L27" s="346" t="s">
        <v>1332</v>
      </c>
      <c r="M27" s="350">
        <v>900</v>
      </c>
      <c r="N27" s="350">
        <v>0</v>
      </c>
    </row>
    <row r="28" spans="11:17" x14ac:dyDescent="0.35">
      <c r="K28" s="346" t="s">
        <v>1333</v>
      </c>
      <c r="L28" s="346" t="s">
        <v>1334</v>
      </c>
      <c r="M28" s="350">
        <v>388.08</v>
      </c>
      <c r="N28" s="350">
        <v>0</v>
      </c>
    </row>
    <row r="29" spans="11:17" x14ac:dyDescent="0.35">
      <c r="K29" s="346" t="s">
        <v>1335</v>
      </c>
      <c r="L29" s="346" t="s">
        <v>1336</v>
      </c>
      <c r="M29" s="350">
        <v>27.26</v>
      </c>
      <c r="N29" s="350">
        <v>0</v>
      </c>
    </row>
    <row r="30" spans="11:17" x14ac:dyDescent="0.35">
      <c r="K30" s="346" t="s">
        <v>1337</v>
      </c>
      <c r="L30" s="346" t="s">
        <v>1338</v>
      </c>
      <c r="M30" s="350">
        <v>22.54</v>
      </c>
      <c r="N30" s="350">
        <v>0</v>
      </c>
      <c r="O30" s="350">
        <f>SUM(M18:M30)</f>
        <v>719746.03</v>
      </c>
      <c r="P30" s="350">
        <f>SUM(N18:N30)</f>
        <v>685873.36</v>
      </c>
    </row>
    <row r="31" spans="11:17" x14ac:dyDescent="0.35">
      <c r="L31" s="357" t="s">
        <v>1312</v>
      </c>
      <c r="M31" s="350">
        <f>INDEX([1]Working!$52:$52,1,MATCH($Q31,[1]Working!$44:$44,))</f>
        <v>4461</v>
      </c>
      <c r="N31" s="350">
        <f>INDEX('[1]Prior Year'!$52:$52,1,MATCH($Q31,'[1]Prior Year'!$44:$44,))</f>
        <v>4866</v>
      </c>
      <c r="Q31" s="358" t="s">
        <v>25</v>
      </c>
    </row>
    <row r="32" spans="11:17" ht="16" thickBot="1" x14ac:dyDescent="0.4">
      <c r="M32" s="359">
        <f>SUM(M18:M31)</f>
        <v>724207.03</v>
      </c>
      <c r="N32" s="359">
        <f>SUM(N18:N31)</f>
        <v>690739.36</v>
      </c>
      <c r="O32" s="360"/>
      <c r="P32" s="360"/>
    </row>
    <row r="33" spans="11:24" ht="16" thickTop="1" x14ac:dyDescent="0.35">
      <c r="M33" s="350">
        <f>+M32-B4</f>
        <v>0.15000000002328306</v>
      </c>
      <c r="N33" s="350">
        <f>+N32-C4</f>
        <v>0.36999999999534339</v>
      </c>
      <c r="W33" s="350"/>
      <c r="X33" s="350"/>
    </row>
    <row r="35" spans="11:24" x14ac:dyDescent="0.35">
      <c r="K35" s="346" t="s">
        <v>1339</v>
      </c>
      <c r="L35" s="346" t="s">
        <v>1340</v>
      </c>
      <c r="M35" s="350">
        <v>10137.57</v>
      </c>
      <c r="N35" s="350">
        <v>18163.48</v>
      </c>
    </row>
    <row r="36" spans="11:24" x14ac:dyDescent="0.35">
      <c r="K36" s="346" t="s">
        <v>1341</v>
      </c>
      <c r="L36" s="346" t="s">
        <v>1342</v>
      </c>
      <c r="M36" s="350">
        <v>0</v>
      </c>
      <c r="N36" s="350">
        <v>1642.08</v>
      </c>
    </row>
    <row r="37" spans="11:24" x14ac:dyDescent="0.35">
      <c r="K37" s="346" t="s">
        <v>1343</v>
      </c>
      <c r="L37" s="346" t="s">
        <v>1344</v>
      </c>
      <c r="M37" s="350">
        <v>0</v>
      </c>
      <c r="N37" s="350">
        <v>-206.24</v>
      </c>
    </row>
    <row r="38" spans="11:24" x14ac:dyDescent="0.35">
      <c r="K38" s="346" t="s">
        <v>1345</v>
      </c>
      <c r="L38" s="346" t="s">
        <v>1346</v>
      </c>
      <c r="M38" s="350">
        <v>0</v>
      </c>
      <c r="N38" s="350">
        <v>0</v>
      </c>
    </row>
    <row r="39" spans="11:24" x14ac:dyDescent="0.35">
      <c r="K39" s="346" t="s">
        <v>1347</v>
      </c>
      <c r="L39" s="346" t="s">
        <v>1348</v>
      </c>
      <c r="M39" s="350">
        <v>775.54</v>
      </c>
      <c r="N39" s="350">
        <v>1581.95</v>
      </c>
    </row>
    <row r="40" spans="11:24" x14ac:dyDescent="0.35">
      <c r="K40" s="346" t="s">
        <v>1349</v>
      </c>
      <c r="L40" s="346" t="s">
        <v>1350</v>
      </c>
      <c r="M40" s="350">
        <v>7.35</v>
      </c>
      <c r="N40" s="350">
        <v>576.71</v>
      </c>
    </row>
    <row r="41" spans="11:24" x14ac:dyDescent="0.35">
      <c r="K41" s="346" t="s">
        <v>1351</v>
      </c>
      <c r="L41" s="346" t="s">
        <v>1352</v>
      </c>
      <c r="M41" s="350">
        <v>43.9</v>
      </c>
      <c r="N41" s="350">
        <v>70</v>
      </c>
      <c r="O41" s="350">
        <f>SUM(M35:M41)</f>
        <v>10964.36</v>
      </c>
      <c r="P41" s="350">
        <f>SUM(N35:N41)</f>
        <v>21827.979999999996</v>
      </c>
    </row>
    <row r="42" spans="11:24" x14ac:dyDescent="0.35">
      <c r="L42" s="357" t="s">
        <v>1312</v>
      </c>
      <c r="M42" s="350">
        <f>INDEX([1]Working!$52:$52,1,MATCH($Q42,[1]Working!$44:$44,))</f>
        <v>34241</v>
      </c>
      <c r="N42" s="350">
        <f>INDEX('[1]Prior Year'!$52:$52,1,MATCH($Q42,'[1]Prior Year'!$44:$44,))</f>
        <v>37347</v>
      </c>
      <c r="Q42" s="358" t="s">
        <v>45</v>
      </c>
    </row>
    <row r="43" spans="11:24" ht="16" thickBot="1" x14ac:dyDescent="0.4">
      <c r="M43" s="359">
        <f>SUM(M35:M42)</f>
        <v>45205.36</v>
      </c>
      <c r="N43" s="359">
        <f>SUM(N35:N42)</f>
        <v>59174.979999999996</v>
      </c>
      <c r="O43" s="360"/>
      <c r="P43" s="360"/>
    </row>
    <row r="44" spans="11:24" ht="16" thickTop="1" x14ac:dyDescent="0.35">
      <c r="M44" s="350">
        <f>+M43-B5</f>
        <v>-0.45999999999912689</v>
      </c>
      <c r="N44" s="350">
        <f>+N43-C5</f>
        <v>-5.0000000002910383E-2</v>
      </c>
    </row>
  </sheetData>
  <conditionalFormatting sqref="K38:K1048576 K1:K36">
    <cfRule type="duplicateValues" dxfId="1" priority="2"/>
  </conditionalFormatting>
  <conditionalFormatting sqref="K37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C75" sqref="C75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89" t="s">
        <v>1263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Whitman Hospital and Medical Clinics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H-153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1200 W. Fairview St.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1200 W. Fairview St.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Colfax, WA  99111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15" zoomScale="75" workbookViewId="0">
      <selection activeCell="D9" sqref="D9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H-153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Whitman Hospital and Medical Clinics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Whitman County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Hank Hanigan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Abby Smith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Bob Vuletich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509-397-3435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509-397-2563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444</v>
      </c>
      <c r="G23" s="21">
        <f>data!D111</f>
        <v>1610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107</v>
      </c>
      <c r="G24" s="21">
        <f>data!D112</f>
        <v>923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69</v>
      </c>
      <c r="G26" s="13">
        <f>data!D114</f>
        <v>55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25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25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5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topLeftCell="A22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Whitman Hospital and Medical Clinics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273</v>
      </c>
      <c r="C7" s="48">
        <f>data!B139</f>
        <v>993</v>
      </c>
      <c r="D7" s="48">
        <f>data!B140</f>
        <v>19480</v>
      </c>
      <c r="E7" s="48">
        <f>data!B141</f>
        <v>6503882.8300000001</v>
      </c>
      <c r="F7" s="48">
        <f>data!B142</f>
        <v>21318511.030000001</v>
      </c>
      <c r="G7" s="48">
        <f>data!B141+data!B142</f>
        <v>27822393.859999999</v>
      </c>
    </row>
    <row r="8" spans="1:13" ht="20.149999999999999" customHeight="1" x14ac:dyDescent="0.35">
      <c r="A8" s="23" t="s">
        <v>297</v>
      </c>
      <c r="B8" s="48">
        <f>data!C138</f>
        <v>26</v>
      </c>
      <c r="C8" s="48">
        <f>data!C139</f>
        <v>155</v>
      </c>
      <c r="D8" s="48">
        <f>data!C140</f>
        <v>9825</v>
      </c>
      <c r="E8" s="48">
        <f>data!C141</f>
        <v>1197295.1100000001</v>
      </c>
      <c r="F8" s="48">
        <f>data!C142</f>
        <v>9960150.870000001</v>
      </c>
      <c r="G8" s="48">
        <f>data!C141+data!C142</f>
        <v>11157445.98</v>
      </c>
    </row>
    <row r="9" spans="1:13" ht="20.149999999999999" customHeight="1" x14ac:dyDescent="0.35">
      <c r="A9" s="23" t="s">
        <v>1058</v>
      </c>
      <c r="B9" s="48">
        <f>data!D138</f>
        <v>145</v>
      </c>
      <c r="C9" s="48">
        <f>data!D139</f>
        <v>462</v>
      </c>
      <c r="D9" s="48">
        <f>data!D140</f>
        <v>28970</v>
      </c>
      <c r="E9" s="48">
        <f>data!D141</f>
        <v>3763947.5300000012</v>
      </c>
      <c r="F9" s="48">
        <f>data!D142</f>
        <v>19290952.909999996</v>
      </c>
      <c r="G9" s="48">
        <f>data!D141+data!D142</f>
        <v>23054900.439999998</v>
      </c>
    </row>
    <row r="10" spans="1:13" ht="20.149999999999999" customHeight="1" x14ac:dyDescent="0.35">
      <c r="A10" s="111" t="s">
        <v>203</v>
      </c>
      <c r="B10" s="48">
        <f>data!E138</f>
        <v>444</v>
      </c>
      <c r="C10" s="48">
        <f>data!E139</f>
        <v>1610</v>
      </c>
      <c r="D10" s="48">
        <f>data!E140</f>
        <v>58275</v>
      </c>
      <c r="E10" s="48">
        <f>data!E141</f>
        <v>11465125.470000003</v>
      </c>
      <c r="F10" s="48">
        <f>data!E142</f>
        <v>50569614.810000002</v>
      </c>
      <c r="G10" s="48">
        <f>data!E141+data!E142</f>
        <v>62034740.280000001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107</v>
      </c>
      <c r="C16" s="48">
        <f>data!B145</f>
        <v>903</v>
      </c>
      <c r="D16" s="48">
        <f>data!B146</f>
        <v>0</v>
      </c>
      <c r="E16" s="48">
        <f>data!B147</f>
        <v>624613</v>
      </c>
      <c r="F16" s="48">
        <f>data!B148</f>
        <v>0</v>
      </c>
      <c r="G16" s="48">
        <f>data!B147+data!B148</f>
        <v>624613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6</v>
      </c>
      <c r="D17" s="48">
        <f>data!C146</f>
        <v>0</v>
      </c>
      <c r="E17" s="48">
        <f>data!C147</f>
        <v>4524</v>
      </c>
      <c r="F17" s="48">
        <f>data!C148</f>
        <v>0</v>
      </c>
      <c r="G17" s="48">
        <f>data!C147+data!C148</f>
        <v>4524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14</v>
      </c>
      <c r="D18" s="48">
        <f>data!D146</f>
        <v>0</v>
      </c>
      <c r="E18" s="48">
        <f>data!D147</f>
        <v>32299.25</v>
      </c>
      <c r="F18" s="48">
        <f>data!D148</f>
        <v>0</v>
      </c>
      <c r="G18" s="48">
        <f>data!D147+data!D148</f>
        <v>32299.25</v>
      </c>
    </row>
    <row r="19" spans="1:7" ht="20.149999999999999" customHeight="1" x14ac:dyDescent="0.35">
      <c r="A19" s="111" t="s">
        <v>203</v>
      </c>
      <c r="B19" s="48">
        <f>data!E144</f>
        <v>107</v>
      </c>
      <c r="C19" s="48">
        <f>data!E145</f>
        <v>923</v>
      </c>
      <c r="D19" s="48">
        <f>data!E146</f>
        <v>0</v>
      </c>
      <c r="E19" s="48">
        <f>data!E147</f>
        <v>661436.25</v>
      </c>
      <c r="F19" s="48">
        <f>data!E148</f>
        <v>0</v>
      </c>
      <c r="G19" s="48">
        <f>data!E147+data!E148</f>
        <v>661436.25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9848435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6115727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8" zoomScale="75" workbookViewId="0">
      <selection activeCell="C14" sqref="C14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Whitman Hospital and Medical Clinics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1212945.44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29149.57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149988.13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2404716.2000000002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30042.04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674155.67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173877.4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14922.87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4689797.3200000012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0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51212.840000000004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51212.840000000004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305378.13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305378.13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0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277808.18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277808.18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248725.32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248725.32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Whitman Hospital and Medical Clinics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397261.84</v>
      </c>
      <c r="D7" s="21">
        <f>data!C195</f>
        <v>0</v>
      </c>
      <c r="E7" s="21">
        <f>data!D195</f>
        <v>0</v>
      </c>
      <c r="F7" s="21">
        <f>data!E195</f>
        <v>397261.84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492258.88</v>
      </c>
      <c r="D8" s="21">
        <f>data!C196</f>
        <v>0</v>
      </c>
      <c r="E8" s="21">
        <f>data!D196</f>
        <v>0</v>
      </c>
      <c r="F8" s="21">
        <f>data!E196</f>
        <v>492258.88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37787473.399999991</v>
      </c>
      <c r="D9" s="21">
        <f>data!C197</f>
        <v>351047</v>
      </c>
      <c r="E9" s="21">
        <f>data!D197</f>
        <v>0</v>
      </c>
      <c r="F9" s="21">
        <f>data!E197</f>
        <v>38138520.399999991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4433146.71</v>
      </c>
      <c r="D11" s="21">
        <f>data!C199</f>
        <v>603605</v>
      </c>
      <c r="E11" s="21">
        <f>data!D199</f>
        <v>0</v>
      </c>
      <c r="F11" s="21">
        <f>data!E199</f>
        <v>5036751.71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11138795.860000001</v>
      </c>
      <c r="D12" s="21">
        <f>data!C200</f>
        <v>1060187</v>
      </c>
      <c r="E12" s="21">
        <f>data!D200</f>
        <v>225047</v>
      </c>
      <c r="F12" s="21">
        <f>data!E200</f>
        <v>11973935.860000001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357963</v>
      </c>
      <c r="D15" s="21">
        <f>data!C203</f>
        <v>76618</v>
      </c>
      <c r="E15" s="21">
        <f>data!D203</f>
        <v>0</v>
      </c>
      <c r="F15" s="21">
        <f>data!E203</f>
        <v>434581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54606899.68999999</v>
      </c>
      <c r="D16" s="21">
        <f>data!C204</f>
        <v>2091457</v>
      </c>
      <c r="E16" s="21">
        <f>data!D204</f>
        <v>225047</v>
      </c>
      <c r="F16" s="21">
        <f>data!E204</f>
        <v>56473309.68999999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428785.24</v>
      </c>
      <c r="D24" s="21">
        <f>data!C209</f>
        <v>12414</v>
      </c>
      <c r="E24" s="21">
        <f>data!D209</f>
        <v>0</v>
      </c>
      <c r="F24" s="21">
        <f>data!E209</f>
        <v>441199.24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21098580</v>
      </c>
      <c r="D25" s="21">
        <f>data!C210</f>
        <v>1592313</v>
      </c>
      <c r="E25" s="21">
        <f>data!D210</f>
        <v>104</v>
      </c>
      <c r="F25" s="21">
        <f>data!E210</f>
        <v>22690789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3108014.95</v>
      </c>
      <c r="D27" s="21">
        <f>data!C212</f>
        <v>340581</v>
      </c>
      <c r="E27" s="21">
        <f>data!D212</f>
        <v>2657</v>
      </c>
      <c r="F27" s="21">
        <f>data!E212</f>
        <v>3445938.95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9305770.1999999993</v>
      </c>
      <c r="D28" s="21">
        <f>data!C213</f>
        <v>657040</v>
      </c>
      <c r="E28" s="21">
        <f>data!D213</f>
        <v>211594</v>
      </c>
      <c r="F28" s="21">
        <f>data!E213</f>
        <v>9751216.1999999993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33941150.390000001</v>
      </c>
      <c r="D32" s="21">
        <f>data!C217</f>
        <v>2602348</v>
      </c>
      <c r="E32" s="21">
        <f>data!D217</f>
        <v>214355</v>
      </c>
      <c r="F32" s="21">
        <f>data!E217</f>
        <v>36329143.390000001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Whitman Hospital and Medical Clinics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602004.35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7911927.21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6054450.1699999999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5213335.41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19179712.789999999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136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41201.549999999996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219847.81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261049.36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233517.66999999998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20276284.170000002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13" zoomScale="75" workbookViewId="0">
      <selection activeCell="C115" sqref="C115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Whitman Hospital and Medical Clinics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26972496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9694478.7600000016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3951702.27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1000500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1229650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612029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35557451.49000001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124012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124012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397261.84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492258.88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38138520.399999991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5036751.71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11973935.860000001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434581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56473309.68999999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36329143.390000001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20144166.29999999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1689783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1689783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57515412.789999999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Whitman Hospital and Medical Clinics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417486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2726607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21166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2453157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5618416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451151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451151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454389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6497746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6952135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2453157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4498978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47391683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47391683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57960228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Whitman Hospital and Medical Clinics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12126561.720000001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50569614.810000002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62696176.530000001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602004.35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19179712.789999999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261049.36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233517.66999999998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20276284.170000002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42419892.359999999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3876974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1004773.83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4881747.83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47301640.189999998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17646852.009999998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4689797.32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4908727.8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5877380.1000000006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669661.3899999999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7454837.4800000004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2602348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51212.840000000004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305378.13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277808.18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248725.32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1261599.7399999867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45994328.309999987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1307311.8800000101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5809413.1699999999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7116725.0500000101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7116725.0500000101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data</vt:lpstr>
      <vt:lpstr>Variances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2022-07-28T15:31:59Z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2022-07-28T15:29:33Z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8696734c-e9ac-4207-8648-44313e12b2e7</vt:lpwstr>
  </property>
  <property fmtid="{D5CDD505-2E9C-101B-9397-08002B2CF9AE}" pid="8" name="MSIP_Label_1520fa42-cf58-4c22-8b93-58cf1d3bd1cb_ContentBits">
    <vt:lpwstr>0</vt:lpwstr>
  </property>
</Properties>
</file>