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4E8D3E90-EA8E-4185-8271-5C4AB4EFA2E3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<sst xmlns="http://schemas.openxmlformats.org/spreadsheetml/2006/main" count="1377" uniqueCount="1377">
  <si>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</si>
  <si>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</si>
  <si>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</si>
  <si>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</si>
  <si>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</si>
  <si>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</si>
  <si>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</si>
  <si>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</si>
  <si>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</si>
  <si>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</si>
  <si>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</si>
  <si>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</si>
  <si>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</si>
  <si>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</si>
  <si>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</si>
  <si>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</si>
  <si>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</si>
  <si>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</si>
  <si>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</si>
  <si>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</si>
  <si>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</si>
  <si>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</si>
  <si>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</si>
  <si>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</si>
  <si>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</si>
  <si>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</si>
  <si>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</si>
  <si>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</si>
  <si>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</si>
  <si>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</si>
  <si>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</si>
  <si>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</si>
  <si>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</si>
  <si>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</si>
  <si>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</si>
  <si>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</si>
  <si>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</si>
  <si>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</si>
  <si>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</si>
  <si>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</si>
  <si>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</si>
  <si>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</si>
  <si>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</si>
  <si>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</si>
  <si>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</si>
  <si>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</si>
  <si>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</si>
  <si>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</si>
  <si>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</si>
  <si>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</si>
  <si>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</si>
  <si>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</si>
  <si>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</si>
  <si>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</si>
  <si>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</si>
  <si>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</si>
  <si>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</si>
  <si>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</si>
  <si>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</si>
  <si>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</si>
  <si>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</si>
  <si>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</si>
  <si>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</si>
  <si>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</si>
  <si>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</si>
  <si>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</si>
  <si>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</si>
  <si>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</si>
  <si>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</si>
  <si>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</si>
  <si>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</si>
  <si>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</si>
  <si>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</si>
  <si>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</si>
  <si>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</si>
  <si>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</si>
  <si>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</si>
  <si>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</si>
  <si>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</si>
  <si>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</si>
  <si>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</si>
  <si>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</si>
  <si>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</si>
  <si>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</si>
  <si>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</si>
  <si>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</si>
  <si>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</si>
  <si>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</si>
  <si>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</si>
  <si>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</si>
  <si>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</si>
  <si>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</si>
  <si>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</si>
  <si>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</si>
  <si>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</si>
  <si>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</si>
  <si>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</si>
  <si>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</si>
  <si>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</si>
  <si>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</si>
  <si>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</si>
  <si>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</si>
  <si>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</si>
  <si>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</si>
  <si>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</si>
  <si>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</si>
  <si>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</si>
  <si>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</si>
  <si>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</si>
  <si>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</si>
  <si>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</si>
  <si>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</si>
  <si>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</si>
  <si>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</si>
  <si>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</si>
  <si>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</si>
  <si>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</si>
  <si>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</si>
  <si>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</si>
  <si>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</si>
  <si>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</si>
  <si>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</si>
  <si>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</si>
  <si>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</si>
  <si>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</si>
  <si>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</si>
  <si>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</si>
  <si>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</si>
  <si>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</si>
  <si>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</si>
  <si>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</si>
  <si>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</si>
  <si>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</si>
  <si>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</si>
  <si>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</si>
  <si>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</si>
  <si>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</si>
  <si>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</si>
  <si>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</si>
  <si>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</si>
  <si>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</si>
  <si>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</si>
  <si>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</si>
  <si>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</si>
  <si>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</si>
  <si>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</si>
  <si>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</si>
  <si>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</si>
  <si>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</si>
  <si>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</si>
  <si>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</si>
  <si>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</si>
  <si>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</si>
  <si>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</si>
  <si>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</si>
  <si>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</si>
  <si>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</si>
  <si>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</si>
  <si>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</si>
  <si>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</si>
  <si>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</si>
  <si>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</si>
  <si>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</si>
  <si>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</si>
  <si>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</si>
  <si>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</si>
  <si>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</si>
  <si>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</si>
  <si>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</si>
  <si>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</si>
  <si>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</si>
  <si>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</si>
  <si>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</si>
  <si>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</si>
  <si>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</si>
  <si>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</si>
  <si>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</si>
  <si>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</si>
  <si>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</si>
  <si>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</si>
  <si>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</si>
  <si>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</si>
  <si>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</si>
  <si>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</si>
  <si>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</si>
  <si>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</si>
  <si>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</si>
  <si>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</si>
  <si>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</si>
  <si>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</si>
  <si>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</si>
  <si>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</si>
  <si>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</si>
  <si>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</si>
  <si>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</si>
  <si>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</si>
  <si>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</si>
  <si>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</si>
  <si>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</si>
  <si>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</si>
  <si>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</si>
  <si>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</si>
  <si>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</si>
  <si>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</si>
  <si>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</si>
  <si>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</si>
  <si>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</si>
  <si>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</si>
  <si>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</si>
  <si>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</si>
  <si>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</si>
  <si>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</si>
  <si>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</si>
  <si>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</si>
  <si>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</si>
  <si>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</si>
  <si>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</si>
  <si>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</si>
  <si>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</si>
  <si>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</si>
  <si>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</si>
  <si>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</si>
  <si>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</si>
  <si>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</si>
  <si>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</si>
  <si>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</si>
  <si>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</si>
  <si>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</si>
  <si>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</si>
  <si>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</si>
  <si>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</si>
  <si>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</si>
  <si>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</si>
  <si>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</si>
  <si>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</si>
  <si>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</si>
  <si>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</si>
  <si>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</si>
  <si>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</si>
  <si>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</si>
  <si>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</si>
  <si>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</si>
  <si>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</si>
  <si>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</si>
  <si>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</si>
  <si>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</si>
  <si>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</si>
  <si>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</si>
  <si>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</si>
  <si>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</si>
  <si>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</si>
  <si>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</si>
  <si>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</si>
  <si>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</si>
  <si>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</si>
  <si>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</si>
  <si>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</si>
  <si>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</si>
  <si>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</si>
  <si>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</si>
  <si>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</si>
  <si>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</si>
  <si>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</si>
  <si>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</si>
  <si>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</si>
  <si>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</si>
  <si>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</si>
  <si>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</si>
  <si>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</si>
  <si>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</si>
  <si>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</si>
  <si>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</si>
  <si>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</si>
  <si>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</si>
  <si>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</si>
  <si>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</si>
  <si>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</si>
  <si>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</si>
  <si>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</si>
  <si>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</si>
  <si>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</si>
  <si>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</si>
  <si>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</si>
  <si>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</si>
  <si>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</si>
  <si>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</si>
  <si>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</si>
  <si>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</si>
  <si>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</si>
  <si>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</si>
  <si>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</si>
  <si>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</si>
  <si>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</si>
  <si>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</si>
  <si>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</si>
  <si>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</si>
  <si>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</si>
  <si>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</si>
  <si>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</si>
  <si>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</si>
  <si>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010</t>
  </si>
  <si>
    <t>Hospital Name</t>
  </si>
  <si>
    <t>Virginia Mason Medical Center</t>
  </si>
  <si>
    <t>Mailing Address</t>
  </si>
  <si>
    <t>'P.O Box 900</t>
  </si>
  <si>
    <t>City</t>
  </si>
  <si>
    <t>Setttle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</si>
  <si>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</si>
  <si>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</si>
  <si>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</si>
  <si>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</si>
  <si>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</si>
  <si>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</si>
  <si>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</si>
  <si>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</si>
  <si>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</si>
  <si>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</si>
  <si>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</si>
  <si>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</si>
  <si>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'(206) 625-7371</t>
  </si>
  <si>
    <t>Facsimile Number</t>
  </si>
  <si>
    <t>(206) 625-7333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</si>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</sst>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88" transitionEvaluation="1" transitionEntry="1" codeName="Sheet1">
    <tabColor rgb="FF92D050"/>
    <pageSetUpPr autoPageBreaks="0" fitToPage="1"/>
  </sheetPr>
  <dimension ref="A1:CF716"/>
  <sheetViews>
    <sheetView tabSelected="1" topLeftCell="A388" zoomScaleNormal="100" workbookViewId="0">
      <selection activeCell="C422" sqref="C422:C423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16434782.260000002</v>
      </c>
      <c r="C47" s="24">
        <v>1697.8899999999999</v>
      </c>
      <c r="D47" s="24"/>
      <c r="E47" s="24">
        <v>106819.31999999999</v>
      </c>
      <c r="F47" s="24">
        <v>4423.44</v>
      </c>
      <c r="G47" s="24"/>
      <c r="H47" s="24"/>
      <c r="I47" s="24"/>
      <c r="J47" s="24"/>
      <c r="K47" s="24">
        <v>113035.93</v>
      </c>
      <c r="L47" s="24"/>
      <c r="M47" s="24"/>
      <c r="N47" s="24"/>
      <c r="O47" s="24"/>
      <c r="P47" s="24">
        <v>12163.48</v>
      </c>
      <c r="Q47" s="24">
        <v>3919.98</v>
      </c>
      <c r="R47" s="24">
        <v>2483526.85</v>
      </c>
      <c r="S47" s="24">
        <v>12382.55</v>
      </c>
      <c r="T47" s="24"/>
      <c r="U47" s="24">
        <v>1028693.09</v>
      </c>
      <c r="V47" s="24"/>
      <c r="W47" s="24">
        <v>195250</v>
      </c>
      <c r="X47" s="24">
        <v>289650</v>
      </c>
      <c r="Y47" s="24">
        <v>570612.45</v>
      </c>
      <c r="Z47" s="24">
        <v>883506.5</v>
      </c>
      <c r="AA47" s="24">
        <v>68285</v>
      </c>
      <c r="AB47" s="24">
        <v>22925.589999999997</v>
      </c>
      <c r="AC47" s="24">
        <v>1059</v>
      </c>
      <c r="AD47" s="24">
        <v>1485</v>
      </c>
      <c r="AE47" s="24">
        <v>309025.06999999995</v>
      </c>
      <c r="AF47" s="24">
        <v>45328.07</v>
      </c>
      <c r="AG47" s="24">
        <v>785460.99</v>
      </c>
      <c r="AH47" s="24"/>
      <c r="AI47" s="24"/>
      <c r="AJ47" s="24">
        <v>15832140.25</v>
      </c>
      <c r="AK47" s="24"/>
      <c r="AL47" s="24"/>
      <c r="AM47" s="24"/>
      <c r="AN47" s="24"/>
      <c r="AO47" s="24"/>
      <c r="AP47" s="24">
        <v>9577142.959999999</v>
      </c>
      <c r="AQ47" s="24"/>
      <c r="AR47" s="24"/>
      <c r="AS47" s="24"/>
      <c r="AT47" s="24">
        <v>70826.94</v>
      </c>
      <c r="AU47" s="24"/>
      <c r="AV47" s="24">
        <v>337940.99</v>
      </c>
      <c r="AW47" s="24">
        <v>727195.99</v>
      </c>
      <c r="AX47" s="24"/>
      <c r="AY47" s="24">
        <v>534</v>
      </c>
      <c r="AZ47" s="24"/>
      <c r="BA47" s="24"/>
      <c r="BB47" s="24">
        <v>545.98</v>
      </c>
      <c r="BC47" s="24"/>
      <c r="BD47" s="24">
        <v>-669.77000000001135</v>
      </c>
      <c r="BE47" s="24">
        <v>-1621.4900000000007</v>
      </c>
      <c r="BF47" s="24"/>
      <c r="BG47" s="24">
        <v>363.6</v>
      </c>
      <c r="BH47" s="24">
        <v>-15922.919999999998</v>
      </c>
      <c r="BI47" s="24">
        <v>14436</v>
      </c>
      <c r="BJ47" s="24">
        <v>-10775.2</v>
      </c>
      <c r="BK47" s="24">
        <v>130648.37</v>
      </c>
      <c r="BL47" s="24">
        <v>15984</v>
      </c>
      <c r="BM47" s="24">
        <v>41.78000000000111</v>
      </c>
      <c r="BN47" s="24">
        <v>-758488.32</v>
      </c>
      <c r="BO47" s="24">
        <v>6350.12</v>
      </c>
      <c r="BP47" s="24">
        <v>206888.19</v>
      </c>
      <c r="BQ47" s="24">
        <v>0</v>
      </c>
      <c r="BR47" s="24">
        <v>218417.34</v>
      </c>
      <c r="BS47" s="24"/>
      <c r="BT47" s="24"/>
      <c r="BU47" s="24">
        <v>12840.68</v>
      </c>
      <c r="BV47" s="24">
        <v>698</v>
      </c>
      <c r="BW47" s="24">
        <v>-17973826.439999998</v>
      </c>
      <c r="BX47" s="24">
        <v>1031928.6000000001</v>
      </c>
      <c r="BY47" s="24">
        <v>12646.95</v>
      </c>
      <c r="BZ47" s="24"/>
      <c r="CA47" s="24">
        <v>50450.61</v>
      </c>
      <c r="CB47" s="24"/>
      <c r="CC47" s="24">
        <v>8814.85</v>
      </c>
      <c r="CD47" s="20"/>
      <c r="CE47" s="32">
        <f>SUM(C47:CC47)</f>
        <v>16434782.260000002</v>
      </c>
    </row>
    <row r="48">
      <c r="A48" s="32" t="s">
        <v>232</v>
      </c>
      <c r="B48" s="312">
        <v>94282362.539999992</v>
      </c>
      <c r="C48" s="32">
        <f>IF($B$48,(ROUND((($B$48/$CE$61)*C61),0)))</f>
        <v>2086377</v>
      </c>
      <c r="D48" s="32">
        <f ref="D48:BO48" t="shared" si="0">IF($B$48,(ROUND((($B$48/$CE$61)*D61),0)))</f>
        <v>0</v>
      </c>
      <c r="E48" s="32">
        <f t="shared" si="0"/>
        <v>8461108</v>
      </c>
      <c r="F48" s="32">
        <f t="shared" si="0"/>
        <v>487376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3000</v>
      </c>
      <c r="K48" s="32">
        <f t="shared" si="0"/>
        <v>1777952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2677997</v>
      </c>
      <c r="Q48" s="32">
        <f t="shared" si="0"/>
        <v>1413167</v>
      </c>
      <c r="R48" s="32">
        <f t="shared" si="0"/>
        <v>3672843</v>
      </c>
      <c r="S48" s="32">
        <f t="shared" si="0"/>
        <v>1162590</v>
      </c>
      <c r="T48" s="32">
        <f t="shared" si="0"/>
        <v>418827</v>
      </c>
      <c r="U48" s="32">
        <f t="shared" si="0"/>
        <v>2736667</v>
      </c>
      <c r="V48" s="32">
        <f t="shared" si="0"/>
        <v>0</v>
      </c>
      <c r="W48" s="32">
        <f t="shared" si="0"/>
        <v>327355</v>
      </c>
      <c r="X48" s="32">
        <f t="shared" si="0"/>
        <v>541225</v>
      </c>
      <c r="Y48" s="32">
        <f t="shared" si="0"/>
        <v>2246583</v>
      </c>
      <c r="Z48" s="32">
        <f t="shared" si="0"/>
        <v>1303960</v>
      </c>
      <c r="AA48" s="32">
        <f t="shared" si="0"/>
        <v>186321</v>
      </c>
      <c r="AB48" s="32">
        <f t="shared" si="0"/>
        <v>1580009</v>
      </c>
      <c r="AC48" s="32">
        <f t="shared" si="0"/>
        <v>351581</v>
      </c>
      <c r="AD48" s="32">
        <f t="shared" si="0"/>
        <v>1303</v>
      </c>
      <c r="AE48" s="32">
        <f t="shared" si="0"/>
        <v>1217860</v>
      </c>
      <c r="AF48" s="32">
        <f t="shared" si="0"/>
        <v>81061</v>
      </c>
      <c r="AG48" s="32">
        <f t="shared" si="0"/>
        <v>1995482</v>
      </c>
      <c r="AH48" s="32">
        <f t="shared" si="0"/>
        <v>0</v>
      </c>
      <c r="AI48" s="32">
        <f t="shared" si="0"/>
        <v>0</v>
      </c>
      <c r="AJ48" s="32">
        <f t="shared" si="0"/>
        <v>24527652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17631886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362150</v>
      </c>
      <c r="AU48" s="32">
        <f t="shared" si="0"/>
        <v>0</v>
      </c>
      <c r="AV48" s="32">
        <f t="shared" si="0"/>
        <v>1221718</v>
      </c>
      <c r="AW48" s="32">
        <f t="shared" si="0"/>
        <v>2124135</v>
      </c>
      <c r="AX48" s="32">
        <f t="shared" si="0"/>
        <v>30571</v>
      </c>
      <c r="AY48" s="32">
        <f t="shared" si="0"/>
        <v>394632</v>
      </c>
      <c r="AZ48" s="32">
        <f t="shared" si="0"/>
        <v>156933</v>
      </c>
      <c r="BA48" s="32">
        <f t="shared" si="0"/>
        <v>63</v>
      </c>
      <c r="BB48" s="32">
        <f t="shared" si="0"/>
        <v>126378</v>
      </c>
      <c r="BC48" s="32">
        <f t="shared" si="0"/>
        <v>0</v>
      </c>
      <c r="BD48" s="32">
        <f t="shared" si="0"/>
        <v>916960</v>
      </c>
      <c r="BE48" s="32">
        <f t="shared" si="0"/>
        <v>335909</v>
      </c>
      <c r="BF48" s="32">
        <f t="shared" si="0"/>
        <v>0</v>
      </c>
      <c r="BG48" s="32">
        <f t="shared" si="0"/>
        <v>856587</v>
      </c>
      <c r="BH48" s="32">
        <f t="shared" si="0"/>
        <v>1723201</v>
      </c>
      <c r="BI48" s="32">
        <f t="shared" si="0"/>
        <v>102449</v>
      </c>
      <c r="BJ48" s="32">
        <f t="shared" si="0"/>
        <v>290252</v>
      </c>
      <c r="BK48" s="32">
        <f t="shared" si="0"/>
        <v>2406932</v>
      </c>
      <c r="BL48" s="32">
        <f t="shared" si="0"/>
        <v>941246</v>
      </c>
      <c r="BM48" s="32">
        <f t="shared" si="0"/>
        <v>286239</v>
      </c>
      <c r="BN48" s="32">
        <f t="shared" si="0"/>
        <v>960954</v>
      </c>
      <c r="BO48" s="32">
        <f t="shared" si="0"/>
        <v>145930</v>
      </c>
      <c r="BP48" s="32">
        <f ref="BP48:CD48" t="shared" si="1">IF($B$48,(ROUND((($B$48/$CE$61)*BP61),0)))</f>
        <v>103916</v>
      </c>
      <c r="BQ48" s="32">
        <f t="shared" si="1"/>
        <v>0</v>
      </c>
      <c r="BR48" s="32">
        <f t="shared" si="1"/>
        <v>46019</v>
      </c>
      <c r="BS48" s="32">
        <f t="shared" si="1"/>
        <v>0</v>
      </c>
      <c r="BT48" s="32">
        <f t="shared" si="1"/>
        <v>10674</v>
      </c>
      <c r="BU48" s="32">
        <f t="shared" si="1"/>
        <v>57816</v>
      </c>
      <c r="BV48" s="32">
        <f t="shared" si="1"/>
        <v>398468</v>
      </c>
      <c r="BW48" s="32">
        <f t="shared" si="1"/>
        <v>641767</v>
      </c>
      <c r="BX48" s="32">
        <f t="shared" si="1"/>
        <v>862191</v>
      </c>
      <c r="BY48" s="32">
        <f t="shared" si="1"/>
        <v>784624</v>
      </c>
      <c r="BZ48" s="32">
        <f t="shared" si="1"/>
        <v>0</v>
      </c>
      <c r="CA48" s="32">
        <f t="shared" si="1"/>
        <v>781368</v>
      </c>
      <c r="CB48" s="32">
        <f t="shared" si="1"/>
        <v>0</v>
      </c>
      <c r="CC48" s="32">
        <f t="shared" si="1"/>
        <v>322096</v>
      </c>
      <c r="CD48" s="32">
        <f t="shared" si="1"/>
        <v>0</v>
      </c>
      <c r="CE48" s="32">
        <f>SUM(C48:CD48)</f>
        <v>94282360</v>
      </c>
    </row>
    <row r="49">
      <c r="A49" s="20" t="s">
        <v>233</v>
      </c>
      <c r="B49" s="32">
        <f>B47+B48</f>
        <v>110717144.8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40446808.378789008</v>
      </c>
      <c r="C51" s="24">
        <v>245652.38</v>
      </c>
      <c r="D51" s="24"/>
      <c r="E51" s="24">
        <v>705276.54</v>
      </c>
      <c r="F51" s="24">
        <v>965399.15</v>
      </c>
      <c r="G51" s="24"/>
      <c r="H51" s="24"/>
      <c r="I51" s="24"/>
      <c r="J51" s="24"/>
      <c r="K51" s="24">
        <v>276925.87</v>
      </c>
      <c r="L51" s="24"/>
      <c r="M51" s="24"/>
      <c r="N51" s="24"/>
      <c r="O51" s="24"/>
      <c r="P51" s="24">
        <v>3058117.46</v>
      </c>
      <c r="Q51" s="24">
        <v>128208.1</v>
      </c>
      <c r="R51" s="24">
        <v>369216.77</v>
      </c>
      <c r="S51" s="24">
        <v>305522.87</v>
      </c>
      <c r="T51" s="24">
        <v>27126.25</v>
      </c>
      <c r="U51" s="24">
        <v>474463.33</v>
      </c>
      <c r="V51" s="24"/>
      <c r="W51" s="24">
        <v>762628.99</v>
      </c>
      <c r="X51" s="24">
        <v>575179.63</v>
      </c>
      <c r="Y51" s="24">
        <v>3400378.28</v>
      </c>
      <c r="Z51" s="24">
        <v>510740.86</v>
      </c>
      <c r="AA51" s="24">
        <v>108904.84</v>
      </c>
      <c r="AB51" s="24">
        <v>324306.52</v>
      </c>
      <c r="AC51" s="24">
        <v>96662.52</v>
      </c>
      <c r="AD51" s="24">
        <v>326.56</v>
      </c>
      <c r="AE51" s="24">
        <v>44555.18</v>
      </c>
      <c r="AF51" s="24">
        <v>6474.18</v>
      </c>
      <c r="AG51" s="24">
        <v>206462.81</v>
      </c>
      <c r="AH51" s="24"/>
      <c r="AI51" s="24"/>
      <c r="AJ51" s="24">
        <v>2242344.33</v>
      </c>
      <c r="AK51" s="24"/>
      <c r="AL51" s="24"/>
      <c r="AM51" s="24"/>
      <c r="AN51" s="24"/>
      <c r="AO51" s="24"/>
      <c r="AP51" s="24">
        <v>4794076.58</v>
      </c>
      <c r="AQ51" s="24"/>
      <c r="AR51" s="24"/>
      <c r="AS51" s="24"/>
      <c r="AT51" s="24">
        <v>665.41</v>
      </c>
      <c r="AU51" s="24"/>
      <c r="AV51" s="24">
        <v>509137.91</v>
      </c>
      <c r="AW51" s="24">
        <v>68598.67</v>
      </c>
      <c r="AX51" s="24">
        <v>1023.14</v>
      </c>
      <c r="AY51" s="24">
        <v>9117.32</v>
      </c>
      <c r="AZ51" s="24">
        <v>63866.77</v>
      </c>
      <c r="BA51" s="24"/>
      <c r="BB51" s="24">
        <v>1224.22</v>
      </c>
      <c r="BC51" s="24">
        <v>102639.02</v>
      </c>
      <c r="BD51" s="24">
        <v>47368.84</v>
      </c>
      <c r="BE51" s="24">
        <v>11908609.14</v>
      </c>
      <c r="BF51" s="24">
        <v>27683.65</v>
      </c>
      <c r="BG51" s="24">
        <v>27607.12</v>
      </c>
      <c r="BH51" s="24">
        <v>5246416.07</v>
      </c>
      <c r="BI51" s="24">
        <v>26548.74</v>
      </c>
      <c r="BJ51" s="24">
        <v>59837.18</v>
      </c>
      <c r="BK51" s="24">
        <v>173149.25</v>
      </c>
      <c r="BL51" s="24">
        <v>5163.38</v>
      </c>
      <c r="BM51" s="24">
        <v>32353.51</v>
      </c>
      <c r="BN51" s="24">
        <v>23285.81</v>
      </c>
      <c r="BO51" s="24">
        <v>2253.31</v>
      </c>
      <c r="BP51" s="24">
        <v>1470493.81</v>
      </c>
      <c r="BQ51" s="24"/>
      <c r="BR51" s="24">
        <v>1842.91</v>
      </c>
      <c r="BS51" s="24"/>
      <c r="BT51" s="24">
        <v>381.42</v>
      </c>
      <c r="BU51" s="24">
        <v>67120.499</v>
      </c>
      <c r="BV51" s="24">
        <v>149343.4999</v>
      </c>
      <c r="BW51" s="24">
        <v>80.5999</v>
      </c>
      <c r="BX51" s="24">
        <v>97798.58</v>
      </c>
      <c r="BY51" s="24">
        <v>181895.029999</v>
      </c>
      <c r="BZ51" s="24"/>
      <c r="CA51" s="24">
        <v>7434.07</v>
      </c>
      <c r="CB51" s="24"/>
      <c r="CC51" s="24">
        <v>504919.49999</v>
      </c>
      <c r="CD51" s="20"/>
      <c r="CE51" s="32">
        <f>SUM(C51:CD51)</f>
        <v>40446808.378789008</v>
      </c>
    </row>
    <row r="52">
      <c r="A52" s="39" t="s">
        <v>235</v>
      </c>
      <c r="B52" s="313">
        <v>0.3412109911441803</v>
      </c>
      <c r="C52" s="32">
        <f>IF($B$52,ROUND(($B$52/($CE$90+$CF$90)*C90),0))</f>
        <v>0</v>
      </c>
      <c r="D52" s="32">
        <f ref="D52:BO52" t="shared" si="2">IF($B$52,ROUND(($B$52/($CE$90+$CF$90)*D90),0))</f>
        <v>0</v>
      </c>
      <c r="E52" s="32">
        <f t="shared" si="2"/>
        <v>0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0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0</v>
      </c>
      <c r="Z52" s="32">
        <f t="shared" si="2"/>
        <v>0</v>
      </c>
      <c r="AA52" s="32">
        <f t="shared" si="2"/>
        <v>0</v>
      </c>
      <c r="AB52" s="32">
        <f t="shared" si="2"/>
        <v>0</v>
      </c>
      <c r="AC52" s="32">
        <f t="shared" si="2"/>
        <v>0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0</v>
      </c>
      <c r="BF52" s="32">
        <f t="shared" si="2"/>
        <v>0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0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0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0</v>
      </c>
    </row>
    <row r="53">
      <c r="A53" s="20" t="s">
        <v>233</v>
      </c>
      <c r="B53" s="32">
        <f>B51+B52</f>
        <v>40446808.72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6291</v>
      </c>
      <c r="D59" s="24"/>
      <c r="E59" s="24">
        <v>58783</v>
      </c>
      <c r="F59" s="24">
        <v>1204</v>
      </c>
      <c r="G59" s="24"/>
      <c r="H59" s="24"/>
      <c r="I59" s="24"/>
      <c r="J59" s="24"/>
      <c r="K59" s="24">
        <v>10176</v>
      </c>
      <c r="L59" s="24"/>
      <c r="M59" s="24"/>
      <c r="N59" s="24"/>
      <c r="O59" s="24"/>
      <c r="P59" s="30">
        <v>2027214</v>
      </c>
      <c r="Q59" s="30">
        <v>1983038</v>
      </c>
      <c r="R59" s="30">
        <v>2375974</v>
      </c>
      <c r="S59" s="314"/>
      <c r="T59" s="314"/>
      <c r="U59" s="31">
        <v>2410575</v>
      </c>
      <c r="V59" s="30"/>
      <c r="W59" s="30">
        <v>98383</v>
      </c>
      <c r="X59" s="30">
        <v>158985</v>
      </c>
      <c r="Y59" s="30">
        <v>159684</v>
      </c>
      <c r="Z59" s="30">
        <v>349882</v>
      </c>
      <c r="AA59" s="30">
        <v>23890</v>
      </c>
      <c r="AB59" s="314"/>
      <c r="AC59" s="30">
        <v>101240</v>
      </c>
      <c r="AD59" s="30">
        <v>23389</v>
      </c>
      <c r="AE59" s="30">
        <v>204504.2</v>
      </c>
      <c r="AF59" s="30">
        <v>1675</v>
      </c>
      <c r="AG59" s="30">
        <v>22104</v>
      </c>
      <c r="AH59" s="30"/>
      <c r="AI59" s="30"/>
      <c r="AJ59" s="30">
        <v>324910</v>
      </c>
      <c r="AK59" s="30"/>
      <c r="AL59" s="30"/>
      <c r="AM59" s="30"/>
      <c r="AN59" s="30"/>
      <c r="AO59" s="30"/>
      <c r="AP59" s="30">
        <v>556567</v>
      </c>
      <c r="AQ59" s="30"/>
      <c r="AR59" s="30"/>
      <c r="AS59" s="30"/>
      <c r="AT59" s="30">
        <v>97</v>
      </c>
      <c r="AU59" s="30"/>
      <c r="AV59" s="314"/>
      <c r="AW59" s="314"/>
      <c r="AX59" s="314"/>
      <c r="AY59" s="30">
        <v>344378</v>
      </c>
      <c r="AZ59" s="30">
        <v>327647</v>
      </c>
      <c r="BA59" s="314"/>
      <c r="BB59" s="314"/>
      <c r="BC59" s="314"/>
      <c r="BD59" s="314"/>
      <c r="BE59" s="30">
        <v>1582537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71.38</v>
      </c>
      <c r="D60" s="315"/>
      <c r="E60" s="315">
        <v>461.93</v>
      </c>
      <c r="F60" s="315">
        <v>19.6</v>
      </c>
      <c r="G60" s="315"/>
      <c r="H60" s="315"/>
      <c r="I60" s="315"/>
      <c r="J60" s="315"/>
      <c r="K60" s="315">
        <v>119.27</v>
      </c>
      <c r="L60" s="315"/>
      <c r="M60" s="315"/>
      <c r="N60" s="315"/>
      <c r="O60" s="315"/>
      <c r="P60" s="316">
        <v>122.79</v>
      </c>
      <c r="Q60" s="316">
        <v>71.56</v>
      </c>
      <c r="R60" s="316">
        <v>84.38</v>
      </c>
      <c r="S60" s="317">
        <v>118.12</v>
      </c>
      <c r="T60" s="317">
        <v>14.92</v>
      </c>
      <c r="U60" s="318">
        <v>152.35</v>
      </c>
      <c r="V60" s="316"/>
      <c r="W60" s="316">
        <v>9.89</v>
      </c>
      <c r="X60" s="316">
        <v>16.17</v>
      </c>
      <c r="Y60" s="316">
        <v>102.46</v>
      </c>
      <c r="Z60" s="316">
        <v>41.53</v>
      </c>
      <c r="AA60" s="316">
        <v>6.95</v>
      </c>
      <c r="AB60" s="317">
        <v>82.55</v>
      </c>
      <c r="AC60" s="316">
        <v>22.15</v>
      </c>
      <c r="AD60" s="316"/>
      <c r="AE60" s="316">
        <v>64.53</v>
      </c>
      <c r="AF60" s="316">
        <v>4.23</v>
      </c>
      <c r="AG60" s="316">
        <v>62.16</v>
      </c>
      <c r="AH60" s="316"/>
      <c r="AI60" s="316"/>
      <c r="AJ60" s="316">
        <v>872.7</v>
      </c>
      <c r="AK60" s="316"/>
      <c r="AL60" s="316"/>
      <c r="AM60" s="316"/>
      <c r="AN60" s="316"/>
      <c r="AO60" s="316"/>
      <c r="AP60" s="316">
        <v>809.94</v>
      </c>
      <c r="AQ60" s="316"/>
      <c r="AR60" s="316"/>
      <c r="AS60" s="316"/>
      <c r="AT60" s="316">
        <v>20.51</v>
      </c>
      <c r="AU60" s="316"/>
      <c r="AV60" s="317">
        <v>50.92</v>
      </c>
      <c r="AW60" s="317">
        <v>149.31</v>
      </c>
      <c r="AX60" s="317">
        <v>1.94</v>
      </c>
      <c r="AY60" s="316">
        <v>42.45</v>
      </c>
      <c r="AZ60" s="316">
        <v>19.61</v>
      </c>
      <c r="BA60" s="317"/>
      <c r="BB60" s="317">
        <v>7.54</v>
      </c>
      <c r="BC60" s="317"/>
      <c r="BD60" s="317">
        <v>34.21</v>
      </c>
      <c r="BE60" s="316">
        <v>25.53</v>
      </c>
      <c r="BF60" s="317"/>
      <c r="BG60" s="317">
        <v>93.18</v>
      </c>
      <c r="BH60" s="317">
        <v>82.85</v>
      </c>
      <c r="BI60" s="317">
        <v>3.08</v>
      </c>
      <c r="BJ60" s="317">
        <v>19.07</v>
      </c>
      <c r="BK60" s="317">
        <v>198.77</v>
      </c>
      <c r="BL60" s="317">
        <v>75.33</v>
      </c>
      <c r="BM60" s="317">
        <v>14.23</v>
      </c>
      <c r="BN60" s="317">
        <v>30.76</v>
      </c>
      <c r="BO60" s="317">
        <v>9.46</v>
      </c>
      <c r="BP60" s="317">
        <v>5.02</v>
      </c>
      <c r="BQ60" s="317"/>
      <c r="BR60" s="317">
        <v>2.87</v>
      </c>
      <c r="BS60" s="317"/>
      <c r="BT60" s="317">
        <v>0.79</v>
      </c>
      <c r="BU60" s="317">
        <v>3.61</v>
      </c>
      <c r="BV60" s="317">
        <v>39.04</v>
      </c>
      <c r="BW60" s="317">
        <v>5.64</v>
      </c>
      <c r="BX60" s="317">
        <v>33.25</v>
      </c>
      <c r="BY60" s="317">
        <v>42.96</v>
      </c>
      <c r="BZ60" s="317"/>
      <c r="CA60" s="317">
        <v>41.29</v>
      </c>
      <c r="CB60" s="317"/>
      <c r="CC60" s="317">
        <v>16.84</v>
      </c>
      <c r="CD60" s="247" t="s">
        <v>248</v>
      </c>
      <c r="CE60" s="268">
        <f ref="CE60:CE68" t="shared" si="4">SUM(C60:CD60)</f>
        <v>4401.6200000000008</v>
      </c>
    </row>
    <row r="61">
      <c r="A61" s="39" t="s">
        <v>263</v>
      </c>
      <c r="B61" s="20"/>
      <c r="C61" s="24">
        <v>12800968.977593536</v>
      </c>
      <c r="D61" s="24"/>
      <c r="E61" s="24">
        <v>51913138.162377149</v>
      </c>
      <c r="F61" s="24">
        <v>2990297.4928074456</v>
      </c>
      <c r="G61" s="24"/>
      <c r="H61" s="24"/>
      <c r="I61" s="24"/>
      <c r="J61" s="24">
        <v>18407.239524972796</v>
      </c>
      <c r="K61" s="24">
        <v>10908627.125678621</v>
      </c>
      <c r="L61" s="24"/>
      <c r="M61" s="24"/>
      <c r="N61" s="24"/>
      <c r="O61" s="24"/>
      <c r="P61" s="30">
        <v>16430855.703843311</v>
      </c>
      <c r="Q61" s="30">
        <v>8670489.666318262</v>
      </c>
      <c r="R61" s="30">
        <v>22534733.358365271</v>
      </c>
      <c r="S61" s="319">
        <v>7133072.4013391314</v>
      </c>
      <c r="T61" s="319">
        <v>2569716.2102216338</v>
      </c>
      <c r="U61" s="31">
        <v>16790826.200304382</v>
      </c>
      <c r="V61" s="30"/>
      <c r="W61" s="30">
        <v>2008487.1899503861</v>
      </c>
      <c r="X61" s="30">
        <v>3320687.6468272684</v>
      </c>
      <c r="Y61" s="30">
        <v>13783912.885658467</v>
      </c>
      <c r="Z61" s="30">
        <v>8000446.1582783321</v>
      </c>
      <c r="AA61" s="30">
        <v>1143174.2943557291</v>
      </c>
      <c r="AB61" s="320">
        <v>9694149.26734482</v>
      </c>
      <c r="AC61" s="30">
        <v>2157125.0738764768</v>
      </c>
      <c r="AD61" s="30">
        <v>7992.7449150607536</v>
      </c>
      <c r="AE61" s="30">
        <v>7472183.1746515818</v>
      </c>
      <c r="AF61" s="30">
        <v>497350.38061964058</v>
      </c>
      <c r="AG61" s="30">
        <v>12243284.170664271</v>
      </c>
      <c r="AH61" s="30"/>
      <c r="AI61" s="30"/>
      <c r="AJ61" s="30">
        <v>150489435.1531882</v>
      </c>
      <c r="AK61" s="30"/>
      <c r="AL61" s="30"/>
      <c r="AM61" s="30"/>
      <c r="AN61" s="30"/>
      <c r="AO61" s="30"/>
      <c r="AP61" s="30">
        <v>108180457.33510542</v>
      </c>
      <c r="AQ61" s="30"/>
      <c r="AR61" s="30"/>
      <c r="AS61" s="30"/>
      <c r="AT61" s="30">
        <v>2221969.9907048461</v>
      </c>
      <c r="AU61" s="30"/>
      <c r="AV61" s="319">
        <v>7495854.5611968869</v>
      </c>
      <c r="AW61" s="319">
        <v>13032630.672148345</v>
      </c>
      <c r="AX61" s="319">
        <v>187566.03675082017</v>
      </c>
      <c r="AY61" s="30">
        <v>2421262.156932225</v>
      </c>
      <c r="AZ61" s="30">
        <v>962859.77668532042</v>
      </c>
      <c r="BA61" s="319">
        <v>388.76782965714688</v>
      </c>
      <c r="BB61" s="319">
        <v>775390.351282574</v>
      </c>
      <c r="BC61" s="319">
        <v>0</v>
      </c>
      <c r="BD61" s="319">
        <v>5626007.3260236736</v>
      </c>
      <c r="BE61" s="30">
        <v>2060973.0875434508</v>
      </c>
      <c r="BF61" s="319">
        <v>0</v>
      </c>
      <c r="BG61" s="319">
        <v>5255591.9795709569</v>
      </c>
      <c r="BH61" s="319">
        <v>10572702.613655308</v>
      </c>
      <c r="BI61" s="319">
        <v>628576.2559320383</v>
      </c>
      <c r="BJ61" s="319">
        <v>1780838.933163774</v>
      </c>
      <c r="BK61" s="319">
        <v>14767735.503757495</v>
      </c>
      <c r="BL61" s="319">
        <v>5775018.4880430046</v>
      </c>
      <c r="BM61" s="319">
        <v>1756222.4578460108</v>
      </c>
      <c r="BN61" s="319">
        <v>5895933.49856066</v>
      </c>
      <c r="BO61" s="319">
        <v>895354.39020185394</v>
      </c>
      <c r="BP61" s="319">
        <v>637579.48618175928</v>
      </c>
      <c r="BQ61" s="319"/>
      <c r="BR61" s="319">
        <v>282350.0563224107</v>
      </c>
      <c r="BS61" s="319"/>
      <c r="BT61" s="319">
        <v>65488.017126708291</v>
      </c>
      <c r="BU61" s="319">
        <v>354733.06258590333</v>
      </c>
      <c r="BV61" s="319">
        <v>2444799.9470586875</v>
      </c>
      <c r="BW61" s="319">
        <v>3937561.6831334792</v>
      </c>
      <c r="BX61" s="319">
        <v>5289972.9535052171</v>
      </c>
      <c r="BY61" s="319">
        <v>4814060.69547844</v>
      </c>
      <c r="BZ61" s="319"/>
      <c r="CA61" s="319">
        <v>4794081.7081022356</v>
      </c>
      <c r="CB61" s="319"/>
      <c r="CC61" s="319">
        <v>1976219.8488669042</v>
      </c>
      <c r="CD61" s="29" t="s">
        <v>248</v>
      </c>
      <c r="CE61" s="32">
        <f t="shared" si="4"/>
        <v>578469542.32</v>
      </c>
    </row>
    <row r="62">
      <c r="A62" s="39" t="s">
        <v>11</v>
      </c>
      <c r="B62" s="20"/>
      <c r="C62" s="32">
        <f>ROUND(C47+C48,0)</f>
        <v>2088075</v>
      </c>
      <c r="D62" s="32">
        <f ref="D62:BO62" t="shared" si="5">ROUND(D47+D48,0)</f>
        <v>0</v>
      </c>
      <c r="E62" s="32">
        <f t="shared" si="5"/>
        <v>8567927</v>
      </c>
      <c r="F62" s="32">
        <f t="shared" si="5"/>
        <v>491799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3000</v>
      </c>
      <c r="K62" s="32">
        <f t="shared" si="5"/>
        <v>1890988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2690160</v>
      </c>
      <c r="Q62" s="32">
        <f t="shared" si="5"/>
        <v>1417087</v>
      </c>
      <c r="R62" s="32">
        <f t="shared" si="5"/>
        <v>6156370</v>
      </c>
      <c r="S62" s="32">
        <f t="shared" si="5"/>
        <v>1174973</v>
      </c>
      <c r="T62" s="32">
        <f t="shared" si="5"/>
        <v>418827</v>
      </c>
      <c r="U62" s="32">
        <f t="shared" si="5"/>
        <v>3765360</v>
      </c>
      <c r="V62" s="32">
        <f t="shared" si="5"/>
        <v>0</v>
      </c>
      <c r="W62" s="32">
        <f t="shared" si="5"/>
        <v>522605</v>
      </c>
      <c r="X62" s="32">
        <f t="shared" si="5"/>
        <v>830875</v>
      </c>
      <c r="Y62" s="32">
        <f t="shared" si="5"/>
        <v>2817195</v>
      </c>
      <c r="Z62" s="32">
        <f t="shared" si="5"/>
        <v>2187467</v>
      </c>
      <c r="AA62" s="32">
        <f t="shared" si="5"/>
        <v>254606</v>
      </c>
      <c r="AB62" s="32">
        <f t="shared" si="5"/>
        <v>1602935</v>
      </c>
      <c r="AC62" s="32">
        <f t="shared" si="5"/>
        <v>352640</v>
      </c>
      <c r="AD62" s="32">
        <f t="shared" si="5"/>
        <v>2788</v>
      </c>
      <c r="AE62" s="32">
        <f t="shared" si="5"/>
        <v>1526885</v>
      </c>
      <c r="AF62" s="32">
        <f t="shared" si="5"/>
        <v>126389</v>
      </c>
      <c r="AG62" s="32">
        <f t="shared" si="5"/>
        <v>2780943</v>
      </c>
      <c r="AH62" s="32">
        <f t="shared" si="5"/>
        <v>0</v>
      </c>
      <c r="AI62" s="32">
        <f t="shared" si="5"/>
        <v>0</v>
      </c>
      <c r="AJ62" s="32">
        <f t="shared" si="5"/>
        <v>40359792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27209029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432977</v>
      </c>
      <c r="AU62" s="32">
        <f t="shared" si="5"/>
        <v>0</v>
      </c>
      <c r="AV62" s="32">
        <f t="shared" si="5"/>
        <v>1559659</v>
      </c>
      <c r="AW62" s="32">
        <f t="shared" si="5"/>
        <v>2851331</v>
      </c>
      <c r="AX62" s="32">
        <f t="shared" si="5"/>
        <v>30571</v>
      </c>
      <c r="AY62" s="32">
        <f t="shared" si="5"/>
        <v>395166</v>
      </c>
      <c r="AZ62" s="32">
        <f t="shared" si="5"/>
        <v>156933</v>
      </c>
      <c r="BA62" s="32">
        <f t="shared" si="5"/>
        <v>63</v>
      </c>
      <c r="BB62" s="32">
        <f t="shared" si="5"/>
        <v>126924</v>
      </c>
      <c r="BC62" s="32">
        <f t="shared" si="5"/>
        <v>0</v>
      </c>
      <c r="BD62" s="32">
        <f t="shared" si="5"/>
        <v>916290</v>
      </c>
      <c r="BE62" s="32">
        <f t="shared" si="5"/>
        <v>334288</v>
      </c>
      <c r="BF62" s="32">
        <f t="shared" si="5"/>
        <v>0</v>
      </c>
      <c r="BG62" s="32">
        <f t="shared" si="5"/>
        <v>856951</v>
      </c>
      <c r="BH62" s="32">
        <f t="shared" si="5"/>
        <v>1707278</v>
      </c>
      <c r="BI62" s="32">
        <f t="shared" si="5"/>
        <v>116885</v>
      </c>
      <c r="BJ62" s="32">
        <f t="shared" si="5"/>
        <v>279477</v>
      </c>
      <c r="BK62" s="32">
        <f t="shared" si="5"/>
        <v>2537580</v>
      </c>
      <c r="BL62" s="32">
        <f t="shared" si="5"/>
        <v>957230</v>
      </c>
      <c r="BM62" s="32">
        <f t="shared" si="5"/>
        <v>286281</v>
      </c>
      <c r="BN62" s="32">
        <f t="shared" si="5"/>
        <v>202466</v>
      </c>
      <c r="BO62" s="32">
        <f t="shared" si="5"/>
        <v>152280</v>
      </c>
      <c r="BP62" s="32">
        <f ref="BP62:CC62" t="shared" si="6">ROUND(BP47+BP48,0)</f>
        <v>310804</v>
      </c>
      <c r="BQ62" s="32">
        <f t="shared" si="6"/>
        <v>0</v>
      </c>
      <c r="BR62" s="32">
        <f t="shared" si="6"/>
        <v>264436</v>
      </c>
      <c r="BS62" s="32">
        <f t="shared" si="6"/>
        <v>0</v>
      </c>
      <c r="BT62" s="32">
        <f t="shared" si="6"/>
        <v>10674</v>
      </c>
      <c r="BU62" s="32">
        <f t="shared" si="6"/>
        <v>70657</v>
      </c>
      <c r="BV62" s="32">
        <f t="shared" si="6"/>
        <v>399166</v>
      </c>
      <c r="BW62" s="32">
        <f t="shared" si="6"/>
        <v>-17332059</v>
      </c>
      <c r="BX62" s="32">
        <f t="shared" si="6"/>
        <v>1894120</v>
      </c>
      <c r="BY62" s="32">
        <f t="shared" si="6"/>
        <v>797271</v>
      </c>
      <c r="BZ62" s="32">
        <f t="shared" si="6"/>
        <v>0</v>
      </c>
      <c r="CA62" s="32">
        <f t="shared" si="6"/>
        <v>831819</v>
      </c>
      <c r="CB62" s="32">
        <f t="shared" si="6"/>
        <v>0</v>
      </c>
      <c r="CC62" s="32">
        <f t="shared" si="6"/>
        <v>330911</v>
      </c>
      <c r="CD62" s="29" t="s">
        <v>248</v>
      </c>
      <c r="CE62" s="32">
        <f t="shared" si="4"/>
        <v>110717144</v>
      </c>
    </row>
    <row r="63">
      <c r="A63" s="39" t="s">
        <v>264</v>
      </c>
      <c r="B63" s="20"/>
      <c r="C63" s="24"/>
      <c r="D63" s="24"/>
      <c r="E63" s="24">
        <v>1495.9736187132746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>
        <v>1230287.5775763367</v>
      </c>
      <c r="Q63" s="30"/>
      <c r="R63" s="30"/>
      <c r="S63" s="319"/>
      <c r="T63" s="319"/>
      <c r="U63" s="31">
        <v>46983.530906603366</v>
      </c>
      <c r="V63" s="30"/>
      <c r="W63" s="30"/>
      <c r="X63" s="30"/>
      <c r="Y63" s="30">
        <v>48450.155431758008</v>
      </c>
      <c r="Z63" s="30">
        <v>76231.013765341908</v>
      </c>
      <c r="AA63" s="30"/>
      <c r="AB63" s="320">
        <v>21350.392751084557</v>
      </c>
      <c r="AC63" s="30"/>
      <c r="AD63" s="30"/>
      <c r="AE63" s="30">
        <v>3330.7772862126576</v>
      </c>
      <c r="AF63" s="30"/>
      <c r="AG63" s="30">
        <v>326479.95532526856</v>
      </c>
      <c r="AH63" s="30"/>
      <c r="AI63" s="30"/>
      <c r="AJ63" s="30">
        <v>307644.37631019327</v>
      </c>
      <c r="AK63" s="30"/>
      <c r="AL63" s="30"/>
      <c r="AM63" s="30"/>
      <c r="AN63" s="30"/>
      <c r="AO63" s="30"/>
      <c r="AP63" s="30">
        <v>97372.182473485867</v>
      </c>
      <c r="AQ63" s="30"/>
      <c r="AR63" s="30"/>
      <c r="AS63" s="30"/>
      <c r="AT63" s="30">
        <v>466052.09851641161</v>
      </c>
      <c r="AU63" s="30"/>
      <c r="AV63" s="319">
        <v>180150.30467227186</v>
      </c>
      <c r="AW63" s="319">
        <v>150164.11355790615</v>
      </c>
      <c r="AX63" s="319">
        <v>1035788.886765002</v>
      </c>
      <c r="AY63" s="30"/>
      <c r="AZ63" s="30"/>
      <c r="BA63" s="319"/>
      <c r="BB63" s="319">
        <v>1725.3129020171625</v>
      </c>
      <c r="BC63" s="319"/>
      <c r="BD63" s="319">
        <v>520639.70114358648</v>
      </c>
      <c r="BE63" s="30">
        <v>15047.50249302261</v>
      </c>
      <c r="BF63" s="319"/>
      <c r="BG63" s="319"/>
      <c r="BH63" s="319">
        <v>287.935297771685</v>
      </c>
      <c r="BI63" s="319"/>
      <c r="BJ63" s="319"/>
      <c r="BK63" s="319">
        <v>5349771.5608631484</v>
      </c>
      <c r="BL63" s="319">
        <v>21567.777834401117</v>
      </c>
      <c r="BM63" s="319"/>
      <c r="BN63" s="319"/>
      <c r="BO63" s="319"/>
      <c r="BP63" s="319"/>
      <c r="BQ63" s="319"/>
      <c r="BR63" s="319">
        <v>193432.81296054163</v>
      </c>
      <c r="BS63" s="319"/>
      <c r="BT63" s="319"/>
      <c r="BU63" s="319"/>
      <c r="BV63" s="319"/>
      <c r="BW63" s="319">
        <v>1024.4979277600912</v>
      </c>
      <c r="BX63" s="319">
        <v>35862.970337836632</v>
      </c>
      <c r="BY63" s="319">
        <v>1794.6115015163491</v>
      </c>
      <c r="BZ63" s="319"/>
      <c r="CA63" s="319"/>
      <c r="CB63" s="319"/>
      <c r="CC63" s="319">
        <v>888919.91778180783</v>
      </c>
      <c r="CD63" s="29" t="s">
        <v>248</v>
      </c>
      <c r="CE63" s="32">
        <f t="shared" si="4"/>
        <v>11021855.939999998</v>
      </c>
    </row>
    <row r="64">
      <c r="A64" s="39" t="s">
        <v>265</v>
      </c>
      <c r="B64" s="20"/>
      <c r="C64" s="24">
        <v>1982395.288891257</v>
      </c>
      <c r="D64" s="24"/>
      <c r="E64" s="24">
        <v>4278204.8132556556</v>
      </c>
      <c r="F64" s="24">
        <v>187235.00303105911</v>
      </c>
      <c r="G64" s="24"/>
      <c r="H64" s="24"/>
      <c r="I64" s="24"/>
      <c r="J64" s="24">
        <v>12324.11033340935</v>
      </c>
      <c r="K64" s="24">
        <v>1050394.643119737</v>
      </c>
      <c r="L64" s="24"/>
      <c r="M64" s="24"/>
      <c r="N64" s="24">
        <v>13156.750237845467</v>
      </c>
      <c r="O64" s="24">
        <v>-46.54108997859003</v>
      </c>
      <c r="P64" s="30">
        <v>43484162.411376372</v>
      </c>
      <c r="Q64" s="30">
        <v>1062705.0287827824</v>
      </c>
      <c r="R64" s="30">
        <v>3653555.2079973384</v>
      </c>
      <c r="S64" s="319">
        <v>1557978.2663741179</v>
      </c>
      <c r="T64" s="319">
        <v>549362.46056624874</v>
      </c>
      <c r="U64" s="31">
        <v>16738345.969279487</v>
      </c>
      <c r="V64" s="30"/>
      <c r="W64" s="30">
        <v>452945.16590592207</v>
      </c>
      <c r="X64" s="30">
        <v>1044236.4449220847</v>
      </c>
      <c r="Y64" s="30">
        <v>6304332.32841934</v>
      </c>
      <c r="Z64" s="30">
        <v>490269.8426643667</v>
      </c>
      <c r="AA64" s="30">
        <v>3269766.3091958859</v>
      </c>
      <c r="AB64" s="320">
        <v>62579775.245996863</v>
      </c>
      <c r="AC64" s="30">
        <v>365308.70937533892</v>
      </c>
      <c r="AD64" s="30">
        <v>43786.501105229545</v>
      </c>
      <c r="AE64" s="30">
        <v>1059681.9077226047</v>
      </c>
      <c r="AF64" s="30">
        <v>2182.3612208939362</v>
      </c>
      <c r="AG64" s="30">
        <v>1053751.2360407908</v>
      </c>
      <c r="AH64" s="30"/>
      <c r="AI64" s="30"/>
      <c r="AJ64" s="30">
        <v>86579537.6782513</v>
      </c>
      <c r="AK64" s="30"/>
      <c r="AL64" s="30"/>
      <c r="AM64" s="30"/>
      <c r="AN64" s="30"/>
      <c r="AO64" s="30"/>
      <c r="AP64" s="30">
        <v>41538014.660178982</v>
      </c>
      <c r="AQ64" s="30"/>
      <c r="AR64" s="30"/>
      <c r="AS64" s="30"/>
      <c r="AT64" s="30">
        <v>3148163.6997880279</v>
      </c>
      <c r="AU64" s="30"/>
      <c r="AV64" s="319">
        <v>19729190.258731656</v>
      </c>
      <c r="AW64" s="319">
        <v>319067.91835306608</v>
      </c>
      <c r="AX64" s="319">
        <v>1094.8741905665454</v>
      </c>
      <c r="AY64" s="30">
        <v>320973.03331072157</v>
      </c>
      <c r="AZ64" s="30">
        <v>1335589.322435373</v>
      </c>
      <c r="BA64" s="319"/>
      <c r="BB64" s="319">
        <v>911.22502998294317</v>
      </c>
      <c r="BC64" s="319">
        <v>179026.55099153516</v>
      </c>
      <c r="BD64" s="319">
        <v>-403234.04346057546</v>
      </c>
      <c r="BE64" s="30">
        <v>1223899.7374386846</v>
      </c>
      <c r="BF64" s="319">
        <v>61708.49452238714</v>
      </c>
      <c r="BG64" s="319">
        <v>3022.9428177051218</v>
      </c>
      <c r="BH64" s="319">
        <v>-215162.23163170132</v>
      </c>
      <c r="BI64" s="319">
        <v>448710.36242169148</v>
      </c>
      <c r="BJ64" s="319">
        <v>20518.035611444211</v>
      </c>
      <c r="BK64" s="319">
        <v>336629.3767606428</v>
      </c>
      <c r="BL64" s="319">
        <v>36347.838693951504</v>
      </c>
      <c r="BM64" s="319">
        <v>4274.24458239758</v>
      </c>
      <c r="BN64" s="319">
        <v>58412.276287631139</v>
      </c>
      <c r="BO64" s="319">
        <v>582241.30465566833</v>
      </c>
      <c r="BP64" s="319">
        <v>52342.803231725367</v>
      </c>
      <c r="BQ64" s="319"/>
      <c r="BR64" s="319">
        <v>2746.05303941122</v>
      </c>
      <c r="BS64" s="319"/>
      <c r="BT64" s="319">
        <v>679.91581278935075</v>
      </c>
      <c r="BU64" s="319">
        <v>3260.7479827765774</v>
      </c>
      <c r="BV64" s="319">
        <v>17673.563020267626</v>
      </c>
      <c r="BW64" s="319">
        <v>1790.7328022634563</v>
      </c>
      <c r="BX64" s="319">
        <v>45376.136789347212</v>
      </c>
      <c r="BY64" s="319">
        <v>217758.84816284294</v>
      </c>
      <c r="BZ64" s="319"/>
      <c r="CA64" s="319">
        <v>8295.0283692436715</v>
      </c>
      <c r="CB64" s="319"/>
      <c r="CC64" s="319">
        <v>396721.81610357959</v>
      </c>
      <c r="CD64" s="29" t="s">
        <v>248</v>
      </c>
      <c r="CE64" s="32">
        <f t="shared" si="4"/>
        <v>307291392.6700002</v>
      </c>
    </row>
    <row r="65">
      <c r="A65" s="39" t="s">
        <v>266</v>
      </c>
      <c r="B65" s="20"/>
      <c r="C65" s="24">
        <v>36152.348790754346</v>
      </c>
      <c r="D65" s="24"/>
      <c r="E65" s="24">
        <v>195787.05354071118</v>
      </c>
      <c r="F65" s="24">
        <v>1084.195918315362</v>
      </c>
      <c r="G65" s="24"/>
      <c r="H65" s="24"/>
      <c r="I65" s="24"/>
      <c r="J65" s="24"/>
      <c r="K65" s="24">
        <v>408754.1729340211</v>
      </c>
      <c r="L65" s="24"/>
      <c r="M65" s="24"/>
      <c r="N65" s="24">
        <v>14.969596212193279</v>
      </c>
      <c r="O65" s="24"/>
      <c r="P65" s="30">
        <v>89124.8108372962</v>
      </c>
      <c r="Q65" s="30">
        <v>38566.466040038271</v>
      </c>
      <c r="R65" s="30">
        <v>32965.647625939477</v>
      </c>
      <c r="S65" s="319">
        <v>27648.060082214633</v>
      </c>
      <c r="T65" s="319">
        <v>4468.8725388861822</v>
      </c>
      <c r="U65" s="31">
        <v>69665.140249948876</v>
      </c>
      <c r="V65" s="30"/>
      <c r="W65" s="30">
        <v>17846.905355158582</v>
      </c>
      <c r="X65" s="30">
        <v>11317.320238381633</v>
      </c>
      <c r="Y65" s="30">
        <v>57500.276097588721</v>
      </c>
      <c r="Z65" s="30">
        <v>31110.120350143592</v>
      </c>
      <c r="AA65" s="30">
        <v>5121.0988641913218</v>
      </c>
      <c r="AB65" s="320">
        <v>36711.33591679496</v>
      </c>
      <c r="AC65" s="30">
        <v>3643.8746698150071</v>
      </c>
      <c r="AD65" s="30">
        <v>2144.9903862255396</v>
      </c>
      <c r="AE65" s="30">
        <v>28016.332515832153</v>
      </c>
      <c r="AF65" s="30">
        <v>2545.9820801354276</v>
      </c>
      <c r="AG65" s="30">
        <v>25700.6989161864</v>
      </c>
      <c r="AH65" s="30"/>
      <c r="AI65" s="30"/>
      <c r="AJ65" s="30">
        <v>636552.21101488639</v>
      </c>
      <c r="AK65" s="30"/>
      <c r="AL65" s="30"/>
      <c r="AM65" s="30"/>
      <c r="AN65" s="30"/>
      <c r="AO65" s="30"/>
      <c r="AP65" s="30">
        <v>1852720.0793535456</v>
      </c>
      <c r="AQ65" s="30"/>
      <c r="AR65" s="30"/>
      <c r="AS65" s="30"/>
      <c r="AT65" s="30">
        <v>8898.3862414729574</v>
      </c>
      <c r="AU65" s="30"/>
      <c r="AV65" s="319">
        <v>33396.089709132124</v>
      </c>
      <c r="AW65" s="319">
        <v>34941.5019417648</v>
      </c>
      <c r="AX65" s="319">
        <v>1624.9954941281078</v>
      </c>
      <c r="AY65" s="30">
        <v>8505.3070484180844</v>
      </c>
      <c r="AZ65" s="30">
        <v>21168.495820263735</v>
      </c>
      <c r="BA65" s="319">
        <v>1015.2848587453537</v>
      </c>
      <c r="BB65" s="319">
        <v>8906.0848909535125</v>
      </c>
      <c r="BC65" s="319">
        <v>10344.296484589071</v>
      </c>
      <c r="BD65" s="319">
        <v>71132.221779136526</v>
      </c>
      <c r="BE65" s="30">
        <v>6503043.9208587455</v>
      </c>
      <c r="BF65" s="319">
        <v>1281815.6170348018</v>
      </c>
      <c r="BG65" s="319">
        <v>62877.619825376925</v>
      </c>
      <c r="BH65" s="319">
        <v>810726.36521240859</v>
      </c>
      <c r="BI65" s="319">
        <v>12206.106917434561</v>
      </c>
      <c r="BJ65" s="319">
        <v>10231.535709856</v>
      </c>
      <c r="BK65" s="319">
        <v>75154.745765929751</v>
      </c>
      <c r="BL65" s="319">
        <v>32363.951325399572</v>
      </c>
      <c r="BM65" s="319">
        <v>8863.89506979221</v>
      </c>
      <c r="BN65" s="319">
        <v>64107.489263294614</v>
      </c>
      <c r="BO65" s="319">
        <v>12483.421233115139</v>
      </c>
      <c r="BP65" s="319">
        <v>10970.79954456632</v>
      </c>
      <c r="BQ65" s="319">
        <v>0</v>
      </c>
      <c r="BR65" s="319">
        <v>6224.8367247728056</v>
      </c>
      <c r="BS65" s="319"/>
      <c r="BT65" s="319">
        <v>485.8397725765505</v>
      </c>
      <c r="BU65" s="319">
        <v>5964.4166676745608</v>
      </c>
      <c r="BV65" s="319">
        <v>82923.660698094536</v>
      </c>
      <c r="BW65" s="319">
        <v>882.50352200332088</v>
      </c>
      <c r="BX65" s="319">
        <v>55276.893907525453</v>
      </c>
      <c r="BY65" s="319">
        <v>48145.286621447522</v>
      </c>
      <c r="BZ65" s="319">
        <v>0</v>
      </c>
      <c r="CA65" s="319">
        <v>8549.96125208507</v>
      </c>
      <c r="CB65" s="319"/>
      <c r="CC65" s="319">
        <v>210339.93489127239</v>
      </c>
      <c r="CD65" s="29" t="s">
        <v>248</v>
      </c>
      <c r="CE65" s="32">
        <f t="shared" si="4"/>
        <v>13118734.430000003</v>
      </c>
    </row>
    <row r="66">
      <c r="A66" s="39" t="s">
        <v>267</v>
      </c>
      <c r="B66" s="20"/>
      <c r="C66" s="24">
        <v>105077.36010015236</v>
      </c>
      <c r="D66" s="24"/>
      <c r="E66" s="24">
        <v>1077332.1655387378</v>
      </c>
      <c r="F66" s="24">
        <v>80888.12797830248</v>
      </c>
      <c r="G66" s="24"/>
      <c r="H66" s="24"/>
      <c r="I66" s="24"/>
      <c r="J66" s="24">
        <v>606882.02105157054</v>
      </c>
      <c r="K66" s="24">
        <v>597333.184309167</v>
      </c>
      <c r="L66" s="24"/>
      <c r="M66" s="24"/>
      <c r="N66" s="24">
        <v>153.80384243603535</v>
      </c>
      <c r="O66" s="24"/>
      <c r="P66" s="30">
        <v>1583419.8308968835</v>
      </c>
      <c r="Q66" s="30">
        <v>16123.325001493766</v>
      </c>
      <c r="R66" s="30">
        <v>12577.825796610077</v>
      </c>
      <c r="S66" s="319">
        <v>527135.8789691478</v>
      </c>
      <c r="T66" s="319">
        <v>4079.87340211777</v>
      </c>
      <c r="U66" s="31">
        <v>6863138.0884509971</v>
      </c>
      <c r="V66" s="30"/>
      <c r="W66" s="30">
        <v>181725.95794115446</v>
      </c>
      <c r="X66" s="30">
        <v>47416.879770685409</v>
      </c>
      <c r="Y66" s="30">
        <v>764849.8455032279</v>
      </c>
      <c r="Z66" s="30">
        <v>256670.83468782061</v>
      </c>
      <c r="AA66" s="30">
        <v>9861.4931834535219</v>
      </c>
      <c r="AB66" s="320">
        <v>79822.209330240483</v>
      </c>
      <c r="AC66" s="30"/>
      <c r="AD66" s="30">
        <v>2004163.8104128863</v>
      </c>
      <c r="AE66" s="30">
        <v>21264.027579719987</v>
      </c>
      <c r="AF66" s="30">
        <v>430.84415875513361</v>
      </c>
      <c r="AG66" s="30">
        <v>62211.333466165488</v>
      </c>
      <c r="AH66" s="30"/>
      <c r="AI66" s="30"/>
      <c r="AJ66" s="30">
        <v>2474114.0975016085</v>
      </c>
      <c r="AK66" s="30"/>
      <c r="AL66" s="30"/>
      <c r="AM66" s="30"/>
      <c r="AN66" s="30"/>
      <c r="AO66" s="30"/>
      <c r="AP66" s="30">
        <v>2882781.4115242665</v>
      </c>
      <c r="AQ66" s="30"/>
      <c r="AR66" s="30"/>
      <c r="AS66" s="30"/>
      <c r="AT66" s="30">
        <v>1063965.8787470849</v>
      </c>
      <c r="AU66" s="30">
        <v>0</v>
      </c>
      <c r="AV66" s="319">
        <v>38945.575851341855</v>
      </c>
      <c r="AW66" s="319">
        <v>328764.71139343944</v>
      </c>
      <c r="AX66" s="319">
        <v>22654.420422708092</v>
      </c>
      <c r="AY66" s="30">
        <v>1001005.6701987314</v>
      </c>
      <c r="AZ66" s="30">
        <v>1352790.0632380408</v>
      </c>
      <c r="BA66" s="319">
        <v>2138045.1897182674</v>
      </c>
      <c r="BB66" s="319">
        <v>7506.03466863481</v>
      </c>
      <c r="BC66" s="319">
        <v>3488022.7191442857</v>
      </c>
      <c r="BD66" s="319">
        <v>732779.96304013068</v>
      </c>
      <c r="BE66" s="30">
        <v>5370507.6783865476</v>
      </c>
      <c r="BF66" s="319">
        <v>9338260.868399078</v>
      </c>
      <c r="BG66" s="319">
        <v>1299.7188106638021</v>
      </c>
      <c r="BH66" s="319">
        <v>581724.71029049344</v>
      </c>
      <c r="BI66" s="319">
        <v>620900.66617928457</v>
      </c>
      <c r="BJ66" s="319">
        <v>606976.522366804</v>
      </c>
      <c r="BK66" s="319">
        <v>796802.85333238391</v>
      </c>
      <c r="BL66" s="319">
        <v>903.46270330493883</v>
      </c>
      <c r="BM66" s="319">
        <v>919164.91521805269</v>
      </c>
      <c r="BN66" s="319">
        <v>226074.60882887157</v>
      </c>
      <c r="BO66" s="319">
        <v>10878.51218498589</v>
      </c>
      <c r="BP66" s="319">
        <v>80839.533700090047</v>
      </c>
      <c r="BQ66" s="319">
        <v>0</v>
      </c>
      <c r="BR66" s="319">
        <v>1150314.5724369497</v>
      </c>
      <c r="BS66" s="319"/>
      <c r="BT66" s="319"/>
      <c r="BU66" s="319">
        <v>122664.66153013855</v>
      </c>
      <c r="BV66" s="319">
        <v>719545.473214187</v>
      </c>
      <c r="BW66" s="319">
        <v>34951.215756987483</v>
      </c>
      <c r="BX66" s="319">
        <v>2180298.5660763751</v>
      </c>
      <c r="BY66" s="319">
        <v>74250.754203754288</v>
      </c>
      <c r="BZ66" s="319">
        <v>0</v>
      </c>
      <c r="CA66" s="319">
        <v>95656.564293156043</v>
      </c>
      <c r="CB66" s="319"/>
      <c r="CC66" s="319">
        <v>4726398.7452676259</v>
      </c>
      <c r="CD66" s="29" t="s">
        <v>248</v>
      </c>
      <c r="CE66" s="32">
        <f t="shared" si="4"/>
        <v>58092349.059999987</v>
      </c>
    </row>
    <row r="67">
      <c r="A67" s="39" t="s">
        <v>16</v>
      </c>
      <c r="B67" s="20"/>
      <c r="C67" s="32">
        <f ref="C67:BN67" t="shared" si="7">ROUND(C51+C52,0)</f>
        <v>245652</v>
      </c>
      <c r="D67" s="32">
        <f t="shared" si="7"/>
        <v>0</v>
      </c>
      <c r="E67" s="32">
        <f t="shared" si="7"/>
        <v>705277</v>
      </c>
      <c r="F67" s="32">
        <f t="shared" si="7"/>
        <v>965399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276926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3058117</v>
      </c>
      <c r="Q67" s="32">
        <f t="shared" si="7"/>
        <v>128208</v>
      </c>
      <c r="R67" s="32">
        <f t="shared" si="7"/>
        <v>369217</v>
      </c>
      <c r="S67" s="32">
        <f t="shared" si="7"/>
        <v>305523</v>
      </c>
      <c r="T67" s="32">
        <f t="shared" si="7"/>
        <v>27126</v>
      </c>
      <c r="U67" s="32">
        <f t="shared" si="7"/>
        <v>474463</v>
      </c>
      <c r="V67" s="32">
        <f t="shared" si="7"/>
        <v>0</v>
      </c>
      <c r="W67" s="32">
        <f t="shared" si="7"/>
        <v>762629</v>
      </c>
      <c r="X67" s="32">
        <f t="shared" si="7"/>
        <v>575180</v>
      </c>
      <c r="Y67" s="32">
        <f t="shared" si="7"/>
        <v>3400378</v>
      </c>
      <c r="Z67" s="32">
        <f t="shared" si="7"/>
        <v>510741</v>
      </c>
      <c r="AA67" s="32">
        <f t="shared" si="7"/>
        <v>108905</v>
      </c>
      <c r="AB67" s="32">
        <f t="shared" si="7"/>
        <v>324307</v>
      </c>
      <c r="AC67" s="32">
        <f t="shared" si="7"/>
        <v>96663</v>
      </c>
      <c r="AD67" s="32">
        <f t="shared" si="7"/>
        <v>327</v>
      </c>
      <c r="AE67" s="32">
        <f t="shared" si="7"/>
        <v>44555</v>
      </c>
      <c r="AF67" s="32">
        <f t="shared" si="7"/>
        <v>6474</v>
      </c>
      <c r="AG67" s="32">
        <f t="shared" si="7"/>
        <v>206463</v>
      </c>
      <c r="AH67" s="32">
        <f t="shared" si="7"/>
        <v>0</v>
      </c>
      <c r="AI67" s="32">
        <f t="shared" si="7"/>
        <v>0</v>
      </c>
      <c r="AJ67" s="32">
        <f t="shared" si="7"/>
        <v>2242344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4794077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665</v>
      </c>
      <c r="AU67" s="32">
        <f t="shared" si="7"/>
        <v>0</v>
      </c>
      <c r="AV67" s="32">
        <f t="shared" si="7"/>
        <v>509138</v>
      </c>
      <c r="AW67" s="32">
        <f t="shared" si="7"/>
        <v>68599</v>
      </c>
      <c r="AX67" s="32">
        <f t="shared" si="7"/>
        <v>1023</v>
      </c>
      <c r="AY67" s="32">
        <f t="shared" si="7"/>
        <v>9117</v>
      </c>
      <c r="AZ67" s="32">
        <f t="shared" si="7"/>
        <v>63867</v>
      </c>
      <c r="BA67" s="32">
        <f t="shared" si="7"/>
        <v>0</v>
      </c>
      <c r="BB67" s="32">
        <f t="shared" si="7"/>
        <v>1224</v>
      </c>
      <c r="BC67" s="32">
        <f t="shared" si="7"/>
        <v>102639</v>
      </c>
      <c r="BD67" s="32">
        <f t="shared" si="7"/>
        <v>47369</v>
      </c>
      <c r="BE67" s="32">
        <f t="shared" si="7"/>
        <v>11908609</v>
      </c>
      <c r="BF67" s="32">
        <f t="shared" si="7"/>
        <v>27684</v>
      </c>
      <c r="BG67" s="32">
        <f t="shared" si="7"/>
        <v>27607</v>
      </c>
      <c r="BH67" s="32">
        <f t="shared" si="7"/>
        <v>5246416</v>
      </c>
      <c r="BI67" s="32">
        <f t="shared" si="7"/>
        <v>26549</v>
      </c>
      <c r="BJ67" s="32">
        <f t="shared" si="7"/>
        <v>59837</v>
      </c>
      <c r="BK67" s="32">
        <f t="shared" si="7"/>
        <v>173149</v>
      </c>
      <c r="BL67" s="32">
        <f t="shared" si="7"/>
        <v>5163</v>
      </c>
      <c r="BM67" s="32">
        <f t="shared" si="7"/>
        <v>32354</v>
      </c>
      <c r="BN67" s="32">
        <f t="shared" si="7"/>
        <v>23286</v>
      </c>
      <c r="BO67" s="32">
        <f ref="BO67:CC67" t="shared" si="8">ROUND(BO51+BO52,0)</f>
        <v>2253</v>
      </c>
      <c r="BP67" s="32">
        <f t="shared" si="8"/>
        <v>1470494</v>
      </c>
      <c r="BQ67" s="32">
        <f t="shared" si="8"/>
        <v>0</v>
      </c>
      <c r="BR67" s="32">
        <f t="shared" si="8"/>
        <v>1843</v>
      </c>
      <c r="BS67" s="32">
        <f t="shared" si="8"/>
        <v>0</v>
      </c>
      <c r="BT67" s="32">
        <f t="shared" si="8"/>
        <v>381</v>
      </c>
      <c r="BU67" s="32">
        <f t="shared" si="8"/>
        <v>67120</v>
      </c>
      <c r="BV67" s="32">
        <f t="shared" si="8"/>
        <v>149343</v>
      </c>
      <c r="BW67" s="32">
        <f t="shared" si="8"/>
        <v>81</v>
      </c>
      <c r="BX67" s="32">
        <f t="shared" si="8"/>
        <v>97799</v>
      </c>
      <c r="BY67" s="32">
        <f t="shared" si="8"/>
        <v>181895</v>
      </c>
      <c r="BZ67" s="32">
        <f t="shared" si="8"/>
        <v>0</v>
      </c>
      <c r="CA67" s="32">
        <f t="shared" si="8"/>
        <v>7434</v>
      </c>
      <c r="CB67" s="32">
        <f t="shared" si="8"/>
        <v>0</v>
      </c>
      <c r="CC67" s="32">
        <f t="shared" si="8"/>
        <v>504919</v>
      </c>
      <c r="CD67" s="29" t="s">
        <v>248</v>
      </c>
      <c r="CE67" s="32">
        <f t="shared" si="4"/>
        <v>40446808</v>
      </c>
    </row>
    <row r="68">
      <c r="A68" s="39" t="s">
        <v>268</v>
      </c>
      <c r="B68" s="32"/>
      <c r="C68" s="24">
        <v>7707.7576609395755</v>
      </c>
      <c r="D68" s="24"/>
      <c r="E68" s="24">
        <v>1951613.0237945865</v>
      </c>
      <c r="F68" s="24">
        <v>34590.872726122652</v>
      </c>
      <c r="G68" s="24"/>
      <c r="H68" s="24"/>
      <c r="I68" s="24"/>
      <c r="J68" s="24"/>
      <c r="K68" s="24">
        <v>745310.02868393552</v>
      </c>
      <c r="L68" s="24">
        <v>0</v>
      </c>
      <c r="M68" s="24"/>
      <c r="N68" s="24">
        <v>1549.8314710092614</v>
      </c>
      <c r="O68" s="24">
        <v>-933.6460695302859</v>
      </c>
      <c r="P68" s="30">
        <v>491498.2396600722</v>
      </c>
      <c r="Q68" s="30">
        <v>105699.99343513137</v>
      </c>
      <c r="R68" s="30">
        <v>30923.219003694605</v>
      </c>
      <c r="S68" s="319">
        <v>761.05282423601454</v>
      </c>
      <c r="T68" s="319"/>
      <c r="U68" s="31">
        <v>349602.54197757132</v>
      </c>
      <c r="V68" s="30"/>
      <c r="W68" s="30">
        <v>283.36000677161576</v>
      </c>
      <c r="X68" s="30">
        <v>455.24960429694971</v>
      </c>
      <c r="Y68" s="30">
        <v>5195.0209758588444</v>
      </c>
      <c r="Z68" s="30"/>
      <c r="AA68" s="30">
        <v>299.72244295078548</v>
      </c>
      <c r="AB68" s="320">
        <v>178225.01098832462</v>
      </c>
      <c r="AC68" s="30">
        <v>24318.350454023006</v>
      </c>
      <c r="AD68" s="30">
        <v>2096.9438668718062</v>
      </c>
      <c r="AE68" s="30">
        <v>15515.202256547111</v>
      </c>
      <c r="AF68" s="30">
        <v>0</v>
      </c>
      <c r="AG68" s="30">
        <v>11277.782880978943</v>
      </c>
      <c r="AH68" s="30">
        <v>0</v>
      </c>
      <c r="AI68" s="30">
        <v>0</v>
      </c>
      <c r="AJ68" s="30">
        <v>143603.66086182202</v>
      </c>
      <c r="AK68" s="30"/>
      <c r="AL68" s="30"/>
      <c r="AM68" s="30"/>
      <c r="AN68" s="30"/>
      <c r="AO68" s="30"/>
      <c r="AP68" s="30">
        <v>10997598.100517966</v>
      </c>
      <c r="AQ68" s="30"/>
      <c r="AR68" s="30"/>
      <c r="AS68" s="30"/>
      <c r="AT68" s="30"/>
      <c r="AU68" s="30"/>
      <c r="AV68" s="319">
        <v>48268.724631508296</v>
      </c>
      <c r="AW68" s="319">
        <v>368785.98608005483</v>
      </c>
      <c r="AX68" s="319"/>
      <c r="AY68" s="30"/>
      <c r="AZ68" s="30"/>
      <c r="BA68" s="319"/>
      <c r="BB68" s="319"/>
      <c r="BC68" s="319"/>
      <c r="BD68" s="319">
        <v>291292.82669656025</v>
      </c>
      <c r="BE68" s="30">
        <v>705608.67773628177</v>
      </c>
      <c r="BF68" s="319">
        <v>0</v>
      </c>
      <c r="BG68" s="319">
        <v>563444.8482449936</v>
      </c>
      <c r="BH68" s="319">
        <v>3410142.8990917</v>
      </c>
      <c r="BI68" s="319"/>
      <c r="BJ68" s="319">
        <v>130744.6659197803</v>
      </c>
      <c r="BK68" s="319">
        <v>915486.14937205764</v>
      </c>
      <c r="BL68" s="319"/>
      <c r="BM68" s="319">
        <v>583596.21761578054</v>
      </c>
      <c r="BN68" s="319">
        <v>54191.380413681385</v>
      </c>
      <c r="BO68" s="319"/>
      <c r="BP68" s="319"/>
      <c r="BQ68" s="319"/>
      <c r="BR68" s="319"/>
      <c r="BS68" s="319"/>
      <c r="BT68" s="319"/>
      <c r="BU68" s="319"/>
      <c r="BV68" s="319">
        <v>497726.68815997889</v>
      </c>
      <c r="BW68" s="319"/>
      <c r="BX68" s="319">
        <v>381698.94135398907</v>
      </c>
      <c r="BY68" s="319">
        <v>16991.801848559357</v>
      </c>
      <c r="BZ68" s="319"/>
      <c r="CA68" s="319"/>
      <c r="CB68" s="319"/>
      <c r="CC68" s="319">
        <v>1628276.6028108953</v>
      </c>
      <c r="CD68" s="29" t="s">
        <v>248</v>
      </c>
      <c r="CE68" s="32">
        <f t="shared" si="4"/>
        <v>24693447.730000004</v>
      </c>
    </row>
    <row r="69">
      <c r="A69" s="39" t="s">
        <v>269</v>
      </c>
      <c r="B69" s="20"/>
      <c r="C69" s="32">
        <f ref="C69:BN69" t="shared" si="9">SUM(C70:C83)</f>
        <v>645542.95</v>
      </c>
      <c r="D69" s="32">
        <f t="shared" si="9"/>
        <v>0</v>
      </c>
      <c r="E69" s="32">
        <f t="shared" si="9"/>
        <v>389108.45</v>
      </c>
      <c r="F69" s="32">
        <f t="shared" si="9"/>
        <v>81320.91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271.82</v>
      </c>
      <c r="K69" s="32">
        <f t="shared" si="9"/>
        <v>647643.35</v>
      </c>
      <c r="L69" s="32">
        <f t="shared" si="9"/>
        <v>0</v>
      </c>
      <c r="M69" s="32">
        <f t="shared" si="9"/>
        <v>0</v>
      </c>
      <c r="N69" s="32">
        <f t="shared" si="9"/>
        <v>-14708.869999999999</v>
      </c>
      <c r="O69" s="32">
        <f t="shared" si="9"/>
        <v>32.110000000000582</v>
      </c>
      <c r="P69" s="32">
        <f t="shared" si="9"/>
        <v>2143689.66</v>
      </c>
      <c r="Q69" s="32">
        <f t="shared" si="9"/>
        <v>136123.2</v>
      </c>
      <c r="R69" s="32">
        <f t="shared" si="9"/>
        <v>789796.42</v>
      </c>
      <c r="S69" s="32">
        <f t="shared" si="9"/>
        <v>532229.68</v>
      </c>
      <c r="T69" s="32">
        <f t="shared" si="9"/>
        <v>8195.09</v>
      </c>
      <c r="U69" s="32">
        <f t="shared" si="9"/>
        <v>883247.33</v>
      </c>
      <c r="V69" s="32">
        <f t="shared" si="9"/>
        <v>0</v>
      </c>
      <c r="W69" s="32">
        <f t="shared" si="9"/>
        <v>478496.17000000004</v>
      </c>
      <c r="X69" s="32">
        <f t="shared" si="9"/>
        <v>574671.3</v>
      </c>
      <c r="Y69" s="32">
        <f t="shared" si="9"/>
        <v>3288518.03</v>
      </c>
      <c r="Z69" s="32">
        <f t="shared" si="9"/>
        <v>717783.95</v>
      </c>
      <c r="AA69" s="32">
        <f t="shared" si="9"/>
        <v>284166.45999999996</v>
      </c>
      <c r="AB69" s="32">
        <f t="shared" si="9"/>
        <v>877461.01000000013</v>
      </c>
      <c r="AC69" s="32">
        <f t="shared" si="9"/>
        <v>129860.88999999999</v>
      </c>
      <c r="AD69" s="32">
        <f t="shared" si="9"/>
        <v>3842.3500000000004</v>
      </c>
      <c r="AE69" s="32">
        <f t="shared" si="9"/>
        <v>59561.89</v>
      </c>
      <c r="AF69" s="32">
        <f t="shared" si="9"/>
        <v>3312.53</v>
      </c>
      <c r="AG69" s="32">
        <f t="shared" si="9"/>
        <v>112680.42000000001</v>
      </c>
      <c r="AH69" s="32">
        <f t="shared" si="9"/>
        <v>0</v>
      </c>
      <c r="AI69" s="32">
        <f t="shared" si="9"/>
        <v>0</v>
      </c>
      <c r="AJ69" s="32">
        <f t="shared" si="9"/>
        <v>3543094.4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3724160.96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9674.61</v>
      </c>
      <c r="AU69" s="32">
        <f t="shared" si="9"/>
        <v>0</v>
      </c>
      <c r="AV69" s="32">
        <f t="shared" si="9"/>
        <v>710751.01</v>
      </c>
      <c r="AW69" s="32">
        <f t="shared" si="9"/>
        <v>383115.78</v>
      </c>
      <c r="AX69" s="32">
        <f t="shared" si="9"/>
        <v>212917.84000000003</v>
      </c>
      <c r="AY69" s="32">
        <f t="shared" si="9"/>
        <v>6558.94</v>
      </c>
      <c r="AZ69" s="32">
        <f t="shared" si="9"/>
        <v>177809.57</v>
      </c>
      <c r="BA69" s="32">
        <f t="shared" si="9"/>
        <v>0</v>
      </c>
      <c r="BB69" s="32">
        <f t="shared" si="9"/>
        <v>25807.329999999998</v>
      </c>
      <c r="BC69" s="32">
        <f t="shared" si="9"/>
        <v>87391.34</v>
      </c>
      <c r="BD69" s="32">
        <f t="shared" si="9"/>
        <v>1489068.9700000002</v>
      </c>
      <c r="BE69" s="32">
        <f t="shared" si="9"/>
        <v>2179216.4400000004</v>
      </c>
      <c r="BF69" s="32">
        <f t="shared" si="9"/>
        <v>-9277.630000000001</v>
      </c>
      <c r="BG69" s="32">
        <f t="shared" si="9"/>
        <v>248251.13000000003</v>
      </c>
      <c r="BH69" s="32">
        <f t="shared" si="9"/>
        <v>15188359.389999999</v>
      </c>
      <c r="BI69" s="32">
        <f t="shared" si="9"/>
        <v>627236.16</v>
      </c>
      <c r="BJ69" s="32">
        <f t="shared" si="9"/>
        <v>27713.83</v>
      </c>
      <c r="BK69" s="32">
        <f t="shared" si="9"/>
        <v>2057906.39</v>
      </c>
      <c r="BL69" s="32">
        <f t="shared" si="9"/>
        <v>26362.86</v>
      </c>
      <c r="BM69" s="32">
        <f t="shared" si="9"/>
        <v>88344.26999999999</v>
      </c>
      <c r="BN69" s="32">
        <f t="shared" si="9"/>
        <v>1323531.35</v>
      </c>
      <c r="BO69" s="32">
        <f ref="BO69:CD69" t="shared" si="10">SUM(BO70:BO83)</f>
        <v>-8774.399999999996</v>
      </c>
      <c r="BP69" s="32">
        <f t="shared" si="10"/>
        <v>156676.91</v>
      </c>
      <c r="BQ69" s="32">
        <f t="shared" si="10"/>
        <v>0</v>
      </c>
      <c r="BR69" s="32">
        <f t="shared" si="10"/>
        <v>147880.92</v>
      </c>
      <c r="BS69" s="32">
        <f t="shared" si="10"/>
        <v>0</v>
      </c>
      <c r="BT69" s="32">
        <f t="shared" si="10"/>
        <v>39.69</v>
      </c>
      <c r="BU69" s="32">
        <f t="shared" si="10"/>
        <v>918864.90999999992</v>
      </c>
      <c r="BV69" s="32">
        <f t="shared" si="10"/>
        <v>662769.15999999992</v>
      </c>
      <c r="BW69" s="32">
        <f t="shared" si="10"/>
        <v>1763000.08</v>
      </c>
      <c r="BX69" s="32">
        <f t="shared" si="10"/>
        <v>930246.29</v>
      </c>
      <c r="BY69" s="32">
        <f t="shared" si="10"/>
        <v>382231.13</v>
      </c>
      <c r="BZ69" s="32">
        <f t="shared" si="10"/>
        <v>0</v>
      </c>
      <c r="CA69" s="32">
        <f t="shared" si="10"/>
        <v>48597.880000000005</v>
      </c>
      <c r="CB69" s="32">
        <f t="shared" si="10"/>
        <v>0</v>
      </c>
      <c r="CC69" s="32">
        <f t="shared" si="10"/>
        <v>1005020.63</v>
      </c>
      <c r="CD69" s="32">
        <f t="shared" si="10"/>
        <v>59439876.91</v>
      </c>
      <c r="CE69" s="32">
        <f>SUM(CE70:CE84)</f>
        <v>173143417.56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645542.95</v>
      </c>
      <c r="D83" s="24"/>
      <c r="E83" s="30">
        <v>389108.45</v>
      </c>
      <c r="F83" s="30">
        <v>81320.91</v>
      </c>
      <c r="G83" s="24"/>
      <c r="H83" s="24"/>
      <c r="I83" s="30"/>
      <c r="J83" s="30">
        <v>271.82</v>
      </c>
      <c r="K83" s="30">
        <v>647643.35</v>
      </c>
      <c r="L83" s="30"/>
      <c r="M83" s="24"/>
      <c r="N83" s="24">
        <v>-14708.869999999999</v>
      </c>
      <c r="O83" s="24">
        <v>32.110000000000582</v>
      </c>
      <c r="P83" s="30">
        <v>2143689.66</v>
      </c>
      <c r="Q83" s="30">
        <v>136123.2</v>
      </c>
      <c r="R83" s="31">
        <v>789796.42</v>
      </c>
      <c r="S83" s="30">
        <v>532229.68</v>
      </c>
      <c r="T83" s="24">
        <v>8195.09</v>
      </c>
      <c r="U83" s="30">
        <v>883247.33</v>
      </c>
      <c r="V83" s="30"/>
      <c r="W83" s="24">
        <v>478496.17000000004</v>
      </c>
      <c r="X83" s="30">
        <v>574671.3</v>
      </c>
      <c r="Y83" s="30">
        <v>3288518.03</v>
      </c>
      <c r="Z83" s="30">
        <v>717783.95</v>
      </c>
      <c r="AA83" s="30">
        <v>284166.45999999996</v>
      </c>
      <c r="AB83" s="30">
        <v>877461.01000000013</v>
      </c>
      <c r="AC83" s="30">
        <v>129860.88999999999</v>
      </c>
      <c r="AD83" s="30">
        <v>3842.3500000000004</v>
      </c>
      <c r="AE83" s="30">
        <v>59561.89</v>
      </c>
      <c r="AF83" s="30">
        <v>3312.53</v>
      </c>
      <c r="AG83" s="30">
        <v>112680.42000000001</v>
      </c>
      <c r="AH83" s="30">
        <v>0</v>
      </c>
      <c r="AI83" s="30"/>
      <c r="AJ83" s="30">
        <v>3543094.4</v>
      </c>
      <c r="AK83" s="30"/>
      <c r="AL83" s="30"/>
      <c r="AM83" s="30"/>
      <c r="AN83" s="30"/>
      <c r="AO83" s="24"/>
      <c r="AP83" s="30">
        <v>3724160.96</v>
      </c>
      <c r="AQ83" s="24"/>
      <c r="AR83" s="24"/>
      <c r="AS83" s="24"/>
      <c r="AT83" s="24">
        <v>9674.61</v>
      </c>
      <c r="AU83" s="30">
        <v>0</v>
      </c>
      <c r="AV83" s="30">
        <v>710751.01</v>
      </c>
      <c r="AW83" s="30">
        <v>383115.78</v>
      </c>
      <c r="AX83" s="30">
        <v>212917.84000000003</v>
      </c>
      <c r="AY83" s="30">
        <v>6558.94</v>
      </c>
      <c r="AZ83" s="30">
        <v>177809.57</v>
      </c>
      <c r="BA83" s="30"/>
      <c r="BB83" s="30">
        <v>25807.329999999998</v>
      </c>
      <c r="BC83" s="30">
        <v>87391.34</v>
      </c>
      <c r="BD83" s="30">
        <v>1489068.9700000002</v>
      </c>
      <c r="BE83" s="30">
        <v>2179216.4400000004</v>
      </c>
      <c r="BF83" s="30">
        <v>-9277.630000000001</v>
      </c>
      <c r="BG83" s="30">
        <v>248251.13000000003</v>
      </c>
      <c r="BH83" s="31">
        <v>15188359.389999999</v>
      </c>
      <c r="BI83" s="30">
        <v>627236.16</v>
      </c>
      <c r="BJ83" s="30">
        <v>27713.83</v>
      </c>
      <c r="BK83" s="30">
        <v>2057906.39</v>
      </c>
      <c r="BL83" s="30">
        <v>26362.86</v>
      </c>
      <c r="BM83" s="30">
        <v>88344.26999999999</v>
      </c>
      <c r="BN83" s="30">
        <v>1323531.35</v>
      </c>
      <c r="BO83" s="30">
        <v>-8774.399999999996</v>
      </c>
      <c r="BP83" s="30">
        <v>156676.91</v>
      </c>
      <c r="BQ83" s="30">
        <v>0</v>
      </c>
      <c r="BR83" s="30">
        <v>147880.92</v>
      </c>
      <c r="BS83" s="30"/>
      <c r="BT83" s="30">
        <v>39.69</v>
      </c>
      <c r="BU83" s="30">
        <v>918864.90999999992</v>
      </c>
      <c r="BV83" s="30">
        <v>662769.15999999992</v>
      </c>
      <c r="BW83" s="30">
        <v>1763000.08</v>
      </c>
      <c r="BX83" s="30">
        <v>930246.29</v>
      </c>
      <c r="BY83" s="30">
        <v>382231.13</v>
      </c>
      <c r="BZ83" s="30">
        <v>0</v>
      </c>
      <c r="CA83" s="30">
        <v>48597.880000000005</v>
      </c>
      <c r="CB83" s="30"/>
      <c r="CC83" s="30">
        <v>1005020.63</v>
      </c>
      <c r="CD83" s="35">
        <v>59439876.91</v>
      </c>
      <c r="CE83" s="32">
        <f t="shared" si="11"/>
        <v>110347272.14999999</v>
      </c>
    </row>
    <row r="84">
      <c r="A84" s="39" t="s">
        <v>284</v>
      </c>
      <c r="B84" s="20"/>
      <c r="C84" s="24">
        <v>626.2</v>
      </c>
      <c r="D84" s="24"/>
      <c r="E84" s="24">
        <v>1508</v>
      </c>
      <c r="F84" s="24">
        <v>3000000</v>
      </c>
      <c r="G84" s="24"/>
      <c r="H84" s="24"/>
      <c r="I84" s="24"/>
      <c r="J84" s="24"/>
      <c r="K84" s="24">
        <v>6805863.61</v>
      </c>
      <c r="L84" s="24"/>
      <c r="M84" s="24"/>
      <c r="N84" s="24"/>
      <c r="O84" s="24"/>
      <c r="P84" s="24"/>
      <c r="Q84" s="24">
        <v>1500</v>
      </c>
      <c r="R84" s="24">
        <v>15719.79</v>
      </c>
      <c r="S84" s="24">
        <v>7359.56</v>
      </c>
      <c r="T84" s="24"/>
      <c r="U84" s="24">
        <v>67587.97</v>
      </c>
      <c r="V84" s="24"/>
      <c r="W84" s="24"/>
      <c r="X84" s="24"/>
      <c r="Y84" s="24">
        <v>18730.05</v>
      </c>
      <c r="Z84" s="24">
        <v>1892887.3699999999</v>
      </c>
      <c r="AA84" s="24"/>
      <c r="AB84" s="24">
        <v>125470.73</v>
      </c>
      <c r="AC84" s="24"/>
      <c r="AD84" s="24"/>
      <c r="AE84" s="24"/>
      <c r="AF84" s="24"/>
      <c r="AG84" s="24"/>
      <c r="AH84" s="24"/>
      <c r="AI84" s="24"/>
      <c r="AJ84" s="24">
        <v>3823022.24</v>
      </c>
      <c r="AK84" s="24"/>
      <c r="AL84" s="24"/>
      <c r="AM84" s="24"/>
      <c r="AN84" s="24"/>
      <c r="AO84" s="24"/>
      <c r="AP84" s="24">
        <v>2672655.3899999997</v>
      </c>
      <c r="AQ84" s="24"/>
      <c r="AR84" s="24"/>
      <c r="AS84" s="24"/>
      <c r="AT84" s="24">
        <v>207514</v>
      </c>
      <c r="AU84" s="24">
        <v>0</v>
      </c>
      <c r="AV84" s="24">
        <v>147421.47</v>
      </c>
      <c r="AW84" s="24">
        <v>1975.18</v>
      </c>
      <c r="AX84" s="24">
        <v>14201.23</v>
      </c>
      <c r="AY84" s="24"/>
      <c r="AZ84" s="24">
        <v>2042244.33</v>
      </c>
      <c r="BA84" s="24"/>
      <c r="BB84" s="24"/>
      <c r="BC84" s="24"/>
      <c r="BD84" s="24">
        <v>7549447.6899999995</v>
      </c>
      <c r="BE84" s="24">
        <v>286509.66</v>
      </c>
      <c r="BF84" s="24"/>
      <c r="BG84" s="24"/>
      <c r="BH84" s="24"/>
      <c r="BI84" s="24"/>
      <c r="BJ84" s="24"/>
      <c r="BK84" s="24"/>
      <c r="BL84" s="24"/>
      <c r="BM84" s="24">
        <v>359273</v>
      </c>
      <c r="BN84" s="24">
        <v>16127311.010000002</v>
      </c>
      <c r="BO84" s="24"/>
      <c r="BP84" s="24">
        <v>25952.850000000002</v>
      </c>
      <c r="BQ84" s="24"/>
      <c r="BR84" s="24"/>
      <c r="BS84" s="24"/>
      <c r="BT84" s="24"/>
      <c r="BU84" s="24">
        <v>3132.3</v>
      </c>
      <c r="BV84" s="24">
        <v>228355.56999999998</v>
      </c>
      <c r="BW84" s="24">
        <v>0</v>
      </c>
      <c r="BX84" s="24">
        <v>2552002.67</v>
      </c>
      <c r="BY84" s="24">
        <v>8942.89</v>
      </c>
      <c r="BZ84" s="24">
        <v>0</v>
      </c>
      <c r="CA84" s="24">
        <v>62331.430000000008</v>
      </c>
      <c r="CB84" s="24"/>
      <c r="CC84" s="24">
        <v>5937753.8999999994</v>
      </c>
      <c r="CD84" s="35">
        <v>8808845.32</v>
      </c>
      <c r="CE84" s="32">
        <f t="shared" si="11"/>
        <v>62796145.41</v>
      </c>
    </row>
    <row r="85">
      <c r="A85" s="39" t="s">
        <v>285</v>
      </c>
      <c r="B85" s="32"/>
      <c r="C85" s="32">
        <f>SUM(C61:C69)-C84</f>
        <v>17910945.483036641</v>
      </c>
      <c r="D85" s="32">
        <f ref="D85:BO85" t="shared" si="12">SUM(D61:D69)-D84</f>
        <v>0</v>
      </c>
      <c r="E85" s="32">
        <f t="shared" si="12"/>
        <v>69078375.642125562</v>
      </c>
      <c r="F85" s="32">
        <f t="shared" si="12"/>
        <v>1832614.6024612458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640885.19090995262</v>
      </c>
      <c r="K85" s="32">
        <f t="shared" si="12"/>
        <v>9720112.8947254829</v>
      </c>
      <c r="L85" s="32">
        <f t="shared" si="12"/>
        <v>0</v>
      </c>
      <c r="M85" s="32">
        <f t="shared" si="12"/>
        <v>0</v>
      </c>
      <c r="N85" s="32">
        <f t="shared" si="12"/>
        <v>166.48514750295726</v>
      </c>
      <c r="O85" s="32">
        <f t="shared" si="12"/>
        <v>-948.0771595088753</v>
      </c>
      <c r="P85" s="32">
        <f t="shared" si="12"/>
        <v>71201315.23419027</v>
      </c>
      <c r="Q85" s="32">
        <f t="shared" si="12"/>
        <v>11573502.679577706</v>
      </c>
      <c r="R85" s="32">
        <f t="shared" si="12"/>
        <v>33564418.888788857</v>
      </c>
      <c r="S85" s="32">
        <f t="shared" si="12"/>
        <v>11251961.779588847</v>
      </c>
      <c r="T85" s="32">
        <f t="shared" si="12"/>
        <v>3581775.5067288862</v>
      </c>
      <c r="U85" s="32">
        <f t="shared" si="12"/>
        <v>45914043.831168987</v>
      </c>
      <c r="V85" s="32">
        <f t="shared" si="12"/>
        <v>0</v>
      </c>
      <c r="W85" s="32">
        <f t="shared" si="12"/>
        <v>4425018.7491593929</v>
      </c>
      <c r="X85" s="32">
        <f t="shared" si="12"/>
        <v>6404839.8413627166</v>
      </c>
      <c r="Y85" s="32">
        <f t="shared" si="12"/>
        <v>30451601.492086243</v>
      </c>
      <c r="Z85" s="32">
        <f t="shared" si="12"/>
        <v>10377832.549746003</v>
      </c>
      <c r="AA85" s="32">
        <f t="shared" si="12"/>
        <v>5075900.3780422108</v>
      </c>
      <c r="AB85" s="32">
        <f t="shared" si="12"/>
        <v>75269265.742328137</v>
      </c>
      <c r="AC85" s="32">
        <f t="shared" si="12"/>
        <v>3129559.8983756541</v>
      </c>
      <c r="AD85" s="32">
        <f t="shared" si="12"/>
        <v>2067142.340686274</v>
      </c>
      <c r="AE85" s="32">
        <f t="shared" si="12"/>
        <v>10230993.3120125</v>
      </c>
      <c r="AF85" s="32">
        <f t="shared" si="12"/>
        <v>638685.098079425</v>
      </c>
      <c r="AG85" s="32">
        <f t="shared" si="12"/>
        <v>16822791.59729366</v>
      </c>
      <c r="AH85" s="32">
        <f t="shared" si="12"/>
        <v>0</v>
      </c>
      <c r="AI85" s="32">
        <f t="shared" si="12"/>
        <v>0</v>
      </c>
      <c r="AJ85" s="32">
        <f t="shared" si="12"/>
        <v>282953095.33712804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198603555.33915368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7144852.6639978448</v>
      </c>
      <c r="AU85" s="32">
        <f t="shared" si="12"/>
        <v>0</v>
      </c>
      <c r="AV85" s="32">
        <f t="shared" si="12"/>
        <v>30157932.0547928</v>
      </c>
      <c r="AW85" s="32">
        <f t="shared" si="12"/>
        <v>17535425.503474578</v>
      </c>
      <c r="AX85" s="32">
        <f t="shared" si="12"/>
        <v>1479039.8236232253</v>
      </c>
      <c r="AY85" s="32">
        <f t="shared" si="12"/>
        <v>4162588.1074900958</v>
      </c>
      <c r="AZ85" s="32">
        <f t="shared" si="12"/>
        <v>2028772.8981789979</v>
      </c>
      <c r="BA85" s="32">
        <f t="shared" si="12"/>
        <v>2139512.24240667</v>
      </c>
      <c r="BB85" s="32">
        <f t="shared" si="12"/>
        <v>948394.33877416234</v>
      </c>
      <c r="BC85" s="32">
        <f t="shared" si="12"/>
        <v>3867423.90662041</v>
      </c>
      <c r="BD85" s="32">
        <f t="shared" si="12"/>
        <v>1741898.275222512</v>
      </c>
      <c r="BE85" s="32">
        <f t="shared" si="12"/>
        <v>30014684.384456735</v>
      </c>
      <c r="BF85" s="32">
        <f t="shared" si="12"/>
        <v>10700191.349956267</v>
      </c>
      <c r="BG85" s="32">
        <f t="shared" si="12"/>
        <v>7019046.2392696962</v>
      </c>
      <c r="BH85" s="32">
        <f t="shared" si="12"/>
        <v>37302475.681915984</v>
      </c>
      <c r="BI85" s="32">
        <f t="shared" si="12"/>
        <v>2481063.551450449</v>
      </c>
      <c r="BJ85" s="32">
        <f t="shared" si="12"/>
        <v>2916337.5227716584</v>
      </c>
      <c r="BK85" s="32">
        <f t="shared" si="12"/>
        <v>27010215.579851657</v>
      </c>
      <c r="BL85" s="32">
        <f t="shared" si="12"/>
        <v>6854957.3786000628</v>
      </c>
      <c r="BM85" s="32">
        <f t="shared" si="12"/>
        <v>3319828.0003320337</v>
      </c>
      <c r="BN85" s="32">
        <f t="shared" si="12"/>
        <v>-8279308.4066458642</v>
      </c>
      <c r="BO85" s="32">
        <f t="shared" si="12"/>
        <v>1646716.2282756236</v>
      </c>
      <c r="BP85" s="32">
        <f ref="BP85:CD85" t="shared" si="13">SUM(BP61:BP69)-BP84</f>
        <v>2693754.682658141</v>
      </c>
      <c r="BQ85" s="32">
        <f t="shared" si="13"/>
        <v>0</v>
      </c>
      <c r="BR85" s="32">
        <f t="shared" si="13"/>
        <v>2049228.2514840858</v>
      </c>
      <c r="BS85" s="32">
        <f t="shared" si="13"/>
        <v>0</v>
      </c>
      <c r="BT85" s="32">
        <f t="shared" si="13"/>
        <v>77748.4627120742</v>
      </c>
      <c r="BU85" s="32">
        <f t="shared" si="13"/>
        <v>1540132.4987664928</v>
      </c>
      <c r="BV85" s="32">
        <f t="shared" si="13"/>
        <v>4745591.9221512154</v>
      </c>
      <c r="BW85" s="32">
        <f t="shared" si="13"/>
        <v>-11592767.286857506</v>
      </c>
      <c r="BX85" s="32">
        <f t="shared" si="13"/>
        <v>8358649.0819702912</v>
      </c>
      <c r="BY85" s="32">
        <f t="shared" si="13"/>
        <v>6525456.2378165619</v>
      </c>
      <c r="BZ85" s="32">
        <f t="shared" si="13"/>
        <v>0</v>
      </c>
      <c r="CA85" s="32">
        <f t="shared" si="13"/>
        <v>5732102.71201672</v>
      </c>
      <c r="CB85" s="32">
        <f t="shared" si="13"/>
        <v>0</v>
      </c>
      <c r="CC85" s="32">
        <f t="shared" si="13"/>
        <v>5729973.5957220858</v>
      </c>
      <c r="CD85" s="32">
        <f t="shared" si="13"/>
        <v>50631031.589999996</v>
      </c>
      <c r="CE85" s="32">
        <f t="shared" si="11"/>
        <v>1191402400.8900003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52783998</v>
      </c>
      <c r="D87" s="24"/>
      <c r="E87" s="24">
        <v>243650668.4</v>
      </c>
      <c r="F87" s="24">
        <v>5506637</v>
      </c>
      <c r="G87" s="24"/>
      <c r="H87" s="24"/>
      <c r="I87" s="24"/>
      <c r="J87" s="24">
        <v>2137965</v>
      </c>
      <c r="K87" s="24">
        <v>9604157.73</v>
      </c>
      <c r="L87" s="24"/>
      <c r="M87" s="24"/>
      <c r="N87" s="24"/>
      <c r="O87" s="24"/>
      <c r="P87" s="24">
        <v>269258764.5</v>
      </c>
      <c r="Q87" s="24">
        <v>8921670.92</v>
      </c>
      <c r="R87" s="24">
        <v>8089503.12</v>
      </c>
      <c r="S87" s="24"/>
      <c r="T87" s="24">
        <v>5326508.16</v>
      </c>
      <c r="U87" s="24">
        <v>53649113</v>
      </c>
      <c r="V87" s="24"/>
      <c r="W87" s="24">
        <v>3932678.72</v>
      </c>
      <c r="X87" s="24">
        <v>15920433</v>
      </c>
      <c r="Y87" s="24">
        <v>38478063.04</v>
      </c>
      <c r="Z87" s="24">
        <v>1463787</v>
      </c>
      <c r="AA87" s="24">
        <v>1012703.16</v>
      </c>
      <c r="AB87" s="24">
        <v>56337588.21</v>
      </c>
      <c r="AC87" s="24">
        <v>21774302</v>
      </c>
      <c r="AD87" s="24">
        <v>7172414</v>
      </c>
      <c r="AE87" s="24">
        <v>8480062.92</v>
      </c>
      <c r="AF87" s="24"/>
      <c r="AG87" s="24">
        <v>16757871.04</v>
      </c>
      <c r="AH87" s="24">
        <v>0</v>
      </c>
      <c r="AI87" s="24"/>
      <c r="AJ87" s="24">
        <v>40896652.24</v>
      </c>
      <c r="AK87" s="24"/>
      <c r="AL87" s="24"/>
      <c r="AM87" s="24"/>
      <c r="AN87" s="24"/>
      <c r="AO87" s="24"/>
      <c r="AP87" s="24">
        <v>43252</v>
      </c>
      <c r="AQ87" s="24"/>
      <c r="AR87" s="24"/>
      <c r="AS87" s="24"/>
      <c r="AT87" s="24">
        <v>11642000</v>
      </c>
      <c r="AU87" s="24">
        <v>0</v>
      </c>
      <c r="AV87" s="24">
        <v>63533071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946373864.15999985</v>
      </c>
    </row>
    <row r="88">
      <c r="A88" s="26" t="s">
        <v>288</v>
      </c>
      <c r="B88" s="20"/>
      <c r="C88" s="24">
        <v>8378.8900051118435</v>
      </c>
      <c r="D88" s="24"/>
      <c r="E88" s="24">
        <v>20371315.196062312</v>
      </c>
      <c r="F88" s="24">
        <v>323609.63245669339</v>
      </c>
      <c r="G88" s="24"/>
      <c r="H88" s="24"/>
      <c r="I88" s="24"/>
      <c r="J88" s="24"/>
      <c r="K88" s="24"/>
      <c r="L88" s="24"/>
      <c r="M88" s="24"/>
      <c r="N88" s="24"/>
      <c r="O88" s="24"/>
      <c r="P88" s="24">
        <v>237959585.65575713</v>
      </c>
      <c r="Q88" s="24">
        <v>19616363.019058038</v>
      </c>
      <c r="R88" s="24">
        <v>70936722.965349063</v>
      </c>
      <c r="S88" s="24"/>
      <c r="T88" s="24">
        <v>897950.95191236748</v>
      </c>
      <c r="U88" s="24">
        <v>152587672.15471724</v>
      </c>
      <c r="V88" s="24"/>
      <c r="W88" s="24">
        <v>28432017.320454381</v>
      </c>
      <c r="X88" s="24">
        <v>45118410.674914166</v>
      </c>
      <c r="Y88" s="24">
        <v>76704383.37542893</v>
      </c>
      <c r="Z88" s="24">
        <v>31953674.736960012</v>
      </c>
      <c r="AA88" s="24">
        <v>24151457.038608551</v>
      </c>
      <c r="AB88" s="24">
        <v>55925278.464527994</v>
      </c>
      <c r="AC88" s="24">
        <v>555119.800138407</v>
      </c>
      <c r="AD88" s="24">
        <v>511836.73924978694</v>
      </c>
      <c r="AE88" s="24">
        <v>13783604.099660927</v>
      </c>
      <c r="AF88" s="24">
        <v>673292.39319527277</v>
      </c>
      <c r="AG88" s="24">
        <v>59156663.75090488</v>
      </c>
      <c r="AH88" s="24">
        <v>0</v>
      </c>
      <c r="AI88" s="24"/>
      <c r="AJ88" s="24">
        <v>703784657.43654406</v>
      </c>
      <c r="AK88" s="24"/>
      <c r="AL88" s="24"/>
      <c r="AM88" s="24"/>
      <c r="AN88" s="24"/>
      <c r="AO88" s="24"/>
      <c r="AP88" s="24">
        <v>513137936.09442592</v>
      </c>
      <c r="AQ88" s="24"/>
      <c r="AR88" s="24"/>
      <c r="AS88" s="24"/>
      <c r="AT88" s="24">
        <v>747.96087298300233</v>
      </c>
      <c r="AU88" s="24">
        <v>0</v>
      </c>
      <c r="AV88" s="24">
        <v>107214180.502134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2163804858.8533378</v>
      </c>
    </row>
    <row r="89">
      <c r="A89" s="26" t="s">
        <v>289</v>
      </c>
      <c r="B89" s="20"/>
      <c r="C89" s="32">
        <f>C87+C88</f>
        <v>52792376.890005112</v>
      </c>
      <c r="D89" s="32">
        <f ref="D89:AV89" t="shared" si="15">D87+D88</f>
        <v>0</v>
      </c>
      <c r="E89" s="32">
        <f t="shared" si="15"/>
        <v>264021983.5960623</v>
      </c>
      <c r="F89" s="32">
        <f t="shared" si="15"/>
        <v>5830246.6324566938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2137965</v>
      </c>
      <c r="K89" s="32">
        <f t="shared" si="15"/>
        <v>9604157.73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507218350.15575713</v>
      </c>
      <c r="Q89" s="32">
        <f t="shared" si="15"/>
        <v>28538033.939058036</v>
      </c>
      <c r="R89" s="32">
        <f t="shared" si="15"/>
        <v>79026226.085349068</v>
      </c>
      <c r="S89" s="32">
        <f t="shared" si="15"/>
        <v>0</v>
      </c>
      <c r="T89" s="32">
        <f t="shared" si="15"/>
        <v>6224459.1119123679</v>
      </c>
      <c r="U89" s="32">
        <f t="shared" si="15"/>
        <v>206236785.15471724</v>
      </c>
      <c r="V89" s="32">
        <f t="shared" si="15"/>
        <v>0</v>
      </c>
      <c r="W89" s="32">
        <f t="shared" si="15"/>
        <v>32364696.04045438</v>
      </c>
      <c r="X89" s="32">
        <f t="shared" si="15"/>
        <v>61038843.674914166</v>
      </c>
      <c r="Y89" s="32">
        <f t="shared" si="15"/>
        <v>115182446.41542894</v>
      </c>
      <c r="Z89" s="32">
        <f t="shared" si="15"/>
        <v>33417461.736960012</v>
      </c>
      <c r="AA89" s="32">
        <f t="shared" si="15"/>
        <v>25164160.198608551</v>
      </c>
      <c r="AB89" s="32">
        <f t="shared" si="15"/>
        <v>112262866.674528</v>
      </c>
      <c r="AC89" s="32">
        <f t="shared" si="15"/>
        <v>22329421.800138406</v>
      </c>
      <c r="AD89" s="32">
        <f t="shared" si="15"/>
        <v>7684250.7392497873</v>
      </c>
      <c r="AE89" s="32">
        <f t="shared" si="15"/>
        <v>22263667.019660927</v>
      </c>
      <c r="AF89" s="32">
        <f t="shared" si="15"/>
        <v>673292.39319527277</v>
      </c>
      <c r="AG89" s="32">
        <f t="shared" si="15"/>
        <v>75914534.79090488</v>
      </c>
      <c r="AH89" s="32">
        <f t="shared" si="15"/>
        <v>0</v>
      </c>
      <c r="AI89" s="32">
        <f t="shared" si="15"/>
        <v>0</v>
      </c>
      <c r="AJ89" s="32">
        <f t="shared" si="15"/>
        <v>744681309.67654407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513181188.09442592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11642747.960872984</v>
      </c>
      <c r="AU89" s="32">
        <f t="shared" si="15"/>
        <v>0</v>
      </c>
      <c r="AV89" s="32">
        <f t="shared" si="15"/>
        <v>170747251.502134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3110178723.0133381</v>
      </c>
    </row>
    <row r="90">
      <c r="A90" s="39" t="s">
        <v>290</v>
      </c>
      <c r="B90" s="32"/>
      <c r="C90" s="24">
        <v>24027</v>
      </c>
      <c r="D90" s="24"/>
      <c r="E90" s="24">
        <v>129215</v>
      </c>
      <c r="F90" s="24">
        <v>15436</v>
      </c>
      <c r="G90" s="24"/>
      <c r="H90" s="24"/>
      <c r="I90" s="24"/>
      <c r="J90" s="24">
        <v>2058</v>
      </c>
      <c r="K90" s="24"/>
      <c r="L90" s="24"/>
      <c r="M90" s="24"/>
      <c r="N90" s="24"/>
      <c r="O90" s="24"/>
      <c r="P90" s="24">
        <v>47244</v>
      </c>
      <c r="Q90" s="24">
        <v>28270</v>
      </c>
      <c r="R90" s="24">
        <v>18939</v>
      </c>
      <c r="S90" s="24">
        <v>17978</v>
      </c>
      <c r="T90" s="24">
        <v>925</v>
      </c>
      <c r="U90" s="24">
        <v>31765</v>
      </c>
      <c r="V90" s="24"/>
      <c r="W90" s="24">
        <v>6696</v>
      </c>
      <c r="X90" s="24">
        <v>4022</v>
      </c>
      <c r="Y90" s="24">
        <v>34451</v>
      </c>
      <c r="Z90" s="24">
        <v>11293</v>
      </c>
      <c r="AA90" s="24">
        <v>6081</v>
      </c>
      <c r="AB90" s="24">
        <v>10636</v>
      </c>
      <c r="AC90" s="24">
        <v>956</v>
      </c>
      <c r="AD90" s="24">
        <v>1581</v>
      </c>
      <c r="AE90" s="24">
        <v>19037</v>
      </c>
      <c r="AF90" s="24">
        <v>1037</v>
      </c>
      <c r="AG90" s="24">
        <v>15105</v>
      </c>
      <c r="AH90" s="24"/>
      <c r="AI90" s="24"/>
      <c r="AJ90" s="24">
        <v>218201</v>
      </c>
      <c r="AK90" s="24"/>
      <c r="AL90" s="24"/>
      <c r="AM90" s="24"/>
      <c r="AN90" s="24"/>
      <c r="AO90" s="24"/>
      <c r="AP90" s="24">
        <v>282073</v>
      </c>
      <c r="AQ90" s="24"/>
      <c r="AR90" s="24"/>
      <c r="AS90" s="24"/>
      <c r="AT90" s="24">
        <v>2206</v>
      </c>
      <c r="AU90" s="24"/>
      <c r="AV90" s="24">
        <v>21490</v>
      </c>
      <c r="AW90" s="24">
        <v>16729</v>
      </c>
      <c r="AX90" s="24">
        <v>2464</v>
      </c>
      <c r="AY90" s="24">
        <v>5509</v>
      </c>
      <c r="AZ90" s="24">
        <v>17040</v>
      </c>
      <c r="BA90" s="24">
        <v>3192</v>
      </c>
      <c r="BB90" s="24">
        <v>301</v>
      </c>
      <c r="BC90" s="24">
        <v>529</v>
      </c>
      <c r="BD90" s="24">
        <v>13313</v>
      </c>
      <c r="BE90" s="24">
        <v>382481</v>
      </c>
      <c r="BF90" s="24">
        <v>8106</v>
      </c>
      <c r="BG90" s="24">
        <v>11824</v>
      </c>
      <c r="BH90" s="24">
        <v>46045</v>
      </c>
      <c r="BI90" s="24">
        <v>7335</v>
      </c>
      <c r="BJ90" s="24">
        <v>3406</v>
      </c>
      <c r="BK90" s="24">
        <v>23848</v>
      </c>
      <c r="BL90" s="24">
        <v>7439</v>
      </c>
      <c r="BM90" s="24">
        <v>2725</v>
      </c>
      <c r="BN90" s="24">
        <v>14485</v>
      </c>
      <c r="BO90" s="24">
        <v>1046</v>
      </c>
      <c r="BP90" s="24">
        <v>4605</v>
      </c>
      <c r="BQ90" s="24"/>
      <c r="BR90" s="24"/>
      <c r="BS90" s="24"/>
      <c r="BT90" s="24">
        <v>845</v>
      </c>
      <c r="BU90" s="24">
        <v>3371</v>
      </c>
      <c r="BV90" s="24">
        <v>14006</v>
      </c>
      <c r="BW90" s="24"/>
      <c r="BX90" s="24">
        <v>21362</v>
      </c>
      <c r="BY90" s="24">
        <v>6484</v>
      </c>
      <c r="BZ90" s="24"/>
      <c r="CA90" s="24">
        <v>3629</v>
      </c>
      <c r="CB90" s="24"/>
      <c r="CC90" s="24">
        <v>9696</v>
      </c>
      <c r="CD90" s="264" t="s">
        <v>248</v>
      </c>
      <c r="CE90" s="32">
        <f t="shared" si="14"/>
        <v>1582537</v>
      </c>
      <c r="CF90" s="32">
        <f>BE59-CE90</f>
        <v>0</v>
      </c>
    </row>
    <row r="91">
      <c r="A91" s="26" t="s">
        <v>291</v>
      </c>
      <c r="B91" s="20"/>
      <c r="C91" s="24">
        <v>7986</v>
      </c>
      <c r="D91" s="24"/>
      <c r="E91" s="24">
        <v>300225</v>
      </c>
      <c r="F91" s="24">
        <v>2808</v>
      </c>
      <c r="G91" s="24"/>
      <c r="H91" s="24"/>
      <c r="I91" s="24"/>
      <c r="J91" s="24"/>
      <c r="K91" s="24"/>
      <c r="L91" s="24"/>
      <c r="M91" s="24"/>
      <c r="N91" s="24">
        <v>249</v>
      </c>
      <c r="O91" s="24"/>
      <c r="P91" s="24"/>
      <c r="Q91" s="24">
        <v>490</v>
      </c>
      <c r="R91" s="24"/>
      <c r="S91" s="24"/>
      <c r="T91" s="24"/>
      <c r="U91" s="24"/>
      <c r="V91" s="24"/>
      <c r="W91" s="24"/>
      <c r="X91" s="24"/>
      <c r="Y91" s="24">
        <v>15</v>
      </c>
      <c r="Z91" s="24"/>
      <c r="AA91" s="24"/>
      <c r="AB91" s="24"/>
      <c r="AC91" s="24"/>
      <c r="AD91" s="24"/>
      <c r="AE91" s="24"/>
      <c r="AF91" s="24"/>
      <c r="AG91" s="24">
        <v>32125</v>
      </c>
      <c r="AH91" s="24"/>
      <c r="AI91" s="24"/>
      <c r="AJ91" s="24">
        <v>416</v>
      </c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>
        <v>64</v>
      </c>
      <c r="AW91" s="24"/>
      <c r="AX91" s="321" t="s">
        <v>248</v>
      </c>
      <c r="AY91" s="321" t="s">
        <v>248</v>
      </c>
      <c r="AZ91" s="24"/>
      <c r="BA91" s="24"/>
      <c r="BB91" s="24"/>
      <c r="BC91" s="24"/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248</v>
      </c>
      <c r="CD91" s="29" t="s">
        <v>248</v>
      </c>
      <c r="CE91" s="32">
        <f t="shared" si="14"/>
        <v>344378</v>
      </c>
      <c r="CF91" s="32">
        <f>AY59-CE91</f>
        <v>0</v>
      </c>
    </row>
    <row r="92">
      <c r="A92" s="26" t="s">
        <v>292</v>
      </c>
      <c r="B92" s="20"/>
      <c r="C92" s="24">
        <v>2106</v>
      </c>
      <c r="D92" s="24"/>
      <c r="E92" s="24">
        <v>11327</v>
      </c>
      <c r="F92" s="24">
        <v>1353</v>
      </c>
      <c r="G92" s="24"/>
      <c r="H92" s="24"/>
      <c r="I92" s="24"/>
      <c r="J92" s="24">
        <v>180</v>
      </c>
      <c r="K92" s="24"/>
      <c r="L92" s="24"/>
      <c r="M92" s="24"/>
      <c r="N92" s="24"/>
      <c r="O92" s="24"/>
      <c r="P92" s="24">
        <v>4141</v>
      </c>
      <c r="Q92" s="24">
        <v>2478</v>
      </c>
      <c r="R92" s="24">
        <v>1660</v>
      </c>
      <c r="S92" s="24">
        <v>1576</v>
      </c>
      <c r="T92" s="24">
        <v>81</v>
      </c>
      <c r="U92" s="24">
        <v>2785</v>
      </c>
      <c r="V92" s="24"/>
      <c r="W92" s="24">
        <v>587</v>
      </c>
      <c r="X92" s="24">
        <v>353</v>
      </c>
      <c r="Y92" s="24">
        <v>3020</v>
      </c>
      <c r="Z92" s="24">
        <v>990</v>
      </c>
      <c r="AA92" s="24">
        <v>533</v>
      </c>
      <c r="AB92" s="24">
        <v>932</v>
      </c>
      <c r="AC92" s="24">
        <v>84</v>
      </c>
      <c r="AD92" s="24">
        <v>139</v>
      </c>
      <c r="AE92" s="24">
        <v>1669</v>
      </c>
      <c r="AF92" s="24">
        <v>91</v>
      </c>
      <c r="AG92" s="24">
        <v>1324</v>
      </c>
      <c r="AH92" s="24"/>
      <c r="AI92" s="24"/>
      <c r="AJ92" s="24">
        <v>19128</v>
      </c>
      <c r="AK92" s="24"/>
      <c r="AL92" s="24"/>
      <c r="AM92" s="24"/>
      <c r="AN92" s="24"/>
      <c r="AO92" s="24"/>
      <c r="AP92" s="24">
        <v>24727</v>
      </c>
      <c r="AQ92" s="24"/>
      <c r="AR92" s="24"/>
      <c r="AS92" s="24"/>
      <c r="AT92" s="24">
        <v>193</v>
      </c>
      <c r="AU92" s="24"/>
      <c r="AV92" s="24">
        <v>1884</v>
      </c>
      <c r="AW92" s="24">
        <v>1466</v>
      </c>
      <c r="AX92" s="321" t="s">
        <v>248</v>
      </c>
      <c r="AY92" s="321" t="s">
        <v>248</v>
      </c>
      <c r="AZ92" s="29" t="s">
        <v>248</v>
      </c>
      <c r="BA92" s="24">
        <v>280</v>
      </c>
      <c r="BB92" s="24">
        <v>26</v>
      </c>
      <c r="BC92" s="24">
        <v>46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4036</v>
      </c>
      <c r="BI92" s="24">
        <v>643</v>
      </c>
      <c r="BJ92" s="29" t="s">
        <v>248</v>
      </c>
      <c r="BK92" s="24">
        <v>2091</v>
      </c>
      <c r="BL92" s="24">
        <v>652</v>
      </c>
      <c r="BM92" s="24">
        <v>239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/>
      <c r="BT92" s="24">
        <v>74</v>
      </c>
      <c r="BU92" s="24">
        <v>296</v>
      </c>
      <c r="BV92" s="24">
        <v>1228</v>
      </c>
      <c r="BW92" s="24"/>
      <c r="BX92" s="24">
        <v>1873</v>
      </c>
      <c r="BY92" s="24">
        <v>568</v>
      </c>
      <c r="BZ92" s="24"/>
      <c r="CA92" s="24">
        <v>319</v>
      </c>
      <c r="CB92" s="24"/>
      <c r="CC92" s="29" t="s">
        <v>248</v>
      </c>
      <c r="CD92" s="29" t="s">
        <v>248</v>
      </c>
      <c r="CE92" s="32">
        <f t="shared" si="14"/>
        <v>97178</v>
      </c>
      <c r="CF92" s="20"/>
    </row>
    <row r="93">
      <c r="A93" s="26" t="s">
        <v>293</v>
      </c>
      <c r="B93" s="20"/>
      <c r="C93" s="24">
        <v>53921.9507278668</v>
      </c>
      <c r="D93" s="24"/>
      <c r="E93" s="24">
        <v>494539.88266269822</v>
      </c>
      <c r="F93" s="24">
        <v>4544.0122106796971</v>
      </c>
      <c r="G93" s="24"/>
      <c r="H93" s="24"/>
      <c r="I93" s="24"/>
      <c r="J93" s="24">
        <v>2144.8718457010846</v>
      </c>
      <c r="K93" s="24">
        <v>499.83414369970387</v>
      </c>
      <c r="L93" s="24"/>
      <c r="M93" s="24"/>
      <c r="N93" s="24"/>
      <c r="O93" s="24"/>
      <c r="P93" s="24">
        <v>438216.35645328747</v>
      </c>
      <c r="Q93" s="24">
        <v>11106.990153167724</v>
      </c>
      <c r="R93" s="24">
        <v>29187.878875497336</v>
      </c>
      <c r="S93" s="24"/>
      <c r="T93" s="24">
        <v>514.10604426541454</v>
      </c>
      <c r="U93" s="24">
        <v>43120.7900403824</v>
      </c>
      <c r="V93" s="24"/>
      <c r="W93" s="24">
        <v>72545.298721253348</v>
      </c>
      <c r="X93" s="24">
        <v>120576.59660286637</v>
      </c>
      <c r="Y93" s="24">
        <v>374709.21520112013</v>
      </c>
      <c r="Z93" s="24">
        <v>27860.973271566043</v>
      </c>
      <c r="AA93" s="24">
        <v>29651.186270716553</v>
      </c>
      <c r="AB93" s="24"/>
      <c r="AC93" s="24">
        <v>14750.348033488464</v>
      </c>
      <c r="AD93" s="24">
        <v>3561.8767625509249</v>
      </c>
      <c r="AE93" s="24"/>
      <c r="AF93" s="24"/>
      <c r="AG93" s="24">
        <v>176221.97461121267</v>
      </c>
      <c r="AH93" s="24"/>
      <c r="AI93" s="24"/>
      <c r="AJ93" s="24">
        <v>338842.17156057671</v>
      </c>
      <c r="AK93" s="24"/>
      <c r="AL93" s="24"/>
      <c r="AM93" s="24"/>
      <c r="AN93" s="24"/>
      <c r="AO93" s="24"/>
      <c r="AP93" s="24">
        <v>401329.104846489</v>
      </c>
      <c r="AQ93" s="24"/>
      <c r="AR93" s="24"/>
      <c r="AS93" s="24"/>
      <c r="AT93" s="24"/>
      <c r="AU93" s="24"/>
      <c r="AV93" s="24">
        <v>55674.281783230879</v>
      </c>
      <c r="AW93" s="24"/>
      <c r="AX93" s="321" t="s">
        <v>248</v>
      </c>
      <c r="AY93" s="321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/>
      <c r="BJ93" s="29" t="s">
        <v>248</v>
      </c>
      <c r="BK93" s="24"/>
      <c r="BL93" s="24"/>
      <c r="BM93" s="24">
        <v>1443.6853244355903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248</v>
      </c>
      <c r="CD93" s="29" t="s">
        <v>248</v>
      </c>
      <c r="CE93" s="32">
        <f t="shared" si="14"/>
        <v>2694963.3861467536</v>
      </c>
      <c r="CF93" s="32">
        <f>BA59</f>
        <v>0</v>
      </c>
    </row>
    <row r="94">
      <c r="A94" s="26" t="s">
        <v>294</v>
      </c>
      <c r="B94" s="20"/>
      <c r="C94" s="315">
        <v>61.989999999999995</v>
      </c>
      <c r="D94" s="315"/>
      <c r="E94" s="315">
        <v>412.61</v>
      </c>
      <c r="F94" s="315">
        <v>14.3</v>
      </c>
      <c r="G94" s="315"/>
      <c r="H94" s="315"/>
      <c r="I94" s="315"/>
      <c r="J94" s="315"/>
      <c r="K94" s="315">
        <v>60.64</v>
      </c>
      <c r="L94" s="315"/>
      <c r="M94" s="315"/>
      <c r="N94" s="315"/>
      <c r="O94" s="315"/>
      <c r="P94" s="316">
        <v>48.31</v>
      </c>
      <c r="Q94" s="316">
        <v>67.94</v>
      </c>
      <c r="R94" s="316">
        <v>5.85</v>
      </c>
      <c r="S94" s="317"/>
      <c r="T94" s="317">
        <v>14.68</v>
      </c>
      <c r="U94" s="318">
        <v>0.45</v>
      </c>
      <c r="V94" s="316"/>
      <c r="W94" s="316"/>
      <c r="X94" s="316"/>
      <c r="Y94" s="316">
        <v>10.9</v>
      </c>
      <c r="Z94" s="316">
        <v>4.78</v>
      </c>
      <c r="AA94" s="316"/>
      <c r="AB94" s="317">
        <v>0.03</v>
      </c>
      <c r="AC94" s="316">
        <v>0.02</v>
      </c>
      <c r="AD94" s="316"/>
      <c r="AE94" s="316">
        <v>13.41</v>
      </c>
      <c r="AF94" s="316">
        <v>0.64</v>
      </c>
      <c r="AG94" s="316">
        <v>26.25</v>
      </c>
      <c r="AH94" s="316"/>
      <c r="AI94" s="316"/>
      <c r="AJ94" s="316">
        <v>301.71</v>
      </c>
      <c r="AK94" s="316"/>
      <c r="AL94" s="316"/>
      <c r="AM94" s="316"/>
      <c r="AN94" s="316"/>
      <c r="AO94" s="316"/>
      <c r="AP94" s="316">
        <v>371.13</v>
      </c>
      <c r="AQ94" s="316"/>
      <c r="AR94" s="316"/>
      <c r="AS94" s="316"/>
      <c r="AT94" s="316">
        <v>8.19</v>
      </c>
      <c r="AU94" s="316"/>
      <c r="AV94" s="317">
        <v>25.51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1449.34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98111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47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10825</v>
      </c>
      <c r="D127" s="50">
        <v>65791</v>
      </c>
      <c r="E127" s="20"/>
    </row>
    <row r="128">
      <c r="A128" s="20" t="s">
        <v>339</v>
      </c>
      <c r="B128" s="46" t="s">
        <v>299</v>
      </c>
      <c r="C128" s="47">
        <v>24</v>
      </c>
      <c r="D128" s="50">
        <v>10176</v>
      </c>
      <c r="E128" s="20"/>
    </row>
    <row r="129">
      <c r="A129" s="20" t="s">
        <v>340</v>
      </c>
      <c r="B129" s="46" t="s">
        <v>299</v>
      </c>
      <c r="C129" s="47"/>
      <c r="D129" s="50"/>
      <c r="E129" s="20"/>
    </row>
    <row r="130">
      <c r="A130" s="20" t="s">
        <v>341</v>
      </c>
      <c r="B130" s="46" t="s">
        <v>299</v>
      </c>
      <c r="C130" s="47"/>
      <c r="D130" s="50"/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28</v>
      </c>
      <c r="D132" s="20"/>
      <c r="E132" s="20"/>
    </row>
    <row r="133">
      <c r="A133" s="20" t="s">
        <v>344</v>
      </c>
      <c r="B133" s="46" t="s">
        <v>299</v>
      </c>
      <c r="C133" s="47"/>
      <c r="D133" s="20"/>
      <c r="E133" s="20"/>
    </row>
    <row r="134">
      <c r="A134" s="20" t="s">
        <v>345</v>
      </c>
      <c r="B134" s="46" t="s">
        <v>299</v>
      </c>
      <c r="C134" s="47">
        <v>209</v>
      </c>
      <c r="D134" s="20"/>
      <c r="E134" s="20"/>
    </row>
    <row r="135">
      <c r="A135" s="20" t="s">
        <v>346</v>
      </c>
      <c r="B135" s="46" t="s">
        <v>299</v>
      </c>
      <c r="C135" s="47"/>
      <c r="D135" s="20"/>
      <c r="E135" s="20"/>
    </row>
    <row r="136">
      <c r="A136" s="20" t="s">
        <v>347</v>
      </c>
      <c r="B136" s="46" t="s">
        <v>299</v>
      </c>
      <c r="C136" s="47"/>
      <c r="D136" s="20"/>
      <c r="E136" s="20"/>
    </row>
    <row r="137">
      <c r="A137" s="20" t="s">
        <v>348</v>
      </c>
      <c r="B137" s="46" t="s">
        <v>299</v>
      </c>
      <c r="C137" s="47"/>
      <c r="D137" s="20"/>
      <c r="E137" s="20"/>
    </row>
    <row r="138">
      <c r="A138" s="20" t="s">
        <v>123</v>
      </c>
      <c r="B138" s="46" t="s">
        <v>299</v>
      </c>
      <c r="C138" s="47"/>
      <c r="D138" s="20"/>
      <c r="E138" s="20"/>
    </row>
    <row r="139">
      <c r="A139" s="20" t="s">
        <v>349</v>
      </c>
      <c r="B139" s="46" t="s">
        <v>299</v>
      </c>
      <c r="C139" s="47">
        <v>35</v>
      </c>
      <c r="D139" s="20"/>
      <c r="E139" s="20"/>
    </row>
    <row r="140">
      <c r="A140" s="20" t="s">
        <v>350</v>
      </c>
      <c r="B140" s="46"/>
      <c r="C140" s="47"/>
      <c r="D140" s="20"/>
      <c r="E140" s="20"/>
    </row>
    <row r="141">
      <c r="A141" s="20" t="s">
        <v>340</v>
      </c>
      <c r="B141" s="46" t="s">
        <v>299</v>
      </c>
      <c r="C141" s="47"/>
      <c r="D141" s="20"/>
      <c r="E141" s="20"/>
    </row>
    <row r="142">
      <c r="A142" s="20" t="s">
        <v>351</v>
      </c>
      <c r="B142" s="46" t="s">
        <v>299</v>
      </c>
      <c r="C142" s="47"/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272</v>
      </c>
    </row>
    <row r="144">
      <c r="A144" s="20" t="s">
        <v>353</v>
      </c>
      <c r="B144" s="46" t="s">
        <v>299</v>
      </c>
      <c r="C144" s="47">
        <v>371</v>
      </c>
      <c r="D144" s="20"/>
      <c r="E144" s="20"/>
    </row>
    <row r="145">
      <c r="A145" s="20" t="s">
        <v>354</v>
      </c>
      <c r="B145" s="46" t="s">
        <v>299</v>
      </c>
      <c r="C145" s="47"/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/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6059</v>
      </c>
      <c r="C154" s="50">
        <v>1168</v>
      </c>
      <c r="D154" s="50">
        <v>3598</v>
      </c>
      <c r="E154" s="32">
        <f>SUM(B154:D154)</f>
        <v>10825</v>
      </c>
    </row>
    <row r="155">
      <c r="A155" s="20" t="s">
        <v>242</v>
      </c>
      <c r="B155" s="50">
        <v>40231</v>
      </c>
      <c r="C155" s="50">
        <v>8501</v>
      </c>
      <c r="D155" s="50">
        <v>17059</v>
      </c>
      <c r="E155" s="32">
        <f>SUM(B155:D155)</f>
        <v>65791</v>
      </c>
    </row>
    <row r="156">
      <c r="A156" s="20" t="s">
        <v>360</v>
      </c>
      <c r="B156" s="50"/>
      <c r="C156" s="50"/>
      <c r="D156" s="50"/>
      <c r="E156" s="32">
        <f>SUM(B156:D156)</f>
        <v>0</v>
      </c>
    </row>
    <row r="157">
      <c r="A157" s="20" t="s">
        <v>287</v>
      </c>
      <c r="B157" s="50">
        <v>437941230</v>
      </c>
      <c r="C157" s="50">
        <v>109204144</v>
      </c>
      <c r="D157" s="50">
        <v>389624332</v>
      </c>
      <c r="E157" s="32">
        <f>SUM(B157:D157)</f>
        <v>936769706</v>
      </c>
      <c r="F157" s="18"/>
    </row>
    <row r="158">
      <c r="A158" s="20" t="s">
        <v>288</v>
      </c>
      <c r="B158" s="50">
        <v>822006580</v>
      </c>
      <c r="C158" s="50">
        <v>128228394</v>
      </c>
      <c r="D158" s="50">
        <v>1213569885</v>
      </c>
      <c r="E158" s="32">
        <f>SUM(B158:D158)</f>
        <v>2163804859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/>
      <c r="C160" s="50">
        <v>24</v>
      </c>
      <c r="D160" s="50"/>
      <c r="E160" s="32">
        <f>SUM(B160:D160)</f>
        <v>24</v>
      </c>
    </row>
    <row r="161">
      <c r="A161" s="20" t="s">
        <v>242</v>
      </c>
      <c r="B161" s="50"/>
      <c r="C161" s="50">
        <v>10176</v>
      </c>
      <c r="D161" s="50"/>
      <c r="E161" s="32">
        <f>SUM(B161:D161)</f>
        <v>10176</v>
      </c>
    </row>
    <row r="162">
      <c r="A162" s="20" t="s">
        <v>360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>
        <v>9600100</v>
      </c>
      <c r="D163" s="50">
        <v>4058</v>
      </c>
      <c r="E163" s="32">
        <f>SUM(B163:D163)</f>
        <v>9604158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360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35187948.85</v>
      </c>
      <c r="D181" s="20"/>
      <c r="E181" s="20"/>
    </row>
    <row r="182">
      <c r="A182" s="20" t="s">
        <v>370</v>
      </c>
      <c r="B182" s="46" t="s">
        <v>299</v>
      </c>
      <c r="C182" s="47">
        <v>-79911.62</v>
      </c>
      <c r="D182" s="20"/>
      <c r="E182" s="20"/>
    </row>
    <row r="183">
      <c r="A183" s="25" t="s">
        <v>371</v>
      </c>
      <c r="B183" s="46" t="s">
        <v>299</v>
      </c>
      <c r="C183" s="47">
        <v>1172846</v>
      </c>
      <c r="D183" s="20"/>
      <c r="E183" s="20"/>
    </row>
    <row r="184">
      <c r="A184" s="20" t="s">
        <v>372</v>
      </c>
      <c r="B184" s="46" t="s">
        <v>299</v>
      </c>
      <c r="C184" s="47">
        <v>43818340</v>
      </c>
      <c r="D184" s="20"/>
      <c r="E184" s="20"/>
    </row>
    <row r="185">
      <c r="A185" s="20" t="s">
        <v>373</v>
      </c>
      <c r="B185" s="46" t="s">
        <v>299</v>
      </c>
      <c r="C185" s="47">
        <v>575759.08</v>
      </c>
      <c r="D185" s="20"/>
      <c r="E185" s="20"/>
    </row>
    <row r="186">
      <c r="A186" s="20" t="s">
        <v>374</v>
      </c>
      <c r="B186" s="46" t="s">
        <v>299</v>
      </c>
      <c r="C186" s="47">
        <v>23440412</v>
      </c>
      <c r="D186" s="20"/>
      <c r="E186" s="20"/>
    </row>
    <row r="187">
      <c r="A187" s="20" t="s">
        <v>375</v>
      </c>
      <c r="B187" s="46" t="s">
        <v>299</v>
      </c>
      <c r="C187" s="47">
        <v>6601750</v>
      </c>
      <c r="D187" s="20"/>
      <c r="E187" s="20"/>
    </row>
    <row r="188">
      <c r="A188" s="20" t="s">
        <v>375</v>
      </c>
      <c r="B188" s="46" t="s">
        <v>299</v>
      </c>
      <c r="C188" s="47"/>
      <c r="D188" s="20"/>
      <c r="E188" s="20"/>
    </row>
    <row r="189">
      <c r="A189" s="20" t="s">
        <v>230</v>
      </c>
      <c r="B189" s="20"/>
      <c r="C189" s="27"/>
      <c r="D189" s="32">
        <f>SUM(C181:C188)</f>
        <v>110717144.31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17893003</v>
      </c>
      <c r="D191" s="20"/>
      <c r="E191" s="20"/>
    </row>
    <row r="192">
      <c r="A192" s="20" t="s">
        <v>378</v>
      </c>
      <c r="B192" s="46" t="s">
        <v>299</v>
      </c>
      <c r="C192" s="47">
        <v>6800445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24693448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4065920.36</v>
      </c>
      <c r="D195" s="20"/>
      <c r="E195" s="20"/>
    </row>
    <row r="196">
      <c r="A196" s="20" t="s">
        <v>381</v>
      </c>
      <c r="B196" s="46" t="s">
        <v>299</v>
      </c>
      <c r="C196" s="47">
        <v>953581.54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5019501.9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1443813</v>
      </c>
      <c r="D199" s="20"/>
      <c r="E199" s="20"/>
    </row>
    <row r="200">
      <c r="A200" s="20" t="s">
        <v>384</v>
      </c>
      <c r="B200" s="46" t="s">
        <v>299</v>
      </c>
      <c r="C200" s="47">
        <v>23697072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25140885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>
        <v>11955771</v>
      </c>
      <c r="D204" s="20"/>
      <c r="E204" s="20"/>
    </row>
    <row r="205">
      <c r="A205" s="20" t="s">
        <v>387</v>
      </c>
      <c r="B205" s="46" t="s">
        <v>299</v>
      </c>
      <c r="C205" s="47"/>
      <c r="D205" s="20"/>
      <c r="E205" s="20"/>
    </row>
    <row r="206">
      <c r="A206" s="20" t="s">
        <v>230</v>
      </c>
      <c r="B206" s="20"/>
      <c r="C206" s="27"/>
      <c r="D206" s="32">
        <f>SUM(C204:C205)</f>
        <v>11955771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138522760.19</v>
      </c>
      <c r="C211" s="47"/>
      <c r="D211" s="50"/>
      <c r="E211" s="32">
        <f ref="E211:E219" t="shared" si="16">SUM(B211:C211)-D211</f>
        <v>138522760.19</v>
      </c>
    </row>
    <row r="212">
      <c r="A212" s="20" t="s">
        <v>395</v>
      </c>
      <c r="B212" s="50">
        <v>336921.5</v>
      </c>
      <c r="C212" s="47"/>
      <c r="D212" s="50"/>
      <c r="E212" s="32">
        <f t="shared" si="16"/>
        <v>336921.5</v>
      </c>
    </row>
    <row r="213">
      <c r="A213" s="20" t="s">
        <v>396</v>
      </c>
      <c r="B213" s="50">
        <v>313385223</v>
      </c>
      <c r="C213" s="47">
        <v>19255374</v>
      </c>
      <c r="D213" s="50"/>
      <c r="E213" s="32">
        <f t="shared" si="16"/>
        <v>332640597</v>
      </c>
    </row>
    <row r="214">
      <c r="A214" s="20" t="s">
        <v>397</v>
      </c>
      <c r="B214" s="50">
        <v>0</v>
      </c>
      <c r="C214" s="47"/>
      <c r="D214" s="50"/>
      <c r="E214" s="32">
        <f t="shared" si="16"/>
        <v>0</v>
      </c>
    </row>
    <row r="215">
      <c r="A215" s="20" t="s">
        <v>398</v>
      </c>
      <c r="B215" s="50">
        <v>3446948</v>
      </c>
      <c r="C215" s="47">
        <v>112770</v>
      </c>
      <c r="D215" s="50"/>
      <c r="E215" s="32">
        <f t="shared" si="16"/>
        <v>3559718</v>
      </c>
    </row>
    <row r="216">
      <c r="A216" s="20" t="s">
        <v>399</v>
      </c>
      <c r="B216" s="50">
        <v>79315741</v>
      </c>
      <c r="C216" s="47">
        <v>8204776</v>
      </c>
      <c r="D216" s="50"/>
      <c r="E216" s="32">
        <f t="shared" si="16"/>
        <v>87520517</v>
      </c>
    </row>
    <row r="217">
      <c r="A217" s="20" t="s">
        <v>400</v>
      </c>
      <c r="B217" s="50">
        <v>5830059</v>
      </c>
      <c r="C217" s="47">
        <v>52619</v>
      </c>
      <c r="D217" s="50"/>
      <c r="E217" s="32">
        <f t="shared" si="16"/>
        <v>5882678</v>
      </c>
    </row>
    <row r="218">
      <c r="A218" s="20" t="s">
        <v>401</v>
      </c>
      <c r="B218" s="50">
        <v>28245148</v>
      </c>
      <c r="C218" s="47"/>
      <c r="D218" s="50"/>
      <c r="E218" s="32">
        <f t="shared" si="16"/>
        <v>28245148</v>
      </c>
    </row>
    <row r="219">
      <c r="A219" s="20" t="s">
        <v>402</v>
      </c>
      <c r="B219" s="50">
        <v>13718850</v>
      </c>
      <c r="C219" s="47">
        <v>4442527</v>
      </c>
      <c r="D219" s="50"/>
      <c r="E219" s="32">
        <f t="shared" si="16"/>
        <v>18161377</v>
      </c>
    </row>
    <row r="220">
      <c r="A220" s="20" t="s">
        <v>230</v>
      </c>
      <c r="B220" s="32">
        <f>SUM(B211:B219)</f>
        <v>582801650.69</v>
      </c>
      <c r="C220" s="266">
        <f>SUM(C211:C219)</f>
        <v>32068066</v>
      </c>
      <c r="D220" s="32">
        <f>SUM(D211:D219)</f>
        <v>0</v>
      </c>
      <c r="E220" s="32">
        <f>SUM(E211:E219)</f>
        <v>614869716.69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16086.780000000028</v>
      </c>
      <c r="C225" s="47">
        <v>16960</v>
      </c>
      <c r="D225" s="50"/>
      <c r="E225" s="32">
        <f ref="E225:E232" t="shared" si="17">SUM(B225:C225)-D225</f>
        <v>33046.780000000028</v>
      </c>
    </row>
    <row r="226">
      <c r="A226" s="20" t="s">
        <v>396</v>
      </c>
      <c r="B226" s="50">
        <v>7062886.5</v>
      </c>
      <c r="C226" s="47">
        <v>14477128</v>
      </c>
      <c r="D226" s="50"/>
      <c r="E226" s="32">
        <f t="shared" si="17"/>
        <v>21540014.5</v>
      </c>
    </row>
    <row r="227">
      <c r="A227" s="20" t="s">
        <v>397</v>
      </c>
      <c r="B227" s="50">
        <v>0</v>
      </c>
      <c r="C227" s="47">
        <v>0</v>
      </c>
      <c r="D227" s="50"/>
      <c r="E227" s="32">
        <f t="shared" si="17"/>
        <v>0</v>
      </c>
    </row>
    <row r="228">
      <c r="A228" s="20" t="s">
        <v>398</v>
      </c>
      <c r="B228" s="50">
        <v>234187.81000000006</v>
      </c>
      <c r="C228" s="47">
        <v>544754</v>
      </c>
      <c r="D228" s="50"/>
      <c r="E228" s="32">
        <f t="shared" si="17"/>
        <v>778941.81</v>
      </c>
    </row>
    <row r="229">
      <c r="A229" s="20" t="s">
        <v>399</v>
      </c>
      <c r="B229" s="50">
        <v>9813145.3600000143</v>
      </c>
      <c r="C229" s="47">
        <v>21015004.869999997</v>
      </c>
      <c r="D229" s="50">
        <v>-698936.53999999911</v>
      </c>
      <c r="E229" s="32">
        <f t="shared" si="17"/>
        <v>31527086.770000011</v>
      </c>
    </row>
    <row r="230">
      <c r="A230" s="20" t="s">
        <v>400</v>
      </c>
      <c r="B230" s="50">
        <v>950079.01000000164</v>
      </c>
      <c r="C230" s="47">
        <v>1804396.39</v>
      </c>
      <c r="D230" s="50"/>
      <c r="E230" s="32">
        <f t="shared" si="17"/>
        <v>2754475.4000000013</v>
      </c>
    </row>
    <row r="231">
      <c r="A231" s="20" t="s">
        <v>401</v>
      </c>
      <c r="B231" s="50">
        <v>1300548.6099999994</v>
      </c>
      <c r="C231" s="47">
        <v>2588565.16</v>
      </c>
      <c r="D231" s="50"/>
      <c r="E231" s="32">
        <f t="shared" si="17"/>
        <v>3889113.7699999996</v>
      </c>
    </row>
    <row r="232">
      <c r="A232" s="20" t="s">
        <v>402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19376934.070000015</v>
      </c>
      <c r="C233" s="266">
        <f>SUM(C224:C232)</f>
        <v>40446808.42</v>
      </c>
      <c r="D233" s="32">
        <f>SUM(D224:D232)</f>
        <v>-698936.53999999911</v>
      </c>
      <c r="E233" s="32">
        <f>SUM(E224:E232)</f>
        <v>60522679.030000016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16831308</v>
      </c>
      <c r="D237" s="40">
        <f>C237</f>
        <v>16831308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897746092</v>
      </c>
      <c r="D239" s="20"/>
      <c r="E239" s="20"/>
    </row>
    <row r="240">
      <c r="A240" s="20" t="s">
        <v>408</v>
      </c>
      <c r="B240" s="46" t="s">
        <v>299</v>
      </c>
      <c r="C240" s="47">
        <v>168130709</v>
      </c>
      <c r="D240" s="20"/>
      <c r="E240" s="20"/>
    </row>
    <row r="241">
      <c r="A241" s="20" t="s">
        <v>409</v>
      </c>
      <c r="B241" s="46" t="s">
        <v>299</v>
      </c>
      <c r="C241" s="47"/>
      <c r="D241" s="20"/>
      <c r="E241" s="20"/>
    </row>
    <row r="242">
      <c r="A242" s="20" t="s">
        <v>410</v>
      </c>
      <c r="B242" s="46" t="s">
        <v>299</v>
      </c>
      <c r="C242" s="47">
        <v>28054873</v>
      </c>
      <c r="D242" s="20"/>
      <c r="E242" s="20"/>
    </row>
    <row r="243">
      <c r="A243" s="20" t="s">
        <v>411</v>
      </c>
      <c r="B243" s="46" t="s">
        <v>299</v>
      </c>
      <c r="C243" s="47">
        <v>212407581</v>
      </c>
      <c r="D243" s="20"/>
      <c r="E243" s="20"/>
    </row>
    <row r="244">
      <c r="A244" s="20" t="s">
        <v>412</v>
      </c>
      <c r="B244" s="46" t="s">
        <v>299</v>
      </c>
      <c r="C244" s="47">
        <v>583393276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1889732531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9548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10347436</v>
      </c>
      <c r="D249" s="20"/>
      <c r="E249" s="20"/>
    </row>
    <row r="250">
      <c r="A250" s="26" t="s">
        <v>417</v>
      </c>
      <c r="B250" s="46" t="s">
        <v>299</v>
      </c>
      <c r="C250" s="47">
        <v>4552092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14899528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29681764</v>
      </c>
      <c r="D254" s="20"/>
      <c r="E254" s="20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421</v>
      </c>
      <c r="B256" s="20"/>
      <c r="C256" s="27"/>
      <c r="D256" s="32">
        <f>SUM(C254:C255)</f>
        <v>29681764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1951145131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68574880</v>
      </c>
      <c r="D266" s="20"/>
      <c r="E266" s="20"/>
    </row>
    <row r="267">
      <c r="A267" s="20" t="s">
        <v>426</v>
      </c>
      <c r="B267" s="46" t="s">
        <v>299</v>
      </c>
      <c r="C267" s="47"/>
      <c r="D267" s="20"/>
      <c r="E267" s="20"/>
    </row>
    <row r="268">
      <c r="A268" s="20" t="s">
        <v>427</v>
      </c>
      <c r="B268" s="46" t="s">
        <v>299</v>
      </c>
      <c r="C268" s="47">
        <v>425535500</v>
      </c>
      <c r="D268" s="20"/>
      <c r="E268" s="20"/>
    </row>
    <row r="269">
      <c r="A269" s="20" t="s">
        <v>428</v>
      </c>
      <c r="B269" s="46" t="s">
        <v>299</v>
      </c>
      <c r="C269" s="47">
        <v>290155412</v>
      </c>
      <c r="D269" s="20"/>
      <c r="E269" s="20"/>
    </row>
    <row r="270">
      <c r="A270" s="20" t="s">
        <v>429</v>
      </c>
      <c r="B270" s="46" t="s">
        <v>299</v>
      </c>
      <c r="C270" s="47"/>
      <c r="D270" s="20"/>
      <c r="E270" s="20"/>
    </row>
    <row r="271">
      <c r="A271" s="20" t="s">
        <v>430</v>
      </c>
      <c r="B271" s="46" t="s">
        <v>299</v>
      </c>
      <c r="C271" s="47">
        <v>35876310</v>
      </c>
      <c r="D271" s="20"/>
      <c r="E271" s="20"/>
    </row>
    <row r="272">
      <c r="A272" s="20" t="s">
        <v>431</v>
      </c>
      <c r="B272" s="46" t="s">
        <v>299</v>
      </c>
      <c r="C272" s="47"/>
      <c r="D272" s="20"/>
      <c r="E272" s="20"/>
    </row>
    <row r="273">
      <c r="A273" s="20" t="s">
        <v>432</v>
      </c>
      <c r="B273" s="46" t="s">
        <v>299</v>
      </c>
      <c r="C273" s="47">
        <v>40678246</v>
      </c>
      <c r="D273" s="20"/>
      <c r="E273" s="20"/>
    </row>
    <row r="274">
      <c r="A274" s="20" t="s">
        <v>433</v>
      </c>
      <c r="B274" s="46" t="s">
        <v>299</v>
      </c>
      <c r="C274" s="47">
        <v>3351959</v>
      </c>
      <c r="D274" s="20"/>
      <c r="E274" s="20"/>
    </row>
    <row r="275">
      <c r="A275" s="20" t="s">
        <v>434</v>
      </c>
      <c r="B275" s="46" t="s">
        <v>299</v>
      </c>
      <c r="C275" s="47">
        <v>106</v>
      </c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283861589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/>
      <c r="D278" s="20"/>
      <c r="E278" s="20"/>
    </row>
    <row r="279">
      <c r="A279" s="20" t="s">
        <v>426</v>
      </c>
      <c r="B279" s="46" t="s">
        <v>299</v>
      </c>
      <c r="C279" s="47">
        <v>367530120</v>
      </c>
      <c r="D279" s="20"/>
      <c r="E279" s="20"/>
    </row>
    <row r="280">
      <c r="A280" s="20" t="s">
        <v>437</v>
      </c>
      <c r="B280" s="46" t="s">
        <v>299</v>
      </c>
      <c r="C280" s="47"/>
      <c r="D280" s="20"/>
      <c r="E280" s="20"/>
    </row>
    <row r="281">
      <c r="A281" s="20" t="s">
        <v>438</v>
      </c>
      <c r="B281" s="20"/>
      <c r="C281" s="27"/>
      <c r="D281" s="32">
        <f>SUM(C278:C280)</f>
        <v>367530120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47">
        <v>138522760</v>
      </c>
      <c r="D283" s="20"/>
      <c r="E283" s="20"/>
    </row>
    <row r="284">
      <c r="A284" s="20" t="s">
        <v>395</v>
      </c>
      <c r="B284" s="46" t="s">
        <v>299</v>
      </c>
      <c r="C284" s="47">
        <v>336923</v>
      </c>
      <c r="D284" s="20"/>
      <c r="E284" s="20"/>
    </row>
    <row r="285">
      <c r="A285" s="20" t="s">
        <v>396</v>
      </c>
      <c r="B285" s="46" t="s">
        <v>299</v>
      </c>
      <c r="C285" s="47">
        <v>332640597</v>
      </c>
      <c r="D285" s="20"/>
      <c r="E285" s="20"/>
    </row>
    <row r="286">
      <c r="A286" s="20" t="s">
        <v>440</v>
      </c>
      <c r="B286" s="46" t="s">
        <v>299</v>
      </c>
      <c r="C286" s="47"/>
      <c r="D286" s="20"/>
      <c r="E286" s="20"/>
    </row>
    <row r="287">
      <c r="A287" s="20" t="s">
        <v>441</v>
      </c>
      <c r="B287" s="46" t="s">
        <v>299</v>
      </c>
      <c r="C287" s="47">
        <v>3559717</v>
      </c>
      <c r="D287" s="20"/>
      <c r="E287" s="20"/>
    </row>
    <row r="288">
      <c r="A288" s="20" t="s">
        <v>442</v>
      </c>
      <c r="B288" s="46" t="s">
        <v>299</v>
      </c>
      <c r="C288" s="47">
        <v>93403195</v>
      </c>
      <c r="D288" s="20"/>
      <c r="E288" s="20"/>
    </row>
    <row r="289">
      <c r="A289" s="20" t="s">
        <v>401</v>
      </c>
      <c r="B289" s="46" t="s">
        <v>299</v>
      </c>
      <c r="C289" s="47">
        <v>28245148</v>
      </c>
      <c r="D289" s="20"/>
      <c r="E289" s="20"/>
    </row>
    <row r="290">
      <c r="A290" s="20" t="s">
        <v>402</v>
      </c>
      <c r="B290" s="46" t="s">
        <v>299</v>
      </c>
      <c r="C290" s="47">
        <v>18161377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614869717</v>
      </c>
      <c r="E291" s="20"/>
    </row>
    <row r="292">
      <c r="A292" s="20" t="s">
        <v>444</v>
      </c>
      <c r="B292" s="46" t="s">
        <v>299</v>
      </c>
      <c r="C292" s="47">
        <v>60522679</v>
      </c>
      <c r="D292" s="20"/>
      <c r="E292" s="20"/>
    </row>
    <row r="293">
      <c r="A293" s="20" t="s">
        <v>445</v>
      </c>
      <c r="B293" s="20"/>
      <c r="C293" s="27"/>
      <c r="D293" s="32">
        <f>D291-C292</f>
        <v>554347038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47"/>
      <c r="D295" s="20"/>
      <c r="E295" s="20"/>
    </row>
    <row r="296">
      <c r="A296" s="20" t="s">
        <v>448</v>
      </c>
      <c r="B296" s="46" t="s">
        <v>299</v>
      </c>
      <c r="C296" s="47"/>
      <c r="D296" s="20"/>
      <c r="E296" s="20"/>
    </row>
    <row r="297">
      <c r="A297" s="20" t="s">
        <v>449</v>
      </c>
      <c r="B297" s="46" t="s">
        <v>299</v>
      </c>
      <c r="C297" s="47"/>
      <c r="D297" s="20"/>
      <c r="E297" s="20"/>
    </row>
    <row r="298">
      <c r="A298" s="20" t="s">
        <v>437</v>
      </c>
      <c r="B298" s="46" t="s">
        <v>299</v>
      </c>
      <c r="C298" s="47">
        <v>108102699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108102699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/>
      <c r="D302" s="20"/>
      <c r="E302" s="20"/>
    </row>
    <row r="303">
      <c r="A303" s="20" t="s">
        <v>453</v>
      </c>
      <c r="B303" s="46" t="s">
        <v>299</v>
      </c>
      <c r="C303" s="47"/>
      <c r="D303" s="20"/>
      <c r="E303" s="20"/>
    </row>
    <row r="304">
      <c r="A304" s="20" t="s">
        <v>454</v>
      </c>
      <c r="B304" s="46" t="s">
        <v>299</v>
      </c>
      <c r="C304" s="47"/>
      <c r="D304" s="20"/>
      <c r="E304" s="20"/>
    </row>
    <row r="305">
      <c r="A305" s="20" t="s">
        <v>455</v>
      </c>
      <c r="B305" s="46" t="s">
        <v>299</v>
      </c>
      <c r="C305" s="47">
        <v>40398431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40398431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1354239877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/>
      <c r="D314" s="20"/>
      <c r="E314" s="20"/>
    </row>
    <row r="315">
      <c r="A315" s="20" t="s">
        <v>461</v>
      </c>
      <c r="B315" s="46" t="s">
        <v>299</v>
      </c>
      <c r="C315" s="47">
        <v>44634211</v>
      </c>
      <c r="D315" s="20"/>
      <c r="E315" s="20"/>
    </row>
    <row r="316">
      <c r="A316" s="20" t="s">
        <v>462</v>
      </c>
      <c r="B316" s="46" t="s">
        <v>299</v>
      </c>
      <c r="C316" s="47">
        <v>68943579</v>
      </c>
      <c r="D316" s="20"/>
      <c r="E316" s="20"/>
    </row>
    <row r="317">
      <c r="A317" s="20" t="s">
        <v>463</v>
      </c>
      <c r="B317" s="46" t="s">
        <v>299</v>
      </c>
      <c r="C317" s="47">
        <v>7342132</v>
      </c>
      <c r="D317" s="20"/>
      <c r="E317" s="20"/>
    </row>
    <row r="318">
      <c r="A318" s="20" t="s">
        <v>464</v>
      </c>
      <c r="B318" s="46" t="s">
        <v>299</v>
      </c>
      <c r="C318" s="47"/>
      <c r="D318" s="20"/>
      <c r="E318" s="20"/>
    </row>
    <row r="319">
      <c r="A319" s="20" t="s">
        <v>465</v>
      </c>
      <c r="B319" s="46" t="s">
        <v>299</v>
      </c>
      <c r="C319" s="47">
        <v>66081845</v>
      </c>
      <c r="D319" s="20"/>
      <c r="E319" s="20"/>
    </row>
    <row r="320">
      <c r="A320" s="20" t="s">
        <v>466</v>
      </c>
      <c r="B320" s="46" t="s">
        <v>299</v>
      </c>
      <c r="C320" s="47"/>
      <c r="D320" s="20"/>
      <c r="E320" s="20"/>
    </row>
    <row r="321">
      <c r="A321" s="20" t="s">
        <v>467</v>
      </c>
      <c r="B321" s="46" t="s">
        <v>299</v>
      </c>
      <c r="C321" s="47"/>
      <c r="D321" s="20"/>
      <c r="E321" s="20"/>
    </row>
    <row r="322">
      <c r="A322" s="20" t="s">
        <v>468</v>
      </c>
      <c r="B322" s="46" t="s">
        <v>299</v>
      </c>
      <c r="C322" s="47">
        <v>61307368</v>
      </c>
      <c r="D322" s="20"/>
      <c r="E322" s="20"/>
    </row>
    <row r="323">
      <c r="A323" s="20" t="s">
        <v>469</v>
      </c>
      <c r="B323" s="46" t="s">
        <v>299</v>
      </c>
      <c r="C323" s="47"/>
      <c r="D323" s="20"/>
      <c r="E323" s="20"/>
    </row>
    <row r="324">
      <c r="A324" s="20" t="s">
        <v>470</v>
      </c>
      <c r="B324" s="20"/>
      <c r="C324" s="27"/>
      <c r="D324" s="32">
        <f>SUM(C314:C323)</f>
        <v>248309135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/>
      <c r="D326" s="20"/>
      <c r="E326" s="20"/>
    </row>
    <row r="327">
      <c r="A327" s="20" t="s">
        <v>473</v>
      </c>
      <c r="B327" s="46" t="s">
        <v>299</v>
      </c>
      <c r="C327" s="47"/>
      <c r="D327" s="20"/>
      <c r="E327" s="20"/>
    </row>
    <row r="328">
      <c r="A328" s="20" t="s">
        <v>474</v>
      </c>
      <c r="B328" s="46" t="s">
        <v>299</v>
      </c>
      <c r="C328" s="47"/>
      <c r="D328" s="20"/>
      <c r="E328" s="20"/>
    </row>
    <row r="329">
      <c r="A329" s="20" t="s">
        <v>475</v>
      </c>
      <c r="B329" s="20"/>
      <c r="C329" s="27"/>
      <c r="D329" s="32">
        <f>SUM(C326:C328)</f>
        <v>0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/>
      <c r="D331" s="20"/>
      <c r="E331" s="20"/>
    </row>
    <row r="332">
      <c r="A332" s="20" t="s">
        <v>478</v>
      </c>
      <c r="B332" s="46" t="s">
        <v>299</v>
      </c>
      <c r="C332" s="47"/>
      <c r="D332" s="20"/>
      <c r="E332" s="20"/>
    </row>
    <row r="333">
      <c r="A333" s="20" t="s">
        <v>479</v>
      </c>
      <c r="B333" s="46" t="s">
        <v>299</v>
      </c>
      <c r="C333" s="47"/>
      <c r="D333" s="20"/>
      <c r="E333" s="20"/>
    </row>
    <row r="334">
      <c r="A334" s="26" t="s">
        <v>480</v>
      </c>
      <c r="B334" s="46" t="s">
        <v>299</v>
      </c>
      <c r="C334" s="47"/>
      <c r="D334" s="20"/>
      <c r="E334" s="20"/>
    </row>
    <row r="335">
      <c r="A335" s="20" t="s">
        <v>481</v>
      </c>
      <c r="B335" s="46" t="s">
        <v>299</v>
      </c>
      <c r="C335" s="47">
        <v>438286734</v>
      </c>
      <c r="D335" s="20"/>
      <c r="E335" s="20"/>
    </row>
    <row r="336">
      <c r="A336" s="26" t="s">
        <v>482</v>
      </c>
      <c r="B336" s="46" t="s">
        <v>299</v>
      </c>
      <c r="C336" s="47"/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>
        <v>128386384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566673118</v>
      </c>
      <c r="E339" s="20"/>
    </row>
    <row r="340">
      <c r="A340" s="20" t="s">
        <v>485</v>
      </c>
      <c r="B340" s="20"/>
      <c r="C340" s="27"/>
      <c r="D340" s="32">
        <f>C323</f>
        <v>0</v>
      </c>
      <c r="E340" s="20"/>
    </row>
    <row r="341">
      <c r="A341" s="20" t="s">
        <v>486</v>
      </c>
      <c r="B341" s="20"/>
      <c r="C341" s="27"/>
      <c r="D341" s="32">
        <f>D339-D340</f>
        <v>566673118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539257623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/>
      <c r="D345" s="20"/>
      <c r="E345" s="20"/>
    </row>
    <row r="346">
      <c r="A346" s="20" t="s">
        <v>489</v>
      </c>
      <c r="B346" s="46" t="s">
        <v>299</v>
      </c>
      <c r="C346" s="234"/>
      <c r="D346" s="20"/>
      <c r="E346" s="20"/>
    </row>
    <row r="347">
      <c r="A347" s="20" t="s">
        <v>490</v>
      </c>
      <c r="B347" s="46" t="s">
        <v>299</v>
      </c>
      <c r="C347" s="234"/>
      <c r="D347" s="20"/>
      <c r="E347" s="20"/>
    </row>
    <row r="348">
      <c r="A348" s="20" t="s">
        <v>491</v>
      </c>
      <c r="B348" s="46" t="s">
        <v>299</v>
      </c>
      <c r="C348" s="234"/>
      <c r="D348" s="20"/>
      <c r="E348" s="20"/>
    </row>
    <row r="349">
      <c r="A349" s="20" t="s">
        <v>492</v>
      </c>
      <c r="B349" s="46" t="s">
        <v>299</v>
      </c>
      <c r="C349" s="234"/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1354239876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1354239877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946373864.15999985</v>
      </c>
      <c r="D358" s="20"/>
      <c r="E358" s="20"/>
    </row>
    <row r="359">
      <c r="A359" s="20" t="s">
        <v>498</v>
      </c>
      <c r="B359" s="46" t="s">
        <v>299</v>
      </c>
      <c r="C359" s="234">
        <v>2163804858.8533378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3110178723.0133376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16831308</v>
      </c>
      <c r="D362" s="20"/>
      <c r="E362" s="45"/>
    </row>
    <row r="363">
      <c r="A363" s="20" t="s">
        <v>501</v>
      </c>
      <c r="B363" s="46" t="s">
        <v>299</v>
      </c>
      <c r="C363" s="47">
        <v>1889732531</v>
      </c>
      <c r="D363" s="20"/>
      <c r="E363" s="20"/>
    </row>
    <row r="364">
      <c r="A364" s="20" t="s">
        <v>502</v>
      </c>
      <c r="B364" s="46" t="s">
        <v>299</v>
      </c>
      <c r="C364" s="47">
        <v>14899528</v>
      </c>
      <c r="D364" s="20"/>
      <c r="E364" s="20"/>
    </row>
    <row r="365">
      <c r="A365" s="20" t="s">
        <v>503</v>
      </c>
      <c r="B365" s="46" t="s">
        <v>299</v>
      </c>
      <c r="C365" s="47">
        <v>29681764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1951145131</v>
      </c>
      <c r="E366" s="20"/>
    </row>
    <row r="367">
      <c r="A367" s="20" t="s">
        <v>504</v>
      </c>
      <c r="B367" s="20"/>
      <c r="C367" s="27"/>
      <c r="D367" s="32">
        <f>D360-D366</f>
        <v>1159033592.0133376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62796145.41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62796145.41</v>
      </c>
      <c r="E381" s="32"/>
      <c r="F381" s="60"/>
    </row>
    <row r="382">
      <c r="A382" s="56" t="s">
        <v>519</v>
      </c>
      <c r="B382" s="46" t="s">
        <v>299</v>
      </c>
      <c r="C382" s="47"/>
      <c r="D382" s="32"/>
      <c r="E382" s="20"/>
    </row>
    <row r="383">
      <c r="A383" s="20" t="s">
        <v>520</v>
      </c>
      <c r="B383" s="20"/>
      <c r="C383" s="27"/>
      <c r="D383" s="32">
        <f>D381+C382</f>
        <v>62796145.41</v>
      </c>
      <c r="E383" s="20"/>
    </row>
    <row r="384">
      <c r="A384" s="20" t="s">
        <v>521</v>
      </c>
      <c r="B384" s="20"/>
      <c r="C384" s="27"/>
      <c r="D384" s="32">
        <f>D367+D383</f>
        <v>1221829737.4233377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578469542.32</v>
      </c>
      <c r="D389" s="20"/>
      <c r="E389" s="20"/>
    </row>
    <row r="390">
      <c r="A390" s="20" t="s">
        <v>11</v>
      </c>
      <c r="B390" s="46" t="s">
        <v>299</v>
      </c>
      <c r="C390" s="47">
        <v>110717144</v>
      </c>
      <c r="D390" s="20"/>
      <c r="E390" s="20"/>
    </row>
    <row r="391">
      <c r="A391" s="20" t="s">
        <v>264</v>
      </c>
      <c r="B391" s="46" t="s">
        <v>299</v>
      </c>
      <c r="C391" s="47">
        <v>11021855.939999998</v>
      </c>
      <c r="D391" s="20"/>
      <c r="E391" s="20"/>
    </row>
    <row r="392">
      <c r="A392" s="20" t="s">
        <v>524</v>
      </c>
      <c r="B392" s="46" t="s">
        <v>299</v>
      </c>
      <c r="C392" s="47">
        <v>307291392.6700002</v>
      </c>
      <c r="D392" s="20"/>
      <c r="E392" s="20"/>
    </row>
    <row r="393">
      <c r="A393" s="20" t="s">
        <v>525</v>
      </c>
      <c r="B393" s="46" t="s">
        <v>299</v>
      </c>
      <c r="C393" s="47">
        <v>13118734.430000003</v>
      </c>
      <c r="D393" s="20"/>
      <c r="E393" s="20"/>
    </row>
    <row r="394">
      <c r="A394" s="20" t="s">
        <v>526</v>
      </c>
      <c r="B394" s="46" t="s">
        <v>299</v>
      </c>
      <c r="C394" s="47">
        <v>58092349.059999987</v>
      </c>
      <c r="D394" s="20"/>
      <c r="E394" s="20"/>
    </row>
    <row r="395">
      <c r="A395" s="20" t="s">
        <v>16</v>
      </c>
      <c r="B395" s="46" t="s">
        <v>299</v>
      </c>
      <c r="C395" s="47">
        <v>40446808</v>
      </c>
      <c r="D395" s="20"/>
      <c r="E395" s="20"/>
    </row>
    <row r="396">
      <c r="A396" s="20" t="s">
        <v>527</v>
      </c>
      <c r="B396" s="46" t="s">
        <v>299</v>
      </c>
      <c r="C396" s="47">
        <v>24693447.730000004</v>
      </c>
      <c r="D396" s="20"/>
      <c r="E396" s="20"/>
    </row>
    <row r="397">
      <c r="A397" s="20" t="s">
        <v>528</v>
      </c>
      <c r="B397" s="46" t="s">
        <v>299</v>
      </c>
      <c r="C397" s="47">
        <v>5019501.9</v>
      </c>
      <c r="D397" s="20"/>
      <c r="E397" s="20"/>
    </row>
    <row r="398">
      <c r="A398" s="20" t="s">
        <v>529</v>
      </c>
      <c r="B398" s="46" t="s">
        <v>299</v>
      </c>
      <c r="C398" s="47">
        <v>25140885</v>
      </c>
      <c r="D398" s="20"/>
      <c r="E398" s="20"/>
    </row>
    <row r="399">
      <c r="A399" s="20" t="s">
        <v>530</v>
      </c>
      <c r="B399" s="46" t="s">
        <v>299</v>
      </c>
      <c r="C399" s="47">
        <v>11955771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68231115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68231115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1254198547.0500002</v>
      </c>
      <c r="E416" s="32"/>
    </row>
    <row r="417">
      <c r="A417" s="32" t="s">
        <v>535</v>
      </c>
      <c r="B417" s="20"/>
      <c r="C417" s="27"/>
      <c r="D417" s="32">
        <f>D384-D416</f>
        <v>-32368809.626662493</v>
      </c>
      <c r="E417" s="32"/>
    </row>
    <row r="418">
      <c r="A418" s="32" t="s">
        <v>536</v>
      </c>
      <c r="B418" s="20"/>
      <c r="C418" s="236">
        <v>-14422385.71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-14422385.71</v>
      </c>
      <c r="E420" s="32"/>
    </row>
    <row r="421">
      <c r="A421" s="32" t="s">
        <v>539</v>
      </c>
      <c r="B421" s="20"/>
      <c r="C421" s="27"/>
      <c r="D421" s="32">
        <f>D417+D420</f>
        <v>-46791195.336662494</v>
      </c>
      <c r="E421" s="32"/>
      <c r="F421" s="63"/>
    </row>
    <row r="422">
      <c r="A422" s="32" t="s">
        <v>540</v>
      </c>
      <c r="B422" s="46" t="s">
        <v>299</v>
      </c>
      <c r="C422" s="47"/>
      <c r="D422" s="32"/>
      <c r="E422" s="20"/>
    </row>
    <row r="423">
      <c r="A423" s="20" t="s">
        <v>541</v>
      </c>
      <c r="B423" s="46" t="s">
        <v>299</v>
      </c>
      <c r="C423" s="47">
        <v>4060262</v>
      </c>
      <c r="D423" s="32"/>
      <c r="E423" s="20"/>
    </row>
    <row r="424">
      <c r="A424" s="20" t="s">
        <v>542</v>
      </c>
      <c r="B424" s="20"/>
      <c r="C424" s="27"/>
      <c r="D424" s="32">
        <f>D421+C422-C423</f>
        <v>-50851457.336662494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1200056</v>
      </c>
      <c r="E612" s="258">
        <f>SUM(C624:D647)+SUM(C668:D713)</f>
        <v>1176720025.798667</v>
      </c>
      <c r="F612" s="258">
        <f>CE64-(AX64+BD64+BE64+BG64+BJ64+BN64+BP64+BQ64+CB64+CC64+CD64)</f>
        <v>305938614.22777945</v>
      </c>
      <c r="G612" s="256">
        <f>CE91-(AX91+AY91+BD91+BE91+BG91+BJ91+BN91+BP91+BQ91+CB91+CC91+CD91)</f>
        <v>344378</v>
      </c>
      <c r="H612" s="261">
        <f>CE60-(AX60+AY60+AZ60+BD60+BE60+BG60+BJ60+BN60+BO60+BP60+BQ60+BR60+CB60+CC60+CD60)</f>
        <v>4100.6800000000012</v>
      </c>
      <c r="I612" s="256">
        <f>CE92-(AX92+AY92+AZ92+BD92+BE92+BF92+BG92+BJ92+BN92+BO92+BP92+BQ92+BR92+CB92+CC92+CD92)</f>
        <v>97178</v>
      </c>
      <c r="J612" s="256">
        <f>CE93-(AX93+AY93+AZ93+BA93+BD93+BE93+BF93+BG93+BJ93+BN93+BO93+BP93+BQ93+BR93+CB93+CC93+CD93)</f>
        <v>2694963.3861467536</v>
      </c>
      <c r="K612" s="256">
        <f>CE89-(AW89+AX89+AY89+AZ89+BA89+BB89+BC89+BD89+BE89+BF89+BG89+BH89+BI89+BJ89+BK89+BL89+BM89+BN89+BO89+BP89+BQ89+BR89+BS89+BT89+BU89+BV89+BW89+BX89+CB89+CC89+CD89)</f>
        <v>3110178723.0133381</v>
      </c>
      <c r="L612" s="262">
        <f>CE94-(AW94+AX94+AY94+AZ94+BA94+BB94+BC94+BD94+BE94+BF94+BG94+BH94+BI94+BJ94+BK94+BL94+BM94+BN94+BO94+BP94+BQ94+BR94+BS94+BT94+BU94+BV94+BW94+BX94+BY94+BZ94+CA94+CB94+CC94+CD94)</f>
        <v>1449.34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30014684.384456735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50631031.589999996</v>
      </c>
      <c r="D615" s="256">
        <f>SUM(C614:C615)</f>
        <v>80645715.974456728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1479039.8236232253</v>
      </c>
      <c r="D616" s="256">
        <f>(D615/D612)*AX90</f>
        <v>165584.80950977403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2916337.5227716584</v>
      </c>
      <c r="D617" s="256">
        <f>(D615/D612)*BJ90</f>
        <v>228888.74236618925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7019046.2392696962</v>
      </c>
      <c r="D618" s="256">
        <f>(D615/D612)*BG90</f>
        <v>794592.04043975973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-8279308.4066458642</v>
      </c>
      <c r="D619" s="256">
        <f>(D615/D612)*BN90</f>
        <v>973415.57051504741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5729973.5957220858</v>
      </c>
      <c r="D620" s="256">
        <f>(D615/D612)*CC90</f>
        <v>651586.97768131853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2693754.682658141</v>
      </c>
      <c r="D621" s="256">
        <f>(D615/D612)*BP90</f>
        <v>309463.49342228466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14682375.091333319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1741898.275222512</v>
      </c>
      <c r="D624" s="256">
        <f>(D615/D612)*BD90</f>
        <v>894655.2633943269</v>
      </c>
      <c r="E624" s="258">
        <f>(E623/E612)*SUM(C624:D624)</f>
        <v>32897.2628608752</v>
      </c>
      <c r="F624" s="258">
        <f>SUM(C624:E624)</f>
        <v>2669450.801477714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4162588.1074900958</v>
      </c>
      <c r="D625" s="256">
        <f>(D615/D612)*AY90</f>
        <v>370213.76444372773</v>
      </c>
      <c r="E625" s="258">
        <f>(E623/E612)*SUM(C625:D625)</f>
        <v>56557.461281632932</v>
      </c>
      <c r="F625" s="258">
        <f>(F624/F612)*AY64</f>
        <v>2800.6328105615075</v>
      </c>
      <c r="G625" s="256">
        <f>SUM(C625:F625)</f>
        <v>4592159.9660260184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2049228.2514840858</v>
      </c>
      <c r="D626" s="256">
        <f>(D615/D612)*BR90</f>
        <v>0</v>
      </c>
      <c r="E626" s="258">
        <f>(E623/E612)*SUM(C626:D626)</f>
        <v>25568.985974913929</v>
      </c>
      <c r="F626" s="258">
        <f>(F624/F612)*BR64</f>
        <v>23.960537003344328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1646716.2282756236</v>
      </c>
      <c r="D627" s="256">
        <f>(D615/D612)*BO90</f>
        <v>70292.90208897063</v>
      </c>
      <c r="E627" s="258">
        <f>(E623/E612)*SUM(C627:D627)</f>
        <v>21423.763966408704</v>
      </c>
      <c r="F627" s="258">
        <f>(F624/F612)*BO64</f>
        <v>5080.3149556313037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2028772.8981789979</v>
      </c>
      <c r="D628" s="256">
        <f>(D615/D612)*AZ90</f>
        <v>1145115.7281033073</v>
      </c>
      <c r="E628" s="258">
        <f>(E623/E612)*SUM(C628:D628)</f>
        <v>39601.793364198762</v>
      </c>
      <c r="F628" s="258">
        <f>(F624/F612)*AZ64</f>
        <v>11653.61226538645</v>
      </c>
      <c r="G628" s="256">
        <f>(G625/G612)*AZ91</f>
        <v>0</v>
      </c>
      <c r="H628" s="258">
        <f>SUM(C626:G628)</f>
        <v>7043478.4391945275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10700191.349956267</v>
      </c>
      <c r="D629" s="256">
        <f>(D615/D612)*BF90</f>
        <v>544736.39037590427</v>
      </c>
      <c r="E629" s="258">
        <f>(E623/E612)*SUM(C629:D629)</f>
        <v>140307.16171966007</v>
      </c>
      <c r="F629" s="258">
        <f>(F624/F612)*BF64</f>
        <v>538.43412534426022</v>
      </c>
      <c r="G629" s="256">
        <f>(G625/G612)*BF91</f>
        <v>0</v>
      </c>
      <c r="H629" s="258">
        <f>(H628/H612)*BF60</f>
        <v>0</v>
      </c>
      <c r="I629" s="256">
        <f>SUM(C629:H629)</f>
        <v>11385773.336177174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2139512.24240667</v>
      </c>
      <c r="D630" s="256">
        <f>(D615/D612)*BA90</f>
        <v>214507.5941376618</v>
      </c>
      <c r="E630" s="258">
        <f>(E623/E612)*SUM(C630:D630)</f>
        <v>29371.98437591354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32805.949228525067</v>
      </c>
      <c r="J630" s="256">
        <f>SUM(C630:I630)</f>
        <v>2416197.7701487704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17535425.503474578</v>
      </c>
      <c r="D631" s="256">
        <f>(D615/D612)*AW90</f>
        <v>1124216.0220328772</v>
      </c>
      <c r="E631" s="258">
        <f>(E623/E612)*SUM(C631:D631)</f>
        <v>232823.3139071218</v>
      </c>
      <c r="F631" s="258">
        <f>(F624/F612)*AW64</f>
        <v>2784.0098332251641</v>
      </c>
      <c r="G631" s="256">
        <f>(G625/G612)*AW91</f>
        <v>0</v>
      </c>
      <c r="H631" s="258">
        <f>(H628/H612)*AW60</f>
        <v>256460.33481182015</v>
      </c>
      <c r="I631" s="256">
        <f>(I629/I612)*AW92</f>
        <v>171762.57703220623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948394.33877416234</v>
      </c>
      <c r="D632" s="256">
        <f>(D615/D612)*BB90</f>
        <v>20227.689798068986</v>
      </c>
      <c r="E632" s="258">
        <f>(E623/E612)*SUM(C632:D632)</f>
        <v>12085.85868637113</v>
      </c>
      <c r="F632" s="258">
        <f>(F624/F612)*BB64</f>
        <v>7.9508446253322012</v>
      </c>
      <c r="G632" s="256">
        <f>(G625/G612)*BB91</f>
        <v>0</v>
      </c>
      <c r="H632" s="258">
        <f>(H628/H612)*BB60</f>
        <v>12950.980674309316</v>
      </c>
      <c r="I632" s="256">
        <f>(I629/I612)*BB92</f>
        <v>3046.2667140773274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3867423.90662041</v>
      </c>
      <c r="D633" s="256">
        <f>(D615/D612)*BC90</f>
        <v>35549.660807901972</v>
      </c>
      <c r="E633" s="258">
        <f>(E623/E612)*SUM(C633:D633)</f>
        <v>48698.858379373305</v>
      </c>
      <c r="F633" s="258">
        <f>(F624/F612)*BC64</f>
        <v>1562.0864703084953</v>
      </c>
      <c r="G633" s="256">
        <f>(G625/G612)*BC91</f>
        <v>0</v>
      </c>
      <c r="H633" s="258">
        <f>(H628/H612)*BC60</f>
        <v>0</v>
      </c>
      <c r="I633" s="256">
        <f>(I629/I612)*BC92</f>
        <v>5389.548801829118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2481063.551450449</v>
      </c>
      <c r="D634" s="256">
        <f>(D615/D612)*BI90</f>
        <v>492923.93577686383</v>
      </c>
      <c r="E634" s="258">
        <f>(E623/E612)*SUM(C634:D634)</f>
        <v>37107.552218945784</v>
      </c>
      <c r="F634" s="258">
        <f>(F624/F612)*BI64</f>
        <v>3915.1979544044684</v>
      </c>
      <c r="G634" s="256">
        <f>(G625/G612)*BI91</f>
        <v>0</v>
      </c>
      <c r="H634" s="258">
        <f>(H628/H612)*BI60</f>
        <v>5290.3210181528766</v>
      </c>
      <c r="I634" s="256">
        <f>(I629/I612)*BI92</f>
        <v>75336.519121220059</v>
      </c>
      <c r="J634" s="256">
        <f>(J630/J612)*BI93</f>
        <v>0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27010215.579851657</v>
      </c>
      <c r="D635" s="256">
        <f>(D615/D612)*BK90</f>
        <v>1602624.4063267415</v>
      </c>
      <c r="E635" s="258">
        <f>(E623/E612)*SUM(C635:D635)</f>
        <v>357013.08713620057</v>
      </c>
      <c r="F635" s="258">
        <f>(F624/F612)*BK64</f>
        <v>2937.2413870110495</v>
      </c>
      <c r="G635" s="256">
        <f>(G625/G612)*BK91</f>
        <v>0</v>
      </c>
      <c r="H635" s="258">
        <f>(H628/H612)*BK60</f>
        <v>341414.64570722316</v>
      </c>
      <c r="I635" s="256">
        <f>(I629/I612)*BK92</f>
        <v>244990.1422744497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37302475.681915984</v>
      </c>
      <c r="D636" s="256">
        <f>(D615/D612)*BH90</f>
        <v>3094298.9260866661</v>
      </c>
      <c r="E636" s="258">
        <f>(E623/E612)*SUM(C636:D636)</f>
        <v>504045.63895492454</v>
      </c>
      <c r="F636" s="258">
        <f>(F624/F612)*BH64</f>
        <v>-1877.3863937598562</v>
      </c>
      <c r="G636" s="256">
        <f>(G625/G612)*BH91</f>
        <v>0</v>
      </c>
      <c r="H636" s="258">
        <f>(H628/H612)*BH60</f>
        <v>142306.20011492397</v>
      </c>
      <c r="I636" s="256">
        <f>(I629/I612)*BH92</f>
        <v>472874.32530831126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6854957.3786000628</v>
      </c>
      <c r="D637" s="256">
        <f>(D615/D612)*BL90</f>
        <v>499912.90500941919</v>
      </c>
      <c r="E637" s="258">
        <f>(E623/E612)*SUM(C637:D637)</f>
        <v>91769.462475801949</v>
      </c>
      <c r="F637" s="258">
        <f>(F624/F612)*BL64</f>
        <v>317.1510970541006</v>
      </c>
      <c r="G637" s="256">
        <f>(G625/G612)*BL91</f>
        <v>0</v>
      </c>
      <c r="H637" s="258">
        <f>(H628/H612)*BL60</f>
        <v>129389.57217449877</v>
      </c>
      <c r="I637" s="256">
        <f>(I629/I612)*BL92</f>
        <v>76390.996060708363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3319828.0003320337</v>
      </c>
      <c r="D638" s="256">
        <f>(D615/D612)*BM90</f>
        <v>183124.43421839862</v>
      </c>
      <c r="E638" s="258">
        <f>(E623/E612)*SUM(C638:D638)</f>
        <v>43707.645356218716</v>
      </c>
      <c r="F638" s="258">
        <f>(F624/F612)*BM64</f>
        <v>37.294689508196683</v>
      </c>
      <c r="G638" s="256">
        <f>(G625/G612)*BM91</f>
        <v>0</v>
      </c>
      <c r="H638" s="258">
        <f>(H628/H612)*BM60</f>
        <v>24441.970158543973</v>
      </c>
      <c r="I638" s="256">
        <f>(I629/I612)*BM92</f>
        <v>28002.220948633894</v>
      </c>
      <c r="J638" s="256">
        <f>(J630/J612)*BM93</f>
        <v>1294.3512626660327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77748.4627120742</v>
      </c>
      <c r="D640" s="256">
        <f>(D615/D612)*BT90</f>
        <v>56785.3750145126</v>
      </c>
      <c r="E640" s="258">
        <f>(E623/E612)*SUM(C640:D640)</f>
        <v>1678.6289216397513</v>
      </c>
      <c r="F640" s="258">
        <f>(F624/F612)*BT64</f>
        <v>5.9325685839597435</v>
      </c>
      <c r="G640" s="256">
        <f>(G625/G612)*BT91</f>
        <v>0</v>
      </c>
      <c r="H640" s="258">
        <f>(H628/H612)*BT60</f>
        <v>1356.9329884223289</v>
      </c>
      <c r="I640" s="256">
        <f>(I629/I612)*BT92</f>
        <v>8670.143724681624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1540132.4987664928</v>
      </c>
      <c r="D641" s="256">
        <f>(D615/D612)*BU90</f>
        <v>226536.68541292541</v>
      </c>
      <c r="E641" s="258">
        <f>(E623/E612)*SUM(C641:D641)</f>
        <v>22043.390998480474</v>
      </c>
      <c r="F641" s="258">
        <f>(F624/F612)*BU64</f>
        <v>28.451479843466611</v>
      </c>
      <c r="G641" s="256">
        <f>(G625/G612)*BU91</f>
        <v>0</v>
      </c>
      <c r="H641" s="258">
        <f>(H628/H612)*BU60</f>
        <v>6200.6684660817809</v>
      </c>
      <c r="I641" s="256">
        <f>(I629/I612)*BU92</f>
        <v>34680.574898726496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4745591.9221512154</v>
      </c>
      <c r="D642" s="256">
        <f>(D615/D612)*BV90</f>
        <v>941225.99106895085</v>
      </c>
      <c r="E642" s="258">
        <f>(E623/E612)*SUM(C642:D642)</f>
        <v>70956.550281653646</v>
      </c>
      <c r="F642" s="258">
        <f>(F624/F612)*BV64</f>
        <v>154.20971650964759</v>
      </c>
      <c r="G642" s="256">
        <f>(G625/G612)*BV91</f>
        <v>0</v>
      </c>
      <c r="H642" s="258">
        <f>(H628/H612)*BV60</f>
        <v>67056.536541781912</v>
      </c>
      <c r="I642" s="256">
        <f>(I629/I612)*BV92</f>
        <v>143877.52018795992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-11592767.286857506</v>
      </c>
      <c r="D643" s="256">
        <f>(D615/D612)*BW90</f>
        <v>0</v>
      </c>
      <c r="E643" s="258">
        <f>(E623/E612)*SUM(C643:D643)</f>
        <v>-144647.28560785338</v>
      </c>
      <c r="F643" s="258">
        <f>(F624/F612)*BW64</f>
        <v>15.624942037148589</v>
      </c>
      <c r="G643" s="256">
        <f>(G625/G612)*BW91</f>
        <v>0</v>
      </c>
      <c r="H643" s="258">
        <f>(H628/H612)*BW60</f>
        <v>9687.4709553189041</v>
      </c>
      <c r="I643" s="256">
        <f>(I629/I612)*BW92</f>
        <v>0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8358649.0819702912</v>
      </c>
      <c r="D644" s="256">
        <f>(D615/D612)*BX90</f>
        <v>1435561.161017773</v>
      </c>
      <c r="E644" s="258">
        <f>(E623/E612)*SUM(C644:D644)</f>
        <v>122206.01787866039</v>
      </c>
      <c r="F644" s="258">
        <f>(F624/F612)*BX64</f>
        <v>395.92702289649935</v>
      </c>
      <c r="G644" s="256">
        <f>(G625/G612)*BX91</f>
        <v>0</v>
      </c>
      <c r="H644" s="258">
        <f>(H628/H612)*BX60</f>
        <v>57111.420082332188</v>
      </c>
      <c r="I644" s="256">
        <f>(I629/I612)*BX92</f>
        <v>219448.36751795517</v>
      </c>
      <c r="J644" s="256">
        <f>(J630/J612)*BX93</f>
        <v>0</v>
      </c>
      <c r="K644" s="258">
        <f>SUM(C631:J644)</f>
        <v>116111328.83107957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6525456.2378165619</v>
      </c>
      <c r="D645" s="256">
        <f>(D615/D612)*BY90</f>
        <v>435735.35099893459</v>
      </c>
      <c r="E645" s="258">
        <f>(E623/E612)*SUM(C645:D645)</f>
        <v>86857.386420574869</v>
      </c>
      <c r="F645" s="258">
        <f>(F624/F612)*BY64</f>
        <v>1900.0430306073565</v>
      </c>
      <c r="G645" s="256">
        <f>(G625/G612)*BY91</f>
        <v>0</v>
      </c>
      <c r="H645" s="258">
        <f>(H628/H612)*BY60</f>
        <v>73789.6723830674</v>
      </c>
      <c r="I645" s="256">
        <f>(I629/I612)*BY92</f>
        <v>66549.211292150852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5732102.71201672</v>
      </c>
      <c r="D647" s="256">
        <f>(D615/D612)*CA90</f>
        <v>243874.70523984169</v>
      </c>
      <c r="E647" s="258">
        <f>(E623/E612)*SUM(C647:D647)</f>
        <v>74564.501371467661</v>
      </c>
      <c r="F647" s="258">
        <f>(F624/F612)*CA64</f>
        <v>72.3778205783194</v>
      </c>
      <c r="G647" s="256">
        <f>(G625/G612)*CA91</f>
        <v>0</v>
      </c>
      <c r="H647" s="258">
        <f>(H628/H612)*CA60</f>
        <v>70921.219103744239</v>
      </c>
      <c r="I647" s="256">
        <f>(I629/I612)*CA92</f>
        <v>37375.349299641057</v>
      </c>
      <c r="J647" s="256">
        <f>(J630/J612)*CA93</f>
        <v>0</v>
      </c>
      <c r="K647" s="258">
        <v>0</v>
      </c>
      <c r="L647" s="258">
        <f>SUM(C645:K647)</f>
        <v>13349198.766793888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231380164.3544651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17910945.483036641</v>
      </c>
      <c r="D668" s="256">
        <f>(D615/D612)*C90</f>
        <v>1614653.497602005</v>
      </c>
      <c r="E668" s="258">
        <f>(E623/E612)*SUM(C668:D668)</f>
        <v>243628.18838076142</v>
      </c>
      <c r="F668" s="258">
        <f>(F624/F612)*C64</f>
        <v>17297.282679186243</v>
      </c>
      <c r="G668" s="256">
        <f>(G625/G612)*C91</f>
        <v>106490.51184652848</v>
      </c>
      <c r="H668" s="258">
        <f>(H628/H612)*C60</f>
        <v>122604.90723238711</v>
      </c>
      <c r="I668" s="256">
        <f>(I629/I612)*C92</f>
        <v>246747.60384026353</v>
      </c>
      <c r="J668" s="256">
        <f>(J630/J612)*C93</f>
        <v>48344.292089632472</v>
      </c>
      <c r="K668" s="256">
        <f>(K644/K612)*C89</f>
        <v>1970881.2832822474</v>
      </c>
      <c r="L668" s="256">
        <f>(L647/L612)*C94</f>
        <v>570961.14890471054</v>
      </c>
      <c r="M668" s="231">
        <f ref="M668:M713" t="shared" si="18">ROUND(SUM(D668:L668),0)</f>
        <v>4941609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69078375.642125562</v>
      </c>
      <c r="D670" s="256">
        <f>(D615/D612)*E90</f>
        <v>8683458.2633139</v>
      </c>
      <c r="E670" s="258">
        <f>(E623/E612)*SUM(C670:D670)</f>
        <v>970263.43408637564</v>
      </c>
      <c r="F670" s="258">
        <f>(F624/F612)*E64</f>
        <v>37329.244287967813</v>
      </c>
      <c r="G670" s="256">
        <f>(G625/G612)*E91</f>
        <v>4003395.1814580532</v>
      </c>
      <c r="H670" s="258">
        <f>(H628/H612)*E60</f>
        <v>793427.91815433709</v>
      </c>
      <c r="I670" s="256">
        <f>(I629/I612)*E92</f>
        <v>1327117.8103982264</v>
      </c>
      <c r="J670" s="256">
        <f>(J630/J612)*E93</f>
        <v>443384.933495411</v>
      </c>
      <c r="K670" s="256">
        <f>(K644/K612)*E89</f>
        <v>9856650.0790201742</v>
      </c>
      <c r="L670" s="256">
        <f>(L647/L612)*E94</f>
        <v>3800359.407155551</v>
      </c>
      <c r="M670" s="231">
        <f t="shared" si="18"/>
        <v>29915386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1832614.6024612458</v>
      </c>
      <c r="D671" s="256">
        <f>(D615/D612)*F90</f>
        <v>1037324.3180165876</v>
      </c>
      <c r="E671" s="258">
        <f>(E623/E612)*SUM(C671:D671)</f>
        <v>35809.29940498979</v>
      </c>
      <c r="F671" s="258">
        <f>(F624/F612)*F64</f>
        <v>1633.7088738128939</v>
      </c>
      <c r="G671" s="256">
        <f>(G625/G612)*F91</f>
        <v>37443.696126352617</v>
      </c>
      <c r="H671" s="258">
        <f>(H628/H612)*F60</f>
        <v>33665.6792064274</v>
      </c>
      <c r="I671" s="256">
        <f>(I629/I612)*F92</f>
        <v>158523.03323640861</v>
      </c>
      <c r="J671" s="256">
        <f>(J630/J612)*F93</f>
        <v>4073.9819425417595</v>
      </c>
      <c r="K671" s="256">
        <f>(K644/K612)*F89</f>
        <v>217658.77275746843</v>
      </c>
      <c r="L671" s="256">
        <f>(L647/L612)*F94</f>
        <v>131710.66993607616</v>
      </c>
      <c r="M671" s="231">
        <f t="shared" si="18"/>
        <v>1657843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640885.19090995262</v>
      </c>
      <c r="D675" s="256">
        <f>(D615/D612)*J90</f>
        <v>138300.94885191353</v>
      </c>
      <c r="E675" s="258">
        <f>(E623/E612)*SUM(C675:D675)</f>
        <v>9722.1963756306341</v>
      </c>
      <c r="F675" s="258">
        <f>(F624/F612)*J64</f>
        <v>107.53335694501604</v>
      </c>
      <c r="G675" s="256">
        <f>(G625/G612)*J91</f>
        <v>0</v>
      </c>
      <c r="H675" s="258">
        <f>(H628/H612)*J60</f>
        <v>0</v>
      </c>
      <c r="I675" s="256">
        <f>(I629/I612)*J92</f>
        <v>21089.538789766113</v>
      </c>
      <c r="J675" s="256">
        <f>(J630/J612)*J93</f>
        <v>1923.0074135618072</v>
      </c>
      <c r="K675" s="256">
        <f>(K644/K612)*J89</f>
        <v>79815.978196849886</v>
      </c>
      <c r="L675" s="256">
        <f>(L647/L612)*J94</f>
        <v>0</v>
      </c>
      <c r="M675" s="231">
        <f t="shared" si="18"/>
        <v>250959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9720112.8947254829</v>
      </c>
      <c r="D676" s="256">
        <f>(D615/D612)*K90</f>
        <v>0</v>
      </c>
      <c r="E676" s="258">
        <f>(E623/E612)*SUM(C676:D676)</f>
        <v>121281.47760007884</v>
      </c>
      <c r="F676" s="258">
        <f>(F624/F612)*K64</f>
        <v>9165.161543996026</v>
      </c>
      <c r="G676" s="256">
        <f>(G625/G612)*K91</f>
        <v>0</v>
      </c>
      <c r="H676" s="258">
        <f>(H628/H612)*K60</f>
        <v>204862.52851788752</v>
      </c>
      <c r="I676" s="256">
        <f>(I629/I612)*K92</f>
        <v>0</v>
      </c>
      <c r="J676" s="256">
        <f>(J630/J612)*K93</f>
        <v>448.13155891450009</v>
      </c>
      <c r="K676" s="256">
        <f>(K644/K612)*K89</f>
        <v>358549.01458947523</v>
      </c>
      <c r="L676" s="256">
        <f>(L647/L612)*K94</f>
        <v>558526.92481983616</v>
      </c>
      <c r="M676" s="231">
        <f t="shared" si="18"/>
        <v>1252833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166.48514750295726</v>
      </c>
      <c r="D679" s="256">
        <f>(D615/D612)*N90</f>
        <v>0</v>
      </c>
      <c r="E679" s="258">
        <f>(E623/E612)*SUM(C679:D679)</f>
        <v>2.0772973427687731</v>
      </c>
      <c r="F679" s="258">
        <f>(F624/F612)*N64</f>
        <v>114.798511315443</v>
      </c>
      <c r="G679" s="256">
        <f>(G625/G612)*N91</f>
        <v>3320.3277547940888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3437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-948.0771595088753</v>
      </c>
      <c r="D680" s="256">
        <f>(D615/D612)*O90</f>
        <v>0</v>
      </c>
      <c r="E680" s="258">
        <f>(E623/E612)*SUM(C680:D680)</f>
        <v>-11.829512684622934</v>
      </c>
      <c r="F680" s="258">
        <f>(F624/F612)*O64</f>
        <v>-0.40609175882745618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-12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71201315.23419027</v>
      </c>
      <c r="D681" s="256">
        <f>(D615/D612)*P90</f>
        <v>3174873.6771427612</v>
      </c>
      <c r="E681" s="258">
        <f>(E623/E612)*SUM(C681:D681)</f>
        <v>928019.47746141138</v>
      </c>
      <c r="F681" s="258">
        <f>(F624/F612)*P64</f>
        <v>379418.70297618583</v>
      </c>
      <c r="G681" s="256">
        <f>(G625/G612)*P91</f>
        <v>0</v>
      </c>
      <c r="H681" s="258">
        <f>(H628/H612)*P60</f>
        <v>210908.60968149084</v>
      </c>
      <c r="I681" s="256">
        <f>(I629/I612)*P92</f>
        <v>485176.5562690082</v>
      </c>
      <c r="J681" s="256">
        <f>(J630/J612)*P93</f>
        <v>392887.4836474288</v>
      </c>
      <c r="K681" s="256">
        <f>(K644/K612)*P89</f>
        <v>18935823.91529987</v>
      </c>
      <c r="L681" s="256">
        <f>(L647/L612)*P94</f>
        <v>444961.0115113174</v>
      </c>
      <c r="M681" s="231">
        <f t="shared" si="18"/>
        <v>24952069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11573502.679577706</v>
      </c>
      <c r="D682" s="256">
        <f>(D615/D612)*Q90</f>
        <v>1899790.001964818</v>
      </c>
      <c r="E682" s="258">
        <f>(E623/E612)*SUM(C682:D682)</f>
        <v>168111.30305312728</v>
      </c>
      <c r="F682" s="258">
        <f>(F624/F612)*Q64</f>
        <v>9272.5751470734376</v>
      </c>
      <c r="G682" s="256">
        <f>(G625/G612)*Q91</f>
        <v>6533.978312647002</v>
      </c>
      <c r="H682" s="258">
        <f>(H628/H612)*Q60</f>
        <v>122914.08183734411</v>
      </c>
      <c r="I682" s="256">
        <f>(I629/I612)*Q92</f>
        <v>290332.65067244682</v>
      </c>
      <c r="J682" s="256">
        <f>(J630/J612)*Q93</f>
        <v>9958.0888479227833</v>
      </c>
      <c r="K682" s="256">
        <f>(K644/K612)*Q89</f>
        <v>1065401.4891080156</v>
      </c>
      <c r="L682" s="256">
        <f>(L647/L612)*Q94</f>
        <v>625763.84024174919</v>
      </c>
      <c r="M682" s="231">
        <f t="shared" si="18"/>
        <v>4198078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33564418.888788857</v>
      </c>
      <c r="D683" s="256">
        <f>(D615/D612)*R90</f>
        <v>1272731.6182246795</v>
      </c>
      <c r="E683" s="258">
        <f>(E623/E612)*SUM(C683:D683)</f>
        <v>434676.133356398</v>
      </c>
      <c r="F683" s="258">
        <f>(F624/F612)*R64</f>
        <v>31878.898003277918</v>
      </c>
      <c r="G683" s="256">
        <f>(G625/G612)*R91</f>
        <v>0</v>
      </c>
      <c r="H683" s="258">
        <f>(H628/H612)*R60</f>
        <v>144934.18425705834</v>
      </c>
      <c r="I683" s="256">
        <f>(I629/I612)*R92</f>
        <v>194492.41328339861</v>
      </c>
      <c r="J683" s="256">
        <f>(J630/J612)*R93</f>
        <v>26168.699811236958</v>
      </c>
      <c r="K683" s="256">
        <f>(K644/K612)*R89</f>
        <v>2950261.364525402</v>
      </c>
      <c r="L683" s="256">
        <f>(L647/L612)*R94</f>
        <v>53881.637701122061</v>
      </c>
      <c r="M683" s="231">
        <f t="shared" si="18"/>
        <v>5109025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11251961.779588847</v>
      </c>
      <c r="D684" s="256">
        <f>(D615/D612)*S90</f>
        <v>1208150.8544507781</v>
      </c>
      <c r="E684" s="258">
        <f>(E623/E612)*SUM(C684:D684)</f>
        <v>155469.47732878316</v>
      </c>
      <c r="F684" s="258">
        <f>(F624/F612)*S64</f>
        <v>13594.054945809497</v>
      </c>
      <c r="G684" s="256">
        <f>(G625/G612)*S91</f>
        <v>0</v>
      </c>
      <c r="H684" s="258">
        <f>(H628/H612)*S60</f>
        <v>202887.24631955125</v>
      </c>
      <c r="I684" s="256">
        <f>(I629/I612)*S92</f>
        <v>184650.62851484108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1764752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3581775.5067288862</v>
      </c>
      <c r="D685" s="256">
        <f>(D615/D612)*T90</f>
        <v>62161.505193401368</v>
      </c>
      <c r="E685" s="258">
        <f>(E623/E612)*SUM(C685:D685)</f>
        <v>45466.762564801735</v>
      </c>
      <c r="F685" s="258">
        <f>(F624/F612)*T64</f>
        <v>4793.4323830351686</v>
      </c>
      <c r="G685" s="256">
        <f>(G625/G612)*T91</f>
        <v>0</v>
      </c>
      <c r="H685" s="258">
        <f>(H628/H612)*T60</f>
        <v>25627.139477545752</v>
      </c>
      <c r="I685" s="256">
        <f>(I629/I612)*T92</f>
        <v>9490.29245539475</v>
      </c>
      <c r="J685" s="256">
        <f>(J630/J612)*T93</f>
        <v>460.92718148210753</v>
      </c>
      <c r="K685" s="256">
        <f>(K644/K612)*T89</f>
        <v>232375.78387091518</v>
      </c>
      <c r="L685" s="256">
        <f>(L647/L612)*T94</f>
        <v>135210.67375255929</v>
      </c>
      <c r="M685" s="231">
        <f t="shared" si="18"/>
        <v>515587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45914043.831168987</v>
      </c>
      <c r="D686" s="256">
        <f>(D615/D612)*U90</f>
        <v>2134659.6891550212</v>
      </c>
      <c r="E686" s="258">
        <f>(E623/E612)*SUM(C686:D686)</f>
        <v>599521.61284826149</v>
      </c>
      <c r="F686" s="258">
        <f>(F624/F612)*U64</f>
        <v>146049.53080501733</v>
      </c>
      <c r="G686" s="256">
        <f>(G625/G612)*U91</f>
        <v>0</v>
      </c>
      <c r="H686" s="258">
        <f>(H628/H612)*U60</f>
        <v>261681.95036220478</v>
      </c>
      <c r="I686" s="256">
        <f>(I629/I612)*U92</f>
        <v>326302.03071943682</v>
      </c>
      <c r="J686" s="256">
        <f>(J630/J612)*U93</f>
        <v>38660.397865958883</v>
      </c>
      <c r="K686" s="256">
        <f>(K644/K612)*U89</f>
        <v>7699373.3514334084</v>
      </c>
      <c r="L686" s="256">
        <f>(L647/L612)*U94</f>
        <v>4144.7413616247741</v>
      </c>
      <c r="M686" s="231">
        <f t="shared" si="18"/>
        <v>11210393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0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4425018.7491593929</v>
      </c>
      <c r="D688" s="256">
        <f>(D615/D612)*W90</f>
        <v>449982.0959729898</v>
      </c>
      <c r="E688" s="258">
        <f>(E623/E612)*SUM(C688:D688)</f>
        <v>60827.20563051512</v>
      </c>
      <c r="F688" s="258">
        <f>(F624/F612)*W64</f>
        <v>3952.1485027476842</v>
      </c>
      <c r="G688" s="256">
        <f>(G625/G612)*W91</f>
        <v>0</v>
      </c>
      <c r="H688" s="258">
        <f>(H628/H612)*W60</f>
        <v>16987.426905692191</v>
      </c>
      <c r="I688" s="256">
        <f>(I629/I612)*W92</f>
        <v>68775.329275515047</v>
      </c>
      <c r="J688" s="256">
        <f>(J630/J612)*W93</f>
        <v>65041.250618135025</v>
      </c>
      <c r="K688" s="256">
        <f>(K644/K612)*W89</f>
        <v>1208261.0676566646</v>
      </c>
      <c r="L688" s="256">
        <f>(L647/L612)*W94</f>
        <v>0</v>
      </c>
      <c r="M688" s="231">
        <f t="shared" si="18"/>
        <v>1873827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6404839.8413627166</v>
      </c>
      <c r="D689" s="256">
        <f>(D615/D612)*X90</f>
        <v>270284.94474363275</v>
      </c>
      <c r="E689" s="258">
        <f>(E623/E612)*SUM(C689:D689)</f>
        <v>83288.024119883674</v>
      </c>
      <c r="F689" s="258">
        <f>(F624/F612)*X64</f>
        <v>9111.4285192979987</v>
      </c>
      <c r="G689" s="256">
        <f>(G625/G612)*X91</f>
        <v>0</v>
      </c>
      <c r="H689" s="258">
        <f>(H628/H612)*X60</f>
        <v>27774.185345302605</v>
      </c>
      <c r="I689" s="256">
        <f>(I629/I612)*X92</f>
        <v>41358.9288488191</v>
      </c>
      <c r="J689" s="256">
        <f>(J630/J612)*X93</f>
        <v>108104.21593909879</v>
      </c>
      <c r="K689" s="256">
        <f>(K644/K612)*X89</f>
        <v>2278744.0467537483</v>
      </c>
      <c r="L689" s="256">
        <f>(L647/L612)*X94</f>
        <v>0</v>
      </c>
      <c r="M689" s="231">
        <f t="shared" si="18"/>
        <v>2818666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30451601.492086243</v>
      </c>
      <c r="D690" s="256">
        <f>(D615/D612)*Y90</f>
        <v>2315163.2599112112</v>
      </c>
      <c r="E690" s="258">
        <f>(E623/E612)*SUM(C690:D690)</f>
        <v>408843.15731074306</v>
      </c>
      <c r="F690" s="258">
        <f>(F624/F612)*Y64</f>
        <v>55008.110137908756</v>
      </c>
      <c r="G690" s="256">
        <f>(G625/G612)*Y91</f>
        <v>200.01974426470414</v>
      </c>
      <c r="H690" s="258">
        <f>(H628/H612)*Y60</f>
        <v>175989.05568829342</v>
      </c>
      <c r="I690" s="256">
        <f>(I629/I612)*Y92</f>
        <v>353835.59525052033</v>
      </c>
      <c r="J690" s="256">
        <f>(J630/J612)*Y93</f>
        <v>335949.48817380349</v>
      </c>
      <c r="K690" s="256">
        <f>(K644/K612)*Y89</f>
        <v>4300070.2218014356</v>
      </c>
      <c r="L690" s="256">
        <f>(L647/L612)*Y94</f>
        <v>100394.84631491119</v>
      </c>
      <c r="M690" s="231">
        <f t="shared" si="18"/>
        <v>8045454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10377832.549746003</v>
      </c>
      <c r="D691" s="256">
        <f>(D615/D612)*Z90</f>
        <v>758907.97637738555</v>
      </c>
      <c r="E691" s="258">
        <f>(E623/E612)*SUM(C691:D691)</f>
        <v>138957.26945618671</v>
      </c>
      <c r="F691" s="258">
        <f>(F624/F612)*Z64</f>
        <v>4277.8229474045611</v>
      </c>
      <c r="G691" s="256">
        <f>(G625/G612)*Z91</f>
        <v>0</v>
      </c>
      <c r="H691" s="258">
        <f>(H628/H612)*Z60</f>
        <v>71333.451910353557</v>
      </c>
      <c r="I691" s="256">
        <f>(I629/I612)*Z92</f>
        <v>115992.46334371362</v>
      </c>
      <c r="J691" s="256">
        <f>(J630/J612)*Z93</f>
        <v>24979.048635307361</v>
      </c>
      <c r="K691" s="256">
        <f>(K644/K612)*Z89</f>
        <v>1247563.639905829</v>
      </c>
      <c r="L691" s="256">
        <f>(L647/L612)*Z94</f>
        <v>44026.363796814265</v>
      </c>
      <c r="M691" s="231">
        <f t="shared" si="18"/>
        <v>2406038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5075900.3780422108</v>
      </c>
      <c r="D692" s="256">
        <f>(D615/D612)*AA90</f>
        <v>408653.0952227824</v>
      </c>
      <c r="E692" s="258">
        <f>(E623/E612)*SUM(C692:D692)</f>
        <v>68432.82134872867</v>
      </c>
      <c r="F692" s="258">
        <f>(F624/F612)*AA64</f>
        <v>28530.168761989615</v>
      </c>
      <c r="G692" s="256">
        <f>(G625/G612)*AA91</f>
        <v>0</v>
      </c>
      <c r="H692" s="258">
        <f>(H628/H612)*AA60</f>
        <v>11937.575024728083</v>
      </c>
      <c r="I692" s="256">
        <f>(I629/I612)*AA92</f>
        <v>62448.467638585214</v>
      </c>
      <c r="J692" s="256">
        <f>(J630/J612)*AA93</f>
        <v>26584.082929603803</v>
      </c>
      <c r="K692" s="256">
        <f>(K644/K612)*AA89</f>
        <v>939445.7167232288</v>
      </c>
      <c r="L692" s="256">
        <f>(L647/L612)*AA94</f>
        <v>0</v>
      </c>
      <c r="M692" s="231">
        <f t="shared" si="18"/>
        <v>1546032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75269265.742328137</v>
      </c>
      <c r="D693" s="256">
        <f>(D615/D612)*AB90</f>
        <v>714756.50728326151</v>
      </c>
      <c r="E693" s="258">
        <f>(E623/E612)*SUM(C693:D693)</f>
        <v>948081.01430908346</v>
      </c>
      <c r="F693" s="258">
        <f>(F624/F612)*AB64</f>
        <v>546036.43808867375</v>
      </c>
      <c r="G693" s="256">
        <f>(G625/G612)*AB91</f>
        <v>0</v>
      </c>
      <c r="H693" s="258">
        <f>(H628/H612)*AB60</f>
        <v>141790.90910666232</v>
      </c>
      <c r="I693" s="256">
        <f>(I629/I612)*AB92</f>
        <v>109196.94528923344</v>
      </c>
      <c r="J693" s="256">
        <f>(J630/J612)*AB93</f>
        <v>0</v>
      </c>
      <c r="K693" s="256">
        <f>(K644/K612)*AB89</f>
        <v>4191074.4651151882</v>
      </c>
      <c r="L693" s="256">
        <f>(L647/L612)*AB94</f>
        <v>276.3160907749849</v>
      </c>
      <c r="M693" s="231">
        <f t="shared" si="18"/>
        <v>6651213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3129559.8983756541</v>
      </c>
      <c r="D694" s="256">
        <f>(D615/D612)*AC90</f>
        <v>64244.755637720766</v>
      </c>
      <c r="E694" s="258">
        <f>(E623/E612)*SUM(C694:D694)</f>
        <v>39850.293077865557</v>
      </c>
      <c r="F694" s="258">
        <f>(F624/F612)*AC64</f>
        <v>3187.4813497806626</v>
      </c>
      <c r="G694" s="256">
        <f>(G625/G612)*AC91</f>
        <v>0</v>
      </c>
      <c r="H694" s="258">
        <f>(H628/H612)*AC60</f>
        <v>38045.652776651368</v>
      </c>
      <c r="I694" s="256">
        <f>(I629/I612)*AC92</f>
        <v>9841.78476855752</v>
      </c>
      <c r="J694" s="256">
        <f>(J630/J612)*AC93</f>
        <v>13224.579677273721</v>
      </c>
      <c r="K694" s="256">
        <f>(K644/K612)*AC89</f>
        <v>833617.31531999435</v>
      </c>
      <c r="L694" s="256">
        <f>(L647/L612)*AC94</f>
        <v>184.21072718332329</v>
      </c>
      <c r="M694" s="231">
        <f t="shared" si="18"/>
        <v>1002196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2067142.340686274</v>
      </c>
      <c r="D695" s="256">
        <f>(D615/D612)*AD90</f>
        <v>106245.77266028925</v>
      </c>
      <c r="E695" s="258">
        <f>(E623/E612)*SUM(C695:D695)</f>
        <v>27118.17492656429</v>
      </c>
      <c r="F695" s="258">
        <f>(F624/F612)*AD64</f>
        <v>382.05674286749286</v>
      </c>
      <c r="G695" s="256">
        <f>(G625/G612)*AD91</f>
        <v>0</v>
      </c>
      <c r="H695" s="258">
        <f>(H628/H612)*AD60</f>
        <v>0</v>
      </c>
      <c r="I695" s="256">
        <f>(I629/I612)*AD92</f>
        <v>16285.810509874944</v>
      </c>
      <c r="J695" s="256">
        <f>(J630/J612)*AD93</f>
        <v>3193.4380761756361</v>
      </c>
      <c r="K695" s="256">
        <f>(K644/K612)*AD89</f>
        <v>286873.72780334979</v>
      </c>
      <c r="L695" s="256">
        <f>(L647/L612)*AD94</f>
        <v>0</v>
      </c>
      <c r="M695" s="231">
        <f t="shared" si="18"/>
        <v>440099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10230993.3120125</v>
      </c>
      <c r="D696" s="256">
        <f>(D615/D612)*AE90</f>
        <v>1279317.3776938182</v>
      </c>
      <c r="E696" s="258">
        <f>(E623/E612)*SUM(C696:D696)</f>
        <v>143618.44385995588</v>
      </c>
      <c r="F696" s="258">
        <f>(F624/F612)*AE64</f>
        <v>9246.1970680675386</v>
      </c>
      <c r="G696" s="256">
        <f>(G625/G612)*AE91</f>
        <v>0</v>
      </c>
      <c r="H696" s="258">
        <f>(H628/H612)*AE60</f>
        <v>110839.09587707958</v>
      </c>
      <c r="I696" s="256">
        <f>(I629/I612)*AE92</f>
        <v>195546.8902228869</v>
      </c>
      <c r="J696" s="256">
        <f>(J630/J612)*AE93</f>
        <v>0</v>
      </c>
      <c r="K696" s="256">
        <f>(K644/K612)*AE89</f>
        <v>831162.51268060168</v>
      </c>
      <c r="L696" s="256">
        <f>(L647/L612)*AE94</f>
        <v>123513.29257641827</v>
      </c>
      <c r="M696" s="231">
        <f t="shared" si="18"/>
        <v>2693244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638685.098079425</v>
      </c>
      <c r="D697" s="256">
        <f>(D615/D612)*AF90</f>
        <v>69688.087443845638</v>
      </c>
      <c r="E697" s="258">
        <f>(E623/E612)*SUM(C697:D697)</f>
        <v>8838.6367075177277</v>
      </c>
      <c r="F697" s="258">
        <f>(F624/F612)*AF64</f>
        <v>19.042074583928812</v>
      </c>
      <c r="G697" s="256">
        <f>(G625/G612)*AF91</f>
        <v>0</v>
      </c>
      <c r="H697" s="258">
        <f>(H628/H612)*AF60</f>
        <v>7265.6032164891785</v>
      </c>
      <c r="I697" s="256">
        <f>(I629/I612)*AF92</f>
        <v>10661.933499270646</v>
      </c>
      <c r="J697" s="256">
        <f>(J630/J612)*AF93</f>
        <v>0</v>
      </c>
      <c r="K697" s="256">
        <f>(K644/K612)*AF89</f>
        <v>25135.81418562922</v>
      </c>
      <c r="L697" s="256">
        <f>(L647/L612)*AF94</f>
        <v>5894.7432698663451</v>
      </c>
      <c r="M697" s="231">
        <f t="shared" si="18"/>
        <v>127504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16822791.59729366</v>
      </c>
      <c r="D698" s="256">
        <f>(D615/D612)*AG90</f>
        <v>1015080.5794014353</v>
      </c>
      <c r="E698" s="258">
        <f>(E623/E612)*SUM(C698:D698)</f>
        <v>222569.79093369006</v>
      </c>
      <c r="F698" s="258">
        <f>(F624/F612)*AG64</f>
        <v>9194.4493136551719</v>
      </c>
      <c r="G698" s="256">
        <f>(G625/G612)*AG91</f>
        <v>428375.618966908</v>
      </c>
      <c r="H698" s="258">
        <f>(H628/H612)*AG60</f>
        <v>106768.29691181259</v>
      </c>
      <c r="I698" s="256">
        <f>(I629/I612)*AG92</f>
        <v>155125.27420916854</v>
      </c>
      <c r="J698" s="256">
        <f>(J630/J612)*AG93</f>
        <v>157993.66488448432</v>
      </c>
      <c r="K698" s="256">
        <f>(K644/K612)*AG89</f>
        <v>2834093.5673385048</v>
      </c>
      <c r="L698" s="256">
        <f>(L647/L612)*AG94</f>
        <v>241776.57942811181</v>
      </c>
      <c r="M698" s="231">
        <f t="shared" si="18"/>
        <v>5170978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282953095.33712804</v>
      </c>
      <c r="D701" s="256">
        <f>(D615/D612)*AJ90</f>
        <v>14663462.264546348</v>
      </c>
      <c r="E701" s="258">
        <f>(E623/E612)*SUM(C701:D701)</f>
        <v>3713472.9045962854</v>
      </c>
      <c r="F701" s="258">
        <f>(F624/F612)*AJ64</f>
        <v>755445.06478905282</v>
      </c>
      <c r="G701" s="256">
        <f>(G625/G612)*AJ91</f>
        <v>5547.2142409411281</v>
      </c>
      <c r="H701" s="258">
        <f>(H628/H612)*AJ60</f>
        <v>1498981.5430331221</v>
      </c>
      <c r="I701" s="256">
        <f>(I629/I612)*AJ92</f>
        <v>2241114.9887258122</v>
      </c>
      <c r="J701" s="256">
        <f>(J630/J612)*AJ93</f>
        <v>303792.51293933904</v>
      </c>
      <c r="K701" s="256">
        <f>(K644/K612)*AJ89</f>
        <v>27800954.261058841</v>
      </c>
      <c r="L701" s="256">
        <f>(L647/L612)*AJ94</f>
        <v>2778910.9249240234</v>
      </c>
      <c r="M701" s="231">
        <f t="shared" si="18"/>
        <v>53761682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198603555.33915368</v>
      </c>
      <c r="D707" s="256">
        <f>(D615/D612)*AP90</f>
        <v>18955764.599371139</v>
      </c>
      <c r="E707" s="258">
        <f>(E623/E612)*SUM(C707:D707)</f>
        <v>2714568.860833975</v>
      </c>
      <c r="F707" s="258">
        <f>(F624/F612)*AP64</f>
        <v>362437.69622311217</v>
      </c>
      <c r="G707" s="256">
        <f>(G625/G612)*AP91</f>
        <v>0</v>
      </c>
      <c r="H707" s="258">
        <f>(H628/H612)*AP60</f>
        <v>1391182.664104786</v>
      </c>
      <c r="I707" s="256">
        <f>(I629/I612)*AP92</f>
        <v>2897116.8091919259</v>
      </c>
      <c r="J707" s="256">
        <f>(J630/J612)*AP93</f>
        <v>359815.8302300158</v>
      </c>
      <c r="K707" s="256">
        <f>(K644/K612)*AP89</f>
        <v>19158432.677793238</v>
      </c>
      <c r="L707" s="256">
        <f>(L647/L612)*AP94</f>
        <v>3418306.3589773388</v>
      </c>
      <c r="M707" s="231">
        <f t="shared" si="18"/>
        <v>49257625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7144852.6639978448</v>
      </c>
      <c r="D711" s="256">
        <f>(D615/D612)*AT90</f>
        <v>148246.78968285775</v>
      </c>
      <c r="E711" s="258">
        <f>(E623/E612)*SUM(C711:D711)</f>
        <v>90998.724768587592</v>
      </c>
      <c r="F711" s="258">
        <f>(F624/F612)*AT64</f>
        <v>27469.13178251273</v>
      </c>
      <c r="G711" s="256">
        <f>(G625/G612)*AT91</f>
        <v>0</v>
      </c>
      <c r="H711" s="258">
        <f>(H628/H612)*AT60</f>
        <v>35228.728598154383</v>
      </c>
      <c r="I711" s="256">
        <f>(I629/I612)*AT92</f>
        <v>22612.672146804776</v>
      </c>
      <c r="J711" s="256">
        <f>(J630/J612)*AT93</f>
        <v>0</v>
      </c>
      <c r="K711" s="256">
        <f>(K644/K612)*AT89</f>
        <v>434655.06563318695</v>
      </c>
      <c r="L711" s="256">
        <f>(L647/L612)*AT94</f>
        <v>75434.292781570883</v>
      </c>
      <c r="M711" s="231">
        <f t="shared" si="18"/>
        <v>834645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30157932.0547928</v>
      </c>
      <c r="D713" s="256">
        <f>(D615/D612)*AV90</f>
        <v>1444162.9693039951</v>
      </c>
      <c r="E713" s="258">
        <f>(E623/E612)*SUM(C713:D713)</f>
        <v>394311.13828527235</v>
      </c>
      <c r="F713" s="258">
        <f>(F624/F612)*AV64</f>
        <v>172145.98059683378</v>
      </c>
      <c r="G713" s="256">
        <f>(G625/G612)*AV91</f>
        <v>853.4175755294043</v>
      </c>
      <c r="H713" s="258">
        <f>(H628/H612)*AV60</f>
        <v>87462.060468943018</v>
      </c>
      <c r="I713" s="256">
        <f>(I629/I612)*AV92</f>
        <v>220737.17266621866</v>
      </c>
      <c r="J713" s="256">
        <f>(J630/J612)*AV93</f>
        <v>49915.36292877543</v>
      </c>
      <c r="K713" s="256">
        <f>(K644/K612)*AV89</f>
        <v>6374453.6992263068</v>
      </c>
      <c r="L713" s="256">
        <f>(L647/L612)*AV94</f>
        <v>234960.78252232887</v>
      </c>
      <c r="M713" s="231">
        <f t="shared" si="18"/>
        <v>8979003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1191402400.8899999</v>
      </c>
      <c r="D715" s="231">
        <f>SUM(D616:D647)+SUM(D668:D713)</f>
        <v>80645715.974456728</v>
      </c>
      <c r="E715" s="231">
        <f>SUM(E624:E647)+SUM(E668:E713)</f>
        <v>14682375.091333315</v>
      </c>
      <c r="F715" s="231">
        <f>SUM(F625:F648)+SUM(F668:F713)</f>
        <v>2669450.8014777126</v>
      </c>
      <c r="G715" s="231">
        <f>SUM(G626:G647)+SUM(G668:G713)</f>
        <v>4592159.9660260193</v>
      </c>
      <c r="H715" s="231">
        <f>SUM(H629:H647)+SUM(H668:H713)</f>
        <v>7043478.4391945256</v>
      </c>
      <c r="I715" s="231">
        <f>SUM(I630:I647)+SUM(I668:I713)</f>
        <v>11385773.336177174</v>
      </c>
      <c r="J715" s="231">
        <f>SUM(J631:J647)+SUM(J668:J713)</f>
        <v>2416197.77014877</v>
      </c>
      <c r="K715" s="231">
        <f>SUM(K668:K713)</f>
        <v>116111328.83107957</v>
      </c>
      <c r="L715" s="231">
        <f>SUM(L668:L713)</f>
        <v>13349198.766793888</v>
      </c>
      <c r="M715" s="231">
        <f>SUM(M668:M713)</f>
        <v>231380165</v>
      </c>
      <c r="N715" s="250" t="s">
        <v>697</v>
      </c>
    </row>
    <row r="716" ht="12.6" customHeight="1" s="231" customFormat="1">
      <c r="C716" s="253">
        <f>CE85</f>
        <v>1191402400.8900003</v>
      </c>
      <c r="D716" s="231">
        <f>D615</f>
        <v>80645715.974456728</v>
      </c>
      <c r="E716" s="231">
        <f>E623</f>
        <v>14682375.091333319</v>
      </c>
      <c r="F716" s="231">
        <f>F624</f>
        <v>2669450.801477714</v>
      </c>
      <c r="G716" s="231">
        <f>G625</f>
        <v>4592159.9660260184</v>
      </c>
      <c r="H716" s="231">
        <f>H628</f>
        <v>7043478.4391945275</v>
      </c>
      <c r="I716" s="231">
        <f>I629</f>
        <v>11385773.336177174</v>
      </c>
      <c r="J716" s="231">
        <f>J630</f>
        <v>2416197.7701487704</v>
      </c>
      <c r="K716" s="231">
        <f>K644</f>
        <v>116111328.83107957</v>
      </c>
      <c r="L716" s="231">
        <f>L647</f>
        <v>13349198.766793888</v>
      </c>
      <c r="M716" s="231">
        <f>C648</f>
        <v>231380164.3544651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905</v>
      </c>
      <c r="B1" s="183"/>
      <c r="C1" s="183"/>
    </row>
    <row r="2" ht="20.1" customHeight="1">
      <c r="A2" s="182"/>
      <c r="B2" s="183"/>
      <c r="C2" s="108" t="s">
        <v>906</v>
      </c>
    </row>
    <row r="3" ht="20.1" customHeight="1">
      <c r="A3" s="134" t="str">
        <f>"Hospital: "&amp;data!C98</f>
        <v>Hospital: Virginia Mason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907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68574880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425535500</v>
      </c>
    </row>
    <row r="9" ht="20.1" customHeight="1">
      <c r="A9" s="188">
        <v>5</v>
      </c>
      <c r="B9" s="190" t="s">
        <v>908</v>
      </c>
      <c r="C9" s="190">
        <f>data!C269</f>
        <v>290155412</v>
      </c>
    </row>
    <row r="10" ht="20.1" customHeight="1">
      <c r="A10" s="188">
        <v>6</v>
      </c>
      <c r="B10" s="190" t="s">
        <v>909</v>
      </c>
      <c r="C10" s="190">
        <f>data!C270</f>
        <v>0</v>
      </c>
    </row>
    <row r="11" ht="20.1" customHeight="1">
      <c r="A11" s="188">
        <v>7</v>
      </c>
      <c r="B11" s="190" t="s">
        <v>910</v>
      </c>
      <c r="C11" s="190">
        <f>data!C271</f>
        <v>35876310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40678246</v>
      </c>
    </row>
    <row r="14" ht="20.1" customHeight="1">
      <c r="A14" s="188">
        <v>10</v>
      </c>
      <c r="B14" s="190" t="s">
        <v>433</v>
      </c>
      <c r="C14" s="190">
        <f>data!C274</f>
        <v>3351959</v>
      </c>
    </row>
    <row r="15" ht="20.1" customHeight="1">
      <c r="A15" s="188">
        <v>11</v>
      </c>
      <c r="B15" s="190" t="s">
        <v>911</v>
      </c>
      <c r="C15" s="190">
        <f>data!C275</f>
        <v>106</v>
      </c>
    </row>
    <row r="16" ht="20.1" customHeight="1">
      <c r="A16" s="188">
        <v>12</v>
      </c>
      <c r="B16" s="190" t="s">
        <v>912</v>
      </c>
      <c r="C16" s="190">
        <f>data!D276</f>
        <v>283861589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913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367530120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914</v>
      </c>
      <c r="C22" s="190">
        <f>data!D281</f>
        <v>367530120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915</v>
      </c>
      <c r="C24" s="189"/>
    </row>
    <row r="25" ht="20.1" customHeight="1">
      <c r="A25" s="188">
        <v>21</v>
      </c>
      <c r="B25" s="190" t="s">
        <v>394</v>
      </c>
      <c r="C25" s="190">
        <f>data!C283</f>
        <v>138522760</v>
      </c>
    </row>
    <row r="26" ht="20.1" customHeight="1">
      <c r="A26" s="188">
        <v>22</v>
      </c>
      <c r="B26" s="190" t="s">
        <v>395</v>
      </c>
      <c r="C26" s="190">
        <f>data!C284</f>
        <v>336923</v>
      </c>
    </row>
    <row r="27" ht="20.1" customHeight="1">
      <c r="A27" s="188">
        <v>23</v>
      </c>
      <c r="B27" s="190" t="s">
        <v>396</v>
      </c>
      <c r="C27" s="190">
        <f>data!C285</f>
        <v>332640597</v>
      </c>
    </row>
    <row r="28" ht="20.1" customHeight="1">
      <c r="A28" s="188">
        <v>24</v>
      </c>
      <c r="B28" s="190" t="s">
        <v>916</v>
      </c>
      <c r="C28" s="190">
        <f>data!C286</f>
        <v>0</v>
      </c>
    </row>
    <row r="29" ht="20.1" customHeight="1">
      <c r="A29" s="188">
        <v>25</v>
      </c>
      <c r="B29" s="190" t="s">
        <v>398</v>
      </c>
      <c r="C29" s="190">
        <f>data!C287</f>
        <v>3559717</v>
      </c>
    </row>
    <row r="30" ht="20.1" customHeight="1">
      <c r="A30" s="188">
        <v>26</v>
      </c>
      <c r="B30" s="190" t="s">
        <v>442</v>
      </c>
      <c r="C30" s="190">
        <f>data!C288</f>
        <v>93403195</v>
      </c>
    </row>
    <row r="31" ht="20.1" customHeight="1">
      <c r="A31" s="188">
        <v>27</v>
      </c>
      <c r="B31" s="190" t="s">
        <v>401</v>
      </c>
      <c r="C31" s="190">
        <f>data!C289</f>
        <v>28245148</v>
      </c>
    </row>
    <row r="32" ht="20.1" customHeight="1">
      <c r="A32" s="188">
        <v>28</v>
      </c>
      <c r="B32" s="190" t="s">
        <v>402</v>
      </c>
      <c r="C32" s="190">
        <f>data!C290</f>
        <v>18161377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917</v>
      </c>
      <c r="C34" s="190">
        <f>data!C292</f>
        <v>60522679</v>
      </c>
    </row>
    <row r="35" ht="20.1" customHeight="1">
      <c r="A35" s="188">
        <v>31</v>
      </c>
      <c r="B35" s="190" t="s">
        <v>918</v>
      </c>
      <c r="C35" s="190">
        <f>data!D293</f>
        <v>554347038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919</v>
      </c>
      <c r="C37" s="189"/>
    </row>
    <row r="38" ht="20.1" customHeight="1">
      <c r="A38" s="188">
        <v>34</v>
      </c>
      <c r="B38" s="190" t="s">
        <v>920</v>
      </c>
      <c r="C38" s="190">
        <f>data!C295</f>
        <v>0</v>
      </c>
    </row>
    <row r="39" ht="20.1" customHeight="1">
      <c r="A39" s="188">
        <v>35</v>
      </c>
      <c r="B39" s="190" t="s">
        <v>921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0</v>
      </c>
    </row>
    <row r="41" ht="20.1" customHeight="1">
      <c r="A41" s="188">
        <v>37</v>
      </c>
      <c r="B41" s="190" t="s">
        <v>437</v>
      </c>
      <c r="C41" s="190">
        <f>data!C298</f>
        <v>108102699</v>
      </c>
    </row>
    <row r="42" ht="20.1" customHeight="1">
      <c r="A42" s="188">
        <v>38</v>
      </c>
      <c r="B42" s="190" t="s">
        <v>922</v>
      </c>
      <c r="C42" s="190">
        <f>data!D299</f>
        <v>108102699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923</v>
      </c>
      <c r="C44" s="189"/>
    </row>
    <row r="45" ht="20.1" customHeight="1">
      <c r="A45" s="188">
        <v>41</v>
      </c>
      <c r="B45" s="190" t="s">
        <v>452</v>
      </c>
      <c r="C45" s="190">
        <f>data!C302</f>
        <v>0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924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40398431</v>
      </c>
    </row>
    <row r="49" ht="20.1" customHeight="1">
      <c r="A49" s="188">
        <v>45</v>
      </c>
      <c r="B49" s="190" t="s">
        <v>925</v>
      </c>
      <c r="C49" s="190">
        <f>data!D306</f>
        <v>40398431</v>
      </c>
    </row>
    <row r="50" ht="20.1" customHeight="1">
      <c r="A50" s="193">
        <v>46</v>
      </c>
      <c r="B50" s="194" t="s">
        <v>926</v>
      </c>
      <c r="C50" s="190">
        <f>data!D308</f>
        <v>1354239877</v>
      </c>
    </row>
    <row r="51" ht="20.1" customHeight="1"/>
    <row r="52" ht="20.1" customHeight="1"/>
    <row r="53" ht="20.1" customHeight="1">
      <c r="A53" s="182" t="s">
        <v>927</v>
      </c>
      <c r="B53" s="183"/>
      <c r="C53" s="183"/>
    </row>
    <row r="54" ht="20.1" customHeight="1">
      <c r="A54" s="182"/>
      <c r="B54" s="183"/>
      <c r="C54" s="108" t="s">
        <v>928</v>
      </c>
    </row>
    <row r="55" ht="20.1" customHeight="1">
      <c r="A55" s="134" t="str">
        <f>"Hospital: "&amp;data!C98</f>
        <v>Hospital: Virginia Mason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929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930</v>
      </c>
      <c r="C59" s="190">
        <f>data!C315</f>
        <v>44634211</v>
      </c>
    </row>
    <row r="60" ht="20.1" customHeight="1">
      <c r="A60" s="188">
        <v>4</v>
      </c>
      <c r="B60" s="190" t="s">
        <v>931</v>
      </c>
      <c r="C60" s="190">
        <f>data!C316</f>
        <v>68943579</v>
      </c>
    </row>
    <row r="61" ht="20.1" customHeight="1">
      <c r="A61" s="188">
        <v>5</v>
      </c>
      <c r="B61" s="190" t="s">
        <v>463</v>
      </c>
      <c r="C61" s="190">
        <f>data!C317</f>
        <v>7342132</v>
      </c>
    </row>
    <row r="62" ht="20.1" customHeight="1">
      <c r="A62" s="188">
        <v>6</v>
      </c>
      <c r="B62" s="190" t="s">
        <v>932</v>
      </c>
      <c r="C62" s="190">
        <f>data!C318</f>
        <v>0</v>
      </c>
    </row>
    <row r="63" ht="20.1" customHeight="1">
      <c r="A63" s="188">
        <v>7</v>
      </c>
      <c r="B63" s="190" t="s">
        <v>933</v>
      </c>
      <c r="C63" s="190">
        <f>data!C319</f>
        <v>66081845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61307368</v>
      </c>
    </row>
    <row r="67" ht="20.1" customHeight="1">
      <c r="A67" s="188">
        <v>11</v>
      </c>
      <c r="B67" s="190" t="s">
        <v>934</v>
      </c>
      <c r="C67" s="190">
        <f>data!C323</f>
        <v>0</v>
      </c>
    </row>
    <row r="68" ht="20.1" customHeight="1">
      <c r="A68" s="188">
        <v>12</v>
      </c>
      <c r="B68" s="190" t="s">
        <v>935</v>
      </c>
      <c r="C68" s="190">
        <f>data!D324</f>
        <v>248309135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936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937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0</v>
      </c>
    </row>
    <row r="74" ht="20.1" customHeight="1">
      <c r="A74" s="188">
        <v>18</v>
      </c>
      <c r="B74" s="190" t="s">
        <v>938</v>
      </c>
      <c r="C74" s="190">
        <f>data!D329</f>
        <v>0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939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940</v>
      </c>
      <c r="C80" s="190">
        <f>data!C334</f>
        <v>0</v>
      </c>
    </row>
    <row r="81" ht="20.1" customHeight="1">
      <c r="A81" s="188">
        <v>25</v>
      </c>
      <c r="B81" s="190" t="s">
        <v>481</v>
      </c>
      <c r="C81" s="190">
        <f>data!C335</f>
        <v>438286734</v>
      </c>
    </row>
    <row r="82" ht="20.1" customHeight="1">
      <c r="A82" s="188">
        <v>26</v>
      </c>
      <c r="B82" s="190" t="s">
        <v>941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128386384</v>
      </c>
    </row>
    <row r="85" ht="20.1" customHeight="1">
      <c r="A85" s="188">
        <v>29</v>
      </c>
      <c r="B85" s="190" t="s">
        <v>615</v>
      </c>
      <c r="C85" s="190">
        <f>data!D339</f>
        <v>566673118</v>
      </c>
    </row>
    <row r="86" ht="20.1" customHeight="1">
      <c r="A86" s="188">
        <v>30</v>
      </c>
      <c r="B86" s="190" t="s">
        <v>942</v>
      </c>
      <c r="C86" s="190">
        <f>data!D340</f>
        <v>0</v>
      </c>
    </row>
    <row r="87" ht="20.1" customHeight="1">
      <c r="A87" s="188">
        <v>31</v>
      </c>
      <c r="B87" s="190" t="s">
        <v>943</v>
      </c>
      <c r="C87" s="190">
        <f>data!D341</f>
        <v>566673118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944</v>
      </c>
      <c r="C89" s="190">
        <f>data!C343</f>
        <v>539257623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945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946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947</v>
      </c>
      <c r="C98" s="190">
        <f>data!C348</f>
        <v>0</v>
      </c>
    </row>
    <row r="99" ht="20.1" customHeight="1">
      <c r="A99" s="188">
        <v>43</v>
      </c>
      <c r="B99" s="190" t="s">
        <v>948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949</v>
      </c>
      <c r="C101" s="190">
        <f>data!C349</f>
        <v>0</v>
      </c>
    </row>
    <row r="102" ht="20.1" customHeight="1">
      <c r="A102" s="188">
        <v>46</v>
      </c>
      <c r="B102" s="190" t="s">
        <v>950</v>
      </c>
      <c r="C102" s="190">
        <f>data!C343+data!C345+data!C346+data!C347+data!C348-data!C349</f>
        <v>539257623</v>
      </c>
    </row>
    <row r="103" ht="20.1" customHeight="1">
      <c r="A103" s="188">
        <v>47</v>
      </c>
      <c r="B103" s="190" t="s">
        <v>951</v>
      </c>
      <c r="C103" s="190">
        <f>data!D352</f>
        <v>1354239877</v>
      </c>
    </row>
    <row r="104" ht="20.1" customHeight="1"/>
    <row r="105" ht="20.1" customHeight="1"/>
    <row r="106" ht="20.1" customHeight="1">
      <c r="A106" s="182" t="s">
        <v>952</v>
      </c>
      <c r="B106" s="183"/>
      <c r="C106" s="183"/>
    </row>
    <row r="107" ht="20.1" customHeight="1">
      <c r="A107" s="184"/>
      <c r="C107" s="108" t="s">
        <v>953</v>
      </c>
    </row>
    <row r="108" ht="20.1" customHeight="1">
      <c r="A108" s="134" t="str">
        <f>"Hospital: "&amp;data!C98</f>
        <v>Hospital: Virginia Mason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954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946373864.15999985</v>
      </c>
    </row>
    <row r="112" ht="20.1" customHeight="1">
      <c r="A112" s="188">
        <v>3</v>
      </c>
      <c r="B112" s="190" t="s">
        <v>498</v>
      </c>
      <c r="C112" s="190">
        <f>data!C359</f>
        <v>2163804858.8533378</v>
      </c>
    </row>
    <row r="113" ht="20.1" customHeight="1">
      <c r="A113" s="188">
        <v>4</v>
      </c>
      <c r="B113" s="190" t="s">
        <v>955</v>
      </c>
      <c r="C113" s="190">
        <f>data!D360</f>
        <v>3110178723.0133376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956</v>
      </c>
      <c r="C115" s="189"/>
    </row>
    <row r="116" ht="20.1" customHeight="1">
      <c r="A116" s="188">
        <v>7</v>
      </c>
      <c r="B116" s="202" t="s">
        <v>957</v>
      </c>
      <c r="C116" s="203">
        <f>data!C362</f>
        <v>16831308</v>
      </c>
    </row>
    <row r="117" ht="20.1" customHeight="1">
      <c r="A117" s="188">
        <v>8</v>
      </c>
      <c r="B117" s="190" t="s">
        <v>501</v>
      </c>
      <c r="C117" s="203">
        <f>data!C363</f>
        <v>1889732531</v>
      </c>
    </row>
    <row r="118" ht="20.1" customHeight="1">
      <c r="A118" s="188">
        <v>9</v>
      </c>
      <c r="B118" s="190" t="s">
        <v>958</v>
      </c>
      <c r="C118" s="203">
        <f>data!C364</f>
        <v>14899528</v>
      </c>
    </row>
    <row r="119" ht="20.1" customHeight="1">
      <c r="A119" s="188">
        <v>10</v>
      </c>
      <c r="B119" s="190" t="s">
        <v>959</v>
      </c>
      <c r="C119" s="203">
        <f>data!C365</f>
        <v>29681764</v>
      </c>
    </row>
    <row r="120" ht="20.1" customHeight="1">
      <c r="A120" s="188">
        <v>11</v>
      </c>
      <c r="B120" s="190" t="s">
        <v>903</v>
      </c>
      <c r="C120" s="203">
        <f>data!D366</f>
        <v>1951145131</v>
      </c>
    </row>
    <row r="121" ht="20.1" customHeight="1">
      <c r="A121" s="188">
        <v>12</v>
      </c>
      <c r="B121" s="190" t="s">
        <v>960</v>
      </c>
      <c r="C121" s="203">
        <f>data!D367</f>
        <v>1159033592.0133376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961</v>
      </c>
      <c r="B125" s="206" t="s">
        <v>507</v>
      </c>
      <c r="C125" s="205">
        <f>data!C370</f>
        <v>0</v>
      </c>
    </row>
    <row r="126" ht="20.1" customHeight="1">
      <c r="A126" s="209" t="s">
        <v>962</v>
      </c>
      <c r="B126" s="206" t="s">
        <v>508</v>
      </c>
      <c r="C126" s="205">
        <f>data!C371</f>
        <v>0</v>
      </c>
    </row>
    <row r="127" ht="20.1" customHeight="1">
      <c r="A127" s="209" t="s">
        <v>963</v>
      </c>
      <c r="B127" s="206" t="s">
        <v>509</v>
      </c>
      <c r="C127" s="205">
        <f>data!C372</f>
        <v>0</v>
      </c>
    </row>
    <row r="128" ht="20.1" customHeight="1">
      <c r="A128" s="209" t="s">
        <v>964</v>
      </c>
      <c r="B128" s="206" t="s">
        <v>510</v>
      </c>
      <c r="C128" s="205">
        <f>data!C373</f>
        <v>0</v>
      </c>
    </row>
    <row r="129" ht="20.1" customHeight="1">
      <c r="A129" s="209" t="s">
        <v>965</v>
      </c>
      <c r="B129" s="206" t="s">
        <v>511</v>
      </c>
      <c r="C129" s="205">
        <f>data!C374</f>
        <v>0</v>
      </c>
    </row>
    <row r="130" ht="20.1" customHeight="1">
      <c r="A130" s="209" t="s">
        <v>966</v>
      </c>
      <c r="B130" s="206" t="s">
        <v>512</v>
      </c>
      <c r="C130" s="205">
        <f>data!C375</f>
        <v>0</v>
      </c>
    </row>
    <row r="131" ht="20.1" customHeight="1">
      <c r="A131" s="209" t="s">
        <v>967</v>
      </c>
      <c r="B131" s="206" t="s">
        <v>513</v>
      </c>
      <c r="C131" s="205">
        <f>data!C376</f>
        <v>0</v>
      </c>
    </row>
    <row r="132" ht="20.1" customHeight="1">
      <c r="A132" s="209" t="s">
        <v>968</v>
      </c>
      <c r="B132" s="206" t="s">
        <v>514</v>
      </c>
      <c r="C132" s="205">
        <f>data!C377</f>
        <v>0</v>
      </c>
    </row>
    <row r="133" ht="20.1" customHeight="1">
      <c r="A133" s="209" t="s">
        <v>969</v>
      </c>
      <c r="B133" s="206" t="s">
        <v>515</v>
      </c>
      <c r="C133" s="205">
        <f>data!C378</f>
        <v>0</v>
      </c>
    </row>
    <row r="134" ht="20.1" customHeight="1">
      <c r="A134" s="209" t="s">
        <v>970</v>
      </c>
      <c r="B134" s="206" t="s">
        <v>516</v>
      </c>
      <c r="C134" s="205">
        <f>data!C379</f>
        <v>0</v>
      </c>
    </row>
    <row r="135" ht="20.1" customHeight="1">
      <c r="A135" s="209" t="s">
        <v>971</v>
      </c>
      <c r="B135" s="206" t="s">
        <v>517</v>
      </c>
      <c r="C135" s="205">
        <f>data!C380</f>
        <v>62796145.41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972</v>
      </c>
      <c r="C137" s="203">
        <f>data!D383</f>
        <v>62796145.41</v>
      </c>
    </row>
    <row r="138" ht="20.1" customHeight="1">
      <c r="A138" s="188">
        <v>18</v>
      </c>
      <c r="B138" s="190" t="s">
        <v>973</v>
      </c>
      <c r="C138" s="203">
        <f>data!D384</f>
        <v>1221829737.4233377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974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578469542.32</v>
      </c>
    </row>
    <row r="142" ht="20.1" customHeight="1">
      <c r="A142" s="188">
        <v>22</v>
      </c>
      <c r="B142" s="190" t="s">
        <v>11</v>
      </c>
      <c r="C142" s="203">
        <f>data!C390</f>
        <v>110717144</v>
      </c>
    </row>
    <row r="143" ht="20.1" customHeight="1">
      <c r="A143" s="188">
        <v>23</v>
      </c>
      <c r="B143" s="190" t="s">
        <v>264</v>
      </c>
      <c r="C143" s="203">
        <f>data!C391</f>
        <v>11021855.939999998</v>
      </c>
    </row>
    <row r="144" ht="20.1" customHeight="1">
      <c r="A144" s="188">
        <v>24</v>
      </c>
      <c r="B144" s="190" t="s">
        <v>265</v>
      </c>
      <c r="C144" s="203">
        <f>data!C392</f>
        <v>307291392.6700002</v>
      </c>
    </row>
    <row r="145" ht="20.1" customHeight="1">
      <c r="A145" s="188">
        <v>25</v>
      </c>
      <c r="B145" s="190" t="s">
        <v>975</v>
      </c>
      <c r="C145" s="203">
        <f>data!C393</f>
        <v>13118734.430000003</v>
      </c>
    </row>
    <row r="146" ht="20.1" customHeight="1">
      <c r="A146" s="188">
        <v>26</v>
      </c>
      <c r="B146" s="190" t="s">
        <v>976</v>
      </c>
      <c r="C146" s="203">
        <f>data!C394</f>
        <v>58092349.059999987</v>
      </c>
    </row>
    <row r="147" ht="20.1" customHeight="1">
      <c r="A147" s="188">
        <v>27</v>
      </c>
      <c r="B147" s="190" t="s">
        <v>16</v>
      </c>
      <c r="C147" s="203">
        <f>data!C395</f>
        <v>40446808</v>
      </c>
    </row>
    <row r="148" ht="20.1" customHeight="1">
      <c r="A148" s="188">
        <v>28</v>
      </c>
      <c r="B148" s="190" t="s">
        <v>977</v>
      </c>
      <c r="C148" s="203">
        <f>data!C396</f>
        <v>24693447.730000004</v>
      </c>
    </row>
    <row r="149" ht="20.1" customHeight="1">
      <c r="A149" s="188">
        <v>29</v>
      </c>
      <c r="B149" s="190" t="s">
        <v>528</v>
      </c>
      <c r="C149" s="203">
        <f>data!C397</f>
        <v>5019501.9</v>
      </c>
    </row>
    <row r="150" ht="20.1" customHeight="1">
      <c r="A150" s="188">
        <v>30</v>
      </c>
      <c r="B150" s="190" t="s">
        <v>978</v>
      </c>
      <c r="C150" s="203">
        <f>data!C398</f>
        <v>25140885</v>
      </c>
    </row>
    <row r="151" ht="20.1" customHeight="1">
      <c r="A151" s="188">
        <v>31</v>
      </c>
      <c r="B151" s="190" t="s">
        <v>530</v>
      </c>
      <c r="C151" s="203">
        <f>data!C399</f>
        <v>11955771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979</v>
      </c>
      <c r="B153" s="207" t="s">
        <v>270</v>
      </c>
      <c r="C153" s="203">
        <f>data!C401</f>
        <v>0</v>
      </c>
    </row>
    <row r="154" ht="20.1" customHeight="1">
      <c r="A154" s="209" t="s">
        <v>980</v>
      </c>
      <c r="B154" s="207" t="s">
        <v>271</v>
      </c>
      <c r="C154" s="203">
        <f>data!C402</f>
        <v>0</v>
      </c>
    </row>
    <row r="155" ht="20.1" customHeight="1">
      <c r="A155" s="209" t="s">
        <v>981</v>
      </c>
      <c r="B155" s="207" t="s">
        <v>982</v>
      </c>
      <c r="C155" s="203">
        <f>data!C403</f>
        <v>0</v>
      </c>
    </row>
    <row r="156" ht="20.1" customHeight="1">
      <c r="A156" s="209" t="s">
        <v>983</v>
      </c>
      <c r="B156" s="207" t="s">
        <v>273</v>
      </c>
      <c r="C156" s="203">
        <f>data!C404</f>
        <v>0</v>
      </c>
    </row>
    <row r="157" ht="20.1" customHeight="1">
      <c r="A157" s="209" t="s">
        <v>984</v>
      </c>
      <c r="B157" s="207" t="s">
        <v>274</v>
      </c>
      <c r="C157" s="203">
        <f>data!C405</f>
        <v>0</v>
      </c>
    </row>
    <row r="158" ht="20.1" customHeight="1">
      <c r="A158" s="209" t="s">
        <v>985</v>
      </c>
      <c r="B158" s="207" t="s">
        <v>275</v>
      </c>
      <c r="C158" s="203">
        <f>data!C406</f>
        <v>0</v>
      </c>
    </row>
    <row r="159" ht="20.1" customHeight="1">
      <c r="A159" s="209" t="s">
        <v>986</v>
      </c>
      <c r="B159" s="207" t="s">
        <v>276</v>
      </c>
      <c r="C159" s="203">
        <f>data!C407</f>
        <v>0</v>
      </c>
    </row>
    <row r="160" ht="20.1" customHeight="1">
      <c r="A160" s="209" t="s">
        <v>987</v>
      </c>
      <c r="B160" s="207" t="s">
        <v>277</v>
      </c>
      <c r="C160" s="203">
        <f>data!C408</f>
        <v>0</v>
      </c>
    </row>
    <row r="161" ht="20.1" customHeight="1">
      <c r="A161" s="209" t="s">
        <v>988</v>
      </c>
      <c r="B161" s="207" t="s">
        <v>278</v>
      </c>
      <c r="C161" s="203">
        <f>data!C409</f>
        <v>0</v>
      </c>
    </row>
    <row r="162" ht="20.1" customHeight="1">
      <c r="A162" s="209" t="s">
        <v>989</v>
      </c>
      <c r="B162" s="207" t="s">
        <v>279</v>
      </c>
      <c r="C162" s="203">
        <f>data!C410</f>
        <v>0</v>
      </c>
    </row>
    <row r="163" ht="20.1" customHeight="1">
      <c r="A163" s="209" t="s">
        <v>990</v>
      </c>
      <c r="B163" s="207" t="s">
        <v>280</v>
      </c>
      <c r="C163" s="203">
        <f>data!C411</f>
        <v>0</v>
      </c>
    </row>
    <row r="164" ht="20.1" customHeight="1">
      <c r="A164" s="209" t="s">
        <v>991</v>
      </c>
      <c r="B164" s="207" t="s">
        <v>281</v>
      </c>
      <c r="C164" s="203">
        <f>data!C412</f>
        <v>0</v>
      </c>
    </row>
    <row r="165" ht="20.1" customHeight="1">
      <c r="A165" s="209" t="s">
        <v>992</v>
      </c>
      <c r="B165" s="207" t="s">
        <v>282</v>
      </c>
      <c r="C165" s="203">
        <f>data!C413</f>
        <v>0</v>
      </c>
    </row>
    <row r="166" ht="20.1" customHeight="1">
      <c r="A166" s="209" t="s">
        <v>993</v>
      </c>
      <c r="B166" s="207" t="s">
        <v>994</v>
      </c>
      <c r="C166" s="203">
        <f>data!C414</f>
        <v>68231115</v>
      </c>
    </row>
    <row r="167" ht="20.1" customHeight="1">
      <c r="A167" s="188">
        <v>34</v>
      </c>
      <c r="B167" s="190" t="s">
        <v>995</v>
      </c>
      <c r="C167" s="203">
        <f>data!D416</f>
        <v>1254198547.0500002</v>
      </c>
    </row>
    <row r="168" ht="20.1" customHeight="1">
      <c r="A168" s="188">
        <v>35</v>
      </c>
      <c r="B168" s="190" t="s">
        <v>996</v>
      </c>
      <c r="C168" s="203">
        <f>data!D417</f>
        <v>-32368809.626662493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997</v>
      </c>
      <c r="C170" s="203">
        <f>data!D420</f>
        <v>-14422385.71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998</v>
      </c>
      <c r="C172" s="190">
        <f>data!D421</f>
        <v>-46791195.336662494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999</v>
      </c>
      <c r="C174" s="203">
        <f>data!C422</f>
        <v>0</v>
      </c>
    </row>
    <row r="175" ht="20.1" customHeight="1">
      <c r="A175" s="188">
        <v>42</v>
      </c>
      <c r="B175" s="190" t="s">
        <v>1000</v>
      </c>
      <c r="C175" s="203">
        <f>data!C423</f>
        <v>4060262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1001</v>
      </c>
      <c r="C177" s="203">
        <f>data!D424</f>
        <v>-50851457.336662494</v>
      </c>
    </row>
    <row r="178" ht="20.1" customHeight="1">
      <c r="A178" s="193">
        <v>45</v>
      </c>
      <c r="B178" s="192" t="s">
        <v>1002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1003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1004</v>
      </c>
    </row>
    <row r="3" ht="20.1" customHeight="1">
      <c r="A3" s="283"/>
      <c r="I3" s="283"/>
    </row>
    <row r="4" ht="20.1" customHeight="1">
      <c r="A4" s="285" t="str">
        <f>"Hospital: "&amp;data!C98</f>
        <v>Hospital: Virginia Mason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1005</v>
      </c>
      <c r="C6" s="292" t="s">
        <v>118</v>
      </c>
      <c r="D6" s="293" t="s">
        <v>1006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1007</v>
      </c>
      <c r="E7" s="293" t="s">
        <v>190</v>
      </c>
      <c r="F7" s="293" t="s">
        <v>1008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1009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6291</v>
      </c>
      <c r="D9" s="287">
        <f>data!D59</f>
        <v>0</v>
      </c>
      <c r="E9" s="287">
        <f>data!E59</f>
        <v>58783</v>
      </c>
      <c r="F9" s="287">
        <f>data!F59</f>
        <v>1204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71.38</v>
      </c>
      <c r="D10" s="294">
        <f>data!D60</f>
        <v>0</v>
      </c>
      <c r="E10" s="294">
        <f>data!E60</f>
        <v>461.93</v>
      </c>
      <c r="F10" s="294">
        <f>data!F60</f>
        <v>19.6</v>
      </c>
      <c r="G10" s="294">
        <f>data!G60</f>
        <v>0</v>
      </c>
      <c r="H10" s="294">
        <f>data!H60</f>
        <v>0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12800968.977593536</v>
      </c>
      <c r="D11" s="287">
        <f>data!D61</f>
        <v>0</v>
      </c>
      <c r="E11" s="287">
        <f>data!E61</f>
        <v>51913138.162377149</v>
      </c>
      <c r="F11" s="287">
        <f>data!F61</f>
        <v>2990297.4928074456</v>
      </c>
      <c r="G11" s="287">
        <f>data!G61</f>
        <v>0</v>
      </c>
      <c r="H11" s="287">
        <f>data!H61</f>
        <v>0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2088075</v>
      </c>
      <c r="D12" s="287">
        <f>data!D62</f>
        <v>0</v>
      </c>
      <c r="E12" s="287">
        <f>data!E62</f>
        <v>8567927</v>
      </c>
      <c r="F12" s="287">
        <f>data!F62</f>
        <v>491799</v>
      </c>
      <c r="G12" s="287">
        <f>data!G62</f>
        <v>0</v>
      </c>
      <c r="H12" s="287">
        <f>data!H62</f>
        <v>0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0</v>
      </c>
      <c r="E13" s="287">
        <f>data!E63</f>
        <v>1495.9736187132746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1982395.288891257</v>
      </c>
      <c r="D14" s="287">
        <f>data!D64</f>
        <v>0</v>
      </c>
      <c r="E14" s="287">
        <f>data!E64</f>
        <v>4278204.8132556556</v>
      </c>
      <c r="F14" s="287">
        <f>data!F64</f>
        <v>187235.00303105911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36152.348790754346</v>
      </c>
      <c r="D15" s="287">
        <f>data!D65</f>
        <v>0</v>
      </c>
      <c r="E15" s="287">
        <f>data!E65</f>
        <v>195787.05354071118</v>
      </c>
      <c r="F15" s="287">
        <f>data!F65</f>
        <v>1084.195918315362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105077.36010015236</v>
      </c>
      <c r="D16" s="287">
        <f>data!D66</f>
        <v>0</v>
      </c>
      <c r="E16" s="287">
        <f>data!E66</f>
        <v>1077332.1655387378</v>
      </c>
      <c r="F16" s="287">
        <f>data!F66</f>
        <v>80888.12797830248</v>
      </c>
      <c r="G16" s="287">
        <f>data!G66</f>
        <v>0</v>
      </c>
      <c r="H16" s="287">
        <f>data!H66</f>
        <v>0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245652</v>
      </c>
      <c r="D17" s="287">
        <f>data!D67</f>
        <v>0</v>
      </c>
      <c r="E17" s="287">
        <f>data!E67</f>
        <v>705277</v>
      </c>
      <c r="F17" s="287">
        <f>data!F67</f>
        <v>965399</v>
      </c>
      <c r="G17" s="287">
        <f>data!G67</f>
        <v>0</v>
      </c>
      <c r="H17" s="287">
        <f>data!H67</f>
        <v>0</v>
      </c>
      <c r="I17" s="287">
        <f>data!I67</f>
        <v>0</v>
      </c>
    </row>
    <row r="18" ht="20.1" customHeight="1">
      <c r="A18" s="279">
        <v>13</v>
      </c>
      <c r="B18" s="287" t="s">
        <v>1010</v>
      </c>
      <c r="C18" s="287">
        <f>data!C68</f>
        <v>7707.7576609395755</v>
      </c>
      <c r="D18" s="287">
        <f>data!D68</f>
        <v>0</v>
      </c>
      <c r="E18" s="287">
        <f>data!E68</f>
        <v>1951613.0237945865</v>
      </c>
      <c r="F18" s="287">
        <f>data!F68</f>
        <v>34590.872726122652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1011</v>
      </c>
      <c r="C19" s="287">
        <f>data!C69</f>
        <v>645542.95</v>
      </c>
      <c r="D19" s="287">
        <f>data!D69</f>
        <v>0</v>
      </c>
      <c r="E19" s="287">
        <f>data!E69</f>
        <v>389108.45</v>
      </c>
      <c r="F19" s="287">
        <f>data!F69</f>
        <v>81320.91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-626.2</v>
      </c>
      <c r="D20" s="287">
        <f>-data!D84</f>
        <v>0</v>
      </c>
      <c r="E20" s="287">
        <f>-data!E84</f>
        <v>-1508</v>
      </c>
      <c r="F20" s="287">
        <f>-data!F84</f>
        <v>-3000000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1012</v>
      </c>
      <c r="C21" s="287">
        <f>data!C85</f>
        <v>17910945.483036641</v>
      </c>
      <c r="D21" s="287">
        <f>data!D85</f>
        <v>0</v>
      </c>
      <c r="E21" s="287">
        <f>data!E85</f>
        <v>69078375.642125562</v>
      </c>
      <c r="F21" s="287">
        <f>data!F85</f>
        <v>1832614.6024612458</v>
      </c>
      <c r="G21" s="287">
        <f>data!G85</f>
        <v>0</v>
      </c>
      <c r="H21" s="287">
        <f>data!H85</f>
        <v>0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1013</v>
      </c>
      <c r="C23" s="295">
        <f>+data!M668</f>
        <v>4941609</v>
      </c>
      <c r="D23" s="295">
        <f>+data!M669</f>
        <v>0</v>
      </c>
      <c r="E23" s="295">
        <f>+data!M670</f>
        <v>29915386</v>
      </c>
      <c r="F23" s="295">
        <f>+data!M671</f>
        <v>1657843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ht="20.1" customHeight="1">
      <c r="A24" s="279">
        <v>19</v>
      </c>
      <c r="B24" s="295" t="s">
        <v>1014</v>
      </c>
      <c r="C24" s="287">
        <f>data!C87</f>
        <v>52783998</v>
      </c>
      <c r="D24" s="287">
        <f>data!D87</f>
        <v>0</v>
      </c>
      <c r="E24" s="287">
        <f>data!E87</f>
        <v>243650668.4</v>
      </c>
      <c r="F24" s="287">
        <f>data!F87</f>
        <v>5506637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1015</v>
      </c>
      <c r="C25" s="287">
        <f>data!C88</f>
        <v>8378.8900051118435</v>
      </c>
      <c r="D25" s="287">
        <f>data!D88</f>
        <v>0</v>
      </c>
      <c r="E25" s="287">
        <f>data!E88</f>
        <v>20371315.196062312</v>
      </c>
      <c r="F25" s="287">
        <f>data!F88</f>
        <v>323609.63245669339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1016</v>
      </c>
      <c r="C26" s="287">
        <f>data!C89</f>
        <v>52792376.890005112</v>
      </c>
      <c r="D26" s="287">
        <f>data!D89</f>
        <v>0</v>
      </c>
      <c r="E26" s="287">
        <f>data!E89</f>
        <v>264021983.5960623</v>
      </c>
      <c r="F26" s="287">
        <f>data!F89</f>
        <v>5830246.6324566938</v>
      </c>
      <c r="G26" s="287">
        <f>data!G89</f>
        <v>0</v>
      </c>
      <c r="H26" s="287">
        <f>data!H89</f>
        <v>0</v>
      </c>
      <c r="I26" s="287">
        <f>data!I89</f>
        <v>0</v>
      </c>
    </row>
    <row r="27" ht="20.1" customHeight="1">
      <c r="A27" s="279" t="s">
        <v>1017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1018</v>
      </c>
      <c r="C28" s="287">
        <f>data!C90</f>
        <v>24027</v>
      </c>
      <c r="D28" s="287">
        <f>data!D90</f>
        <v>0</v>
      </c>
      <c r="E28" s="287">
        <f>data!E90</f>
        <v>129215</v>
      </c>
      <c r="F28" s="287">
        <f>data!F90</f>
        <v>15436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1019</v>
      </c>
      <c r="C29" s="287">
        <f>data!C91</f>
        <v>7986</v>
      </c>
      <c r="D29" s="287">
        <f>data!D91</f>
        <v>0</v>
      </c>
      <c r="E29" s="287">
        <f>data!E91</f>
        <v>300225</v>
      </c>
      <c r="F29" s="287">
        <f>data!F91</f>
        <v>2808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1020</v>
      </c>
      <c r="C30" s="287">
        <f>data!C92</f>
        <v>2106</v>
      </c>
      <c r="D30" s="287">
        <f>data!D92</f>
        <v>0</v>
      </c>
      <c r="E30" s="287">
        <f>data!E92</f>
        <v>11327</v>
      </c>
      <c r="F30" s="287">
        <f>data!F92</f>
        <v>1353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1021</v>
      </c>
      <c r="C31" s="287">
        <f>data!C93</f>
        <v>53921.9507278668</v>
      </c>
      <c r="D31" s="287">
        <f>data!D93</f>
        <v>0</v>
      </c>
      <c r="E31" s="287">
        <f>data!E93</f>
        <v>494539.88266269822</v>
      </c>
      <c r="F31" s="287">
        <f>data!F93</f>
        <v>4544.0122106796971</v>
      </c>
      <c r="G31" s="287">
        <f>data!G93</f>
        <v>0</v>
      </c>
      <c r="H31" s="287">
        <f>data!H93</f>
        <v>0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61.989999999999995</v>
      </c>
      <c r="D32" s="294">
        <f>data!D94</f>
        <v>0</v>
      </c>
      <c r="E32" s="294">
        <f>data!E94</f>
        <v>412.61</v>
      </c>
      <c r="F32" s="294">
        <f>data!F94</f>
        <v>14.3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1003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1022</v>
      </c>
    </row>
    <row r="35" ht="20.1" customHeight="1">
      <c r="A35" s="283"/>
      <c r="I35" s="283"/>
    </row>
    <row r="36" ht="20.1" customHeight="1">
      <c r="A36" s="285" t="str">
        <f>"Hospital: "&amp;data!C98</f>
        <v>Hospital: Virginia Mason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1005</v>
      </c>
      <c r="C38" s="293"/>
      <c r="D38" s="293" t="s">
        <v>126</v>
      </c>
      <c r="E38" s="293" t="s">
        <v>127</v>
      </c>
      <c r="F38" s="293" t="s">
        <v>1023</v>
      </c>
      <c r="G38" s="293" t="s">
        <v>129</v>
      </c>
      <c r="H38" s="293" t="s">
        <v>1024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1009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10176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2027214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119.27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122.79</v>
      </c>
    </row>
    <row r="43" ht="20.1" customHeight="1">
      <c r="A43" s="279">
        <v>6</v>
      </c>
      <c r="B43" s="287" t="s">
        <v>263</v>
      </c>
      <c r="C43" s="287">
        <f>data!J61</f>
        <v>18407.239524972796</v>
      </c>
      <c r="D43" s="287">
        <f>data!K61</f>
        <v>10908627.125678621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16430855.703843311</v>
      </c>
    </row>
    <row r="44" ht="20.1" customHeight="1">
      <c r="A44" s="279">
        <v>7</v>
      </c>
      <c r="B44" s="287" t="s">
        <v>11</v>
      </c>
      <c r="C44" s="287">
        <f>data!J62</f>
        <v>3000</v>
      </c>
      <c r="D44" s="287">
        <f>data!K62</f>
        <v>1890988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2690160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1230287.5775763367</v>
      </c>
    </row>
    <row r="46" ht="20.1" customHeight="1">
      <c r="A46" s="279">
        <v>9</v>
      </c>
      <c r="B46" s="287" t="s">
        <v>265</v>
      </c>
      <c r="C46" s="287">
        <f>data!J64</f>
        <v>12324.11033340935</v>
      </c>
      <c r="D46" s="287">
        <f>data!K64</f>
        <v>1050394.643119737</v>
      </c>
      <c r="E46" s="287">
        <f>data!L64</f>
        <v>0</v>
      </c>
      <c r="F46" s="287">
        <f>data!M64</f>
        <v>0</v>
      </c>
      <c r="G46" s="287">
        <f>data!N64</f>
        <v>13156.750237845467</v>
      </c>
      <c r="H46" s="287">
        <f>data!O64</f>
        <v>-46.54108997859003</v>
      </c>
      <c r="I46" s="287">
        <f>data!P64</f>
        <v>43484162.411376372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408754.1729340211</v>
      </c>
      <c r="E47" s="287">
        <f>data!L65</f>
        <v>0</v>
      </c>
      <c r="F47" s="287">
        <f>data!M65</f>
        <v>0</v>
      </c>
      <c r="G47" s="287">
        <f>data!N65</f>
        <v>14.969596212193279</v>
      </c>
      <c r="H47" s="287">
        <f>data!O65</f>
        <v>0</v>
      </c>
      <c r="I47" s="287">
        <f>data!P65</f>
        <v>89124.8108372962</v>
      </c>
    </row>
    <row r="48" ht="20.1" customHeight="1">
      <c r="A48" s="279">
        <v>11</v>
      </c>
      <c r="B48" s="287" t="s">
        <v>526</v>
      </c>
      <c r="C48" s="287">
        <f>data!J66</f>
        <v>606882.02105157054</v>
      </c>
      <c r="D48" s="287">
        <f>data!K66</f>
        <v>597333.184309167</v>
      </c>
      <c r="E48" s="287">
        <f>data!L66</f>
        <v>0</v>
      </c>
      <c r="F48" s="287">
        <f>data!M66</f>
        <v>0</v>
      </c>
      <c r="G48" s="287">
        <f>data!N66</f>
        <v>153.80384243603535</v>
      </c>
      <c r="H48" s="287">
        <f>data!O66</f>
        <v>0</v>
      </c>
      <c r="I48" s="287">
        <f>data!P66</f>
        <v>1583419.8308968835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276926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3058117</v>
      </c>
    </row>
    <row r="50" ht="20.1" customHeight="1">
      <c r="A50" s="279">
        <v>13</v>
      </c>
      <c r="B50" s="287" t="s">
        <v>1010</v>
      </c>
      <c r="C50" s="287">
        <f>data!J68</f>
        <v>0</v>
      </c>
      <c r="D50" s="287">
        <f>data!K68</f>
        <v>745310.02868393552</v>
      </c>
      <c r="E50" s="287">
        <f>data!L68</f>
        <v>0</v>
      </c>
      <c r="F50" s="287">
        <f>data!M68</f>
        <v>0</v>
      </c>
      <c r="G50" s="287">
        <f>data!N68</f>
        <v>1549.8314710092614</v>
      </c>
      <c r="H50" s="287">
        <f>data!O68</f>
        <v>-933.6460695302859</v>
      </c>
      <c r="I50" s="287">
        <f>data!P68</f>
        <v>491498.2396600722</v>
      </c>
    </row>
    <row r="51" ht="20.1" customHeight="1">
      <c r="A51" s="279">
        <v>14</v>
      </c>
      <c r="B51" s="287" t="s">
        <v>1011</v>
      </c>
      <c r="C51" s="287">
        <f>data!J69</f>
        <v>271.82</v>
      </c>
      <c r="D51" s="287">
        <f>data!K69</f>
        <v>647643.35</v>
      </c>
      <c r="E51" s="287">
        <f>data!L69</f>
        <v>0</v>
      </c>
      <c r="F51" s="287">
        <f>data!M69</f>
        <v>0</v>
      </c>
      <c r="G51" s="287">
        <f>data!N69</f>
        <v>-14708.869999999999</v>
      </c>
      <c r="H51" s="287">
        <f>data!O69</f>
        <v>32.110000000000582</v>
      </c>
      <c r="I51" s="287">
        <f>data!P69</f>
        <v>2143689.66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-6805863.61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ht="20.1" customHeight="1">
      <c r="A53" s="279">
        <v>16</v>
      </c>
      <c r="B53" s="295" t="s">
        <v>1012</v>
      </c>
      <c r="C53" s="287">
        <f>data!J85</f>
        <v>640885.19090995262</v>
      </c>
      <c r="D53" s="287">
        <f>data!K85</f>
        <v>9720112.8947254829</v>
      </c>
      <c r="E53" s="287">
        <f>data!L85</f>
        <v>0</v>
      </c>
      <c r="F53" s="287">
        <f>data!M85</f>
        <v>0</v>
      </c>
      <c r="G53" s="287">
        <f>data!N85</f>
        <v>166.48514750295726</v>
      </c>
      <c r="H53" s="287">
        <f>data!O85</f>
        <v>-948.0771595088753</v>
      </c>
      <c r="I53" s="287">
        <f>data!P85</f>
        <v>71201315.23419027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1013</v>
      </c>
      <c r="C55" s="295">
        <f>+data!M675</f>
        <v>250959</v>
      </c>
      <c r="D55" s="295">
        <f>+data!M676</f>
        <v>1252833</v>
      </c>
      <c r="E55" s="295">
        <f>+data!M677</f>
        <v>0</v>
      </c>
      <c r="F55" s="295">
        <f>+data!M678</f>
        <v>0</v>
      </c>
      <c r="G55" s="295">
        <f>+data!M679</f>
        <v>3437</v>
      </c>
      <c r="H55" s="295">
        <f>+data!M680</f>
        <v>-12</v>
      </c>
      <c r="I55" s="295">
        <f>+data!M681</f>
        <v>24952069</v>
      </c>
    </row>
    <row r="56" ht="20.1" customHeight="1">
      <c r="A56" s="279">
        <v>19</v>
      </c>
      <c r="B56" s="295" t="s">
        <v>1014</v>
      </c>
      <c r="C56" s="287">
        <f>data!J87</f>
        <v>2137965</v>
      </c>
      <c r="D56" s="287">
        <f>data!K87</f>
        <v>9604157.73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269258764.5</v>
      </c>
    </row>
    <row r="57" ht="20.1" customHeight="1">
      <c r="A57" s="279">
        <v>20</v>
      </c>
      <c r="B57" s="295" t="s">
        <v>1015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237959585.65575713</v>
      </c>
    </row>
    <row r="58" ht="20.1" customHeight="1">
      <c r="A58" s="279">
        <v>21</v>
      </c>
      <c r="B58" s="295" t="s">
        <v>1016</v>
      </c>
      <c r="C58" s="287">
        <f>data!J89</f>
        <v>2137965</v>
      </c>
      <c r="D58" s="287">
        <f>data!K89</f>
        <v>9604157.73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507218350.15575713</v>
      </c>
    </row>
    <row r="59" ht="20.1" customHeight="1">
      <c r="A59" s="279" t="s">
        <v>1017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1018</v>
      </c>
      <c r="C60" s="287">
        <f>data!J90</f>
        <v>2058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47244</v>
      </c>
      <c r="K60" s="298"/>
    </row>
    <row r="61" ht="20.1" customHeight="1">
      <c r="A61" s="279">
        <v>23</v>
      </c>
      <c r="B61" s="287" t="s">
        <v>1019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249</v>
      </c>
      <c r="H61" s="287">
        <f>data!O91</f>
        <v>0</v>
      </c>
      <c r="I61" s="287">
        <f>data!P91</f>
        <v>0</v>
      </c>
    </row>
    <row r="62" ht="20.1" customHeight="1">
      <c r="A62" s="279">
        <v>24</v>
      </c>
      <c r="B62" s="287" t="s">
        <v>1020</v>
      </c>
      <c r="C62" s="287">
        <f>data!J92</f>
        <v>180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4141</v>
      </c>
    </row>
    <row r="63" ht="20.1" customHeight="1">
      <c r="A63" s="279">
        <v>25</v>
      </c>
      <c r="B63" s="287" t="s">
        <v>1021</v>
      </c>
      <c r="C63" s="287">
        <f>data!J93</f>
        <v>2144.8718457010846</v>
      </c>
      <c r="D63" s="287">
        <f>data!K93</f>
        <v>499.83414369970387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438216.35645328747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60.64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48.31</v>
      </c>
    </row>
    <row r="65" ht="20.1" customHeight="1">
      <c r="A65" s="280" t="s">
        <v>1003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1025</v>
      </c>
    </row>
    <row r="67" ht="20.1" customHeight="1">
      <c r="A67" s="283"/>
    </row>
    <row r="68" ht="20.1" customHeight="1">
      <c r="A68" s="285" t="str">
        <f>"Hospital: "&amp;data!C98</f>
        <v>Hospital: Virginia Mason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1005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1026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1009</v>
      </c>
      <c r="C72" s="289" t="s">
        <v>1027</v>
      </c>
      <c r="D72" s="288" t="s">
        <v>1028</v>
      </c>
      <c r="E72" s="299"/>
      <c r="F72" s="299"/>
      <c r="G72" s="288" t="s">
        <v>1029</v>
      </c>
      <c r="H72" s="288" t="s">
        <v>1029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1983038</v>
      </c>
      <c r="D73" s="295">
        <f>data!R59</f>
        <v>2375974</v>
      </c>
      <c r="E73" s="299"/>
      <c r="F73" s="299"/>
      <c r="G73" s="287">
        <f>data!U59</f>
        <v>2410575</v>
      </c>
      <c r="H73" s="287">
        <f>data!V59</f>
        <v>0</v>
      </c>
      <c r="I73" s="287">
        <f>data!W59</f>
        <v>98383</v>
      </c>
    </row>
    <row r="74" ht="20.1" customHeight="1">
      <c r="A74" s="279">
        <v>5</v>
      </c>
      <c r="B74" s="287" t="s">
        <v>262</v>
      </c>
      <c r="C74" s="294">
        <f>data!Q60</f>
        <v>71.56</v>
      </c>
      <c r="D74" s="294">
        <f>data!R60</f>
        <v>84.38</v>
      </c>
      <c r="E74" s="294">
        <f>data!S60</f>
        <v>118.12</v>
      </c>
      <c r="F74" s="294">
        <f>data!T60</f>
        <v>14.92</v>
      </c>
      <c r="G74" s="294">
        <f>data!U60</f>
        <v>152.35</v>
      </c>
      <c r="H74" s="294">
        <f>data!V60</f>
        <v>0</v>
      </c>
      <c r="I74" s="294">
        <f>data!W60</f>
        <v>9.89</v>
      </c>
    </row>
    <row r="75" ht="20.1" customHeight="1">
      <c r="A75" s="279">
        <v>6</v>
      </c>
      <c r="B75" s="287" t="s">
        <v>263</v>
      </c>
      <c r="C75" s="287">
        <f>data!Q61</f>
        <v>8670489.666318262</v>
      </c>
      <c r="D75" s="287">
        <f>data!R61</f>
        <v>22534733.358365271</v>
      </c>
      <c r="E75" s="287">
        <f>data!S61</f>
        <v>7133072.4013391314</v>
      </c>
      <c r="F75" s="287">
        <f>data!T61</f>
        <v>2569716.2102216338</v>
      </c>
      <c r="G75" s="287">
        <f>data!U61</f>
        <v>16790826.200304382</v>
      </c>
      <c r="H75" s="287">
        <f>data!V61</f>
        <v>0</v>
      </c>
      <c r="I75" s="287">
        <f>data!W61</f>
        <v>2008487.1899503861</v>
      </c>
    </row>
    <row r="76" ht="20.1" customHeight="1">
      <c r="A76" s="279">
        <v>7</v>
      </c>
      <c r="B76" s="287" t="s">
        <v>11</v>
      </c>
      <c r="C76" s="287">
        <f>data!Q62</f>
        <v>1417087</v>
      </c>
      <c r="D76" s="287">
        <f>data!R62</f>
        <v>6156370</v>
      </c>
      <c r="E76" s="287">
        <f>data!S62</f>
        <v>1174973</v>
      </c>
      <c r="F76" s="287">
        <f>data!T62</f>
        <v>418827</v>
      </c>
      <c r="G76" s="287">
        <f>data!U62</f>
        <v>3765360</v>
      </c>
      <c r="H76" s="287">
        <f>data!V62</f>
        <v>0</v>
      </c>
      <c r="I76" s="287">
        <f>data!W62</f>
        <v>522605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46983.530906603366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1062705.0287827824</v>
      </c>
      <c r="D78" s="287">
        <f>data!R64</f>
        <v>3653555.2079973384</v>
      </c>
      <c r="E78" s="287">
        <f>data!S64</f>
        <v>1557978.2663741179</v>
      </c>
      <c r="F78" s="287">
        <f>data!T64</f>
        <v>549362.46056624874</v>
      </c>
      <c r="G78" s="287">
        <f>data!U64</f>
        <v>16738345.969279487</v>
      </c>
      <c r="H78" s="287">
        <f>data!V64</f>
        <v>0</v>
      </c>
      <c r="I78" s="287">
        <f>data!W64</f>
        <v>452945.16590592207</v>
      </c>
    </row>
    <row r="79" ht="20.1" customHeight="1">
      <c r="A79" s="279">
        <v>10</v>
      </c>
      <c r="B79" s="287" t="s">
        <v>525</v>
      </c>
      <c r="C79" s="287">
        <f>data!Q65</f>
        <v>38566.466040038271</v>
      </c>
      <c r="D79" s="287">
        <f>data!R65</f>
        <v>32965.647625939477</v>
      </c>
      <c r="E79" s="287">
        <f>data!S65</f>
        <v>27648.060082214633</v>
      </c>
      <c r="F79" s="287">
        <f>data!T65</f>
        <v>4468.8725388861822</v>
      </c>
      <c r="G79" s="287">
        <f>data!U65</f>
        <v>69665.140249948876</v>
      </c>
      <c r="H79" s="287">
        <f>data!V65</f>
        <v>0</v>
      </c>
      <c r="I79" s="287">
        <f>data!W65</f>
        <v>17846.905355158582</v>
      </c>
    </row>
    <row r="80" ht="20.1" customHeight="1">
      <c r="A80" s="279">
        <v>11</v>
      </c>
      <c r="B80" s="287" t="s">
        <v>526</v>
      </c>
      <c r="C80" s="287">
        <f>data!Q66</f>
        <v>16123.325001493766</v>
      </c>
      <c r="D80" s="287">
        <f>data!R66</f>
        <v>12577.825796610077</v>
      </c>
      <c r="E80" s="287">
        <f>data!S66</f>
        <v>527135.8789691478</v>
      </c>
      <c r="F80" s="287">
        <f>data!T66</f>
        <v>4079.87340211777</v>
      </c>
      <c r="G80" s="287">
        <f>data!U66</f>
        <v>6863138.0884509971</v>
      </c>
      <c r="H80" s="287">
        <f>data!V66</f>
        <v>0</v>
      </c>
      <c r="I80" s="287">
        <f>data!W66</f>
        <v>181725.95794115446</v>
      </c>
    </row>
    <row r="81" ht="20.1" customHeight="1">
      <c r="A81" s="279">
        <v>12</v>
      </c>
      <c r="B81" s="287" t="s">
        <v>16</v>
      </c>
      <c r="C81" s="287">
        <f>data!Q67</f>
        <v>128208</v>
      </c>
      <c r="D81" s="287">
        <f>data!R67</f>
        <v>369217</v>
      </c>
      <c r="E81" s="287">
        <f>data!S67</f>
        <v>305523</v>
      </c>
      <c r="F81" s="287">
        <f>data!T67</f>
        <v>27126</v>
      </c>
      <c r="G81" s="287">
        <f>data!U67</f>
        <v>474463</v>
      </c>
      <c r="H81" s="287">
        <f>data!V67</f>
        <v>0</v>
      </c>
      <c r="I81" s="287">
        <f>data!W67</f>
        <v>762629</v>
      </c>
    </row>
    <row r="82" ht="20.1" customHeight="1">
      <c r="A82" s="279">
        <v>13</v>
      </c>
      <c r="B82" s="287" t="s">
        <v>1010</v>
      </c>
      <c r="C82" s="287">
        <f>data!Q68</f>
        <v>105699.99343513137</v>
      </c>
      <c r="D82" s="287">
        <f>data!R68</f>
        <v>30923.219003694605</v>
      </c>
      <c r="E82" s="287">
        <f>data!S68</f>
        <v>761.05282423601454</v>
      </c>
      <c r="F82" s="287">
        <f>data!T68</f>
        <v>0</v>
      </c>
      <c r="G82" s="287">
        <f>data!U68</f>
        <v>349602.54197757132</v>
      </c>
      <c r="H82" s="287">
        <f>data!V68</f>
        <v>0</v>
      </c>
      <c r="I82" s="287">
        <f>data!W68</f>
        <v>283.36000677161576</v>
      </c>
    </row>
    <row r="83" ht="20.1" customHeight="1">
      <c r="A83" s="279">
        <v>14</v>
      </c>
      <c r="B83" s="287" t="s">
        <v>1011</v>
      </c>
      <c r="C83" s="287">
        <f>data!Q69</f>
        <v>136123.2</v>
      </c>
      <c r="D83" s="287">
        <f>data!R69</f>
        <v>789796.42</v>
      </c>
      <c r="E83" s="287">
        <f>data!S69</f>
        <v>532229.68</v>
      </c>
      <c r="F83" s="287">
        <f>data!T69</f>
        <v>8195.09</v>
      </c>
      <c r="G83" s="287">
        <f>data!U69</f>
        <v>883247.33</v>
      </c>
      <c r="H83" s="287">
        <f>data!V69</f>
        <v>0</v>
      </c>
      <c r="I83" s="287">
        <f>data!W69</f>
        <v>478496.17000000004</v>
      </c>
    </row>
    <row r="84" ht="20.1" customHeight="1">
      <c r="A84" s="279">
        <v>15</v>
      </c>
      <c r="B84" s="287" t="s">
        <v>284</v>
      </c>
      <c r="C84" s="287">
        <f>data!Q84</f>
        <v>1500</v>
      </c>
      <c r="D84" s="287">
        <f>data!R84</f>
        <v>15719.79</v>
      </c>
      <c r="E84" s="287">
        <f>data!S84</f>
        <v>7359.56</v>
      </c>
      <c r="F84" s="287">
        <f>data!T84</f>
        <v>0</v>
      </c>
      <c r="G84" s="287">
        <f>data!U84</f>
        <v>67587.97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1012</v>
      </c>
      <c r="C85" s="287">
        <f>data!Q85</f>
        <v>11573502.679577706</v>
      </c>
      <c r="D85" s="287">
        <f>data!R85</f>
        <v>33564418.888788857</v>
      </c>
      <c r="E85" s="287">
        <f>data!S85</f>
        <v>11251961.779588847</v>
      </c>
      <c r="F85" s="287">
        <f>data!T85</f>
        <v>3581775.5067288862</v>
      </c>
      <c r="G85" s="287">
        <f>data!U85</f>
        <v>45914043.831168987</v>
      </c>
      <c r="H85" s="287">
        <f>data!V85</f>
        <v>0</v>
      </c>
      <c r="I85" s="287">
        <f>data!W85</f>
        <v>4425018.7491593929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1013</v>
      </c>
      <c r="C87" s="295">
        <f>+data!M682</f>
        <v>4198078</v>
      </c>
      <c r="D87" s="295">
        <f>+data!M683</f>
        <v>5109025</v>
      </c>
      <c r="E87" s="295">
        <f>+data!M684</f>
        <v>1764752</v>
      </c>
      <c r="F87" s="295">
        <f>+data!M685</f>
        <v>515587</v>
      </c>
      <c r="G87" s="295">
        <f>+data!M686</f>
        <v>11210393</v>
      </c>
      <c r="H87" s="295">
        <f>+data!M687</f>
        <v>0</v>
      </c>
      <c r="I87" s="295">
        <f>+data!M688</f>
        <v>1873827</v>
      </c>
    </row>
    <row r="88" ht="20.1" customHeight="1">
      <c r="A88" s="279">
        <v>19</v>
      </c>
      <c r="B88" s="295" t="s">
        <v>1014</v>
      </c>
      <c r="C88" s="287">
        <f>data!Q87</f>
        <v>8921670.92</v>
      </c>
      <c r="D88" s="287">
        <f>data!R87</f>
        <v>8089503.12</v>
      </c>
      <c r="E88" s="287">
        <f>data!S87</f>
        <v>0</v>
      </c>
      <c r="F88" s="287">
        <f>data!T87</f>
        <v>5326508.16</v>
      </c>
      <c r="G88" s="287">
        <f>data!U87</f>
        <v>53649113</v>
      </c>
      <c r="H88" s="287">
        <f>data!V87</f>
        <v>0</v>
      </c>
      <c r="I88" s="287">
        <f>data!W87</f>
        <v>3932678.72</v>
      </c>
    </row>
    <row r="89" ht="20.1" customHeight="1">
      <c r="A89" s="279">
        <v>20</v>
      </c>
      <c r="B89" s="295" t="s">
        <v>1015</v>
      </c>
      <c r="C89" s="287">
        <f>data!Q88</f>
        <v>19616363.019058038</v>
      </c>
      <c r="D89" s="287">
        <f>data!R88</f>
        <v>70936722.965349063</v>
      </c>
      <c r="E89" s="287">
        <f>data!S88</f>
        <v>0</v>
      </c>
      <c r="F89" s="287">
        <f>data!T88</f>
        <v>897950.95191236748</v>
      </c>
      <c r="G89" s="287">
        <f>data!U88</f>
        <v>152587672.15471724</v>
      </c>
      <c r="H89" s="287">
        <f>data!V88</f>
        <v>0</v>
      </c>
      <c r="I89" s="287">
        <f>data!W88</f>
        <v>28432017.320454381</v>
      </c>
    </row>
    <row r="90" ht="20.1" customHeight="1">
      <c r="A90" s="279">
        <v>21</v>
      </c>
      <c r="B90" s="295" t="s">
        <v>1016</v>
      </c>
      <c r="C90" s="287">
        <f>data!Q89</f>
        <v>28538033.939058036</v>
      </c>
      <c r="D90" s="287">
        <f>data!R89</f>
        <v>79026226.085349068</v>
      </c>
      <c r="E90" s="287">
        <f>data!S89</f>
        <v>0</v>
      </c>
      <c r="F90" s="287">
        <f>data!T89</f>
        <v>6224459.1119123679</v>
      </c>
      <c r="G90" s="287">
        <f>data!U89</f>
        <v>206236785.15471724</v>
      </c>
      <c r="H90" s="287">
        <f>data!V89</f>
        <v>0</v>
      </c>
      <c r="I90" s="287">
        <f>data!W89</f>
        <v>32364696.04045438</v>
      </c>
    </row>
    <row r="91" ht="20.1" customHeight="1">
      <c r="A91" s="279" t="s">
        <v>1017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1018</v>
      </c>
      <c r="C92" s="287">
        <f>data!Q90</f>
        <v>28270</v>
      </c>
      <c r="D92" s="287">
        <f>data!R90</f>
        <v>18939</v>
      </c>
      <c r="E92" s="287">
        <f>data!S90</f>
        <v>17978</v>
      </c>
      <c r="F92" s="287">
        <f>data!T90</f>
        <v>925</v>
      </c>
      <c r="G92" s="287">
        <f>data!U90</f>
        <v>31765</v>
      </c>
      <c r="H92" s="287">
        <f>data!V90</f>
        <v>0</v>
      </c>
      <c r="I92" s="287">
        <f>data!W90</f>
        <v>6696</v>
      </c>
    </row>
    <row r="93" ht="20.1" customHeight="1">
      <c r="A93" s="279">
        <v>23</v>
      </c>
      <c r="B93" s="287" t="s">
        <v>1019</v>
      </c>
      <c r="C93" s="287">
        <f>data!Q91</f>
        <v>490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1020</v>
      </c>
      <c r="C94" s="287">
        <f>data!Q92</f>
        <v>2478</v>
      </c>
      <c r="D94" s="287">
        <f>data!R92</f>
        <v>1660</v>
      </c>
      <c r="E94" s="287">
        <f>data!S92</f>
        <v>1576</v>
      </c>
      <c r="F94" s="287">
        <f>data!T92</f>
        <v>81</v>
      </c>
      <c r="G94" s="287">
        <f>data!U92</f>
        <v>2785</v>
      </c>
      <c r="H94" s="287">
        <f>data!V92</f>
        <v>0</v>
      </c>
      <c r="I94" s="287">
        <f>data!W92</f>
        <v>587</v>
      </c>
    </row>
    <row r="95" ht="20.1" customHeight="1">
      <c r="A95" s="279">
        <v>25</v>
      </c>
      <c r="B95" s="287" t="s">
        <v>1021</v>
      </c>
      <c r="C95" s="287">
        <f>data!Q93</f>
        <v>11106.990153167724</v>
      </c>
      <c r="D95" s="287">
        <f>data!R93</f>
        <v>29187.878875497336</v>
      </c>
      <c r="E95" s="287">
        <f>data!S93</f>
        <v>0</v>
      </c>
      <c r="F95" s="287">
        <f>data!T93</f>
        <v>514.10604426541454</v>
      </c>
      <c r="G95" s="287">
        <f>data!U93</f>
        <v>43120.7900403824</v>
      </c>
      <c r="H95" s="287">
        <f>data!V93</f>
        <v>0</v>
      </c>
      <c r="I95" s="287">
        <f>data!W93</f>
        <v>72545.298721253348</v>
      </c>
    </row>
    <row r="96" ht="20.1" customHeight="1">
      <c r="A96" s="279">
        <v>26</v>
      </c>
      <c r="B96" s="287" t="s">
        <v>294</v>
      </c>
      <c r="C96" s="294">
        <f>data!Q94</f>
        <v>67.94</v>
      </c>
      <c r="D96" s="294">
        <f>data!R94</f>
        <v>5.85</v>
      </c>
      <c r="E96" s="294">
        <f>data!S94</f>
        <v>0</v>
      </c>
      <c r="F96" s="294">
        <f>data!T94</f>
        <v>14.68</v>
      </c>
      <c r="G96" s="294">
        <f>data!U94</f>
        <v>0.45</v>
      </c>
      <c r="H96" s="294">
        <f>data!V94</f>
        <v>0</v>
      </c>
      <c r="I96" s="294">
        <f>data!W94</f>
        <v>0</v>
      </c>
    </row>
    <row r="97" ht="20.1" customHeight="1">
      <c r="A97" s="280" t="s">
        <v>1003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1030</v>
      </c>
    </row>
    <row r="99" ht="20.1" customHeight="1">
      <c r="A99" s="283"/>
    </row>
    <row r="100" ht="20.1" customHeight="1">
      <c r="A100" s="285" t="str">
        <f>"Hospital: "&amp;data!C98</f>
        <v>Hospital: Virginia Mason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1005</v>
      </c>
      <c r="C102" s="293" t="s">
        <v>1031</v>
      </c>
      <c r="D102" s="293" t="s">
        <v>1032</v>
      </c>
      <c r="E102" s="293" t="s">
        <v>1032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1009</v>
      </c>
      <c r="C104" s="288" t="s">
        <v>251</v>
      </c>
      <c r="D104" s="289" t="s">
        <v>1033</v>
      </c>
      <c r="E104" s="289" t="s">
        <v>1033</v>
      </c>
      <c r="F104" s="289" t="s">
        <v>1033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158985</v>
      </c>
      <c r="D105" s="287">
        <f>data!Y59</f>
        <v>159684</v>
      </c>
      <c r="E105" s="287">
        <f>data!Z59</f>
        <v>349882</v>
      </c>
      <c r="F105" s="287">
        <f>data!AA59</f>
        <v>23890</v>
      </c>
      <c r="G105" s="299"/>
      <c r="H105" s="287">
        <f>data!AC59</f>
        <v>101240</v>
      </c>
      <c r="I105" s="287">
        <f>data!AD59</f>
        <v>23389</v>
      </c>
    </row>
    <row r="106" ht="20.1" customHeight="1">
      <c r="A106" s="279">
        <v>5</v>
      </c>
      <c r="B106" s="287" t="s">
        <v>262</v>
      </c>
      <c r="C106" s="294">
        <f>data!X60</f>
        <v>16.17</v>
      </c>
      <c r="D106" s="294">
        <f>data!Y60</f>
        <v>102.46</v>
      </c>
      <c r="E106" s="294">
        <f>data!Z60</f>
        <v>41.53</v>
      </c>
      <c r="F106" s="294">
        <f>data!AA60</f>
        <v>6.95</v>
      </c>
      <c r="G106" s="294">
        <f>data!AB60</f>
        <v>82.55</v>
      </c>
      <c r="H106" s="294">
        <f>data!AC60</f>
        <v>22.15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3320687.6468272684</v>
      </c>
      <c r="D107" s="287">
        <f>data!Y61</f>
        <v>13783912.885658467</v>
      </c>
      <c r="E107" s="287">
        <f>data!Z61</f>
        <v>8000446.1582783321</v>
      </c>
      <c r="F107" s="287">
        <f>data!AA61</f>
        <v>1143174.2943557291</v>
      </c>
      <c r="G107" s="287">
        <f>data!AB61</f>
        <v>9694149.26734482</v>
      </c>
      <c r="H107" s="287">
        <f>data!AC61</f>
        <v>2157125.0738764768</v>
      </c>
      <c r="I107" s="287">
        <f>data!AD61</f>
        <v>7992.7449150607536</v>
      </c>
    </row>
    <row r="108" ht="20.1" customHeight="1">
      <c r="A108" s="279">
        <v>7</v>
      </c>
      <c r="B108" s="287" t="s">
        <v>11</v>
      </c>
      <c r="C108" s="287">
        <f>data!X62</f>
        <v>830875</v>
      </c>
      <c r="D108" s="287">
        <f>data!Y62</f>
        <v>2817195</v>
      </c>
      <c r="E108" s="287">
        <f>data!Z62</f>
        <v>2187467</v>
      </c>
      <c r="F108" s="287">
        <f>data!AA62</f>
        <v>254606</v>
      </c>
      <c r="G108" s="287">
        <f>data!AB62</f>
        <v>1602935</v>
      </c>
      <c r="H108" s="287">
        <f>data!AC62</f>
        <v>352640</v>
      </c>
      <c r="I108" s="287">
        <f>data!AD62</f>
        <v>2788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48450.155431758008</v>
      </c>
      <c r="E109" s="287">
        <f>data!Z63</f>
        <v>76231.013765341908</v>
      </c>
      <c r="F109" s="287">
        <f>data!AA63</f>
        <v>0</v>
      </c>
      <c r="G109" s="287">
        <f>data!AB63</f>
        <v>21350.392751084557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1044236.4449220847</v>
      </c>
      <c r="D110" s="287">
        <f>data!Y64</f>
        <v>6304332.32841934</v>
      </c>
      <c r="E110" s="287">
        <f>data!Z64</f>
        <v>490269.8426643667</v>
      </c>
      <c r="F110" s="287">
        <f>data!AA64</f>
        <v>3269766.3091958859</v>
      </c>
      <c r="G110" s="287">
        <f>data!AB64</f>
        <v>62579775.245996863</v>
      </c>
      <c r="H110" s="287">
        <f>data!AC64</f>
        <v>365308.70937533892</v>
      </c>
      <c r="I110" s="287">
        <f>data!AD64</f>
        <v>43786.501105229545</v>
      </c>
    </row>
    <row r="111" ht="20.1" customHeight="1">
      <c r="A111" s="279">
        <v>10</v>
      </c>
      <c r="B111" s="287" t="s">
        <v>525</v>
      </c>
      <c r="C111" s="287">
        <f>data!X65</f>
        <v>11317.320238381633</v>
      </c>
      <c r="D111" s="287">
        <f>data!Y65</f>
        <v>57500.276097588721</v>
      </c>
      <c r="E111" s="287">
        <f>data!Z65</f>
        <v>31110.120350143592</v>
      </c>
      <c r="F111" s="287">
        <f>data!AA65</f>
        <v>5121.0988641913218</v>
      </c>
      <c r="G111" s="287">
        <f>data!AB65</f>
        <v>36711.33591679496</v>
      </c>
      <c r="H111" s="287">
        <f>data!AC65</f>
        <v>3643.8746698150071</v>
      </c>
      <c r="I111" s="287">
        <f>data!AD65</f>
        <v>2144.9903862255396</v>
      </c>
    </row>
    <row r="112" ht="20.1" customHeight="1">
      <c r="A112" s="279">
        <v>11</v>
      </c>
      <c r="B112" s="287" t="s">
        <v>526</v>
      </c>
      <c r="C112" s="287">
        <f>data!X66</f>
        <v>47416.879770685409</v>
      </c>
      <c r="D112" s="287">
        <f>data!Y66</f>
        <v>764849.8455032279</v>
      </c>
      <c r="E112" s="287">
        <f>data!Z66</f>
        <v>256670.83468782061</v>
      </c>
      <c r="F112" s="287">
        <f>data!AA66</f>
        <v>9861.4931834535219</v>
      </c>
      <c r="G112" s="287">
        <f>data!AB66</f>
        <v>79822.209330240483</v>
      </c>
      <c r="H112" s="287">
        <f>data!AC66</f>
        <v>0</v>
      </c>
      <c r="I112" s="287">
        <f>data!AD66</f>
        <v>2004163.8104128863</v>
      </c>
    </row>
    <row r="113" ht="20.1" customHeight="1">
      <c r="A113" s="279">
        <v>12</v>
      </c>
      <c r="B113" s="287" t="s">
        <v>16</v>
      </c>
      <c r="C113" s="287">
        <f>data!X67</f>
        <v>575180</v>
      </c>
      <c r="D113" s="287">
        <f>data!Y67</f>
        <v>3400378</v>
      </c>
      <c r="E113" s="287">
        <f>data!Z67</f>
        <v>510741</v>
      </c>
      <c r="F113" s="287">
        <f>data!AA67</f>
        <v>108905</v>
      </c>
      <c r="G113" s="287">
        <f>data!AB67</f>
        <v>324307</v>
      </c>
      <c r="H113" s="287">
        <f>data!AC67</f>
        <v>96663</v>
      </c>
      <c r="I113" s="287">
        <f>data!AD67</f>
        <v>327</v>
      </c>
    </row>
    <row r="114" ht="20.1" customHeight="1">
      <c r="A114" s="279">
        <v>13</v>
      </c>
      <c r="B114" s="287" t="s">
        <v>1010</v>
      </c>
      <c r="C114" s="287">
        <f>data!X68</f>
        <v>455.24960429694971</v>
      </c>
      <c r="D114" s="287">
        <f>data!Y68</f>
        <v>5195.0209758588444</v>
      </c>
      <c r="E114" s="287">
        <f>data!Z68</f>
        <v>0</v>
      </c>
      <c r="F114" s="287">
        <f>data!AA68</f>
        <v>299.72244295078548</v>
      </c>
      <c r="G114" s="287">
        <f>data!AB68</f>
        <v>178225.01098832462</v>
      </c>
      <c r="H114" s="287">
        <f>data!AC68</f>
        <v>24318.350454023006</v>
      </c>
      <c r="I114" s="287">
        <f>data!AD68</f>
        <v>2096.9438668718062</v>
      </c>
    </row>
    <row r="115" ht="20.1" customHeight="1">
      <c r="A115" s="279">
        <v>14</v>
      </c>
      <c r="B115" s="287" t="s">
        <v>1011</v>
      </c>
      <c r="C115" s="287">
        <f>data!X69</f>
        <v>574671.3</v>
      </c>
      <c r="D115" s="287">
        <f>data!Y69</f>
        <v>3288518.03</v>
      </c>
      <c r="E115" s="287">
        <f>data!Z69</f>
        <v>717783.95</v>
      </c>
      <c r="F115" s="287">
        <f>data!AA69</f>
        <v>284166.45999999996</v>
      </c>
      <c r="G115" s="287">
        <f>data!AB69</f>
        <v>877461.01000000013</v>
      </c>
      <c r="H115" s="287">
        <f>data!AC69</f>
        <v>129860.88999999999</v>
      </c>
      <c r="I115" s="287">
        <f>data!AD69</f>
        <v>3842.3500000000004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-18730.05</v>
      </c>
      <c r="E116" s="287">
        <f>-data!Z84</f>
        <v>-1892887.3699999999</v>
      </c>
      <c r="F116" s="287">
        <f>-data!AA84</f>
        <v>0</v>
      </c>
      <c r="G116" s="287">
        <f>-data!AB84</f>
        <v>-125470.73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1012</v>
      </c>
      <c r="C117" s="287">
        <f>data!X85</f>
        <v>6404839.8413627166</v>
      </c>
      <c r="D117" s="287">
        <f>data!Y85</f>
        <v>30451601.492086243</v>
      </c>
      <c r="E117" s="287">
        <f>data!Z85</f>
        <v>10377832.549746003</v>
      </c>
      <c r="F117" s="287">
        <f>data!AA85</f>
        <v>5075900.3780422108</v>
      </c>
      <c r="G117" s="287">
        <f>data!AB85</f>
        <v>75269265.742328137</v>
      </c>
      <c r="H117" s="287">
        <f>data!AC85</f>
        <v>3129559.8983756541</v>
      </c>
      <c r="I117" s="287">
        <f>data!AD85</f>
        <v>2067142.340686274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1013</v>
      </c>
      <c r="C119" s="295">
        <f>+data!M689</f>
        <v>2818666</v>
      </c>
      <c r="D119" s="295">
        <f>+data!M690</f>
        <v>8045454</v>
      </c>
      <c r="E119" s="295">
        <f>+data!M691</f>
        <v>2406038</v>
      </c>
      <c r="F119" s="295">
        <f>+data!M692</f>
        <v>1546032</v>
      </c>
      <c r="G119" s="295">
        <f>+data!M693</f>
        <v>6651213</v>
      </c>
      <c r="H119" s="295">
        <f>+data!M694</f>
        <v>1002196</v>
      </c>
      <c r="I119" s="295">
        <f>+data!M695</f>
        <v>440099</v>
      </c>
    </row>
    <row r="120" ht="20.1" customHeight="1">
      <c r="A120" s="279">
        <v>19</v>
      </c>
      <c r="B120" s="295" t="s">
        <v>1014</v>
      </c>
      <c r="C120" s="287">
        <f>data!X87</f>
        <v>15920433</v>
      </c>
      <c r="D120" s="287">
        <f>data!Y87</f>
        <v>38478063.04</v>
      </c>
      <c r="E120" s="287">
        <f>data!Z87</f>
        <v>1463787</v>
      </c>
      <c r="F120" s="287">
        <f>data!AA87</f>
        <v>1012703.16</v>
      </c>
      <c r="G120" s="287">
        <f>data!AB87</f>
        <v>56337588.21</v>
      </c>
      <c r="H120" s="287">
        <f>data!AC87</f>
        <v>21774302</v>
      </c>
      <c r="I120" s="287">
        <f>data!AD87</f>
        <v>7172414</v>
      </c>
    </row>
    <row r="121" ht="20.1" customHeight="1">
      <c r="A121" s="279">
        <v>20</v>
      </c>
      <c r="B121" s="295" t="s">
        <v>1015</v>
      </c>
      <c r="C121" s="287">
        <f>data!X88</f>
        <v>45118410.674914166</v>
      </c>
      <c r="D121" s="287">
        <f>data!Y88</f>
        <v>76704383.37542893</v>
      </c>
      <c r="E121" s="287">
        <f>data!Z88</f>
        <v>31953674.736960012</v>
      </c>
      <c r="F121" s="287">
        <f>data!AA88</f>
        <v>24151457.038608551</v>
      </c>
      <c r="G121" s="287">
        <f>data!AB88</f>
        <v>55925278.464527994</v>
      </c>
      <c r="H121" s="287">
        <f>data!AC88</f>
        <v>555119.800138407</v>
      </c>
      <c r="I121" s="287">
        <f>data!AD88</f>
        <v>511836.73924978694</v>
      </c>
    </row>
    <row r="122" ht="20.1" customHeight="1">
      <c r="A122" s="279">
        <v>21</v>
      </c>
      <c r="B122" s="295" t="s">
        <v>1016</v>
      </c>
      <c r="C122" s="287">
        <f>data!X89</f>
        <v>61038843.674914166</v>
      </c>
      <c r="D122" s="287">
        <f>data!Y89</f>
        <v>115182446.41542894</v>
      </c>
      <c r="E122" s="287">
        <f>data!Z89</f>
        <v>33417461.736960012</v>
      </c>
      <c r="F122" s="287">
        <f>data!AA89</f>
        <v>25164160.198608551</v>
      </c>
      <c r="G122" s="287">
        <f>data!AB89</f>
        <v>112262866.674528</v>
      </c>
      <c r="H122" s="287">
        <f>data!AC89</f>
        <v>22329421.800138406</v>
      </c>
      <c r="I122" s="287">
        <f>data!AD89</f>
        <v>7684250.7392497873</v>
      </c>
    </row>
    <row r="123" ht="20.1" customHeight="1">
      <c r="A123" s="279" t="s">
        <v>1017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1018</v>
      </c>
      <c r="C124" s="287">
        <f>data!X90</f>
        <v>4022</v>
      </c>
      <c r="D124" s="287">
        <f>data!Y90</f>
        <v>34451</v>
      </c>
      <c r="E124" s="287">
        <f>data!Z90</f>
        <v>11293</v>
      </c>
      <c r="F124" s="287">
        <f>data!AA90</f>
        <v>6081</v>
      </c>
      <c r="G124" s="287">
        <f>data!AB90</f>
        <v>10636</v>
      </c>
      <c r="H124" s="287">
        <f>data!AC90</f>
        <v>956</v>
      </c>
      <c r="I124" s="287">
        <f>data!AD90</f>
        <v>1581</v>
      </c>
    </row>
    <row r="125" ht="20.1" customHeight="1">
      <c r="A125" s="279">
        <v>23</v>
      </c>
      <c r="B125" s="287" t="s">
        <v>1019</v>
      </c>
      <c r="C125" s="287">
        <f>data!X91</f>
        <v>0</v>
      </c>
      <c r="D125" s="287">
        <f>data!Y91</f>
        <v>15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1020</v>
      </c>
      <c r="C126" s="287">
        <f>data!X92</f>
        <v>353</v>
      </c>
      <c r="D126" s="287">
        <f>data!Y92</f>
        <v>3020</v>
      </c>
      <c r="E126" s="287">
        <f>data!Z92</f>
        <v>990</v>
      </c>
      <c r="F126" s="287">
        <f>data!AA92</f>
        <v>533</v>
      </c>
      <c r="G126" s="287">
        <f>data!AB92</f>
        <v>932</v>
      </c>
      <c r="H126" s="287">
        <f>data!AC92</f>
        <v>84</v>
      </c>
      <c r="I126" s="287">
        <f>data!AD92</f>
        <v>139</v>
      </c>
    </row>
    <row r="127" ht="20.1" customHeight="1">
      <c r="A127" s="279">
        <v>25</v>
      </c>
      <c r="B127" s="287" t="s">
        <v>1021</v>
      </c>
      <c r="C127" s="287">
        <f>data!X93</f>
        <v>120576.59660286637</v>
      </c>
      <c r="D127" s="287">
        <f>data!Y93</f>
        <v>374709.21520112013</v>
      </c>
      <c r="E127" s="287">
        <f>data!Z93</f>
        <v>27860.973271566043</v>
      </c>
      <c r="F127" s="287">
        <f>data!AA93</f>
        <v>29651.186270716553</v>
      </c>
      <c r="G127" s="287">
        <f>data!AB93</f>
        <v>0</v>
      </c>
      <c r="H127" s="287">
        <f>data!AC93</f>
        <v>14750.348033488464</v>
      </c>
      <c r="I127" s="287">
        <f>data!AD93</f>
        <v>3561.8767625509249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10.9</v>
      </c>
      <c r="E128" s="294">
        <f>data!Z94</f>
        <v>4.78</v>
      </c>
      <c r="F128" s="294">
        <f>data!AA94</f>
        <v>0</v>
      </c>
      <c r="G128" s="294">
        <f>data!AB94</f>
        <v>0.03</v>
      </c>
      <c r="H128" s="294">
        <f>data!AC94</f>
        <v>0.02</v>
      </c>
      <c r="I128" s="294">
        <f>data!AD94</f>
        <v>0</v>
      </c>
    </row>
    <row r="129" ht="20.1" customHeight="1">
      <c r="A129" s="280" t="s">
        <v>1003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1034</v>
      </c>
    </row>
    <row r="131" ht="20.1" customHeight="1">
      <c r="A131" s="283"/>
    </row>
    <row r="132" ht="20.1" customHeight="1">
      <c r="A132" s="285" t="str">
        <f>"Hospital: "&amp;data!C98</f>
        <v>Hospital: Virginia Mason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1005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1035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1009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1036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204504.2</v>
      </c>
      <c r="D137" s="287">
        <f>data!AF59</f>
        <v>1675</v>
      </c>
      <c r="E137" s="287">
        <f>data!AG59</f>
        <v>22104</v>
      </c>
      <c r="F137" s="287">
        <f>data!AH59</f>
        <v>0</v>
      </c>
      <c r="G137" s="287">
        <f>data!AI59</f>
        <v>0</v>
      </c>
      <c r="H137" s="287">
        <f>data!AJ59</f>
        <v>324910</v>
      </c>
      <c r="I137" s="287">
        <f>data!AK59</f>
        <v>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64.53</v>
      </c>
      <c r="D138" s="294">
        <f>data!AF60</f>
        <v>4.23</v>
      </c>
      <c r="E138" s="294">
        <f>data!AG60</f>
        <v>62.16</v>
      </c>
      <c r="F138" s="294">
        <f>data!AH60</f>
        <v>0</v>
      </c>
      <c r="G138" s="294">
        <f>data!AI60</f>
        <v>0</v>
      </c>
      <c r="H138" s="294">
        <f>data!AJ60</f>
        <v>872.7</v>
      </c>
      <c r="I138" s="294">
        <f>data!AK60</f>
        <v>0</v>
      </c>
    </row>
    <row r="139" ht="20.1" customHeight="1">
      <c r="A139" s="279">
        <v>6</v>
      </c>
      <c r="B139" s="287" t="s">
        <v>263</v>
      </c>
      <c r="C139" s="287">
        <f>data!AE61</f>
        <v>7472183.1746515818</v>
      </c>
      <c r="D139" s="287">
        <f>data!AF61</f>
        <v>497350.38061964058</v>
      </c>
      <c r="E139" s="287">
        <f>data!AG61</f>
        <v>12243284.170664271</v>
      </c>
      <c r="F139" s="287">
        <f>data!AH61</f>
        <v>0</v>
      </c>
      <c r="G139" s="287">
        <f>data!AI61</f>
        <v>0</v>
      </c>
      <c r="H139" s="287">
        <f>data!AJ61</f>
        <v>150489435.1531882</v>
      </c>
      <c r="I139" s="287">
        <f>data!AK61</f>
        <v>0</v>
      </c>
    </row>
    <row r="140" ht="20.1" customHeight="1">
      <c r="A140" s="279">
        <v>7</v>
      </c>
      <c r="B140" s="287" t="s">
        <v>11</v>
      </c>
      <c r="C140" s="287">
        <f>data!AE62</f>
        <v>1526885</v>
      </c>
      <c r="D140" s="287">
        <f>data!AF62</f>
        <v>126389</v>
      </c>
      <c r="E140" s="287">
        <f>data!AG62</f>
        <v>2780943</v>
      </c>
      <c r="F140" s="287">
        <f>data!AH62</f>
        <v>0</v>
      </c>
      <c r="G140" s="287">
        <f>data!AI62</f>
        <v>0</v>
      </c>
      <c r="H140" s="287">
        <f>data!AJ62</f>
        <v>40359792</v>
      </c>
      <c r="I140" s="287">
        <f>data!AK62</f>
        <v>0</v>
      </c>
    </row>
    <row r="141" ht="20.1" customHeight="1">
      <c r="A141" s="279">
        <v>8</v>
      </c>
      <c r="B141" s="287" t="s">
        <v>264</v>
      </c>
      <c r="C141" s="287">
        <f>data!AE63</f>
        <v>3330.7772862126576</v>
      </c>
      <c r="D141" s="287">
        <f>data!AF63</f>
        <v>0</v>
      </c>
      <c r="E141" s="287">
        <f>data!AG63</f>
        <v>326479.95532526856</v>
      </c>
      <c r="F141" s="287">
        <f>data!AH63</f>
        <v>0</v>
      </c>
      <c r="G141" s="287">
        <f>data!AI63</f>
        <v>0</v>
      </c>
      <c r="H141" s="287">
        <f>data!AJ63</f>
        <v>307644.37631019327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1059681.9077226047</v>
      </c>
      <c r="D142" s="287">
        <f>data!AF64</f>
        <v>2182.3612208939362</v>
      </c>
      <c r="E142" s="287">
        <f>data!AG64</f>
        <v>1053751.2360407908</v>
      </c>
      <c r="F142" s="287">
        <f>data!AH64</f>
        <v>0</v>
      </c>
      <c r="G142" s="287">
        <f>data!AI64</f>
        <v>0</v>
      </c>
      <c r="H142" s="287">
        <f>data!AJ64</f>
        <v>86579537.6782513</v>
      </c>
      <c r="I142" s="287">
        <f>data!AK64</f>
        <v>0</v>
      </c>
    </row>
    <row r="143" ht="20.1" customHeight="1">
      <c r="A143" s="279">
        <v>10</v>
      </c>
      <c r="B143" s="287" t="s">
        <v>525</v>
      </c>
      <c r="C143" s="287">
        <f>data!AE65</f>
        <v>28016.332515832153</v>
      </c>
      <c r="D143" s="287">
        <f>data!AF65</f>
        <v>2545.9820801354276</v>
      </c>
      <c r="E143" s="287">
        <f>data!AG65</f>
        <v>25700.6989161864</v>
      </c>
      <c r="F143" s="287">
        <f>data!AH65</f>
        <v>0</v>
      </c>
      <c r="G143" s="287">
        <f>data!AI65</f>
        <v>0</v>
      </c>
      <c r="H143" s="287">
        <f>data!AJ65</f>
        <v>636552.21101488639</v>
      </c>
      <c r="I143" s="287">
        <f>data!AK65</f>
        <v>0</v>
      </c>
    </row>
    <row r="144" ht="20.1" customHeight="1">
      <c r="A144" s="279">
        <v>11</v>
      </c>
      <c r="B144" s="287" t="s">
        <v>526</v>
      </c>
      <c r="C144" s="287">
        <f>data!AE66</f>
        <v>21264.027579719987</v>
      </c>
      <c r="D144" s="287">
        <f>data!AF66</f>
        <v>430.84415875513361</v>
      </c>
      <c r="E144" s="287">
        <f>data!AG66</f>
        <v>62211.333466165488</v>
      </c>
      <c r="F144" s="287">
        <f>data!AH66</f>
        <v>0</v>
      </c>
      <c r="G144" s="287">
        <f>data!AI66</f>
        <v>0</v>
      </c>
      <c r="H144" s="287">
        <f>data!AJ66</f>
        <v>2474114.0975016085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44555</v>
      </c>
      <c r="D145" s="287">
        <f>data!AF67</f>
        <v>6474</v>
      </c>
      <c r="E145" s="287">
        <f>data!AG67</f>
        <v>206463</v>
      </c>
      <c r="F145" s="287">
        <f>data!AH67</f>
        <v>0</v>
      </c>
      <c r="G145" s="287">
        <f>data!AI67</f>
        <v>0</v>
      </c>
      <c r="H145" s="287">
        <f>data!AJ67</f>
        <v>2242344</v>
      </c>
      <c r="I145" s="287">
        <f>data!AK67</f>
        <v>0</v>
      </c>
    </row>
    <row r="146" ht="20.1" customHeight="1">
      <c r="A146" s="279">
        <v>13</v>
      </c>
      <c r="B146" s="287" t="s">
        <v>1010</v>
      </c>
      <c r="C146" s="287">
        <f>data!AE68</f>
        <v>15515.202256547111</v>
      </c>
      <c r="D146" s="287">
        <f>data!AF68</f>
        <v>0</v>
      </c>
      <c r="E146" s="287">
        <f>data!AG68</f>
        <v>11277.782880978943</v>
      </c>
      <c r="F146" s="287">
        <f>data!AH68</f>
        <v>0</v>
      </c>
      <c r="G146" s="287">
        <f>data!AI68</f>
        <v>0</v>
      </c>
      <c r="H146" s="287">
        <f>data!AJ68</f>
        <v>143603.66086182202</v>
      </c>
      <c r="I146" s="287">
        <f>data!AK68</f>
        <v>0</v>
      </c>
    </row>
    <row r="147" ht="20.1" customHeight="1">
      <c r="A147" s="279">
        <v>14</v>
      </c>
      <c r="B147" s="287" t="s">
        <v>1011</v>
      </c>
      <c r="C147" s="287">
        <f>data!AE69</f>
        <v>59561.89</v>
      </c>
      <c r="D147" s="287">
        <f>data!AF69</f>
        <v>3312.53</v>
      </c>
      <c r="E147" s="287">
        <f>data!AG69</f>
        <v>112680.42000000001</v>
      </c>
      <c r="F147" s="287">
        <f>data!AH69</f>
        <v>0</v>
      </c>
      <c r="G147" s="287">
        <f>data!AI69</f>
        <v>0</v>
      </c>
      <c r="H147" s="287">
        <f>data!AJ69</f>
        <v>3543094.4</v>
      </c>
      <c r="I147" s="287">
        <f>data!AK69</f>
        <v>0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-3823022.24</v>
      </c>
      <c r="I148" s="287">
        <f>-data!AK84</f>
        <v>0</v>
      </c>
    </row>
    <row r="149" ht="20.1" customHeight="1">
      <c r="A149" s="279">
        <v>16</v>
      </c>
      <c r="B149" s="295" t="s">
        <v>1012</v>
      </c>
      <c r="C149" s="287">
        <f>data!AE85</f>
        <v>10230993.3120125</v>
      </c>
      <c r="D149" s="287">
        <f>data!AF85</f>
        <v>638685.098079425</v>
      </c>
      <c r="E149" s="287">
        <f>data!AG85</f>
        <v>16822791.59729366</v>
      </c>
      <c r="F149" s="287">
        <f>data!AH85</f>
        <v>0</v>
      </c>
      <c r="G149" s="287">
        <f>data!AI85</f>
        <v>0</v>
      </c>
      <c r="H149" s="287">
        <f>data!AJ85</f>
        <v>282953095.33712804</v>
      </c>
      <c r="I149" s="287">
        <f>data!AK85</f>
        <v>0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1013</v>
      </c>
      <c r="C151" s="295">
        <f>+data!M696</f>
        <v>2693244</v>
      </c>
      <c r="D151" s="295">
        <f>+data!M697</f>
        <v>127504</v>
      </c>
      <c r="E151" s="295">
        <f>+data!M698</f>
        <v>5170978</v>
      </c>
      <c r="F151" s="295">
        <f>+data!M699</f>
        <v>0</v>
      </c>
      <c r="G151" s="295">
        <f>+data!M700</f>
        <v>0</v>
      </c>
      <c r="H151" s="295">
        <f>+data!M701</f>
        <v>53761682</v>
      </c>
      <c r="I151" s="295">
        <f>+data!M702</f>
        <v>0</v>
      </c>
    </row>
    <row r="152" ht="20.1" customHeight="1">
      <c r="A152" s="279">
        <v>19</v>
      </c>
      <c r="B152" s="295" t="s">
        <v>1014</v>
      </c>
      <c r="C152" s="287">
        <f>data!AE87</f>
        <v>8480062.92</v>
      </c>
      <c r="D152" s="287">
        <f>data!AF87</f>
        <v>0</v>
      </c>
      <c r="E152" s="287">
        <f>data!AG87</f>
        <v>16757871.04</v>
      </c>
      <c r="F152" s="287">
        <f>data!AH87</f>
        <v>0</v>
      </c>
      <c r="G152" s="287">
        <f>data!AI87</f>
        <v>0</v>
      </c>
      <c r="H152" s="287">
        <f>data!AJ87</f>
        <v>40896652.24</v>
      </c>
      <c r="I152" s="287">
        <f>data!AK87</f>
        <v>0</v>
      </c>
    </row>
    <row r="153" ht="20.1" customHeight="1">
      <c r="A153" s="279">
        <v>20</v>
      </c>
      <c r="B153" s="295" t="s">
        <v>1015</v>
      </c>
      <c r="C153" s="287">
        <f>data!AE88</f>
        <v>13783604.099660927</v>
      </c>
      <c r="D153" s="287">
        <f>data!AF88</f>
        <v>673292.39319527277</v>
      </c>
      <c r="E153" s="287">
        <f>data!AG88</f>
        <v>59156663.75090488</v>
      </c>
      <c r="F153" s="287">
        <f>data!AH88</f>
        <v>0</v>
      </c>
      <c r="G153" s="287">
        <f>data!AI88</f>
        <v>0</v>
      </c>
      <c r="H153" s="287">
        <f>data!AJ88</f>
        <v>703784657.43654406</v>
      </c>
      <c r="I153" s="287">
        <f>data!AK88</f>
        <v>0</v>
      </c>
    </row>
    <row r="154" ht="20.1" customHeight="1">
      <c r="A154" s="279">
        <v>21</v>
      </c>
      <c r="B154" s="295" t="s">
        <v>1016</v>
      </c>
      <c r="C154" s="287">
        <f>data!AE89</f>
        <v>22263667.019660927</v>
      </c>
      <c r="D154" s="287">
        <f>data!AF89</f>
        <v>673292.39319527277</v>
      </c>
      <c r="E154" s="287">
        <f>data!AG89</f>
        <v>75914534.79090488</v>
      </c>
      <c r="F154" s="287">
        <f>data!AH89</f>
        <v>0</v>
      </c>
      <c r="G154" s="287">
        <f>data!AI89</f>
        <v>0</v>
      </c>
      <c r="H154" s="287">
        <f>data!AJ89</f>
        <v>744681309.67654407</v>
      </c>
      <c r="I154" s="287">
        <f>data!AK89</f>
        <v>0</v>
      </c>
    </row>
    <row r="155" ht="20.1" customHeight="1">
      <c r="A155" s="279" t="s">
        <v>1017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1018</v>
      </c>
      <c r="C156" s="287">
        <f>data!AE90</f>
        <v>19037</v>
      </c>
      <c r="D156" s="287">
        <f>data!AF90</f>
        <v>1037</v>
      </c>
      <c r="E156" s="287">
        <f>data!AG90</f>
        <v>15105</v>
      </c>
      <c r="F156" s="287">
        <f>data!AH90</f>
        <v>0</v>
      </c>
      <c r="G156" s="287">
        <f>data!AI90</f>
        <v>0</v>
      </c>
      <c r="H156" s="287">
        <f>data!AJ90</f>
        <v>218201</v>
      </c>
      <c r="I156" s="287">
        <f>data!AK90</f>
        <v>0</v>
      </c>
    </row>
    <row r="157" ht="20.1" customHeight="1">
      <c r="A157" s="279">
        <v>23</v>
      </c>
      <c r="B157" s="287" t="s">
        <v>1019</v>
      </c>
      <c r="C157" s="287">
        <f>data!AE91</f>
        <v>0</v>
      </c>
      <c r="D157" s="287">
        <f>data!AF91</f>
        <v>0</v>
      </c>
      <c r="E157" s="287">
        <f>data!AG91</f>
        <v>32125</v>
      </c>
      <c r="F157" s="287">
        <f>data!AH91</f>
        <v>0</v>
      </c>
      <c r="G157" s="287">
        <f>data!AI91</f>
        <v>0</v>
      </c>
      <c r="H157" s="287">
        <f>data!AJ91</f>
        <v>416</v>
      </c>
      <c r="I157" s="287">
        <f>data!AK91</f>
        <v>0</v>
      </c>
    </row>
    <row r="158" ht="20.1" customHeight="1">
      <c r="A158" s="279">
        <v>24</v>
      </c>
      <c r="B158" s="287" t="s">
        <v>1020</v>
      </c>
      <c r="C158" s="287">
        <f>data!AE92</f>
        <v>1669</v>
      </c>
      <c r="D158" s="287">
        <f>data!AF92</f>
        <v>91</v>
      </c>
      <c r="E158" s="287">
        <f>data!AG92</f>
        <v>1324</v>
      </c>
      <c r="F158" s="287">
        <f>data!AH92</f>
        <v>0</v>
      </c>
      <c r="G158" s="287">
        <f>data!AI92</f>
        <v>0</v>
      </c>
      <c r="H158" s="287">
        <f>data!AJ92</f>
        <v>19128</v>
      </c>
      <c r="I158" s="287">
        <f>data!AK92</f>
        <v>0</v>
      </c>
    </row>
    <row r="159" ht="20.1" customHeight="1">
      <c r="A159" s="279">
        <v>25</v>
      </c>
      <c r="B159" s="287" t="s">
        <v>1021</v>
      </c>
      <c r="C159" s="287">
        <f>data!AE93</f>
        <v>0</v>
      </c>
      <c r="D159" s="287">
        <f>data!AF93</f>
        <v>0</v>
      </c>
      <c r="E159" s="287">
        <f>data!AG93</f>
        <v>176221.97461121267</v>
      </c>
      <c r="F159" s="287">
        <f>data!AH93</f>
        <v>0</v>
      </c>
      <c r="G159" s="287">
        <f>data!AI93</f>
        <v>0</v>
      </c>
      <c r="H159" s="287">
        <f>data!AJ93</f>
        <v>338842.17156057671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13.41</v>
      </c>
      <c r="D160" s="294">
        <f>data!AF94</f>
        <v>0.64</v>
      </c>
      <c r="E160" s="294">
        <f>data!AG94</f>
        <v>26.25</v>
      </c>
      <c r="F160" s="294">
        <f>data!AH94</f>
        <v>0</v>
      </c>
      <c r="G160" s="294">
        <f>data!AI94</f>
        <v>0</v>
      </c>
      <c r="H160" s="294">
        <f>data!AJ94</f>
        <v>301.71</v>
      </c>
      <c r="I160" s="294">
        <f>data!AK94</f>
        <v>0</v>
      </c>
    </row>
    <row r="161" ht="20.1" customHeight="1">
      <c r="A161" s="280" t="s">
        <v>1003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1037</v>
      </c>
    </row>
    <row r="163" ht="20.1" customHeight="1">
      <c r="A163" s="283"/>
    </row>
    <row r="164" ht="20.1" customHeight="1">
      <c r="A164" s="285" t="str">
        <f>"Hospital: "&amp;data!C98</f>
        <v>Hospital: Virginia Mason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1005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1038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1039</v>
      </c>
      <c r="F167" s="293" t="s">
        <v>209</v>
      </c>
      <c r="G167" s="293" t="s">
        <v>148</v>
      </c>
      <c r="H167" s="292" t="s">
        <v>1040</v>
      </c>
      <c r="I167" s="293" t="s">
        <v>196</v>
      </c>
    </row>
    <row r="168" ht="20.1" customHeight="1">
      <c r="A168" s="279">
        <v>3</v>
      </c>
      <c r="B168" s="287" t="s">
        <v>1009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556567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809.94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108180457.33510542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27209029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97372.182473485867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41538014.660178982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1852720.0793535456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2882781.4115242665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4794077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1010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10997598.100517966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1011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3724160.96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1012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198603555.33915368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1013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49257625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1014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43252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1015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513137936.09442592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1016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513181188.09442592</v>
      </c>
      <c r="H186" s="287">
        <f>data!AQ89</f>
        <v>0</v>
      </c>
      <c r="I186" s="287">
        <f>data!AR89</f>
        <v>0</v>
      </c>
    </row>
    <row r="187" ht="20.1" customHeight="1">
      <c r="A187" s="279" t="s">
        <v>1017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1018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282073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1019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1020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24727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1021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401329.104846489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371.13</v>
      </c>
      <c r="H192" s="294">
        <f>data!AQ94</f>
        <v>0</v>
      </c>
      <c r="I192" s="294">
        <f>data!AR94</f>
        <v>0</v>
      </c>
    </row>
    <row r="193" ht="20.1" customHeight="1">
      <c r="A193" s="280" t="s">
        <v>1003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1041</v>
      </c>
    </row>
    <row r="195" ht="20.1" customHeight="1">
      <c r="A195" s="283"/>
    </row>
    <row r="196" ht="20.1" customHeight="1">
      <c r="A196" s="285" t="str">
        <f>"Hospital: "&amp;data!C98</f>
        <v>Hospital: Virginia Mason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1005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1042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1043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1009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97</v>
      </c>
      <c r="E201" s="287">
        <f>data!AU59</f>
        <v>0</v>
      </c>
      <c r="F201" s="299"/>
      <c r="G201" s="299"/>
      <c r="H201" s="299"/>
      <c r="I201" s="287">
        <f>data!AY59</f>
        <v>344378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20.51</v>
      </c>
      <c r="E202" s="294">
        <f>data!AU60</f>
        <v>0</v>
      </c>
      <c r="F202" s="294">
        <f>data!AV60</f>
        <v>50.92</v>
      </c>
      <c r="G202" s="294">
        <f>data!AW60</f>
        <v>149.31</v>
      </c>
      <c r="H202" s="294">
        <f>data!AX60</f>
        <v>1.94</v>
      </c>
      <c r="I202" s="294">
        <f>data!AY60</f>
        <v>42.45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2221969.9907048461</v>
      </c>
      <c r="E203" s="287">
        <f>data!AU61</f>
        <v>0</v>
      </c>
      <c r="F203" s="287">
        <f>data!AV61</f>
        <v>7495854.5611968869</v>
      </c>
      <c r="G203" s="287">
        <f>data!AW61</f>
        <v>13032630.672148345</v>
      </c>
      <c r="H203" s="287">
        <f>data!AX61</f>
        <v>187566.03675082017</v>
      </c>
      <c r="I203" s="287">
        <f>data!AY61</f>
        <v>2421262.156932225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432977</v>
      </c>
      <c r="E204" s="287">
        <f>data!AU62</f>
        <v>0</v>
      </c>
      <c r="F204" s="287">
        <f>data!AV62</f>
        <v>1559659</v>
      </c>
      <c r="G204" s="287">
        <f>data!AW62</f>
        <v>2851331</v>
      </c>
      <c r="H204" s="287">
        <f>data!AX62</f>
        <v>30571</v>
      </c>
      <c r="I204" s="287">
        <f>data!AY62</f>
        <v>395166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466052.09851641161</v>
      </c>
      <c r="E205" s="287">
        <f>data!AU63</f>
        <v>0</v>
      </c>
      <c r="F205" s="287">
        <f>data!AV63</f>
        <v>180150.30467227186</v>
      </c>
      <c r="G205" s="287">
        <f>data!AW63</f>
        <v>150164.11355790615</v>
      </c>
      <c r="H205" s="287">
        <f>data!AX63</f>
        <v>1035788.886765002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3148163.6997880279</v>
      </c>
      <c r="E206" s="287">
        <f>data!AU64</f>
        <v>0</v>
      </c>
      <c r="F206" s="287">
        <f>data!AV64</f>
        <v>19729190.258731656</v>
      </c>
      <c r="G206" s="287">
        <f>data!AW64</f>
        <v>319067.91835306608</v>
      </c>
      <c r="H206" s="287">
        <f>data!AX64</f>
        <v>1094.8741905665454</v>
      </c>
      <c r="I206" s="287">
        <f>data!AY64</f>
        <v>320973.03331072157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8898.3862414729574</v>
      </c>
      <c r="E207" s="287">
        <f>data!AU65</f>
        <v>0</v>
      </c>
      <c r="F207" s="287">
        <f>data!AV65</f>
        <v>33396.089709132124</v>
      </c>
      <c r="G207" s="287">
        <f>data!AW65</f>
        <v>34941.5019417648</v>
      </c>
      <c r="H207" s="287">
        <f>data!AX65</f>
        <v>1624.9954941281078</v>
      </c>
      <c r="I207" s="287">
        <f>data!AY65</f>
        <v>8505.3070484180844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1063965.8787470849</v>
      </c>
      <c r="E208" s="287">
        <f>data!AU66</f>
        <v>0</v>
      </c>
      <c r="F208" s="287">
        <f>data!AV66</f>
        <v>38945.575851341855</v>
      </c>
      <c r="G208" s="287">
        <f>data!AW66</f>
        <v>328764.71139343944</v>
      </c>
      <c r="H208" s="287">
        <f>data!AX66</f>
        <v>22654.420422708092</v>
      </c>
      <c r="I208" s="287">
        <f>data!AY66</f>
        <v>1001005.6701987314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665</v>
      </c>
      <c r="E209" s="287">
        <f>data!AU67</f>
        <v>0</v>
      </c>
      <c r="F209" s="287">
        <f>data!AV67</f>
        <v>509138</v>
      </c>
      <c r="G209" s="287">
        <f>data!AW67</f>
        <v>68599</v>
      </c>
      <c r="H209" s="287">
        <f>data!AX67</f>
        <v>1023</v>
      </c>
      <c r="I209" s="287">
        <f>data!AY67</f>
        <v>9117</v>
      </c>
    </row>
    <row r="210" ht="20.1" customHeight="1">
      <c r="A210" s="279">
        <v>13</v>
      </c>
      <c r="B210" s="287" t="s">
        <v>1010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48268.724631508296</v>
      </c>
      <c r="G210" s="287">
        <f>data!AW68</f>
        <v>368785.98608005483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1011</v>
      </c>
      <c r="C211" s="287">
        <f>data!AS69</f>
        <v>0</v>
      </c>
      <c r="D211" s="287">
        <f>data!AT69</f>
        <v>9674.61</v>
      </c>
      <c r="E211" s="287">
        <f>data!AU69</f>
        <v>0</v>
      </c>
      <c r="F211" s="287">
        <f>data!AV69</f>
        <v>710751.01</v>
      </c>
      <c r="G211" s="287">
        <f>data!AW69</f>
        <v>383115.78</v>
      </c>
      <c r="H211" s="287">
        <f>data!AX69</f>
        <v>212917.84000000003</v>
      </c>
      <c r="I211" s="287">
        <f>data!AY69</f>
        <v>6558.94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-207514</v>
      </c>
      <c r="E212" s="287">
        <f>-data!AU84</f>
        <v>0</v>
      </c>
      <c r="F212" s="287">
        <f>-data!AV84</f>
        <v>-147421.47</v>
      </c>
      <c r="G212" s="287">
        <f>-data!AW84</f>
        <v>-1975.18</v>
      </c>
      <c r="H212" s="287">
        <f>-data!AX84</f>
        <v>-14201.23</v>
      </c>
      <c r="I212" s="287">
        <f>-data!AY84</f>
        <v>0</v>
      </c>
    </row>
    <row r="213" ht="20.1" customHeight="1">
      <c r="A213" s="279">
        <v>16</v>
      </c>
      <c r="B213" s="295" t="s">
        <v>1012</v>
      </c>
      <c r="C213" s="287">
        <f>data!AS85</f>
        <v>0</v>
      </c>
      <c r="D213" s="287">
        <f>data!AT85</f>
        <v>7144852.6639978448</v>
      </c>
      <c r="E213" s="287">
        <f>data!AU85</f>
        <v>0</v>
      </c>
      <c r="F213" s="287">
        <f>data!AV85</f>
        <v>30157932.0547928</v>
      </c>
      <c r="G213" s="287">
        <f>data!AW85</f>
        <v>17535425.503474578</v>
      </c>
      <c r="H213" s="287">
        <f>data!AX85</f>
        <v>1479039.8236232253</v>
      </c>
      <c r="I213" s="287">
        <f>data!AY85</f>
        <v>4162588.1074900958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1013</v>
      </c>
      <c r="C215" s="295">
        <f>+data!M710</f>
        <v>0</v>
      </c>
      <c r="D215" s="295">
        <f>+data!M711</f>
        <v>834645</v>
      </c>
      <c r="E215" s="295">
        <f>+data!M712</f>
        <v>0</v>
      </c>
      <c r="F215" s="295">
        <f>+data!M713</f>
        <v>8979003</v>
      </c>
      <c r="G215" s="301"/>
      <c r="H215" s="287"/>
      <c r="I215" s="287"/>
    </row>
    <row r="216" ht="20.1" customHeight="1">
      <c r="A216" s="279">
        <v>19</v>
      </c>
      <c r="B216" s="295" t="s">
        <v>1014</v>
      </c>
      <c r="C216" s="287">
        <f>data!AS87</f>
        <v>0</v>
      </c>
      <c r="D216" s="287">
        <f>data!AT87</f>
        <v>11642000</v>
      </c>
      <c r="E216" s="287">
        <f>data!AU87</f>
        <v>0</v>
      </c>
      <c r="F216" s="287">
        <f>data!AV87</f>
        <v>63533071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1015</v>
      </c>
      <c r="C217" s="287">
        <f>data!AS88</f>
        <v>0</v>
      </c>
      <c r="D217" s="287">
        <f>data!AT88</f>
        <v>747.96087298300233</v>
      </c>
      <c r="E217" s="287">
        <f>data!AU88</f>
        <v>0</v>
      </c>
      <c r="F217" s="287">
        <f>data!AV88</f>
        <v>107214180.502134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1016</v>
      </c>
      <c r="C218" s="287">
        <f>data!AS89</f>
        <v>0</v>
      </c>
      <c r="D218" s="287">
        <f>data!AT89</f>
        <v>11642747.960872984</v>
      </c>
      <c r="E218" s="287">
        <f>data!AU89</f>
        <v>0</v>
      </c>
      <c r="F218" s="287">
        <f>data!AV89</f>
        <v>170747251.502134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1017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1018</v>
      </c>
      <c r="C220" s="287">
        <f>data!AS90</f>
        <v>0</v>
      </c>
      <c r="D220" s="287">
        <f>data!AT90</f>
        <v>2206</v>
      </c>
      <c r="E220" s="287">
        <f>data!AU90</f>
        <v>0</v>
      </c>
      <c r="F220" s="287">
        <f>data!AV90</f>
        <v>21490</v>
      </c>
      <c r="G220" s="287">
        <f>data!AW90</f>
        <v>16729</v>
      </c>
      <c r="H220" s="287">
        <f>data!AX90</f>
        <v>2464</v>
      </c>
      <c r="I220" s="287">
        <f>data!AY90</f>
        <v>5509</v>
      </c>
    </row>
    <row r="221" ht="20.1" customHeight="1">
      <c r="A221" s="279">
        <v>23</v>
      </c>
      <c r="B221" s="287" t="s">
        <v>1019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64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1020</v>
      </c>
      <c r="C222" s="287">
        <f>data!AS92</f>
        <v>0</v>
      </c>
      <c r="D222" s="287">
        <f>data!AT92</f>
        <v>193</v>
      </c>
      <c r="E222" s="287">
        <f>data!AU92</f>
        <v>0</v>
      </c>
      <c r="F222" s="287">
        <f>data!AV92</f>
        <v>1884</v>
      </c>
      <c r="G222" s="287">
        <f>data!AW92</f>
        <v>1466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1021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55674.281783230879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8.19</v>
      </c>
      <c r="E224" s="294">
        <f>data!AU94</f>
        <v>0</v>
      </c>
      <c r="F224" s="294">
        <f>data!AV94</f>
        <v>25.51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1003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1044</v>
      </c>
    </row>
    <row r="227" ht="20.1" customHeight="1">
      <c r="A227" s="283"/>
    </row>
    <row r="228" ht="20.1" customHeight="1">
      <c r="A228" s="285" t="str">
        <f>"Hospital: "&amp;data!C98</f>
        <v>Hospital: Virginia Mason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1005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1045</v>
      </c>
      <c r="F231" s="293" t="s">
        <v>1046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1009</v>
      </c>
      <c r="C232" s="289" t="s">
        <v>1047</v>
      </c>
      <c r="D232" s="289" t="s">
        <v>1048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327647</v>
      </c>
      <c r="D233" s="287">
        <f>data!BA59</f>
        <v>0</v>
      </c>
      <c r="E233" s="299"/>
      <c r="F233" s="299"/>
      <c r="G233" s="299"/>
      <c r="H233" s="287">
        <f>data!BE59</f>
        <v>1582537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19.61</v>
      </c>
      <c r="D234" s="294">
        <f>data!BA60</f>
        <v>0</v>
      </c>
      <c r="E234" s="294">
        <f>data!BB60</f>
        <v>7.54</v>
      </c>
      <c r="F234" s="294">
        <f>data!BC60</f>
        <v>0</v>
      </c>
      <c r="G234" s="294">
        <f>data!BD60</f>
        <v>34.21</v>
      </c>
      <c r="H234" s="294">
        <f>data!BE60</f>
        <v>25.53</v>
      </c>
      <c r="I234" s="294">
        <f>data!BF60</f>
        <v>0</v>
      </c>
    </row>
    <row r="235" ht="20.1" customHeight="1">
      <c r="A235" s="279">
        <v>6</v>
      </c>
      <c r="B235" s="287" t="s">
        <v>263</v>
      </c>
      <c r="C235" s="287">
        <f>data!AZ61</f>
        <v>962859.77668532042</v>
      </c>
      <c r="D235" s="287">
        <f>data!BA61</f>
        <v>388.76782965714688</v>
      </c>
      <c r="E235" s="287">
        <f>data!BB61</f>
        <v>775390.351282574</v>
      </c>
      <c r="F235" s="287">
        <f>data!BC61</f>
        <v>0</v>
      </c>
      <c r="G235" s="287">
        <f>data!BD61</f>
        <v>5626007.3260236736</v>
      </c>
      <c r="H235" s="287">
        <f>data!BE61</f>
        <v>2060973.0875434508</v>
      </c>
      <c r="I235" s="287">
        <f>data!BF61</f>
        <v>0</v>
      </c>
    </row>
    <row r="236" ht="20.1" customHeight="1">
      <c r="A236" s="279">
        <v>7</v>
      </c>
      <c r="B236" s="287" t="s">
        <v>11</v>
      </c>
      <c r="C236" s="287">
        <f>data!AZ62</f>
        <v>156933</v>
      </c>
      <c r="D236" s="287">
        <f>data!BA62</f>
        <v>63</v>
      </c>
      <c r="E236" s="287">
        <f>data!BB62</f>
        <v>126924</v>
      </c>
      <c r="F236" s="287">
        <f>data!BC62</f>
        <v>0</v>
      </c>
      <c r="G236" s="287">
        <f>data!BD62</f>
        <v>916290</v>
      </c>
      <c r="H236" s="287">
        <f>data!BE62</f>
        <v>334288</v>
      </c>
      <c r="I236" s="287">
        <f>data!BF62</f>
        <v>0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1725.3129020171625</v>
      </c>
      <c r="F237" s="287">
        <f>data!BC63</f>
        <v>0</v>
      </c>
      <c r="G237" s="287">
        <f>data!BD63</f>
        <v>520639.70114358648</v>
      </c>
      <c r="H237" s="287">
        <f>data!BE63</f>
        <v>15047.50249302261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1335589.322435373</v>
      </c>
      <c r="D238" s="287">
        <f>data!BA64</f>
        <v>0</v>
      </c>
      <c r="E238" s="287">
        <f>data!BB64</f>
        <v>911.22502998294317</v>
      </c>
      <c r="F238" s="287">
        <f>data!BC64</f>
        <v>179026.55099153516</v>
      </c>
      <c r="G238" s="287">
        <f>data!BD64</f>
        <v>-403234.04346057546</v>
      </c>
      <c r="H238" s="287">
        <f>data!BE64</f>
        <v>1223899.7374386846</v>
      </c>
      <c r="I238" s="287">
        <f>data!BF64</f>
        <v>61708.49452238714</v>
      </c>
    </row>
    <row r="239" ht="20.1" customHeight="1">
      <c r="A239" s="279">
        <v>10</v>
      </c>
      <c r="B239" s="287" t="s">
        <v>525</v>
      </c>
      <c r="C239" s="287">
        <f>data!AZ65</f>
        <v>21168.495820263735</v>
      </c>
      <c r="D239" s="287">
        <f>data!BA65</f>
        <v>1015.2848587453537</v>
      </c>
      <c r="E239" s="287">
        <f>data!BB65</f>
        <v>8906.0848909535125</v>
      </c>
      <c r="F239" s="287">
        <f>data!BC65</f>
        <v>10344.296484589071</v>
      </c>
      <c r="G239" s="287">
        <f>data!BD65</f>
        <v>71132.221779136526</v>
      </c>
      <c r="H239" s="287">
        <f>data!BE65</f>
        <v>6503043.9208587455</v>
      </c>
      <c r="I239" s="287">
        <f>data!BF65</f>
        <v>1281815.6170348018</v>
      </c>
    </row>
    <row r="240" ht="20.1" customHeight="1">
      <c r="A240" s="279">
        <v>11</v>
      </c>
      <c r="B240" s="287" t="s">
        <v>526</v>
      </c>
      <c r="C240" s="287">
        <f>data!AZ66</f>
        <v>1352790.0632380408</v>
      </c>
      <c r="D240" s="287">
        <f>data!BA66</f>
        <v>2138045.1897182674</v>
      </c>
      <c r="E240" s="287">
        <f>data!BB66</f>
        <v>7506.03466863481</v>
      </c>
      <c r="F240" s="287">
        <f>data!BC66</f>
        <v>3488022.7191442857</v>
      </c>
      <c r="G240" s="287">
        <f>data!BD66</f>
        <v>732779.96304013068</v>
      </c>
      <c r="H240" s="287">
        <f>data!BE66</f>
        <v>5370507.6783865476</v>
      </c>
      <c r="I240" s="287">
        <f>data!BF66</f>
        <v>9338260.868399078</v>
      </c>
    </row>
    <row r="241" ht="20.1" customHeight="1">
      <c r="A241" s="279">
        <v>12</v>
      </c>
      <c r="B241" s="287" t="s">
        <v>16</v>
      </c>
      <c r="C241" s="287">
        <f>data!AZ67</f>
        <v>63867</v>
      </c>
      <c r="D241" s="287">
        <f>data!BA67</f>
        <v>0</v>
      </c>
      <c r="E241" s="287">
        <f>data!BB67</f>
        <v>1224</v>
      </c>
      <c r="F241" s="287">
        <f>data!BC67</f>
        <v>102639</v>
      </c>
      <c r="G241" s="287">
        <f>data!BD67</f>
        <v>47369</v>
      </c>
      <c r="H241" s="287">
        <f>data!BE67</f>
        <v>11908609</v>
      </c>
      <c r="I241" s="287">
        <f>data!BF67</f>
        <v>27684</v>
      </c>
    </row>
    <row r="242" ht="20.1" customHeight="1">
      <c r="A242" s="279">
        <v>13</v>
      </c>
      <c r="B242" s="287" t="s">
        <v>1010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291292.82669656025</v>
      </c>
      <c r="H242" s="287">
        <f>data!BE68</f>
        <v>705608.67773628177</v>
      </c>
      <c r="I242" s="287">
        <f>data!BF68</f>
        <v>0</v>
      </c>
    </row>
    <row r="243" ht="20.1" customHeight="1">
      <c r="A243" s="279">
        <v>14</v>
      </c>
      <c r="B243" s="287" t="s">
        <v>1011</v>
      </c>
      <c r="C243" s="287">
        <f>data!AZ69</f>
        <v>177809.57</v>
      </c>
      <c r="D243" s="287">
        <f>data!BA69</f>
        <v>0</v>
      </c>
      <c r="E243" s="287">
        <f>data!BB69</f>
        <v>25807.329999999998</v>
      </c>
      <c r="F243" s="287">
        <f>data!BC69</f>
        <v>87391.34</v>
      </c>
      <c r="G243" s="287">
        <f>data!BD69</f>
        <v>1489068.9700000002</v>
      </c>
      <c r="H243" s="287">
        <f>data!BE69</f>
        <v>2179216.4400000004</v>
      </c>
      <c r="I243" s="287">
        <f>data!BF69</f>
        <v>-9277.630000000001</v>
      </c>
    </row>
    <row r="244" ht="20.1" customHeight="1">
      <c r="A244" s="279">
        <v>15</v>
      </c>
      <c r="B244" s="287" t="s">
        <v>284</v>
      </c>
      <c r="C244" s="287">
        <f>-data!AZ84</f>
        <v>-2042244.33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-7549447.6899999995</v>
      </c>
      <c r="H244" s="287">
        <f>-data!BE84</f>
        <v>-286509.66</v>
      </c>
      <c r="I244" s="287">
        <f>-data!BF84</f>
        <v>0</v>
      </c>
    </row>
    <row r="245" ht="20.1" customHeight="1">
      <c r="A245" s="279">
        <v>16</v>
      </c>
      <c r="B245" s="295" t="s">
        <v>1012</v>
      </c>
      <c r="C245" s="287">
        <f>data!AZ85</f>
        <v>2028772.8981789979</v>
      </c>
      <c r="D245" s="287">
        <f>data!BA85</f>
        <v>2139512.24240667</v>
      </c>
      <c r="E245" s="287">
        <f>data!BB85</f>
        <v>948394.33877416234</v>
      </c>
      <c r="F245" s="287">
        <f>data!BC85</f>
        <v>3867423.90662041</v>
      </c>
      <c r="G245" s="287">
        <f>data!BD85</f>
        <v>1741898.275222512</v>
      </c>
      <c r="H245" s="287">
        <f>data!BE85</f>
        <v>30014684.384456735</v>
      </c>
      <c r="I245" s="287">
        <f>data!BF85</f>
        <v>10700191.349956267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1013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1014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1015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1016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1017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1018</v>
      </c>
      <c r="C252" s="303">
        <f>data!AZ90</f>
        <v>17040</v>
      </c>
      <c r="D252" s="303">
        <f>data!BA90</f>
        <v>3192</v>
      </c>
      <c r="E252" s="303">
        <f>data!BB90</f>
        <v>301</v>
      </c>
      <c r="F252" s="303">
        <f>data!BC90</f>
        <v>529</v>
      </c>
      <c r="G252" s="303">
        <f>data!BD90</f>
        <v>13313</v>
      </c>
      <c r="H252" s="303">
        <f>data!BE90</f>
        <v>382481</v>
      </c>
      <c r="I252" s="303">
        <f>data!BF90</f>
        <v>8106</v>
      </c>
    </row>
    <row r="253" ht="20.1" customHeight="1">
      <c r="A253" s="279">
        <v>23</v>
      </c>
      <c r="B253" s="287" t="s">
        <v>1019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1020</v>
      </c>
      <c r="C254" s="302" t="str">
        <f>IF(data!AZ78&gt;0,data!AZ78,"")</f>
      </c>
      <c r="D254" s="303">
        <f>data!BA92</f>
        <v>280</v>
      </c>
      <c r="E254" s="303">
        <f>data!BB92</f>
        <v>26</v>
      </c>
      <c r="F254" s="303">
        <f>data!BC92</f>
        <v>46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1021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1003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1049</v>
      </c>
    </row>
    <row r="259" ht="20.1" customHeight="1">
      <c r="A259" s="283"/>
    </row>
    <row r="260" ht="20.1" customHeight="1">
      <c r="A260" s="285" t="str">
        <f>"Hospital: "&amp;data!C98</f>
        <v>Hospital: Virginia Mason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1005</v>
      </c>
      <c r="C262" s="293" t="s">
        <v>1050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1051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1052</v>
      </c>
    </row>
    <row r="264" ht="20.1" customHeight="1">
      <c r="A264" s="279">
        <v>3</v>
      </c>
      <c r="B264" s="287" t="s">
        <v>1009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93.18</v>
      </c>
      <c r="D266" s="294">
        <f>data!BH60</f>
        <v>82.85</v>
      </c>
      <c r="E266" s="294">
        <f>data!BI60</f>
        <v>3.08</v>
      </c>
      <c r="F266" s="294">
        <f>data!BJ60</f>
        <v>19.07</v>
      </c>
      <c r="G266" s="294">
        <f>data!BK60</f>
        <v>198.77</v>
      </c>
      <c r="H266" s="294">
        <f>data!BL60</f>
        <v>75.33</v>
      </c>
      <c r="I266" s="294">
        <f>data!BM60</f>
        <v>14.23</v>
      </c>
    </row>
    <row r="267" ht="20.1" customHeight="1">
      <c r="A267" s="279">
        <v>6</v>
      </c>
      <c r="B267" s="287" t="s">
        <v>263</v>
      </c>
      <c r="C267" s="287">
        <f>data!BG61</f>
        <v>5255591.9795709569</v>
      </c>
      <c r="D267" s="287">
        <f>data!BH61</f>
        <v>10572702.613655308</v>
      </c>
      <c r="E267" s="287">
        <f>data!BI61</f>
        <v>628576.2559320383</v>
      </c>
      <c r="F267" s="287">
        <f>data!BJ61</f>
        <v>1780838.933163774</v>
      </c>
      <c r="G267" s="287">
        <f>data!BK61</f>
        <v>14767735.503757495</v>
      </c>
      <c r="H267" s="287">
        <f>data!BL61</f>
        <v>5775018.4880430046</v>
      </c>
      <c r="I267" s="287">
        <f>data!BM61</f>
        <v>1756222.4578460108</v>
      </c>
    </row>
    <row r="268" ht="20.1" customHeight="1">
      <c r="A268" s="279">
        <v>7</v>
      </c>
      <c r="B268" s="287" t="s">
        <v>11</v>
      </c>
      <c r="C268" s="287">
        <f>data!BG62</f>
        <v>856951</v>
      </c>
      <c r="D268" s="287">
        <f>data!BH62</f>
        <v>1707278</v>
      </c>
      <c r="E268" s="287">
        <f>data!BI62</f>
        <v>116885</v>
      </c>
      <c r="F268" s="287">
        <f>data!BJ62</f>
        <v>279477</v>
      </c>
      <c r="G268" s="287">
        <f>data!BK62</f>
        <v>2537580</v>
      </c>
      <c r="H268" s="287">
        <f>data!BL62</f>
        <v>957230</v>
      </c>
      <c r="I268" s="287">
        <f>data!BM62</f>
        <v>286281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287.935297771685</v>
      </c>
      <c r="E269" s="287">
        <f>data!BI63</f>
        <v>0</v>
      </c>
      <c r="F269" s="287">
        <f>data!BJ63</f>
        <v>0</v>
      </c>
      <c r="G269" s="287">
        <f>data!BK63</f>
        <v>5349771.5608631484</v>
      </c>
      <c r="H269" s="287">
        <f>data!BL63</f>
        <v>21567.777834401117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3022.9428177051218</v>
      </c>
      <c r="D270" s="287">
        <f>data!BH64</f>
        <v>-215162.23163170132</v>
      </c>
      <c r="E270" s="287">
        <f>data!BI64</f>
        <v>448710.36242169148</v>
      </c>
      <c r="F270" s="287">
        <f>data!BJ64</f>
        <v>20518.035611444211</v>
      </c>
      <c r="G270" s="287">
        <f>data!BK64</f>
        <v>336629.3767606428</v>
      </c>
      <c r="H270" s="287">
        <f>data!BL64</f>
        <v>36347.838693951504</v>
      </c>
      <c r="I270" s="287">
        <f>data!BM64</f>
        <v>4274.24458239758</v>
      </c>
    </row>
    <row r="271" ht="20.1" customHeight="1">
      <c r="A271" s="279">
        <v>10</v>
      </c>
      <c r="B271" s="287" t="s">
        <v>525</v>
      </c>
      <c r="C271" s="287">
        <f>data!BG65</f>
        <v>62877.619825376925</v>
      </c>
      <c r="D271" s="287">
        <f>data!BH65</f>
        <v>810726.36521240859</v>
      </c>
      <c r="E271" s="287">
        <f>data!BI65</f>
        <v>12206.106917434561</v>
      </c>
      <c r="F271" s="287">
        <f>data!BJ65</f>
        <v>10231.535709856</v>
      </c>
      <c r="G271" s="287">
        <f>data!BK65</f>
        <v>75154.745765929751</v>
      </c>
      <c r="H271" s="287">
        <f>data!BL65</f>
        <v>32363.951325399572</v>
      </c>
      <c r="I271" s="287">
        <f>data!BM65</f>
        <v>8863.89506979221</v>
      </c>
    </row>
    <row r="272" ht="20.1" customHeight="1">
      <c r="A272" s="279">
        <v>11</v>
      </c>
      <c r="B272" s="287" t="s">
        <v>526</v>
      </c>
      <c r="C272" s="287">
        <f>data!BG66</f>
        <v>1299.7188106638021</v>
      </c>
      <c r="D272" s="287">
        <f>data!BH66</f>
        <v>581724.71029049344</v>
      </c>
      <c r="E272" s="287">
        <f>data!BI66</f>
        <v>620900.66617928457</v>
      </c>
      <c r="F272" s="287">
        <f>data!BJ66</f>
        <v>606976.522366804</v>
      </c>
      <c r="G272" s="287">
        <f>data!BK66</f>
        <v>796802.85333238391</v>
      </c>
      <c r="H272" s="287">
        <f>data!BL66</f>
        <v>903.46270330493883</v>
      </c>
      <c r="I272" s="287">
        <f>data!BM66</f>
        <v>919164.91521805269</v>
      </c>
    </row>
    <row r="273" ht="20.1" customHeight="1">
      <c r="A273" s="279">
        <v>12</v>
      </c>
      <c r="B273" s="287" t="s">
        <v>16</v>
      </c>
      <c r="C273" s="287">
        <f>data!BG67</f>
        <v>27607</v>
      </c>
      <c r="D273" s="287">
        <f>data!BH67</f>
        <v>5246416</v>
      </c>
      <c r="E273" s="287">
        <f>data!BI67</f>
        <v>26549</v>
      </c>
      <c r="F273" s="287">
        <f>data!BJ67</f>
        <v>59837</v>
      </c>
      <c r="G273" s="287">
        <f>data!BK67</f>
        <v>173149</v>
      </c>
      <c r="H273" s="287">
        <f>data!BL67</f>
        <v>5163</v>
      </c>
      <c r="I273" s="287">
        <f>data!BM67</f>
        <v>32354</v>
      </c>
    </row>
    <row r="274" ht="20.1" customHeight="1">
      <c r="A274" s="279">
        <v>13</v>
      </c>
      <c r="B274" s="287" t="s">
        <v>1010</v>
      </c>
      <c r="C274" s="287">
        <f>data!BG68</f>
        <v>563444.8482449936</v>
      </c>
      <c r="D274" s="287">
        <f>data!BH68</f>
        <v>3410142.8990917</v>
      </c>
      <c r="E274" s="287">
        <f>data!BI68</f>
        <v>0</v>
      </c>
      <c r="F274" s="287">
        <f>data!BJ68</f>
        <v>130744.6659197803</v>
      </c>
      <c r="G274" s="287">
        <f>data!BK68</f>
        <v>915486.14937205764</v>
      </c>
      <c r="H274" s="287">
        <f>data!BL68</f>
        <v>0</v>
      </c>
      <c r="I274" s="287">
        <f>data!BM68</f>
        <v>583596.21761578054</v>
      </c>
    </row>
    <row r="275" ht="20.1" customHeight="1">
      <c r="A275" s="279">
        <v>14</v>
      </c>
      <c r="B275" s="287" t="s">
        <v>1011</v>
      </c>
      <c r="C275" s="287">
        <f>data!BG69</f>
        <v>248251.13000000003</v>
      </c>
      <c r="D275" s="287">
        <f>data!BH69</f>
        <v>15188359.389999999</v>
      </c>
      <c r="E275" s="287">
        <f>data!BI69</f>
        <v>627236.16</v>
      </c>
      <c r="F275" s="287">
        <f>data!BJ69</f>
        <v>27713.83</v>
      </c>
      <c r="G275" s="287">
        <f>data!BK69</f>
        <v>2057906.39</v>
      </c>
      <c r="H275" s="287">
        <f>data!BL69</f>
        <v>26362.86</v>
      </c>
      <c r="I275" s="287">
        <f>data!BM69</f>
        <v>88344.26999999999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-359273</v>
      </c>
    </row>
    <row r="277" ht="20.1" customHeight="1">
      <c r="A277" s="279">
        <v>16</v>
      </c>
      <c r="B277" s="295" t="s">
        <v>1012</v>
      </c>
      <c r="C277" s="287">
        <f>data!BG85</f>
        <v>7019046.2392696962</v>
      </c>
      <c r="D277" s="287">
        <f>data!BH85</f>
        <v>37302475.681915984</v>
      </c>
      <c r="E277" s="287">
        <f>data!BI85</f>
        <v>2481063.551450449</v>
      </c>
      <c r="F277" s="287">
        <f>data!BJ85</f>
        <v>2916337.5227716584</v>
      </c>
      <c r="G277" s="287">
        <f>data!BK85</f>
        <v>27010215.579851657</v>
      </c>
      <c r="H277" s="287">
        <f>data!BL85</f>
        <v>6854957.3786000628</v>
      </c>
      <c r="I277" s="287">
        <f>data!BM85</f>
        <v>3319828.0003320337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1013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1014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1015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1016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1017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1018</v>
      </c>
      <c r="C284" s="303">
        <f>data!BG90</f>
        <v>11824</v>
      </c>
      <c r="D284" s="303">
        <f>data!BH90</f>
        <v>46045</v>
      </c>
      <c r="E284" s="303">
        <f>data!BI90</f>
        <v>7335</v>
      </c>
      <c r="F284" s="303">
        <f>data!BJ90</f>
        <v>3406</v>
      </c>
      <c r="G284" s="303">
        <f>data!BK90</f>
        <v>23848</v>
      </c>
      <c r="H284" s="303">
        <f>data!BL90</f>
        <v>7439</v>
      </c>
      <c r="I284" s="303">
        <f>data!BM90</f>
        <v>2725</v>
      </c>
    </row>
    <row r="285" ht="20.1" customHeight="1">
      <c r="A285" s="279">
        <v>23</v>
      </c>
      <c r="B285" s="287" t="s">
        <v>1019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1020</v>
      </c>
      <c r="C286" s="302" t="str">
        <f>IF(data!BG78&gt;0,data!BG78,"")</f>
      </c>
      <c r="D286" s="303">
        <f>data!BH92</f>
        <v>4036</v>
      </c>
      <c r="E286" s="303">
        <f>data!BI92</f>
        <v>643</v>
      </c>
      <c r="F286" s="302" t="str">
        <f>IF(data!BJ78&gt;0,data!BJ78,"")</f>
      </c>
      <c r="G286" s="303">
        <f>data!BK92</f>
        <v>2091</v>
      </c>
      <c r="H286" s="303">
        <f>data!BL92</f>
        <v>652</v>
      </c>
      <c r="I286" s="303">
        <f>data!BM92</f>
        <v>239</v>
      </c>
    </row>
    <row r="287" ht="20.1" customHeight="1">
      <c r="A287" s="279">
        <v>25</v>
      </c>
      <c r="B287" s="287" t="s">
        <v>1021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1443.6853244355903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1003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1053</v>
      </c>
    </row>
    <row r="291" ht="20.1" customHeight="1">
      <c r="A291" s="283"/>
    </row>
    <row r="292" ht="20.1" customHeight="1">
      <c r="A292" s="285" t="str">
        <f>"Hospital: "&amp;data!C98</f>
        <v>Hospital: Virginia Mason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1005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1054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1009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30.76</v>
      </c>
      <c r="D298" s="294">
        <f>data!BO60</f>
        <v>9.46</v>
      </c>
      <c r="E298" s="294">
        <f>data!BP60</f>
        <v>5.02</v>
      </c>
      <c r="F298" s="294">
        <f>data!BQ60</f>
        <v>0</v>
      </c>
      <c r="G298" s="294">
        <f>data!BR60</f>
        <v>2.87</v>
      </c>
      <c r="H298" s="294">
        <f>data!BS60</f>
        <v>0</v>
      </c>
      <c r="I298" s="294">
        <f>data!BT60</f>
        <v>0.79</v>
      </c>
    </row>
    <row r="299" ht="20.1" customHeight="1">
      <c r="A299" s="279">
        <v>6</v>
      </c>
      <c r="B299" s="287" t="s">
        <v>263</v>
      </c>
      <c r="C299" s="287">
        <f>data!BN61</f>
        <v>5895933.49856066</v>
      </c>
      <c r="D299" s="287">
        <f>data!BO61</f>
        <v>895354.39020185394</v>
      </c>
      <c r="E299" s="287">
        <f>data!BP61</f>
        <v>637579.48618175928</v>
      </c>
      <c r="F299" s="287">
        <f>data!BQ61</f>
        <v>0</v>
      </c>
      <c r="G299" s="287">
        <f>data!BR61</f>
        <v>282350.0563224107</v>
      </c>
      <c r="H299" s="287">
        <f>data!BS61</f>
        <v>0</v>
      </c>
      <c r="I299" s="287">
        <f>data!BT61</f>
        <v>65488.017126708291</v>
      </c>
    </row>
    <row r="300" ht="20.1" customHeight="1">
      <c r="A300" s="279">
        <v>7</v>
      </c>
      <c r="B300" s="287" t="s">
        <v>11</v>
      </c>
      <c r="C300" s="287">
        <f>data!BN62</f>
        <v>202466</v>
      </c>
      <c r="D300" s="287">
        <f>data!BO62</f>
        <v>152280</v>
      </c>
      <c r="E300" s="287">
        <f>data!BP62</f>
        <v>310804</v>
      </c>
      <c r="F300" s="287">
        <f>data!BQ62</f>
        <v>0</v>
      </c>
      <c r="G300" s="287">
        <f>data!BR62</f>
        <v>264436</v>
      </c>
      <c r="H300" s="287">
        <f>data!BS62</f>
        <v>0</v>
      </c>
      <c r="I300" s="287">
        <f>data!BT62</f>
        <v>10674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193432.81296054163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58412.276287631139</v>
      </c>
      <c r="D302" s="287">
        <f>data!BO64</f>
        <v>582241.30465566833</v>
      </c>
      <c r="E302" s="287">
        <f>data!BP64</f>
        <v>52342.803231725367</v>
      </c>
      <c r="F302" s="287">
        <f>data!BQ64</f>
        <v>0</v>
      </c>
      <c r="G302" s="287">
        <f>data!BR64</f>
        <v>2746.05303941122</v>
      </c>
      <c r="H302" s="287">
        <f>data!BS64</f>
        <v>0</v>
      </c>
      <c r="I302" s="287">
        <f>data!BT64</f>
        <v>679.91581278935075</v>
      </c>
    </row>
    <row r="303" ht="20.1" customHeight="1">
      <c r="A303" s="279">
        <v>10</v>
      </c>
      <c r="B303" s="287" t="s">
        <v>525</v>
      </c>
      <c r="C303" s="287">
        <f>data!BN65</f>
        <v>64107.489263294614</v>
      </c>
      <c r="D303" s="287">
        <f>data!BO65</f>
        <v>12483.421233115139</v>
      </c>
      <c r="E303" s="287">
        <f>data!BP65</f>
        <v>10970.79954456632</v>
      </c>
      <c r="F303" s="287">
        <f>data!BQ65</f>
        <v>0</v>
      </c>
      <c r="G303" s="287">
        <f>data!BR65</f>
        <v>6224.8367247728056</v>
      </c>
      <c r="H303" s="287">
        <f>data!BS65</f>
        <v>0</v>
      </c>
      <c r="I303" s="287">
        <f>data!BT65</f>
        <v>485.8397725765505</v>
      </c>
    </row>
    <row r="304" ht="20.1" customHeight="1">
      <c r="A304" s="279">
        <v>11</v>
      </c>
      <c r="B304" s="287" t="s">
        <v>526</v>
      </c>
      <c r="C304" s="287">
        <f>data!BN66</f>
        <v>226074.60882887157</v>
      </c>
      <c r="D304" s="287">
        <f>data!BO66</f>
        <v>10878.51218498589</v>
      </c>
      <c r="E304" s="287">
        <f>data!BP66</f>
        <v>80839.533700090047</v>
      </c>
      <c r="F304" s="287">
        <f>data!BQ66</f>
        <v>0</v>
      </c>
      <c r="G304" s="287">
        <f>data!BR66</f>
        <v>1150314.5724369497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23286</v>
      </c>
      <c r="D305" s="287">
        <f>data!BO67</f>
        <v>2253</v>
      </c>
      <c r="E305" s="287">
        <f>data!BP67</f>
        <v>1470494</v>
      </c>
      <c r="F305" s="287">
        <f>data!BQ67</f>
        <v>0</v>
      </c>
      <c r="G305" s="287">
        <f>data!BR67</f>
        <v>1843</v>
      </c>
      <c r="H305" s="287">
        <f>data!BS67</f>
        <v>0</v>
      </c>
      <c r="I305" s="287">
        <f>data!BT67</f>
        <v>381</v>
      </c>
    </row>
    <row r="306" ht="20.1" customHeight="1">
      <c r="A306" s="279">
        <v>13</v>
      </c>
      <c r="B306" s="287" t="s">
        <v>1010</v>
      </c>
      <c r="C306" s="287">
        <f>data!BN68</f>
        <v>54191.380413681385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1011</v>
      </c>
      <c r="C307" s="287">
        <f>data!BN69</f>
        <v>1323531.35</v>
      </c>
      <c r="D307" s="287">
        <f>data!BO69</f>
        <v>-8774.399999999996</v>
      </c>
      <c r="E307" s="287">
        <f>data!BP69</f>
        <v>156676.91</v>
      </c>
      <c r="F307" s="287">
        <f>data!BQ69</f>
        <v>0</v>
      </c>
      <c r="G307" s="287">
        <f>data!BR69</f>
        <v>147880.92</v>
      </c>
      <c r="H307" s="287">
        <f>data!BS69</f>
        <v>0</v>
      </c>
      <c r="I307" s="287">
        <f>data!BT69</f>
        <v>39.69</v>
      </c>
    </row>
    <row r="308" ht="20.1" customHeight="1">
      <c r="A308" s="279">
        <v>15</v>
      </c>
      <c r="B308" s="287" t="s">
        <v>284</v>
      </c>
      <c r="C308" s="287">
        <f>-data!BN84</f>
        <v>-16127311.010000002</v>
      </c>
      <c r="D308" s="287">
        <f>-data!BO84</f>
        <v>0</v>
      </c>
      <c r="E308" s="287">
        <f>-data!BP84</f>
        <v>-25952.850000000002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1012</v>
      </c>
      <c r="C309" s="287">
        <f>data!BN85</f>
        <v>-8279308.4066458642</v>
      </c>
      <c r="D309" s="287">
        <f>data!BO85</f>
        <v>1646716.2282756236</v>
      </c>
      <c r="E309" s="287">
        <f>data!BP85</f>
        <v>2693754.682658141</v>
      </c>
      <c r="F309" s="287">
        <f>data!BQ85</f>
        <v>0</v>
      </c>
      <c r="G309" s="287">
        <f>data!BR85</f>
        <v>2049228.2514840858</v>
      </c>
      <c r="H309" s="287">
        <f>data!BS85</f>
        <v>0</v>
      </c>
      <c r="I309" s="287">
        <f>data!BT85</f>
        <v>77748.4627120742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1013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1014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1015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1016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1017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1018</v>
      </c>
      <c r="C316" s="303">
        <f>data!BN90</f>
        <v>14485</v>
      </c>
      <c r="D316" s="303">
        <f>data!BO90</f>
        <v>1046</v>
      </c>
      <c r="E316" s="303">
        <f>data!BP90</f>
        <v>4605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845</v>
      </c>
    </row>
    <row r="317" ht="20.1" customHeight="1">
      <c r="A317" s="279">
        <v>23</v>
      </c>
      <c r="B317" s="287" t="s">
        <v>1019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1020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74</v>
      </c>
    </row>
    <row r="319" ht="20.1" customHeight="1">
      <c r="A319" s="279">
        <v>25</v>
      </c>
      <c r="B319" s="287" t="s">
        <v>1021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1003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1055</v>
      </c>
    </row>
    <row r="323" ht="20.1" customHeight="1">
      <c r="A323" s="283"/>
    </row>
    <row r="324" ht="20.1" customHeight="1">
      <c r="A324" s="285" t="str">
        <f>"Hospital: "&amp;data!C98</f>
        <v>Hospital: Virginia Mason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1005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1054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1009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3.61</v>
      </c>
      <c r="D330" s="294">
        <f>data!BV60</f>
        <v>39.04</v>
      </c>
      <c r="E330" s="294">
        <f>data!BW60</f>
        <v>5.64</v>
      </c>
      <c r="F330" s="294">
        <f>data!BX60</f>
        <v>33.25</v>
      </c>
      <c r="G330" s="294">
        <f>data!BY60</f>
        <v>42.96</v>
      </c>
      <c r="H330" s="294">
        <f>data!BZ60</f>
        <v>0</v>
      </c>
      <c r="I330" s="294">
        <f>data!CA60</f>
        <v>41.29</v>
      </c>
    </row>
    <row r="331" ht="20.1" customHeight="1">
      <c r="A331" s="279">
        <v>6</v>
      </c>
      <c r="B331" s="287" t="s">
        <v>263</v>
      </c>
      <c r="C331" s="306">
        <f>data!BU61</f>
        <v>354733.06258590333</v>
      </c>
      <c r="D331" s="306">
        <f>data!BV61</f>
        <v>2444799.9470586875</v>
      </c>
      <c r="E331" s="306">
        <f>data!BW61</f>
        <v>3937561.6831334792</v>
      </c>
      <c r="F331" s="306">
        <f>data!BX61</f>
        <v>5289972.9535052171</v>
      </c>
      <c r="G331" s="306">
        <f>data!BY61</f>
        <v>4814060.69547844</v>
      </c>
      <c r="H331" s="306">
        <f>data!BZ61</f>
        <v>0</v>
      </c>
      <c r="I331" s="306">
        <f>data!CA61</f>
        <v>4794081.7081022356</v>
      </c>
    </row>
    <row r="332" ht="20.1" customHeight="1">
      <c r="A332" s="279">
        <v>7</v>
      </c>
      <c r="B332" s="287" t="s">
        <v>11</v>
      </c>
      <c r="C332" s="306">
        <f>data!BU62</f>
        <v>70657</v>
      </c>
      <c r="D332" s="306">
        <f>data!BV62</f>
        <v>399166</v>
      </c>
      <c r="E332" s="306">
        <f>data!BW62</f>
        <v>-17332059</v>
      </c>
      <c r="F332" s="306">
        <f>data!BX62</f>
        <v>1894120</v>
      </c>
      <c r="G332" s="306">
        <f>data!BY62</f>
        <v>797271</v>
      </c>
      <c r="H332" s="306">
        <f>data!BZ62</f>
        <v>0</v>
      </c>
      <c r="I332" s="306">
        <f>data!CA62</f>
        <v>831819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1024.4979277600912</v>
      </c>
      <c r="F333" s="306">
        <f>data!BX63</f>
        <v>35862.970337836632</v>
      </c>
      <c r="G333" s="306">
        <f>data!BY63</f>
        <v>1794.6115015163491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3260.7479827765774</v>
      </c>
      <c r="D334" s="306">
        <f>data!BV64</f>
        <v>17673.563020267626</v>
      </c>
      <c r="E334" s="306">
        <f>data!BW64</f>
        <v>1790.7328022634563</v>
      </c>
      <c r="F334" s="306">
        <f>data!BX64</f>
        <v>45376.136789347212</v>
      </c>
      <c r="G334" s="306">
        <f>data!BY64</f>
        <v>217758.84816284294</v>
      </c>
      <c r="H334" s="306">
        <f>data!BZ64</f>
        <v>0</v>
      </c>
      <c r="I334" s="306">
        <f>data!CA64</f>
        <v>8295.0283692436715</v>
      </c>
    </row>
    <row r="335" ht="20.1" customHeight="1">
      <c r="A335" s="279">
        <v>10</v>
      </c>
      <c r="B335" s="287" t="s">
        <v>525</v>
      </c>
      <c r="C335" s="306">
        <f>data!BU65</f>
        <v>5964.4166676745608</v>
      </c>
      <c r="D335" s="306">
        <f>data!BV65</f>
        <v>82923.660698094536</v>
      </c>
      <c r="E335" s="306">
        <f>data!BW65</f>
        <v>882.50352200332088</v>
      </c>
      <c r="F335" s="306">
        <f>data!BX65</f>
        <v>55276.893907525453</v>
      </c>
      <c r="G335" s="306">
        <f>data!BY65</f>
        <v>48145.286621447522</v>
      </c>
      <c r="H335" s="306">
        <f>data!BZ65</f>
        <v>0</v>
      </c>
      <c r="I335" s="306">
        <f>data!CA65</f>
        <v>8549.96125208507</v>
      </c>
    </row>
    <row r="336" ht="20.1" customHeight="1">
      <c r="A336" s="279">
        <v>11</v>
      </c>
      <c r="B336" s="287" t="s">
        <v>526</v>
      </c>
      <c r="C336" s="306">
        <f>data!BU66</f>
        <v>122664.66153013855</v>
      </c>
      <c r="D336" s="306">
        <f>data!BV66</f>
        <v>719545.473214187</v>
      </c>
      <c r="E336" s="306">
        <f>data!BW66</f>
        <v>34951.215756987483</v>
      </c>
      <c r="F336" s="306">
        <f>data!BX66</f>
        <v>2180298.5660763751</v>
      </c>
      <c r="G336" s="306">
        <f>data!BY66</f>
        <v>74250.754203754288</v>
      </c>
      <c r="H336" s="306">
        <f>data!BZ66</f>
        <v>0</v>
      </c>
      <c r="I336" s="306">
        <f>data!CA66</f>
        <v>95656.564293156043</v>
      </c>
    </row>
    <row r="337" ht="20.1" customHeight="1">
      <c r="A337" s="279">
        <v>12</v>
      </c>
      <c r="B337" s="287" t="s">
        <v>16</v>
      </c>
      <c r="C337" s="306">
        <f>data!BU67</f>
        <v>67120</v>
      </c>
      <c r="D337" s="306">
        <f>data!BV67</f>
        <v>149343</v>
      </c>
      <c r="E337" s="306">
        <f>data!BW67</f>
        <v>81</v>
      </c>
      <c r="F337" s="306">
        <f>data!BX67</f>
        <v>97799</v>
      </c>
      <c r="G337" s="306">
        <f>data!BY67</f>
        <v>181895</v>
      </c>
      <c r="H337" s="306">
        <f>data!BZ67</f>
        <v>0</v>
      </c>
      <c r="I337" s="306">
        <f>data!CA67</f>
        <v>7434</v>
      </c>
    </row>
    <row r="338" ht="20.1" customHeight="1">
      <c r="A338" s="279">
        <v>13</v>
      </c>
      <c r="B338" s="287" t="s">
        <v>1010</v>
      </c>
      <c r="C338" s="306">
        <f>data!BU68</f>
        <v>0</v>
      </c>
      <c r="D338" s="306">
        <f>data!BV68</f>
        <v>497726.68815997889</v>
      </c>
      <c r="E338" s="306">
        <f>data!BW68</f>
        <v>0</v>
      </c>
      <c r="F338" s="306">
        <f>data!BX68</f>
        <v>381698.94135398907</v>
      </c>
      <c r="G338" s="306">
        <f>data!BY68</f>
        <v>16991.801848559357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1011</v>
      </c>
      <c r="C339" s="306">
        <f>data!BU69</f>
        <v>918864.90999999992</v>
      </c>
      <c r="D339" s="306">
        <f>data!BV69</f>
        <v>662769.15999999992</v>
      </c>
      <c r="E339" s="306">
        <f>data!BW69</f>
        <v>1763000.08</v>
      </c>
      <c r="F339" s="306">
        <f>data!BX69</f>
        <v>930246.29</v>
      </c>
      <c r="G339" s="306">
        <f>data!BY69</f>
        <v>382231.13</v>
      </c>
      <c r="H339" s="306">
        <f>data!BZ69</f>
        <v>0</v>
      </c>
      <c r="I339" s="306">
        <f>data!CA69</f>
        <v>48597.880000000005</v>
      </c>
    </row>
    <row r="340" ht="20.1" customHeight="1">
      <c r="A340" s="279">
        <v>15</v>
      </c>
      <c r="B340" s="287" t="s">
        <v>284</v>
      </c>
      <c r="C340" s="287">
        <f>-data!BU84</f>
        <v>-3132.3</v>
      </c>
      <c r="D340" s="287">
        <f>-data!BV84</f>
        <v>-228355.56999999998</v>
      </c>
      <c r="E340" s="287">
        <f>-data!BW84</f>
        <v>0</v>
      </c>
      <c r="F340" s="287">
        <f>-data!BX84</f>
        <v>-2552002.67</v>
      </c>
      <c r="G340" s="287">
        <f>-data!BY84</f>
        <v>-8942.89</v>
      </c>
      <c r="H340" s="287">
        <f>-data!BZ84</f>
        <v>0</v>
      </c>
      <c r="I340" s="287">
        <f>-data!CA84</f>
        <v>-62331.430000000008</v>
      </c>
    </row>
    <row r="341" ht="20.1" customHeight="1">
      <c r="A341" s="279">
        <v>16</v>
      </c>
      <c r="B341" s="295" t="s">
        <v>1012</v>
      </c>
      <c r="C341" s="287">
        <f>data!BU85</f>
        <v>1540132.4987664928</v>
      </c>
      <c r="D341" s="287">
        <f>data!BV85</f>
        <v>4745591.9221512154</v>
      </c>
      <c r="E341" s="287">
        <f>data!BW85</f>
        <v>-11592767.286857506</v>
      </c>
      <c r="F341" s="287">
        <f>data!BX85</f>
        <v>8358649.0819702912</v>
      </c>
      <c r="G341" s="287">
        <f>data!BY85</f>
        <v>6525456.2378165619</v>
      </c>
      <c r="H341" s="287">
        <f>data!BZ85</f>
        <v>0</v>
      </c>
      <c r="I341" s="287">
        <f>data!CA85</f>
        <v>5732102.71201672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1013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1014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1015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1016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1017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1018</v>
      </c>
      <c r="C348" s="303">
        <f>data!BU90</f>
        <v>3371</v>
      </c>
      <c r="D348" s="303">
        <f>data!BV90</f>
        <v>14006</v>
      </c>
      <c r="E348" s="303">
        <f>data!BW90</f>
        <v>0</v>
      </c>
      <c r="F348" s="303">
        <f>data!BX90</f>
        <v>21362</v>
      </c>
      <c r="G348" s="303">
        <f>data!BY90</f>
        <v>6484</v>
      </c>
      <c r="H348" s="303">
        <f>data!BZ90</f>
        <v>0</v>
      </c>
      <c r="I348" s="303">
        <f>data!CA90</f>
        <v>3629</v>
      </c>
    </row>
    <row r="349" ht="20.1" customHeight="1">
      <c r="A349" s="279">
        <v>23</v>
      </c>
      <c r="B349" s="287" t="s">
        <v>1019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1020</v>
      </c>
      <c r="C350" s="303">
        <f>data!BU92</f>
        <v>296</v>
      </c>
      <c r="D350" s="303">
        <f>data!BV92</f>
        <v>1228</v>
      </c>
      <c r="E350" s="303">
        <f>data!BW92</f>
        <v>0</v>
      </c>
      <c r="F350" s="303">
        <f>data!BX92</f>
        <v>1873</v>
      </c>
      <c r="G350" s="303">
        <f>data!BY92</f>
        <v>568</v>
      </c>
      <c r="H350" s="303">
        <f>data!BZ92</f>
        <v>0</v>
      </c>
      <c r="I350" s="303">
        <f>data!CA92</f>
        <v>319</v>
      </c>
    </row>
    <row r="351" ht="20.1" customHeight="1">
      <c r="A351" s="279">
        <v>25</v>
      </c>
      <c r="B351" s="287" t="s">
        <v>1021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1003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1056</v>
      </c>
    </row>
    <row r="355" ht="20.1" customHeight="1">
      <c r="A355" s="283"/>
    </row>
    <row r="356" ht="20.1" customHeight="1">
      <c r="A356" s="285" t="str">
        <f>"Hospital: "&amp;data!C98</f>
        <v>Hospital: Virginia Mason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1005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1057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1009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16.84</v>
      </c>
      <c r="E362" s="309"/>
      <c r="F362" s="297"/>
      <c r="G362" s="297"/>
      <c r="H362" s="297"/>
      <c r="I362" s="310">
        <f>data!CE60</f>
        <v>4401.6200000000008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1976219.8488669042</v>
      </c>
      <c r="E363" s="311"/>
      <c r="F363" s="311"/>
      <c r="G363" s="311"/>
      <c r="H363" s="311"/>
      <c r="I363" s="306">
        <f>data!CE61</f>
        <v>578469542.32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330911</v>
      </c>
      <c r="E364" s="311"/>
      <c r="F364" s="311"/>
      <c r="G364" s="311"/>
      <c r="H364" s="311"/>
      <c r="I364" s="306">
        <f>data!CE62</f>
        <v>110717144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888919.91778180783</v>
      </c>
      <c r="E365" s="311"/>
      <c r="F365" s="311"/>
      <c r="G365" s="311"/>
      <c r="H365" s="311"/>
      <c r="I365" s="306">
        <f>data!CE63</f>
        <v>11021855.939999998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396721.81610357959</v>
      </c>
      <c r="E366" s="311"/>
      <c r="F366" s="311"/>
      <c r="G366" s="311"/>
      <c r="H366" s="311"/>
      <c r="I366" s="306">
        <f>data!CE64</f>
        <v>307291392.6700002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210339.93489127239</v>
      </c>
      <c r="E367" s="311"/>
      <c r="F367" s="311"/>
      <c r="G367" s="311"/>
      <c r="H367" s="311"/>
      <c r="I367" s="306">
        <f>data!CE65</f>
        <v>13118734.430000003</v>
      </c>
    </row>
    <row r="368" ht="20.1" customHeight="1">
      <c r="A368" s="279">
        <v>11</v>
      </c>
      <c r="B368" s="287" t="s">
        <v>526</v>
      </c>
      <c r="C368" s="306">
        <f>data!CB66</f>
        <v>0</v>
      </c>
      <c r="D368" s="306">
        <f>data!CC66</f>
        <v>4726398.7452676259</v>
      </c>
      <c r="E368" s="311"/>
      <c r="F368" s="311"/>
      <c r="G368" s="311"/>
      <c r="H368" s="311"/>
      <c r="I368" s="306">
        <f>data!CE66</f>
        <v>58092349.059999987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504919</v>
      </c>
      <c r="E369" s="311"/>
      <c r="F369" s="311"/>
      <c r="G369" s="311"/>
      <c r="H369" s="311"/>
      <c r="I369" s="306">
        <f>data!CE67</f>
        <v>40446808</v>
      </c>
    </row>
    <row r="370" ht="20.1" customHeight="1">
      <c r="A370" s="279">
        <v>13</v>
      </c>
      <c r="B370" s="287" t="s">
        <v>1010</v>
      </c>
      <c r="C370" s="306">
        <f>data!CB68</f>
        <v>0</v>
      </c>
      <c r="D370" s="306">
        <f>data!CC68</f>
        <v>1628276.6028108953</v>
      </c>
      <c r="E370" s="311"/>
      <c r="F370" s="311"/>
      <c r="G370" s="311"/>
      <c r="H370" s="311"/>
      <c r="I370" s="306">
        <f>data!CE68</f>
        <v>24693447.730000004</v>
      </c>
    </row>
    <row r="371" ht="20.1" customHeight="1">
      <c r="A371" s="279">
        <v>14</v>
      </c>
      <c r="B371" s="287" t="s">
        <v>1011</v>
      </c>
      <c r="C371" s="306">
        <f>data!CB69</f>
        <v>0</v>
      </c>
      <c r="D371" s="306">
        <f>data!CC69</f>
        <v>1005020.63</v>
      </c>
      <c r="E371" s="306">
        <f>data!CD69</f>
        <v>59439876.91</v>
      </c>
      <c r="F371" s="311"/>
      <c r="G371" s="311"/>
      <c r="H371" s="311"/>
      <c r="I371" s="306">
        <f>data!CE69</f>
        <v>173143417.56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-5937753.8999999994</v>
      </c>
      <c r="E372" s="287">
        <f>-data!CD84</f>
        <v>-8808845.32</v>
      </c>
      <c r="F372" s="297"/>
      <c r="G372" s="297"/>
      <c r="H372" s="297"/>
      <c r="I372" s="287">
        <f>-data!CE84</f>
        <v>-62796145.41</v>
      </c>
    </row>
    <row r="373" ht="20.1" customHeight="1">
      <c r="A373" s="279">
        <v>16</v>
      </c>
      <c r="B373" s="295" t="s">
        <v>1012</v>
      </c>
      <c r="C373" s="306">
        <f>data!CB85</f>
        <v>0</v>
      </c>
      <c r="D373" s="306">
        <f>data!CC85</f>
        <v>5729973.5957220858</v>
      </c>
      <c r="E373" s="306">
        <f>data!CD85</f>
        <v>50631031.589999996</v>
      </c>
      <c r="F373" s="311"/>
      <c r="G373" s="311"/>
      <c r="H373" s="311"/>
      <c r="I373" s="287">
        <f>data!CE85</f>
        <v>1191402400.8900003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1013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1014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946373864.15999985</v>
      </c>
    </row>
    <row r="377" ht="20.1" customHeight="1">
      <c r="A377" s="279">
        <v>20</v>
      </c>
      <c r="B377" s="295" t="s">
        <v>1015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2163804858.8533378</v>
      </c>
    </row>
    <row r="378" ht="20.1" customHeight="1">
      <c r="A378" s="279">
        <v>21</v>
      </c>
      <c r="B378" s="295" t="s">
        <v>1016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3110178723.0133381</v>
      </c>
    </row>
    <row r="379" ht="20.1" customHeight="1">
      <c r="A379" s="279" t="s">
        <v>1017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1018</v>
      </c>
      <c r="C380" s="303">
        <f>data!CB90</f>
        <v>0</v>
      </c>
      <c r="D380" s="303">
        <f>data!CC90</f>
        <v>9696</v>
      </c>
      <c r="E380" s="297"/>
      <c r="F380" s="297"/>
      <c r="G380" s="297"/>
      <c r="H380" s="297"/>
      <c r="I380" s="287">
        <f>data!CE90</f>
        <v>1582537</v>
      </c>
    </row>
    <row r="381" ht="20.1" customHeight="1">
      <c r="A381" s="279">
        <v>23</v>
      </c>
      <c r="B381" s="287" t="s">
        <v>1019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344378</v>
      </c>
    </row>
    <row r="382" ht="20.1" customHeight="1">
      <c r="A382" s="279">
        <v>24</v>
      </c>
      <c r="B382" s="287" t="s">
        <v>1020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97178</v>
      </c>
    </row>
    <row r="383" ht="20.1" customHeight="1">
      <c r="A383" s="279">
        <v>25</v>
      </c>
      <c r="B383" s="287" t="s">
        <v>1021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2694963.3861467536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1449.34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1058</v>
      </c>
    </row>
    <row r="2">
      <c r="A2" s="12" t="s">
        <v>1059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1060</v>
      </c>
    </row>
    <row r="9">
      <c r="C9" s="17"/>
    </row>
    <row r="10">
      <c r="A10" s="69" t="s">
        <v>6</v>
      </c>
      <c r="C10" s="17"/>
    </row>
    <row r="11">
      <c r="A11" s="12" t="s">
        <v>1061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1062</v>
      </c>
    </row>
    <row r="19" ht="14.45" customHeight="1">
      <c r="A19" s="18" t="s">
        <v>1063</v>
      </c>
    </row>
    <row r="20" ht="14.45" customHeight="1">
      <c r="A20" s="18" t="s">
        <v>1064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1065</v>
      </c>
      <c r="E24" s="71"/>
      <c r="F24" s="71"/>
      <c r="G24" s="71"/>
    </row>
    <row r="25">
      <c r="A25" s="18" t="s">
        <v>1066</v>
      </c>
    </row>
    <row r="26">
      <c r="A26" s="18" t="s">
        <v>1067</v>
      </c>
    </row>
    <row r="27">
      <c r="A27" s="18"/>
    </row>
    <row r="28">
      <c r="A28" s="16" t="s">
        <v>21</v>
      </c>
      <c r="C28" s="17"/>
    </row>
    <row r="29">
      <c r="A29" s="18" t="s">
        <v>1068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1069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1070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1071</v>
      </c>
      <c r="D71" s="274" t="s">
        <v>1071</v>
      </c>
      <c r="E71" s="274" t="s">
        <v>1071</v>
      </c>
      <c r="F71" s="274" t="s">
        <v>1071</v>
      </c>
      <c r="G71" s="274" t="s">
        <v>1071</v>
      </c>
      <c r="H71" s="274" t="s">
        <v>1071</v>
      </c>
      <c r="I71" s="274" t="s">
        <v>1071</v>
      </c>
      <c r="J71" s="274" t="s">
        <v>1071</v>
      </c>
      <c r="K71" s="274" t="s">
        <v>1071</v>
      </c>
      <c r="L71" s="274" t="s">
        <v>1071</v>
      </c>
      <c r="M71" s="274" t="s">
        <v>1071</v>
      </c>
      <c r="N71" s="274" t="s">
        <v>1071</v>
      </c>
      <c r="O71" s="274" t="s">
        <v>1071</v>
      </c>
      <c r="P71" s="274" t="s">
        <v>1071</v>
      </c>
      <c r="Q71" s="274" t="s">
        <v>1071</v>
      </c>
      <c r="R71" s="274" t="s">
        <v>1071</v>
      </c>
      <c r="S71" s="274" t="s">
        <v>1071</v>
      </c>
      <c r="T71" s="274" t="s">
        <v>1071</v>
      </c>
      <c r="U71" s="274" t="s">
        <v>1071</v>
      </c>
      <c r="V71" s="274" t="s">
        <v>1071</v>
      </c>
      <c r="W71" s="274" t="s">
        <v>1071</v>
      </c>
      <c r="X71" s="274" t="s">
        <v>1071</v>
      </c>
      <c r="Y71" s="274" t="s">
        <v>1071</v>
      </c>
      <c r="Z71" s="274" t="s">
        <v>1071</v>
      </c>
      <c r="AA71" s="274" t="s">
        <v>1071</v>
      </c>
      <c r="AB71" s="274" t="s">
        <v>1071</v>
      </c>
      <c r="AC71" s="274" t="s">
        <v>1071</v>
      </c>
      <c r="AD71" s="274" t="s">
        <v>1071</v>
      </c>
      <c r="AE71" s="274" t="s">
        <v>1071</v>
      </c>
      <c r="AF71" s="274" t="s">
        <v>1071</v>
      </c>
      <c r="AG71" s="274" t="s">
        <v>1071</v>
      </c>
      <c r="AH71" s="274" t="s">
        <v>1071</v>
      </c>
      <c r="AI71" s="274" t="s">
        <v>1071</v>
      </c>
      <c r="AJ71" s="274" t="s">
        <v>1071</v>
      </c>
      <c r="AK71" s="274" t="s">
        <v>1071</v>
      </c>
      <c r="AL71" s="274" t="s">
        <v>1071</v>
      </c>
      <c r="AM71" s="274" t="s">
        <v>1071</v>
      </c>
      <c r="AN71" s="274" t="s">
        <v>1071</v>
      </c>
      <c r="AO71" s="274" t="s">
        <v>1071</v>
      </c>
      <c r="AP71" s="274" t="s">
        <v>1071</v>
      </c>
      <c r="AQ71" s="274" t="s">
        <v>1071</v>
      </c>
      <c r="AR71" s="274" t="s">
        <v>1071</v>
      </c>
      <c r="AS71" s="274" t="s">
        <v>1071</v>
      </c>
      <c r="AT71" s="274" t="s">
        <v>1071</v>
      </c>
      <c r="AU71" s="274" t="s">
        <v>1071</v>
      </c>
      <c r="AV71" s="274" t="s">
        <v>1071</v>
      </c>
      <c r="AW71" s="274" t="s">
        <v>1071</v>
      </c>
      <c r="AX71" s="274" t="s">
        <v>1071</v>
      </c>
      <c r="AY71" s="274" t="s">
        <v>1071</v>
      </c>
      <c r="AZ71" s="274" t="s">
        <v>1071</v>
      </c>
      <c r="BA71" s="274" t="s">
        <v>1071</v>
      </c>
      <c r="BB71" s="274" t="s">
        <v>1071</v>
      </c>
      <c r="BC71" s="274" t="s">
        <v>1071</v>
      </c>
      <c r="BD71" s="274" t="s">
        <v>1071</v>
      </c>
      <c r="BE71" s="274" t="s">
        <v>1071</v>
      </c>
      <c r="BF71" s="274" t="s">
        <v>1071</v>
      </c>
      <c r="BG71" s="274" t="s">
        <v>1071</v>
      </c>
      <c r="BH71" s="274" t="s">
        <v>1071</v>
      </c>
      <c r="BI71" s="274" t="s">
        <v>1071</v>
      </c>
      <c r="BJ71" s="274" t="s">
        <v>1071</v>
      </c>
      <c r="BK71" s="274" t="s">
        <v>1071</v>
      </c>
      <c r="BL71" s="274" t="s">
        <v>1071</v>
      </c>
      <c r="BM71" s="274" t="s">
        <v>1071</v>
      </c>
      <c r="BN71" s="274" t="s">
        <v>1071</v>
      </c>
      <c r="BO71" s="274" t="s">
        <v>1071</v>
      </c>
      <c r="BP71" s="274" t="s">
        <v>1071</v>
      </c>
      <c r="BQ71" s="274" t="s">
        <v>1071</v>
      </c>
      <c r="BR71" s="274" t="s">
        <v>1071</v>
      </c>
      <c r="BS71" s="274" t="s">
        <v>1071</v>
      </c>
      <c r="BT71" s="274" t="s">
        <v>1071</v>
      </c>
      <c r="BU71" s="274" t="s">
        <v>1071</v>
      </c>
      <c r="BV71" s="274" t="s">
        <v>1071</v>
      </c>
      <c r="BW71" s="274" t="s">
        <v>1071</v>
      </c>
      <c r="BX71" s="274" t="s">
        <v>1071</v>
      </c>
      <c r="BY71" s="274" t="s">
        <v>1071</v>
      </c>
      <c r="BZ71" s="274" t="s">
        <v>1071</v>
      </c>
      <c r="CA71" s="274" t="s">
        <v>1071</v>
      </c>
      <c r="CB71" s="274" t="s">
        <v>1071</v>
      </c>
      <c r="CC71" s="274" t="s">
        <v>1071</v>
      </c>
      <c r="CD71" s="274" t="s">
        <v>1071</v>
      </c>
      <c r="CE71" s="32">
        <f>SUM(C71:CD71)</f>
        <v>0</v>
      </c>
    </row>
    <row r="72">
      <c r="A72" s="33" t="s">
        <v>271</v>
      </c>
      <c r="B72" s="34"/>
      <c r="C72" s="274" t="s">
        <v>1071</v>
      </c>
      <c r="D72" s="274" t="s">
        <v>1071</v>
      </c>
      <c r="E72" s="274" t="s">
        <v>1071</v>
      </c>
      <c r="F72" s="274" t="s">
        <v>1071</v>
      </c>
      <c r="G72" s="274" t="s">
        <v>1071</v>
      </c>
      <c r="H72" s="274" t="s">
        <v>1071</v>
      </c>
      <c r="I72" s="274" t="s">
        <v>1071</v>
      </c>
      <c r="J72" s="274" t="s">
        <v>1071</v>
      </c>
      <c r="K72" s="274" t="s">
        <v>1071</v>
      </c>
      <c r="L72" s="274" t="s">
        <v>1071</v>
      </c>
      <c r="M72" s="274" t="s">
        <v>1071</v>
      </c>
      <c r="N72" s="274" t="s">
        <v>1071</v>
      </c>
      <c r="O72" s="274" t="s">
        <v>1071</v>
      </c>
      <c r="P72" s="274" t="s">
        <v>1071</v>
      </c>
      <c r="Q72" s="274" t="s">
        <v>1071</v>
      </c>
      <c r="R72" s="274" t="s">
        <v>1071</v>
      </c>
      <c r="S72" s="274" t="s">
        <v>1071</v>
      </c>
      <c r="T72" s="274" t="s">
        <v>1071</v>
      </c>
      <c r="U72" s="274" t="s">
        <v>1071</v>
      </c>
      <c r="V72" s="274" t="s">
        <v>1071</v>
      </c>
      <c r="W72" s="274" t="s">
        <v>1071</v>
      </c>
      <c r="X72" s="274" t="s">
        <v>1071</v>
      </c>
      <c r="Y72" s="274" t="s">
        <v>1071</v>
      </c>
      <c r="Z72" s="274" t="s">
        <v>1071</v>
      </c>
      <c r="AA72" s="274" t="s">
        <v>1071</v>
      </c>
      <c r="AB72" s="274" t="s">
        <v>1071</v>
      </c>
      <c r="AC72" s="274" t="s">
        <v>1071</v>
      </c>
      <c r="AD72" s="274" t="s">
        <v>1071</v>
      </c>
      <c r="AE72" s="274" t="s">
        <v>1071</v>
      </c>
      <c r="AF72" s="274" t="s">
        <v>1071</v>
      </c>
      <c r="AG72" s="274" t="s">
        <v>1071</v>
      </c>
      <c r="AH72" s="274" t="s">
        <v>1071</v>
      </c>
      <c r="AI72" s="274" t="s">
        <v>1071</v>
      </c>
      <c r="AJ72" s="274" t="s">
        <v>1071</v>
      </c>
      <c r="AK72" s="274" t="s">
        <v>1071</v>
      </c>
      <c r="AL72" s="274" t="s">
        <v>1071</v>
      </c>
      <c r="AM72" s="274" t="s">
        <v>1071</v>
      </c>
      <c r="AN72" s="274" t="s">
        <v>1071</v>
      </c>
      <c r="AO72" s="274" t="s">
        <v>1071</v>
      </c>
      <c r="AP72" s="274" t="s">
        <v>1071</v>
      </c>
      <c r="AQ72" s="274" t="s">
        <v>1071</v>
      </c>
      <c r="AR72" s="274" t="s">
        <v>1071</v>
      </c>
      <c r="AS72" s="274" t="s">
        <v>1071</v>
      </c>
      <c r="AT72" s="274" t="s">
        <v>1071</v>
      </c>
      <c r="AU72" s="274" t="s">
        <v>1071</v>
      </c>
      <c r="AV72" s="274" t="s">
        <v>1071</v>
      </c>
      <c r="AW72" s="274" t="s">
        <v>1071</v>
      </c>
      <c r="AX72" s="274" t="s">
        <v>1071</v>
      </c>
      <c r="AY72" s="274" t="s">
        <v>1071</v>
      </c>
      <c r="AZ72" s="274" t="s">
        <v>1071</v>
      </c>
      <c r="BA72" s="274" t="s">
        <v>1071</v>
      </c>
      <c r="BB72" s="274" t="s">
        <v>1071</v>
      </c>
      <c r="BC72" s="274" t="s">
        <v>1071</v>
      </c>
      <c r="BD72" s="274" t="s">
        <v>1071</v>
      </c>
      <c r="BE72" s="274" t="s">
        <v>1071</v>
      </c>
      <c r="BF72" s="274" t="s">
        <v>1071</v>
      </c>
      <c r="BG72" s="274" t="s">
        <v>1071</v>
      </c>
      <c r="BH72" s="274" t="s">
        <v>1071</v>
      </c>
      <c r="BI72" s="274" t="s">
        <v>1071</v>
      </c>
      <c r="BJ72" s="274" t="s">
        <v>1071</v>
      </c>
      <c r="BK72" s="274" t="s">
        <v>1071</v>
      </c>
      <c r="BL72" s="274" t="s">
        <v>1071</v>
      </c>
      <c r="BM72" s="274" t="s">
        <v>1071</v>
      </c>
      <c r="BN72" s="274" t="s">
        <v>1071</v>
      </c>
      <c r="BO72" s="274" t="s">
        <v>1071</v>
      </c>
      <c r="BP72" s="274" t="s">
        <v>1071</v>
      </c>
      <c r="BQ72" s="274" t="s">
        <v>1071</v>
      </c>
      <c r="BR72" s="274" t="s">
        <v>1071</v>
      </c>
      <c r="BS72" s="274" t="s">
        <v>1071</v>
      </c>
      <c r="BT72" s="274" t="s">
        <v>1071</v>
      </c>
      <c r="BU72" s="274" t="s">
        <v>1071</v>
      </c>
      <c r="BV72" s="274" t="s">
        <v>1071</v>
      </c>
      <c r="BW72" s="274" t="s">
        <v>1071</v>
      </c>
      <c r="BX72" s="274" t="s">
        <v>1071</v>
      </c>
      <c r="BY72" s="274" t="s">
        <v>1071</v>
      </c>
      <c r="BZ72" s="274" t="s">
        <v>1071</v>
      </c>
      <c r="CA72" s="274" t="s">
        <v>1071</v>
      </c>
      <c r="CB72" s="274" t="s">
        <v>1071</v>
      </c>
      <c r="CC72" s="274" t="s">
        <v>1071</v>
      </c>
      <c r="CD72" s="274" t="s">
        <v>1071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1071</v>
      </c>
      <c r="D73" s="274" t="s">
        <v>1071</v>
      </c>
      <c r="E73" s="274" t="s">
        <v>1071</v>
      </c>
      <c r="F73" s="274" t="s">
        <v>1071</v>
      </c>
      <c r="G73" s="274" t="s">
        <v>1071</v>
      </c>
      <c r="H73" s="274" t="s">
        <v>1071</v>
      </c>
      <c r="I73" s="274" t="s">
        <v>1071</v>
      </c>
      <c r="J73" s="274" t="s">
        <v>1071</v>
      </c>
      <c r="K73" s="274" t="s">
        <v>1071</v>
      </c>
      <c r="L73" s="274" t="s">
        <v>1071</v>
      </c>
      <c r="M73" s="274" t="s">
        <v>1071</v>
      </c>
      <c r="N73" s="274" t="s">
        <v>1071</v>
      </c>
      <c r="O73" s="274" t="s">
        <v>1071</v>
      </c>
      <c r="P73" s="274" t="s">
        <v>1071</v>
      </c>
      <c r="Q73" s="274" t="s">
        <v>1071</v>
      </c>
      <c r="R73" s="274" t="s">
        <v>1071</v>
      </c>
      <c r="S73" s="274" t="s">
        <v>1071</v>
      </c>
      <c r="T73" s="274" t="s">
        <v>1071</v>
      </c>
      <c r="U73" s="274" t="s">
        <v>1071</v>
      </c>
      <c r="V73" s="274" t="s">
        <v>1071</v>
      </c>
      <c r="W73" s="274" t="s">
        <v>1071</v>
      </c>
      <c r="X73" s="274" t="s">
        <v>1071</v>
      </c>
      <c r="Y73" s="274" t="s">
        <v>1071</v>
      </c>
      <c r="Z73" s="274" t="s">
        <v>1071</v>
      </c>
      <c r="AA73" s="274" t="s">
        <v>1071</v>
      </c>
      <c r="AB73" s="274" t="s">
        <v>1071</v>
      </c>
      <c r="AC73" s="274" t="s">
        <v>1071</v>
      </c>
      <c r="AD73" s="274" t="s">
        <v>1071</v>
      </c>
      <c r="AE73" s="274" t="s">
        <v>1071</v>
      </c>
      <c r="AF73" s="274" t="s">
        <v>1071</v>
      </c>
      <c r="AG73" s="274" t="s">
        <v>1071</v>
      </c>
      <c r="AH73" s="274" t="s">
        <v>1071</v>
      </c>
      <c r="AI73" s="274" t="s">
        <v>1071</v>
      </c>
      <c r="AJ73" s="274" t="s">
        <v>1071</v>
      </c>
      <c r="AK73" s="274" t="s">
        <v>1071</v>
      </c>
      <c r="AL73" s="274" t="s">
        <v>1071</v>
      </c>
      <c r="AM73" s="274" t="s">
        <v>1071</v>
      </c>
      <c r="AN73" s="274" t="s">
        <v>1071</v>
      </c>
      <c r="AO73" s="274" t="s">
        <v>1071</v>
      </c>
      <c r="AP73" s="274" t="s">
        <v>1071</v>
      </c>
      <c r="AQ73" s="274" t="s">
        <v>1071</v>
      </c>
      <c r="AR73" s="274" t="s">
        <v>1071</v>
      </c>
      <c r="AS73" s="274" t="s">
        <v>1071</v>
      </c>
      <c r="AT73" s="274" t="s">
        <v>1071</v>
      </c>
      <c r="AU73" s="274" t="s">
        <v>1071</v>
      </c>
      <c r="AV73" s="274" t="s">
        <v>1071</v>
      </c>
      <c r="AW73" s="274" t="s">
        <v>1071</v>
      </c>
      <c r="AX73" s="274" t="s">
        <v>1071</v>
      </c>
      <c r="AY73" s="274" t="s">
        <v>1071</v>
      </c>
      <c r="AZ73" s="274" t="s">
        <v>1071</v>
      </c>
      <c r="BA73" s="274" t="s">
        <v>1071</v>
      </c>
      <c r="BB73" s="274" t="s">
        <v>1071</v>
      </c>
      <c r="BC73" s="274" t="s">
        <v>1071</v>
      </c>
      <c r="BD73" s="274" t="s">
        <v>1071</v>
      </c>
      <c r="BE73" s="274" t="s">
        <v>1071</v>
      </c>
      <c r="BF73" s="274" t="s">
        <v>1071</v>
      </c>
      <c r="BG73" s="274" t="s">
        <v>1071</v>
      </c>
      <c r="BH73" s="274" t="s">
        <v>1071</v>
      </c>
      <c r="BI73" s="274" t="s">
        <v>1071</v>
      </c>
      <c r="BJ73" s="274" t="s">
        <v>1071</v>
      </c>
      <c r="BK73" s="274" t="s">
        <v>1071</v>
      </c>
      <c r="BL73" s="274" t="s">
        <v>1071</v>
      </c>
      <c r="BM73" s="274" t="s">
        <v>1071</v>
      </c>
      <c r="BN73" s="274" t="s">
        <v>1071</v>
      </c>
      <c r="BO73" s="274" t="s">
        <v>1071</v>
      </c>
      <c r="BP73" s="274" t="s">
        <v>1071</v>
      </c>
      <c r="BQ73" s="274" t="s">
        <v>1071</v>
      </c>
      <c r="BR73" s="274" t="s">
        <v>1071</v>
      </c>
      <c r="BS73" s="274" t="s">
        <v>1071</v>
      </c>
      <c r="BT73" s="274" t="s">
        <v>1071</v>
      </c>
      <c r="BU73" s="274" t="s">
        <v>1071</v>
      </c>
      <c r="BV73" s="274" t="s">
        <v>1071</v>
      </c>
      <c r="BW73" s="274" t="s">
        <v>1071</v>
      </c>
      <c r="BX73" s="274" t="s">
        <v>1071</v>
      </c>
      <c r="BY73" s="274" t="s">
        <v>1071</v>
      </c>
      <c r="BZ73" s="274" t="s">
        <v>1071</v>
      </c>
      <c r="CA73" s="274" t="s">
        <v>1071</v>
      </c>
      <c r="CB73" s="274" t="s">
        <v>1071</v>
      </c>
      <c r="CC73" s="274" t="s">
        <v>1071</v>
      </c>
      <c r="CD73" s="274" t="s">
        <v>1071</v>
      </c>
      <c r="CE73" s="32">
        <f t="shared" si="11"/>
        <v>0</v>
      </c>
    </row>
    <row r="74">
      <c r="A74" s="33" t="s">
        <v>273</v>
      </c>
      <c r="B74" s="34"/>
      <c r="C74" s="274" t="s">
        <v>1071</v>
      </c>
      <c r="D74" s="274" t="s">
        <v>1071</v>
      </c>
      <c r="E74" s="274" t="s">
        <v>1071</v>
      </c>
      <c r="F74" s="274" t="s">
        <v>1071</v>
      </c>
      <c r="G74" s="274" t="s">
        <v>1071</v>
      </c>
      <c r="H74" s="274" t="s">
        <v>1071</v>
      </c>
      <c r="I74" s="274" t="s">
        <v>1071</v>
      </c>
      <c r="J74" s="274" t="s">
        <v>1071</v>
      </c>
      <c r="K74" s="274" t="s">
        <v>1071</v>
      </c>
      <c r="L74" s="274" t="s">
        <v>1071</v>
      </c>
      <c r="M74" s="274" t="s">
        <v>1071</v>
      </c>
      <c r="N74" s="274" t="s">
        <v>1071</v>
      </c>
      <c r="O74" s="274" t="s">
        <v>1071</v>
      </c>
      <c r="P74" s="274" t="s">
        <v>1071</v>
      </c>
      <c r="Q74" s="274" t="s">
        <v>1071</v>
      </c>
      <c r="R74" s="274" t="s">
        <v>1071</v>
      </c>
      <c r="S74" s="274" t="s">
        <v>1071</v>
      </c>
      <c r="T74" s="274" t="s">
        <v>1071</v>
      </c>
      <c r="U74" s="274" t="s">
        <v>1071</v>
      </c>
      <c r="V74" s="274" t="s">
        <v>1071</v>
      </c>
      <c r="W74" s="274" t="s">
        <v>1071</v>
      </c>
      <c r="X74" s="274" t="s">
        <v>1071</v>
      </c>
      <c r="Y74" s="274" t="s">
        <v>1071</v>
      </c>
      <c r="Z74" s="274" t="s">
        <v>1071</v>
      </c>
      <c r="AA74" s="274" t="s">
        <v>1071</v>
      </c>
      <c r="AB74" s="274" t="s">
        <v>1071</v>
      </c>
      <c r="AC74" s="274" t="s">
        <v>1071</v>
      </c>
      <c r="AD74" s="274" t="s">
        <v>1071</v>
      </c>
      <c r="AE74" s="274" t="s">
        <v>1071</v>
      </c>
      <c r="AF74" s="274" t="s">
        <v>1071</v>
      </c>
      <c r="AG74" s="274" t="s">
        <v>1071</v>
      </c>
      <c r="AH74" s="274" t="s">
        <v>1071</v>
      </c>
      <c r="AI74" s="274" t="s">
        <v>1071</v>
      </c>
      <c r="AJ74" s="274" t="s">
        <v>1071</v>
      </c>
      <c r="AK74" s="274" t="s">
        <v>1071</v>
      </c>
      <c r="AL74" s="274" t="s">
        <v>1071</v>
      </c>
      <c r="AM74" s="274" t="s">
        <v>1071</v>
      </c>
      <c r="AN74" s="274" t="s">
        <v>1071</v>
      </c>
      <c r="AO74" s="274" t="s">
        <v>1071</v>
      </c>
      <c r="AP74" s="274" t="s">
        <v>1071</v>
      </c>
      <c r="AQ74" s="274" t="s">
        <v>1071</v>
      </c>
      <c r="AR74" s="274" t="s">
        <v>1071</v>
      </c>
      <c r="AS74" s="274" t="s">
        <v>1071</v>
      </c>
      <c r="AT74" s="274" t="s">
        <v>1071</v>
      </c>
      <c r="AU74" s="274" t="s">
        <v>1071</v>
      </c>
      <c r="AV74" s="274" t="s">
        <v>1071</v>
      </c>
      <c r="AW74" s="274" t="s">
        <v>1071</v>
      </c>
      <c r="AX74" s="274" t="s">
        <v>1071</v>
      </c>
      <c r="AY74" s="274" t="s">
        <v>1071</v>
      </c>
      <c r="AZ74" s="274" t="s">
        <v>1071</v>
      </c>
      <c r="BA74" s="274" t="s">
        <v>1071</v>
      </c>
      <c r="BB74" s="274" t="s">
        <v>1071</v>
      </c>
      <c r="BC74" s="274" t="s">
        <v>1071</v>
      </c>
      <c r="BD74" s="274" t="s">
        <v>1071</v>
      </c>
      <c r="BE74" s="274" t="s">
        <v>1071</v>
      </c>
      <c r="BF74" s="274" t="s">
        <v>1071</v>
      </c>
      <c r="BG74" s="274" t="s">
        <v>1071</v>
      </c>
      <c r="BH74" s="274" t="s">
        <v>1071</v>
      </c>
      <c r="BI74" s="274" t="s">
        <v>1071</v>
      </c>
      <c r="BJ74" s="274" t="s">
        <v>1071</v>
      </c>
      <c r="BK74" s="274" t="s">
        <v>1071</v>
      </c>
      <c r="BL74" s="274" t="s">
        <v>1071</v>
      </c>
      <c r="BM74" s="274" t="s">
        <v>1071</v>
      </c>
      <c r="BN74" s="274" t="s">
        <v>1071</v>
      </c>
      <c r="BO74" s="274" t="s">
        <v>1071</v>
      </c>
      <c r="BP74" s="274" t="s">
        <v>1071</v>
      </c>
      <c r="BQ74" s="274" t="s">
        <v>1071</v>
      </c>
      <c r="BR74" s="274" t="s">
        <v>1071</v>
      </c>
      <c r="BS74" s="274" t="s">
        <v>1071</v>
      </c>
      <c r="BT74" s="274" t="s">
        <v>1071</v>
      </c>
      <c r="BU74" s="274" t="s">
        <v>1071</v>
      </c>
      <c r="BV74" s="274" t="s">
        <v>1071</v>
      </c>
      <c r="BW74" s="274" t="s">
        <v>1071</v>
      </c>
      <c r="BX74" s="274" t="s">
        <v>1071</v>
      </c>
      <c r="BY74" s="274" t="s">
        <v>1071</v>
      </c>
      <c r="BZ74" s="274" t="s">
        <v>1071</v>
      </c>
      <c r="CA74" s="274" t="s">
        <v>1071</v>
      </c>
      <c r="CB74" s="274" t="s">
        <v>1071</v>
      </c>
      <c r="CC74" s="274" t="s">
        <v>1071</v>
      </c>
      <c r="CD74" s="274" t="s">
        <v>1071</v>
      </c>
      <c r="CE74" s="32">
        <f t="shared" si="11"/>
        <v>0</v>
      </c>
    </row>
    <row r="75">
      <c r="A75" s="33" t="s">
        <v>274</v>
      </c>
      <c r="B75" s="34"/>
      <c r="C75" s="274" t="s">
        <v>1071</v>
      </c>
      <c r="D75" s="274" t="s">
        <v>1071</v>
      </c>
      <c r="E75" s="274" t="s">
        <v>1071</v>
      </c>
      <c r="F75" s="274" t="s">
        <v>1071</v>
      </c>
      <c r="G75" s="274" t="s">
        <v>1071</v>
      </c>
      <c r="H75" s="274" t="s">
        <v>1071</v>
      </c>
      <c r="I75" s="274" t="s">
        <v>1071</v>
      </c>
      <c r="J75" s="274" t="s">
        <v>1071</v>
      </c>
      <c r="K75" s="274" t="s">
        <v>1071</v>
      </c>
      <c r="L75" s="274" t="s">
        <v>1071</v>
      </c>
      <c r="M75" s="274" t="s">
        <v>1071</v>
      </c>
      <c r="N75" s="274" t="s">
        <v>1071</v>
      </c>
      <c r="O75" s="274" t="s">
        <v>1071</v>
      </c>
      <c r="P75" s="274" t="s">
        <v>1071</v>
      </c>
      <c r="Q75" s="274" t="s">
        <v>1071</v>
      </c>
      <c r="R75" s="274" t="s">
        <v>1071</v>
      </c>
      <c r="S75" s="274" t="s">
        <v>1071</v>
      </c>
      <c r="T75" s="274" t="s">
        <v>1071</v>
      </c>
      <c r="U75" s="274" t="s">
        <v>1071</v>
      </c>
      <c r="V75" s="274" t="s">
        <v>1071</v>
      </c>
      <c r="W75" s="274" t="s">
        <v>1071</v>
      </c>
      <c r="X75" s="274" t="s">
        <v>1071</v>
      </c>
      <c r="Y75" s="274" t="s">
        <v>1071</v>
      </c>
      <c r="Z75" s="274" t="s">
        <v>1071</v>
      </c>
      <c r="AA75" s="274" t="s">
        <v>1071</v>
      </c>
      <c r="AB75" s="274" t="s">
        <v>1071</v>
      </c>
      <c r="AC75" s="274" t="s">
        <v>1071</v>
      </c>
      <c r="AD75" s="274" t="s">
        <v>1071</v>
      </c>
      <c r="AE75" s="274" t="s">
        <v>1071</v>
      </c>
      <c r="AF75" s="274" t="s">
        <v>1071</v>
      </c>
      <c r="AG75" s="274" t="s">
        <v>1071</v>
      </c>
      <c r="AH75" s="274" t="s">
        <v>1071</v>
      </c>
      <c r="AI75" s="274" t="s">
        <v>1071</v>
      </c>
      <c r="AJ75" s="274" t="s">
        <v>1071</v>
      </c>
      <c r="AK75" s="274" t="s">
        <v>1071</v>
      </c>
      <c r="AL75" s="274" t="s">
        <v>1071</v>
      </c>
      <c r="AM75" s="274" t="s">
        <v>1071</v>
      </c>
      <c r="AN75" s="274" t="s">
        <v>1071</v>
      </c>
      <c r="AO75" s="274" t="s">
        <v>1071</v>
      </c>
      <c r="AP75" s="274" t="s">
        <v>1071</v>
      </c>
      <c r="AQ75" s="274" t="s">
        <v>1071</v>
      </c>
      <c r="AR75" s="274" t="s">
        <v>1071</v>
      </c>
      <c r="AS75" s="274" t="s">
        <v>1071</v>
      </c>
      <c r="AT75" s="274" t="s">
        <v>1071</v>
      </c>
      <c r="AU75" s="274" t="s">
        <v>1071</v>
      </c>
      <c r="AV75" s="274" t="s">
        <v>1071</v>
      </c>
      <c r="AW75" s="274" t="s">
        <v>1071</v>
      </c>
      <c r="AX75" s="274" t="s">
        <v>1071</v>
      </c>
      <c r="AY75" s="274" t="s">
        <v>1071</v>
      </c>
      <c r="AZ75" s="274" t="s">
        <v>1071</v>
      </c>
      <c r="BA75" s="274" t="s">
        <v>1071</v>
      </c>
      <c r="BB75" s="274" t="s">
        <v>1071</v>
      </c>
      <c r="BC75" s="274" t="s">
        <v>1071</v>
      </c>
      <c r="BD75" s="274" t="s">
        <v>1071</v>
      </c>
      <c r="BE75" s="274" t="s">
        <v>1071</v>
      </c>
      <c r="BF75" s="274" t="s">
        <v>1071</v>
      </c>
      <c r="BG75" s="274" t="s">
        <v>1071</v>
      </c>
      <c r="BH75" s="274" t="s">
        <v>1071</v>
      </c>
      <c r="BI75" s="274" t="s">
        <v>1071</v>
      </c>
      <c r="BJ75" s="274" t="s">
        <v>1071</v>
      </c>
      <c r="BK75" s="274" t="s">
        <v>1071</v>
      </c>
      <c r="BL75" s="274" t="s">
        <v>1071</v>
      </c>
      <c r="BM75" s="274" t="s">
        <v>1071</v>
      </c>
      <c r="BN75" s="274" t="s">
        <v>1071</v>
      </c>
      <c r="BO75" s="274" t="s">
        <v>1071</v>
      </c>
      <c r="BP75" s="274" t="s">
        <v>1071</v>
      </c>
      <c r="BQ75" s="274" t="s">
        <v>1071</v>
      </c>
      <c r="BR75" s="274" t="s">
        <v>1071</v>
      </c>
      <c r="BS75" s="274" t="s">
        <v>1071</v>
      </c>
      <c r="BT75" s="274" t="s">
        <v>1071</v>
      </c>
      <c r="BU75" s="274" t="s">
        <v>1071</v>
      </c>
      <c r="BV75" s="274" t="s">
        <v>1071</v>
      </c>
      <c r="BW75" s="274" t="s">
        <v>1071</v>
      </c>
      <c r="BX75" s="274" t="s">
        <v>1071</v>
      </c>
      <c r="BY75" s="274" t="s">
        <v>1071</v>
      </c>
      <c r="BZ75" s="274" t="s">
        <v>1071</v>
      </c>
      <c r="CA75" s="274" t="s">
        <v>1071</v>
      </c>
      <c r="CB75" s="274" t="s">
        <v>1071</v>
      </c>
      <c r="CC75" s="274" t="s">
        <v>1071</v>
      </c>
      <c r="CD75" s="274" t="s">
        <v>1071</v>
      </c>
      <c r="CE75" s="32">
        <f t="shared" si="11"/>
        <v>0</v>
      </c>
    </row>
    <row r="76">
      <c r="A76" s="33" t="s">
        <v>275</v>
      </c>
      <c r="B76" s="34"/>
      <c r="C76" s="274" t="s">
        <v>1071</v>
      </c>
      <c r="D76" s="274" t="s">
        <v>1071</v>
      </c>
      <c r="E76" s="274" t="s">
        <v>1071</v>
      </c>
      <c r="F76" s="274" t="s">
        <v>1071</v>
      </c>
      <c r="G76" s="274" t="s">
        <v>1071</v>
      </c>
      <c r="H76" s="274" t="s">
        <v>1071</v>
      </c>
      <c r="I76" s="274" t="s">
        <v>1071</v>
      </c>
      <c r="J76" s="274" t="s">
        <v>1071</v>
      </c>
      <c r="K76" s="274" t="s">
        <v>1071</v>
      </c>
      <c r="L76" s="274" t="s">
        <v>1071</v>
      </c>
      <c r="M76" s="274" t="s">
        <v>1071</v>
      </c>
      <c r="N76" s="274" t="s">
        <v>1071</v>
      </c>
      <c r="O76" s="274" t="s">
        <v>1071</v>
      </c>
      <c r="P76" s="274" t="s">
        <v>1071</v>
      </c>
      <c r="Q76" s="274" t="s">
        <v>1071</v>
      </c>
      <c r="R76" s="274" t="s">
        <v>1071</v>
      </c>
      <c r="S76" s="274" t="s">
        <v>1071</v>
      </c>
      <c r="T76" s="274" t="s">
        <v>1071</v>
      </c>
      <c r="U76" s="274" t="s">
        <v>1071</v>
      </c>
      <c r="V76" s="274" t="s">
        <v>1071</v>
      </c>
      <c r="W76" s="274" t="s">
        <v>1071</v>
      </c>
      <c r="X76" s="274" t="s">
        <v>1071</v>
      </c>
      <c r="Y76" s="274" t="s">
        <v>1071</v>
      </c>
      <c r="Z76" s="274" t="s">
        <v>1071</v>
      </c>
      <c r="AA76" s="274" t="s">
        <v>1071</v>
      </c>
      <c r="AB76" s="274" t="s">
        <v>1071</v>
      </c>
      <c r="AC76" s="274" t="s">
        <v>1071</v>
      </c>
      <c r="AD76" s="274" t="s">
        <v>1071</v>
      </c>
      <c r="AE76" s="274" t="s">
        <v>1071</v>
      </c>
      <c r="AF76" s="274" t="s">
        <v>1071</v>
      </c>
      <c r="AG76" s="274" t="s">
        <v>1071</v>
      </c>
      <c r="AH76" s="274" t="s">
        <v>1071</v>
      </c>
      <c r="AI76" s="274" t="s">
        <v>1071</v>
      </c>
      <c r="AJ76" s="274" t="s">
        <v>1071</v>
      </c>
      <c r="AK76" s="274" t="s">
        <v>1071</v>
      </c>
      <c r="AL76" s="274" t="s">
        <v>1071</v>
      </c>
      <c r="AM76" s="274" t="s">
        <v>1071</v>
      </c>
      <c r="AN76" s="274" t="s">
        <v>1071</v>
      </c>
      <c r="AO76" s="274" t="s">
        <v>1071</v>
      </c>
      <c r="AP76" s="274" t="s">
        <v>1071</v>
      </c>
      <c r="AQ76" s="274" t="s">
        <v>1071</v>
      </c>
      <c r="AR76" s="274" t="s">
        <v>1071</v>
      </c>
      <c r="AS76" s="274" t="s">
        <v>1071</v>
      </c>
      <c r="AT76" s="274" t="s">
        <v>1071</v>
      </c>
      <c r="AU76" s="274" t="s">
        <v>1071</v>
      </c>
      <c r="AV76" s="274" t="s">
        <v>1071</v>
      </c>
      <c r="AW76" s="274" t="s">
        <v>1071</v>
      </c>
      <c r="AX76" s="274" t="s">
        <v>1071</v>
      </c>
      <c r="AY76" s="274" t="s">
        <v>1071</v>
      </c>
      <c r="AZ76" s="274" t="s">
        <v>1071</v>
      </c>
      <c r="BA76" s="274" t="s">
        <v>1071</v>
      </c>
      <c r="BB76" s="274" t="s">
        <v>1071</v>
      </c>
      <c r="BC76" s="274" t="s">
        <v>1071</v>
      </c>
      <c r="BD76" s="274" t="s">
        <v>1071</v>
      </c>
      <c r="BE76" s="274" t="s">
        <v>1071</v>
      </c>
      <c r="BF76" s="274" t="s">
        <v>1071</v>
      </c>
      <c r="BG76" s="274" t="s">
        <v>1071</v>
      </c>
      <c r="BH76" s="274" t="s">
        <v>1071</v>
      </c>
      <c r="BI76" s="274" t="s">
        <v>1071</v>
      </c>
      <c r="BJ76" s="274" t="s">
        <v>1071</v>
      </c>
      <c r="BK76" s="274" t="s">
        <v>1071</v>
      </c>
      <c r="BL76" s="274" t="s">
        <v>1071</v>
      </c>
      <c r="BM76" s="274" t="s">
        <v>1071</v>
      </c>
      <c r="BN76" s="274" t="s">
        <v>1071</v>
      </c>
      <c r="BO76" s="274" t="s">
        <v>1071</v>
      </c>
      <c r="BP76" s="274" t="s">
        <v>1071</v>
      </c>
      <c r="BQ76" s="274" t="s">
        <v>1071</v>
      </c>
      <c r="BR76" s="274" t="s">
        <v>1071</v>
      </c>
      <c r="BS76" s="274" t="s">
        <v>1071</v>
      </c>
      <c r="BT76" s="274" t="s">
        <v>1071</v>
      </c>
      <c r="BU76" s="274" t="s">
        <v>1071</v>
      </c>
      <c r="BV76" s="274" t="s">
        <v>1071</v>
      </c>
      <c r="BW76" s="274" t="s">
        <v>1071</v>
      </c>
      <c r="BX76" s="274" t="s">
        <v>1071</v>
      </c>
      <c r="BY76" s="274" t="s">
        <v>1071</v>
      </c>
      <c r="BZ76" s="274" t="s">
        <v>1071</v>
      </c>
      <c r="CA76" s="274" t="s">
        <v>1071</v>
      </c>
      <c r="CB76" s="274" t="s">
        <v>1071</v>
      </c>
      <c r="CC76" s="274" t="s">
        <v>1071</v>
      </c>
      <c r="CD76" s="274" t="s">
        <v>1071</v>
      </c>
      <c r="CE76" s="32">
        <f t="shared" si="11"/>
        <v>0</v>
      </c>
    </row>
    <row r="77">
      <c r="A77" s="33" t="s">
        <v>276</v>
      </c>
      <c r="B77" s="232"/>
      <c r="C77" s="274" t="s">
        <v>1071</v>
      </c>
      <c r="D77" s="274" t="s">
        <v>1071</v>
      </c>
      <c r="E77" s="274" t="s">
        <v>1071</v>
      </c>
      <c r="F77" s="274" t="s">
        <v>1071</v>
      </c>
      <c r="G77" s="274" t="s">
        <v>1071</v>
      </c>
      <c r="H77" s="274" t="s">
        <v>1071</v>
      </c>
      <c r="I77" s="274" t="s">
        <v>1071</v>
      </c>
      <c r="J77" s="274" t="s">
        <v>1071</v>
      </c>
      <c r="K77" s="274" t="s">
        <v>1071</v>
      </c>
      <c r="L77" s="274" t="s">
        <v>1071</v>
      </c>
      <c r="M77" s="274" t="s">
        <v>1071</v>
      </c>
      <c r="N77" s="274" t="s">
        <v>1071</v>
      </c>
      <c r="O77" s="274" t="s">
        <v>1071</v>
      </c>
      <c r="P77" s="274" t="s">
        <v>1071</v>
      </c>
      <c r="Q77" s="274" t="s">
        <v>1071</v>
      </c>
      <c r="R77" s="274" t="s">
        <v>1071</v>
      </c>
      <c r="S77" s="274" t="s">
        <v>1071</v>
      </c>
      <c r="T77" s="274" t="s">
        <v>1071</v>
      </c>
      <c r="U77" s="274" t="s">
        <v>1071</v>
      </c>
      <c r="V77" s="274" t="s">
        <v>1071</v>
      </c>
      <c r="W77" s="274" t="s">
        <v>1071</v>
      </c>
      <c r="X77" s="274" t="s">
        <v>1071</v>
      </c>
      <c r="Y77" s="274" t="s">
        <v>1071</v>
      </c>
      <c r="Z77" s="274" t="s">
        <v>1071</v>
      </c>
      <c r="AA77" s="274" t="s">
        <v>1071</v>
      </c>
      <c r="AB77" s="274" t="s">
        <v>1071</v>
      </c>
      <c r="AC77" s="274" t="s">
        <v>1071</v>
      </c>
      <c r="AD77" s="274" t="s">
        <v>1071</v>
      </c>
      <c r="AE77" s="274" t="s">
        <v>1071</v>
      </c>
      <c r="AF77" s="274" t="s">
        <v>1071</v>
      </c>
      <c r="AG77" s="274" t="s">
        <v>1071</v>
      </c>
      <c r="AH77" s="274" t="s">
        <v>1071</v>
      </c>
      <c r="AI77" s="274" t="s">
        <v>1071</v>
      </c>
      <c r="AJ77" s="274" t="s">
        <v>1071</v>
      </c>
      <c r="AK77" s="274" t="s">
        <v>1071</v>
      </c>
      <c r="AL77" s="274" t="s">
        <v>1071</v>
      </c>
      <c r="AM77" s="274" t="s">
        <v>1071</v>
      </c>
      <c r="AN77" s="274" t="s">
        <v>1071</v>
      </c>
      <c r="AO77" s="274" t="s">
        <v>1071</v>
      </c>
      <c r="AP77" s="274" t="s">
        <v>1071</v>
      </c>
      <c r="AQ77" s="274" t="s">
        <v>1071</v>
      </c>
      <c r="AR77" s="274" t="s">
        <v>1071</v>
      </c>
      <c r="AS77" s="274" t="s">
        <v>1071</v>
      </c>
      <c r="AT77" s="274" t="s">
        <v>1071</v>
      </c>
      <c r="AU77" s="274" t="s">
        <v>1071</v>
      </c>
      <c r="AV77" s="274" t="s">
        <v>1071</v>
      </c>
      <c r="AW77" s="274" t="s">
        <v>1071</v>
      </c>
      <c r="AX77" s="274" t="s">
        <v>1071</v>
      </c>
      <c r="AY77" s="274" t="s">
        <v>1071</v>
      </c>
      <c r="AZ77" s="274" t="s">
        <v>1071</v>
      </c>
      <c r="BA77" s="274" t="s">
        <v>1071</v>
      </c>
      <c r="BB77" s="274" t="s">
        <v>1071</v>
      </c>
      <c r="BC77" s="274" t="s">
        <v>1071</v>
      </c>
      <c r="BD77" s="274" t="s">
        <v>1071</v>
      </c>
      <c r="BE77" s="274" t="s">
        <v>1071</v>
      </c>
      <c r="BF77" s="274" t="s">
        <v>1071</v>
      </c>
      <c r="BG77" s="274" t="s">
        <v>1071</v>
      </c>
      <c r="BH77" s="274" t="s">
        <v>1071</v>
      </c>
      <c r="BI77" s="274" t="s">
        <v>1071</v>
      </c>
      <c r="BJ77" s="274" t="s">
        <v>1071</v>
      </c>
      <c r="BK77" s="274" t="s">
        <v>1071</v>
      </c>
      <c r="BL77" s="274" t="s">
        <v>1071</v>
      </c>
      <c r="BM77" s="274" t="s">
        <v>1071</v>
      </c>
      <c r="BN77" s="274" t="s">
        <v>1071</v>
      </c>
      <c r="BO77" s="274" t="s">
        <v>1071</v>
      </c>
      <c r="BP77" s="274" t="s">
        <v>1071</v>
      </c>
      <c r="BQ77" s="274" t="s">
        <v>1071</v>
      </c>
      <c r="BR77" s="274" t="s">
        <v>1071</v>
      </c>
      <c r="BS77" s="274" t="s">
        <v>1071</v>
      </c>
      <c r="BT77" s="274" t="s">
        <v>1071</v>
      </c>
      <c r="BU77" s="274" t="s">
        <v>1071</v>
      </c>
      <c r="BV77" s="274" t="s">
        <v>1071</v>
      </c>
      <c r="BW77" s="274" t="s">
        <v>1071</v>
      </c>
      <c r="BX77" s="274" t="s">
        <v>1071</v>
      </c>
      <c r="BY77" s="274" t="s">
        <v>1071</v>
      </c>
      <c r="BZ77" s="274" t="s">
        <v>1071</v>
      </c>
      <c r="CA77" s="274" t="s">
        <v>1071</v>
      </c>
      <c r="CB77" s="274" t="s">
        <v>1071</v>
      </c>
      <c r="CC77" s="274" t="s">
        <v>1071</v>
      </c>
      <c r="CD77" s="274" t="s">
        <v>1071</v>
      </c>
      <c r="CE77" s="32">
        <f t="shared" si="11"/>
        <v>0</v>
      </c>
    </row>
    <row r="78">
      <c r="A78" s="33" t="s">
        <v>277</v>
      </c>
      <c r="B78" s="34"/>
      <c r="C78" s="274" t="s">
        <v>1071</v>
      </c>
      <c r="D78" s="274" t="s">
        <v>1071</v>
      </c>
      <c r="E78" s="274" t="s">
        <v>1071</v>
      </c>
      <c r="F78" s="274" t="s">
        <v>1071</v>
      </c>
      <c r="G78" s="274" t="s">
        <v>1071</v>
      </c>
      <c r="H78" s="274" t="s">
        <v>1071</v>
      </c>
      <c r="I78" s="274" t="s">
        <v>1071</v>
      </c>
      <c r="J78" s="274" t="s">
        <v>1071</v>
      </c>
      <c r="K78" s="274" t="s">
        <v>1071</v>
      </c>
      <c r="L78" s="274" t="s">
        <v>1071</v>
      </c>
      <c r="M78" s="274" t="s">
        <v>1071</v>
      </c>
      <c r="N78" s="274" t="s">
        <v>1071</v>
      </c>
      <c r="O78" s="274" t="s">
        <v>1071</v>
      </c>
      <c r="P78" s="274" t="s">
        <v>1071</v>
      </c>
      <c r="Q78" s="274" t="s">
        <v>1071</v>
      </c>
      <c r="R78" s="274" t="s">
        <v>1071</v>
      </c>
      <c r="S78" s="274" t="s">
        <v>1071</v>
      </c>
      <c r="T78" s="274" t="s">
        <v>1071</v>
      </c>
      <c r="U78" s="274" t="s">
        <v>1071</v>
      </c>
      <c r="V78" s="274" t="s">
        <v>1071</v>
      </c>
      <c r="W78" s="274" t="s">
        <v>1071</v>
      </c>
      <c r="X78" s="274" t="s">
        <v>1071</v>
      </c>
      <c r="Y78" s="274" t="s">
        <v>1071</v>
      </c>
      <c r="Z78" s="274" t="s">
        <v>1071</v>
      </c>
      <c r="AA78" s="274" t="s">
        <v>1071</v>
      </c>
      <c r="AB78" s="274" t="s">
        <v>1071</v>
      </c>
      <c r="AC78" s="274" t="s">
        <v>1071</v>
      </c>
      <c r="AD78" s="274" t="s">
        <v>1071</v>
      </c>
      <c r="AE78" s="274" t="s">
        <v>1071</v>
      </c>
      <c r="AF78" s="274" t="s">
        <v>1071</v>
      </c>
      <c r="AG78" s="274" t="s">
        <v>1071</v>
      </c>
      <c r="AH78" s="274" t="s">
        <v>1071</v>
      </c>
      <c r="AI78" s="274" t="s">
        <v>1071</v>
      </c>
      <c r="AJ78" s="274" t="s">
        <v>1071</v>
      </c>
      <c r="AK78" s="274" t="s">
        <v>1071</v>
      </c>
      <c r="AL78" s="274" t="s">
        <v>1071</v>
      </c>
      <c r="AM78" s="274" t="s">
        <v>1071</v>
      </c>
      <c r="AN78" s="274" t="s">
        <v>1071</v>
      </c>
      <c r="AO78" s="274" t="s">
        <v>1071</v>
      </c>
      <c r="AP78" s="274" t="s">
        <v>1071</v>
      </c>
      <c r="AQ78" s="274" t="s">
        <v>1071</v>
      </c>
      <c r="AR78" s="274" t="s">
        <v>1071</v>
      </c>
      <c r="AS78" s="274" t="s">
        <v>1071</v>
      </c>
      <c r="AT78" s="274" t="s">
        <v>1071</v>
      </c>
      <c r="AU78" s="274" t="s">
        <v>1071</v>
      </c>
      <c r="AV78" s="274" t="s">
        <v>1071</v>
      </c>
      <c r="AW78" s="274" t="s">
        <v>1071</v>
      </c>
      <c r="AX78" s="274" t="s">
        <v>1071</v>
      </c>
      <c r="AY78" s="274" t="s">
        <v>1071</v>
      </c>
      <c r="AZ78" s="274" t="s">
        <v>1071</v>
      </c>
      <c r="BA78" s="274" t="s">
        <v>1071</v>
      </c>
      <c r="BB78" s="274" t="s">
        <v>1071</v>
      </c>
      <c r="BC78" s="274" t="s">
        <v>1071</v>
      </c>
      <c r="BD78" s="274" t="s">
        <v>1071</v>
      </c>
      <c r="BE78" s="274" t="s">
        <v>1071</v>
      </c>
      <c r="BF78" s="274" t="s">
        <v>1071</v>
      </c>
      <c r="BG78" s="274" t="s">
        <v>1071</v>
      </c>
      <c r="BH78" s="274" t="s">
        <v>1071</v>
      </c>
      <c r="BI78" s="274" t="s">
        <v>1071</v>
      </c>
      <c r="BJ78" s="274" t="s">
        <v>1071</v>
      </c>
      <c r="BK78" s="274" t="s">
        <v>1071</v>
      </c>
      <c r="BL78" s="274" t="s">
        <v>1071</v>
      </c>
      <c r="BM78" s="274" t="s">
        <v>1071</v>
      </c>
      <c r="BN78" s="274" t="s">
        <v>1071</v>
      </c>
      <c r="BO78" s="274" t="s">
        <v>1071</v>
      </c>
      <c r="BP78" s="274" t="s">
        <v>1071</v>
      </c>
      <c r="BQ78" s="274" t="s">
        <v>1071</v>
      </c>
      <c r="BR78" s="274" t="s">
        <v>1071</v>
      </c>
      <c r="BS78" s="274" t="s">
        <v>1071</v>
      </c>
      <c r="BT78" s="274" t="s">
        <v>1071</v>
      </c>
      <c r="BU78" s="274" t="s">
        <v>1071</v>
      </c>
      <c r="BV78" s="274" t="s">
        <v>1071</v>
      </c>
      <c r="BW78" s="274" t="s">
        <v>1071</v>
      </c>
      <c r="BX78" s="274" t="s">
        <v>1071</v>
      </c>
      <c r="BY78" s="274" t="s">
        <v>1071</v>
      </c>
      <c r="BZ78" s="274" t="s">
        <v>1071</v>
      </c>
      <c r="CA78" s="274" t="s">
        <v>1071</v>
      </c>
      <c r="CB78" s="274" t="s">
        <v>1071</v>
      </c>
      <c r="CC78" s="274" t="s">
        <v>1071</v>
      </c>
      <c r="CD78" s="274" t="s">
        <v>1071</v>
      </c>
      <c r="CE78" s="32">
        <f t="shared" si="11"/>
        <v>0</v>
      </c>
    </row>
    <row r="79">
      <c r="A79" s="33" t="s">
        <v>278</v>
      </c>
      <c r="B79" s="20"/>
      <c r="C79" s="274" t="s">
        <v>1071</v>
      </c>
      <c r="D79" s="274" t="s">
        <v>1071</v>
      </c>
      <c r="E79" s="274" t="s">
        <v>1071</v>
      </c>
      <c r="F79" s="274" t="s">
        <v>1071</v>
      </c>
      <c r="G79" s="274" t="s">
        <v>1071</v>
      </c>
      <c r="H79" s="274" t="s">
        <v>1071</v>
      </c>
      <c r="I79" s="274" t="s">
        <v>1071</v>
      </c>
      <c r="J79" s="274" t="s">
        <v>1071</v>
      </c>
      <c r="K79" s="274" t="s">
        <v>1071</v>
      </c>
      <c r="L79" s="274" t="s">
        <v>1071</v>
      </c>
      <c r="M79" s="274" t="s">
        <v>1071</v>
      </c>
      <c r="N79" s="274" t="s">
        <v>1071</v>
      </c>
      <c r="O79" s="274" t="s">
        <v>1071</v>
      </c>
      <c r="P79" s="274" t="s">
        <v>1071</v>
      </c>
      <c r="Q79" s="274" t="s">
        <v>1071</v>
      </c>
      <c r="R79" s="274" t="s">
        <v>1071</v>
      </c>
      <c r="S79" s="274" t="s">
        <v>1071</v>
      </c>
      <c r="T79" s="274" t="s">
        <v>1071</v>
      </c>
      <c r="U79" s="274" t="s">
        <v>1071</v>
      </c>
      <c r="V79" s="274" t="s">
        <v>1071</v>
      </c>
      <c r="W79" s="274" t="s">
        <v>1071</v>
      </c>
      <c r="X79" s="274" t="s">
        <v>1071</v>
      </c>
      <c r="Y79" s="274" t="s">
        <v>1071</v>
      </c>
      <c r="Z79" s="274" t="s">
        <v>1071</v>
      </c>
      <c r="AA79" s="274" t="s">
        <v>1071</v>
      </c>
      <c r="AB79" s="274" t="s">
        <v>1071</v>
      </c>
      <c r="AC79" s="274" t="s">
        <v>1071</v>
      </c>
      <c r="AD79" s="274" t="s">
        <v>1071</v>
      </c>
      <c r="AE79" s="274" t="s">
        <v>1071</v>
      </c>
      <c r="AF79" s="274" t="s">
        <v>1071</v>
      </c>
      <c r="AG79" s="274" t="s">
        <v>1071</v>
      </c>
      <c r="AH79" s="274" t="s">
        <v>1071</v>
      </c>
      <c r="AI79" s="274" t="s">
        <v>1071</v>
      </c>
      <c r="AJ79" s="274" t="s">
        <v>1071</v>
      </c>
      <c r="AK79" s="274" t="s">
        <v>1071</v>
      </c>
      <c r="AL79" s="274" t="s">
        <v>1071</v>
      </c>
      <c r="AM79" s="274" t="s">
        <v>1071</v>
      </c>
      <c r="AN79" s="274" t="s">
        <v>1071</v>
      </c>
      <c r="AO79" s="274" t="s">
        <v>1071</v>
      </c>
      <c r="AP79" s="274" t="s">
        <v>1071</v>
      </c>
      <c r="AQ79" s="274" t="s">
        <v>1071</v>
      </c>
      <c r="AR79" s="274" t="s">
        <v>1071</v>
      </c>
      <c r="AS79" s="274" t="s">
        <v>1071</v>
      </c>
      <c r="AT79" s="274" t="s">
        <v>1071</v>
      </c>
      <c r="AU79" s="274" t="s">
        <v>1071</v>
      </c>
      <c r="AV79" s="274" t="s">
        <v>1071</v>
      </c>
      <c r="AW79" s="274" t="s">
        <v>1071</v>
      </c>
      <c r="AX79" s="274" t="s">
        <v>1071</v>
      </c>
      <c r="AY79" s="274" t="s">
        <v>1071</v>
      </c>
      <c r="AZ79" s="274" t="s">
        <v>1071</v>
      </c>
      <c r="BA79" s="274" t="s">
        <v>1071</v>
      </c>
      <c r="BB79" s="274" t="s">
        <v>1071</v>
      </c>
      <c r="BC79" s="274" t="s">
        <v>1071</v>
      </c>
      <c r="BD79" s="274" t="s">
        <v>1071</v>
      </c>
      <c r="BE79" s="274" t="s">
        <v>1071</v>
      </c>
      <c r="BF79" s="274" t="s">
        <v>1071</v>
      </c>
      <c r="BG79" s="274" t="s">
        <v>1071</v>
      </c>
      <c r="BH79" s="274" t="s">
        <v>1071</v>
      </c>
      <c r="BI79" s="274" t="s">
        <v>1071</v>
      </c>
      <c r="BJ79" s="274" t="s">
        <v>1071</v>
      </c>
      <c r="BK79" s="274" t="s">
        <v>1071</v>
      </c>
      <c r="BL79" s="274" t="s">
        <v>1071</v>
      </c>
      <c r="BM79" s="274" t="s">
        <v>1071</v>
      </c>
      <c r="BN79" s="274" t="s">
        <v>1071</v>
      </c>
      <c r="BO79" s="274" t="s">
        <v>1071</v>
      </c>
      <c r="BP79" s="274" t="s">
        <v>1071</v>
      </c>
      <c r="BQ79" s="274" t="s">
        <v>1071</v>
      </c>
      <c r="BR79" s="274" t="s">
        <v>1071</v>
      </c>
      <c r="BS79" s="274" t="s">
        <v>1071</v>
      </c>
      <c r="BT79" s="274" t="s">
        <v>1071</v>
      </c>
      <c r="BU79" s="274" t="s">
        <v>1071</v>
      </c>
      <c r="BV79" s="274" t="s">
        <v>1071</v>
      </c>
      <c r="BW79" s="274" t="s">
        <v>1071</v>
      </c>
      <c r="BX79" s="274" t="s">
        <v>1071</v>
      </c>
      <c r="BY79" s="274" t="s">
        <v>1071</v>
      </c>
      <c r="BZ79" s="274" t="s">
        <v>1071</v>
      </c>
      <c r="CA79" s="274" t="s">
        <v>1071</v>
      </c>
      <c r="CB79" s="274" t="s">
        <v>1071</v>
      </c>
      <c r="CC79" s="274" t="s">
        <v>1071</v>
      </c>
      <c r="CD79" s="274" t="s">
        <v>1071</v>
      </c>
      <c r="CE79" s="32">
        <f t="shared" si="11"/>
        <v>0</v>
      </c>
    </row>
    <row r="80">
      <c r="A80" s="33" t="s">
        <v>279</v>
      </c>
      <c r="B80" s="20"/>
      <c r="C80" s="274" t="s">
        <v>1071</v>
      </c>
      <c r="D80" s="274" t="s">
        <v>1071</v>
      </c>
      <c r="E80" s="274" t="s">
        <v>1071</v>
      </c>
      <c r="F80" s="274" t="s">
        <v>1071</v>
      </c>
      <c r="G80" s="274" t="s">
        <v>1071</v>
      </c>
      <c r="H80" s="274" t="s">
        <v>1071</v>
      </c>
      <c r="I80" s="274" t="s">
        <v>1071</v>
      </c>
      <c r="J80" s="274" t="s">
        <v>1071</v>
      </c>
      <c r="K80" s="274" t="s">
        <v>1071</v>
      </c>
      <c r="L80" s="274" t="s">
        <v>1071</v>
      </c>
      <c r="M80" s="274" t="s">
        <v>1071</v>
      </c>
      <c r="N80" s="274" t="s">
        <v>1071</v>
      </c>
      <c r="O80" s="274" t="s">
        <v>1071</v>
      </c>
      <c r="P80" s="274" t="s">
        <v>1071</v>
      </c>
      <c r="Q80" s="274" t="s">
        <v>1071</v>
      </c>
      <c r="R80" s="274" t="s">
        <v>1071</v>
      </c>
      <c r="S80" s="274" t="s">
        <v>1071</v>
      </c>
      <c r="T80" s="274" t="s">
        <v>1071</v>
      </c>
      <c r="U80" s="274" t="s">
        <v>1071</v>
      </c>
      <c r="V80" s="274" t="s">
        <v>1071</v>
      </c>
      <c r="W80" s="274" t="s">
        <v>1071</v>
      </c>
      <c r="X80" s="274" t="s">
        <v>1071</v>
      </c>
      <c r="Y80" s="274" t="s">
        <v>1071</v>
      </c>
      <c r="Z80" s="274" t="s">
        <v>1071</v>
      </c>
      <c r="AA80" s="274" t="s">
        <v>1071</v>
      </c>
      <c r="AB80" s="274" t="s">
        <v>1071</v>
      </c>
      <c r="AC80" s="274" t="s">
        <v>1071</v>
      </c>
      <c r="AD80" s="274" t="s">
        <v>1071</v>
      </c>
      <c r="AE80" s="274" t="s">
        <v>1071</v>
      </c>
      <c r="AF80" s="274" t="s">
        <v>1071</v>
      </c>
      <c r="AG80" s="274" t="s">
        <v>1071</v>
      </c>
      <c r="AH80" s="274" t="s">
        <v>1071</v>
      </c>
      <c r="AI80" s="274" t="s">
        <v>1071</v>
      </c>
      <c r="AJ80" s="274" t="s">
        <v>1071</v>
      </c>
      <c r="AK80" s="274" t="s">
        <v>1071</v>
      </c>
      <c r="AL80" s="274" t="s">
        <v>1071</v>
      </c>
      <c r="AM80" s="274" t="s">
        <v>1071</v>
      </c>
      <c r="AN80" s="274" t="s">
        <v>1071</v>
      </c>
      <c r="AO80" s="274" t="s">
        <v>1071</v>
      </c>
      <c r="AP80" s="274" t="s">
        <v>1071</v>
      </c>
      <c r="AQ80" s="274" t="s">
        <v>1071</v>
      </c>
      <c r="AR80" s="274" t="s">
        <v>1071</v>
      </c>
      <c r="AS80" s="274" t="s">
        <v>1071</v>
      </c>
      <c r="AT80" s="274" t="s">
        <v>1071</v>
      </c>
      <c r="AU80" s="274" t="s">
        <v>1071</v>
      </c>
      <c r="AV80" s="274" t="s">
        <v>1071</v>
      </c>
      <c r="AW80" s="274" t="s">
        <v>1071</v>
      </c>
      <c r="AX80" s="274" t="s">
        <v>1071</v>
      </c>
      <c r="AY80" s="274" t="s">
        <v>1071</v>
      </c>
      <c r="AZ80" s="274" t="s">
        <v>1071</v>
      </c>
      <c r="BA80" s="274" t="s">
        <v>1071</v>
      </c>
      <c r="BB80" s="274" t="s">
        <v>1071</v>
      </c>
      <c r="BC80" s="274" t="s">
        <v>1071</v>
      </c>
      <c r="BD80" s="274" t="s">
        <v>1071</v>
      </c>
      <c r="BE80" s="274" t="s">
        <v>1071</v>
      </c>
      <c r="BF80" s="274" t="s">
        <v>1071</v>
      </c>
      <c r="BG80" s="274" t="s">
        <v>1071</v>
      </c>
      <c r="BH80" s="274" t="s">
        <v>1071</v>
      </c>
      <c r="BI80" s="274" t="s">
        <v>1071</v>
      </c>
      <c r="BJ80" s="274" t="s">
        <v>1071</v>
      </c>
      <c r="BK80" s="274" t="s">
        <v>1071</v>
      </c>
      <c r="BL80" s="274" t="s">
        <v>1071</v>
      </c>
      <c r="BM80" s="274" t="s">
        <v>1071</v>
      </c>
      <c r="BN80" s="274" t="s">
        <v>1071</v>
      </c>
      <c r="BO80" s="274" t="s">
        <v>1071</v>
      </c>
      <c r="BP80" s="274" t="s">
        <v>1071</v>
      </c>
      <c r="BQ80" s="274" t="s">
        <v>1071</v>
      </c>
      <c r="BR80" s="274" t="s">
        <v>1071</v>
      </c>
      <c r="BS80" s="274" t="s">
        <v>1071</v>
      </c>
      <c r="BT80" s="274" t="s">
        <v>1071</v>
      </c>
      <c r="BU80" s="274" t="s">
        <v>1071</v>
      </c>
      <c r="BV80" s="274" t="s">
        <v>1071</v>
      </c>
      <c r="BW80" s="274" t="s">
        <v>1071</v>
      </c>
      <c r="BX80" s="274" t="s">
        <v>1071</v>
      </c>
      <c r="BY80" s="274" t="s">
        <v>1071</v>
      </c>
      <c r="BZ80" s="274" t="s">
        <v>1071</v>
      </c>
      <c r="CA80" s="274" t="s">
        <v>1071</v>
      </c>
      <c r="CB80" s="274" t="s">
        <v>1071</v>
      </c>
      <c r="CC80" s="274" t="s">
        <v>1071</v>
      </c>
      <c r="CD80" s="274" t="s">
        <v>1071</v>
      </c>
      <c r="CE80" s="32">
        <f t="shared" si="11"/>
        <v>0</v>
      </c>
    </row>
    <row r="81">
      <c r="A81" s="33" t="s">
        <v>280</v>
      </c>
      <c r="B81" s="20"/>
      <c r="C81" s="274" t="s">
        <v>1071</v>
      </c>
      <c r="D81" s="274" t="s">
        <v>1071</v>
      </c>
      <c r="E81" s="274" t="s">
        <v>1071</v>
      </c>
      <c r="F81" s="274" t="s">
        <v>1071</v>
      </c>
      <c r="G81" s="274" t="s">
        <v>1071</v>
      </c>
      <c r="H81" s="274" t="s">
        <v>1071</v>
      </c>
      <c r="I81" s="274" t="s">
        <v>1071</v>
      </c>
      <c r="J81" s="274" t="s">
        <v>1071</v>
      </c>
      <c r="K81" s="274" t="s">
        <v>1071</v>
      </c>
      <c r="L81" s="274" t="s">
        <v>1071</v>
      </c>
      <c r="M81" s="274" t="s">
        <v>1071</v>
      </c>
      <c r="N81" s="274" t="s">
        <v>1071</v>
      </c>
      <c r="O81" s="274" t="s">
        <v>1071</v>
      </c>
      <c r="P81" s="274" t="s">
        <v>1071</v>
      </c>
      <c r="Q81" s="274" t="s">
        <v>1071</v>
      </c>
      <c r="R81" s="274" t="s">
        <v>1071</v>
      </c>
      <c r="S81" s="274" t="s">
        <v>1071</v>
      </c>
      <c r="T81" s="274" t="s">
        <v>1071</v>
      </c>
      <c r="U81" s="274" t="s">
        <v>1071</v>
      </c>
      <c r="V81" s="274" t="s">
        <v>1071</v>
      </c>
      <c r="W81" s="274" t="s">
        <v>1071</v>
      </c>
      <c r="X81" s="274" t="s">
        <v>1071</v>
      </c>
      <c r="Y81" s="274" t="s">
        <v>1071</v>
      </c>
      <c r="Z81" s="274" t="s">
        <v>1071</v>
      </c>
      <c r="AA81" s="274" t="s">
        <v>1071</v>
      </c>
      <c r="AB81" s="274" t="s">
        <v>1071</v>
      </c>
      <c r="AC81" s="274" t="s">
        <v>1071</v>
      </c>
      <c r="AD81" s="274" t="s">
        <v>1071</v>
      </c>
      <c r="AE81" s="274" t="s">
        <v>1071</v>
      </c>
      <c r="AF81" s="274" t="s">
        <v>1071</v>
      </c>
      <c r="AG81" s="274" t="s">
        <v>1071</v>
      </c>
      <c r="AH81" s="274" t="s">
        <v>1071</v>
      </c>
      <c r="AI81" s="274" t="s">
        <v>1071</v>
      </c>
      <c r="AJ81" s="274" t="s">
        <v>1071</v>
      </c>
      <c r="AK81" s="274" t="s">
        <v>1071</v>
      </c>
      <c r="AL81" s="274" t="s">
        <v>1071</v>
      </c>
      <c r="AM81" s="274" t="s">
        <v>1071</v>
      </c>
      <c r="AN81" s="274" t="s">
        <v>1071</v>
      </c>
      <c r="AO81" s="274" t="s">
        <v>1071</v>
      </c>
      <c r="AP81" s="274" t="s">
        <v>1071</v>
      </c>
      <c r="AQ81" s="274" t="s">
        <v>1071</v>
      </c>
      <c r="AR81" s="274" t="s">
        <v>1071</v>
      </c>
      <c r="AS81" s="274" t="s">
        <v>1071</v>
      </c>
      <c r="AT81" s="274" t="s">
        <v>1071</v>
      </c>
      <c r="AU81" s="274" t="s">
        <v>1071</v>
      </c>
      <c r="AV81" s="274" t="s">
        <v>1071</v>
      </c>
      <c r="AW81" s="274" t="s">
        <v>1071</v>
      </c>
      <c r="AX81" s="274" t="s">
        <v>1071</v>
      </c>
      <c r="AY81" s="274" t="s">
        <v>1071</v>
      </c>
      <c r="AZ81" s="274" t="s">
        <v>1071</v>
      </c>
      <c r="BA81" s="274" t="s">
        <v>1071</v>
      </c>
      <c r="BB81" s="274" t="s">
        <v>1071</v>
      </c>
      <c r="BC81" s="274" t="s">
        <v>1071</v>
      </c>
      <c r="BD81" s="274" t="s">
        <v>1071</v>
      </c>
      <c r="BE81" s="274" t="s">
        <v>1071</v>
      </c>
      <c r="BF81" s="274" t="s">
        <v>1071</v>
      </c>
      <c r="BG81" s="274" t="s">
        <v>1071</v>
      </c>
      <c r="BH81" s="274" t="s">
        <v>1071</v>
      </c>
      <c r="BI81" s="274" t="s">
        <v>1071</v>
      </c>
      <c r="BJ81" s="274" t="s">
        <v>1071</v>
      </c>
      <c r="BK81" s="274" t="s">
        <v>1071</v>
      </c>
      <c r="BL81" s="274" t="s">
        <v>1071</v>
      </c>
      <c r="BM81" s="274" t="s">
        <v>1071</v>
      </c>
      <c r="BN81" s="274" t="s">
        <v>1071</v>
      </c>
      <c r="BO81" s="274" t="s">
        <v>1071</v>
      </c>
      <c r="BP81" s="274" t="s">
        <v>1071</v>
      </c>
      <c r="BQ81" s="274" t="s">
        <v>1071</v>
      </c>
      <c r="BR81" s="274" t="s">
        <v>1071</v>
      </c>
      <c r="BS81" s="274" t="s">
        <v>1071</v>
      </c>
      <c r="BT81" s="274" t="s">
        <v>1071</v>
      </c>
      <c r="BU81" s="274" t="s">
        <v>1071</v>
      </c>
      <c r="BV81" s="274" t="s">
        <v>1071</v>
      </c>
      <c r="BW81" s="274" t="s">
        <v>1071</v>
      </c>
      <c r="BX81" s="274" t="s">
        <v>1071</v>
      </c>
      <c r="BY81" s="274" t="s">
        <v>1071</v>
      </c>
      <c r="BZ81" s="274" t="s">
        <v>1071</v>
      </c>
      <c r="CA81" s="274" t="s">
        <v>1071</v>
      </c>
      <c r="CB81" s="274" t="s">
        <v>1071</v>
      </c>
      <c r="CC81" s="274" t="s">
        <v>1071</v>
      </c>
      <c r="CD81" s="274" t="s">
        <v>1071</v>
      </c>
      <c r="CE81" s="32">
        <f t="shared" si="11"/>
        <v>0</v>
      </c>
    </row>
    <row r="82">
      <c r="A82" s="33" t="s">
        <v>281</v>
      </c>
      <c r="B82" s="20"/>
      <c r="C82" s="274" t="s">
        <v>1071</v>
      </c>
      <c r="D82" s="274" t="s">
        <v>1071</v>
      </c>
      <c r="E82" s="274" t="s">
        <v>1071</v>
      </c>
      <c r="F82" s="274" t="s">
        <v>1071</v>
      </c>
      <c r="G82" s="274" t="s">
        <v>1071</v>
      </c>
      <c r="H82" s="274" t="s">
        <v>1071</v>
      </c>
      <c r="I82" s="274" t="s">
        <v>1071</v>
      </c>
      <c r="J82" s="274" t="s">
        <v>1071</v>
      </c>
      <c r="K82" s="274" t="s">
        <v>1071</v>
      </c>
      <c r="L82" s="274" t="s">
        <v>1071</v>
      </c>
      <c r="M82" s="274" t="s">
        <v>1071</v>
      </c>
      <c r="N82" s="274" t="s">
        <v>1071</v>
      </c>
      <c r="O82" s="274" t="s">
        <v>1071</v>
      </c>
      <c r="P82" s="274" t="s">
        <v>1071</v>
      </c>
      <c r="Q82" s="274" t="s">
        <v>1071</v>
      </c>
      <c r="R82" s="274" t="s">
        <v>1071</v>
      </c>
      <c r="S82" s="274" t="s">
        <v>1071</v>
      </c>
      <c r="T82" s="274" t="s">
        <v>1071</v>
      </c>
      <c r="U82" s="274" t="s">
        <v>1071</v>
      </c>
      <c r="V82" s="274" t="s">
        <v>1071</v>
      </c>
      <c r="W82" s="274" t="s">
        <v>1071</v>
      </c>
      <c r="X82" s="274" t="s">
        <v>1071</v>
      </c>
      <c r="Y82" s="274" t="s">
        <v>1071</v>
      </c>
      <c r="Z82" s="274" t="s">
        <v>1071</v>
      </c>
      <c r="AA82" s="274" t="s">
        <v>1071</v>
      </c>
      <c r="AB82" s="274" t="s">
        <v>1071</v>
      </c>
      <c r="AC82" s="274" t="s">
        <v>1071</v>
      </c>
      <c r="AD82" s="274" t="s">
        <v>1071</v>
      </c>
      <c r="AE82" s="274" t="s">
        <v>1071</v>
      </c>
      <c r="AF82" s="274" t="s">
        <v>1071</v>
      </c>
      <c r="AG82" s="274" t="s">
        <v>1071</v>
      </c>
      <c r="AH82" s="274" t="s">
        <v>1071</v>
      </c>
      <c r="AI82" s="274" t="s">
        <v>1071</v>
      </c>
      <c r="AJ82" s="274" t="s">
        <v>1071</v>
      </c>
      <c r="AK82" s="274" t="s">
        <v>1071</v>
      </c>
      <c r="AL82" s="274" t="s">
        <v>1071</v>
      </c>
      <c r="AM82" s="274" t="s">
        <v>1071</v>
      </c>
      <c r="AN82" s="274" t="s">
        <v>1071</v>
      </c>
      <c r="AO82" s="274" t="s">
        <v>1071</v>
      </c>
      <c r="AP82" s="274" t="s">
        <v>1071</v>
      </c>
      <c r="AQ82" s="274" t="s">
        <v>1071</v>
      </c>
      <c r="AR82" s="274" t="s">
        <v>1071</v>
      </c>
      <c r="AS82" s="274" t="s">
        <v>1071</v>
      </c>
      <c r="AT82" s="274" t="s">
        <v>1071</v>
      </c>
      <c r="AU82" s="274" t="s">
        <v>1071</v>
      </c>
      <c r="AV82" s="274" t="s">
        <v>1071</v>
      </c>
      <c r="AW82" s="274" t="s">
        <v>1071</v>
      </c>
      <c r="AX82" s="274" t="s">
        <v>1071</v>
      </c>
      <c r="AY82" s="274" t="s">
        <v>1071</v>
      </c>
      <c r="AZ82" s="274" t="s">
        <v>1071</v>
      </c>
      <c r="BA82" s="274" t="s">
        <v>1071</v>
      </c>
      <c r="BB82" s="274" t="s">
        <v>1071</v>
      </c>
      <c r="BC82" s="274" t="s">
        <v>1071</v>
      </c>
      <c r="BD82" s="274" t="s">
        <v>1071</v>
      </c>
      <c r="BE82" s="274" t="s">
        <v>1071</v>
      </c>
      <c r="BF82" s="274" t="s">
        <v>1071</v>
      </c>
      <c r="BG82" s="274" t="s">
        <v>1071</v>
      </c>
      <c r="BH82" s="274" t="s">
        <v>1071</v>
      </c>
      <c r="BI82" s="274" t="s">
        <v>1071</v>
      </c>
      <c r="BJ82" s="274" t="s">
        <v>1071</v>
      </c>
      <c r="BK82" s="274" t="s">
        <v>1071</v>
      </c>
      <c r="BL82" s="274" t="s">
        <v>1071</v>
      </c>
      <c r="BM82" s="274" t="s">
        <v>1071</v>
      </c>
      <c r="BN82" s="274" t="s">
        <v>1071</v>
      </c>
      <c r="BO82" s="274" t="s">
        <v>1071</v>
      </c>
      <c r="BP82" s="274" t="s">
        <v>1071</v>
      </c>
      <c r="BQ82" s="274" t="s">
        <v>1071</v>
      </c>
      <c r="BR82" s="274" t="s">
        <v>1071</v>
      </c>
      <c r="BS82" s="274" t="s">
        <v>1071</v>
      </c>
      <c r="BT82" s="274" t="s">
        <v>1071</v>
      </c>
      <c r="BU82" s="274" t="s">
        <v>1071</v>
      </c>
      <c r="BV82" s="274" t="s">
        <v>1071</v>
      </c>
      <c r="BW82" s="274" t="s">
        <v>1071</v>
      </c>
      <c r="BX82" s="274" t="s">
        <v>1071</v>
      </c>
      <c r="BY82" s="274" t="s">
        <v>1071</v>
      </c>
      <c r="BZ82" s="274" t="s">
        <v>1071</v>
      </c>
      <c r="CA82" s="274" t="s">
        <v>1071</v>
      </c>
      <c r="CB82" s="274" t="s">
        <v>1071</v>
      </c>
      <c r="CC82" s="274" t="s">
        <v>1071</v>
      </c>
      <c r="CD82" s="274" t="s">
        <v>1071</v>
      </c>
      <c r="CE82" s="32">
        <f t="shared" si="11"/>
        <v>0</v>
      </c>
    </row>
    <row r="83">
      <c r="A83" s="33" t="s">
        <v>282</v>
      </c>
      <c r="B83" s="20"/>
      <c r="C83" s="274" t="s">
        <v>1071</v>
      </c>
      <c r="D83" s="274" t="s">
        <v>1071</v>
      </c>
      <c r="E83" s="274" t="s">
        <v>1071</v>
      </c>
      <c r="F83" s="274" t="s">
        <v>1071</v>
      </c>
      <c r="G83" s="274" t="s">
        <v>1071</v>
      </c>
      <c r="H83" s="274" t="s">
        <v>1071</v>
      </c>
      <c r="I83" s="274" t="s">
        <v>1071</v>
      </c>
      <c r="J83" s="274" t="s">
        <v>1071</v>
      </c>
      <c r="K83" s="274" t="s">
        <v>1071</v>
      </c>
      <c r="L83" s="274" t="s">
        <v>1071</v>
      </c>
      <c r="M83" s="274" t="s">
        <v>1071</v>
      </c>
      <c r="N83" s="274" t="s">
        <v>1071</v>
      </c>
      <c r="O83" s="274" t="s">
        <v>1071</v>
      </c>
      <c r="P83" s="274" t="s">
        <v>1071</v>
      </c>
      <c r="Q83" s="274" t="s">
        <v>1071</v>
      </c>
      <c r="R83" s="274" t="s">
        <v>1071</v>
      </c>
      <c r="S83" s="274" t="s">
        <v>1071</v>
      </c>
      <c r="T83" s="274" t="s">
        <v>1071</v>
      </c>
      <c r="U83" s="274" t="s">
        <v>1071</v>
      </c>
      <c r="V83" s="274" t="s">
        <v>1071</v>
      </c>
      <c r="W83" s="274" t="s">
        <v>1071</v>
      </c>
      <c r="X83" s="274" t="s">
        <v>1071</v>
      </c>
      <c r="Y83" s="274" t="s">
        <v>1071</v>
      </c>
      <c r="Z83" s="274" t="s">
        <v>1071</v>
      </c>
      <c r="AA83" s="274" t="s">
        <v>1071</v>
      </c>
      <c r="AB83" s="274" t="s">
        <v>1071</v>
      </c>
      <c r="AC83" s="274" t="s">
        <v>1071</v>
      </c>
      <c r="AD83" s="274" t="s">
        <v>1071</v>
      </c>
      <c r="AE83" s="274" t="s">
        <v>1071</v>
      </c>
      <c r="AF83" s="274" t="s">
        <v>1071</v>
      </c>
      <c r="AG83" s="274" t="s">
        <v>1071</v>
      </c>
      <c r="AH83" s="274" t="s">
        <v>1071</v>
      </c>
      <c r="AI83" s="274" t="s">
        <v>1071</v>
      </c>
      <c r="AJ83" s="274" t="s">
        <v>1071</v>
      </c>
      <c r="AK83" s="274" t="s">
        <v>1071</v>
      </c>
      <c r="AL83" s="274" t="s">
        <v>1071</v>
      </c>
      <c r="AM83" s="274" t="s">
        <v>1071</v>
      </c>
      <c r="AN83" s="274" t="s">
        <v>1071</v>
      </c>
      <c r="AO83" s="274" t="s">
        <v>1071</v>
      </c>
      <c r="AP83" s="274" t="s">
        <v>1071</v>
      </c>
      <c r="AQ83" s="274" t="s">
        <v>1071</v>
      </c>
      <c r="AR83" s="274" t="s">
        <v>1071</v>
      </c>
      <c r="AS83" s="274" t="s">
        <v>1071</v>
      </c>
      <c r="AT83" s="274" t="s">
        <v>1071</v>
      </c>
      <c r="AU83" s="274" t="s">
        <v>1071</v>
      </c>
      <c r="AV83" s="274" t="s">
        <v>1071</v>
      </c>
      <c r="AW83" s="274" t="s">
        <v>1071</v>
      </c>
      <c r="AX83" s="274" t="s">
        <v>1071</v>
      </c>
      <c r="AY83" s="274" t="s">
        <v>1071</v>
      </c>
      <c r="AZ83" s="274" t="s">
        <v>1071</v>
      </c>
      <c r="BA83" s="274" t="s">
        <v>1071</v>
      </c>
      <c r="BB83" s="274" t="s">
        <v>1071</v>
      </c>
      <c r="BC83" s="274" t="s">
        <v>1071</v>
      </c>
      <c r="BD83" s="274" t="s">
        <v>1071</v>
      </c>
      <c r="BE83" s="274" t="s">
        <v>1071</v>
      </c>
      <c r="BF83" s="274" t="s">
        <v>1071</v>
      </c>
      <c r="BG83" s="274" t="s">
        <v>1071</v>
      </c>
      <c r="BH83" s="274" t="s">
        <v>1071</v>
      </c>
      <c r="BI83" s="274" t="s">
        <v>1071</v>
      </c>
      <c r="BJ83" s="274" t="s">
        <v>1071</v>
      </c>
      <c r="BK83" s="274" t="s">
        <v>1071</v>
      </c>
      <c r="BL83" s="274" t="s">
        <v>1071</v>
      </c>
      <c r="BM83" s="274" t="s">
        <v>1071</v>
      </c>
      <c r="BN83" s="274" t="s">
        <v>1071</v>
      </c>
      <c r="BO83" s="274" t="s">
        <v>1071</v>
      </c>
      <c r="BP83" s="274" t="s">
        <v>1071</v>
      </c>
      <c r="BQ83" s="274" t="s">
        <v>1071</v>
      </c>
      <c r="BR83" s="274" t="s">
        <v>1071</v>
      </c>
      <c r="BS83" s="274" t="s">
        <v>1071</v>
      </c>
      <c r="BT83" s="274" t="s">
        <v>1071</v>
      </c>
      <c r="BU83" s="274" t="s">
        <v>1071</v>
      </c>
      <c r="BV83" s="274" t="s">
        <v>1071</v>
      </c>
      <c r="BW83" s="274" t="s">
        <v>1071</v>
      </c>
      <c r="BX83" s="274" t="s">
        <v>1071</v>
      </c>
      <c r="BY83" s="274" t="s">
        <v>1071</v>
      </c>
      <c r="BZ83" s="274" t="s">
        <v>1071</v>
      </c>
      <c r="CA83" s="274" t="s">
        <v>1071</v>
      </c>
      <c r="CB83" s="274" t="s">
        <v>1071</v>
      </c>
      <c r="CC83" s="274" t="s">
        <v>1071</v>
      </c>
      <c r="CD83" s="274" t="s">
        <v>1071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1071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1071</v>
      </c>
      <c r="D114" s="20"/>
      <c r="E114" s="20"/>
    </row>
    <row r="115">
      <c r="A115" s="20" t="s">
        <v>310</v>
      </c>
      <c r="B115" s="46" t="s">
        <v>299</v>
      </c>
      <c r="C115" s="47" t="s">
        <v>1071</v>
      </c>
      <c r="D115" s="20"/>
      <c r="E115" s="20"/>
    </row>
    <row r="116">
      <c r="A116" s="20" t="s">
        <v>328</v>
      </c>
      <c r="B116" s="46" t="s">
        <v>299</v>
      </c>
      <c r="C116" s="47" t="s">
        <v>1071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1071</v>
      </c>
      <c r="D121" s="20"/>
      <c r="E121" s="20"/>
    </row>
    <row r="122">
      <c r="A122" s="20" t="s">
        <v>333</v>
      </c>
      <c r="B122" s="46" t="s">
        <v>299</v>
      </c>
      <c r="C122" s="47" t="s">
        <v>1071</v>
      </c>
      <c r="D122" s="20"/>
      <c r="E122" s="20"/>
    </row>
    <row r="123">
      <c r="A123" s="20" t="s">
        <v>334</v>
      </c>
      <c r="B123" s="46" t="s">
        <v>299</v>
      </c>
      <c r="C123" s="47" t="s">
        <v>1071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</row>
    <row r="2">
      <c r="A2" s="12" t="str">
        <f>RIGHT(data!C96,4)</f>
        <v>2022</v>
      </c>
      <c r="B2" s="225" t="str">
        <f>RIGHT(data!C97,3)</f>
        <v>010</v>
      </c>
      <c r="C2" s="12" t="str">
        <f>SUBSTITUTE(LEFT(data!C98,49),",","")</f>
        <v>Virginia Mason Medical Center</v>
      </c>
      <c r="D2" s="12" t="str">
        <f>LEFT(data!C99,49)</f>
        <v>'P.O Box 900</v>
      </c>
      <c r="E2" s="12" t="str">
        <f>RIGHT(data!C100,100)</f>
        <v>Setttle</v>
      </c>
      <c r="F2" s="12" t="str">
        <f>RIGHT(data!C101,100)</f>
        <v>WA</v>
      </c>
      <c r="G2" s="12" t="str">
        <f>RIGHT(data!C102,100)</f>
        <v>98111</v>
      </c>
      <c r="H2" s="12" t="str">
        <f>RIGHT(data!C103,100)</f>
        <v>King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'(206) 625-7371</v>
      </c>
      <c r="L2" s="12" t="str">
        <f>LEFT(data!C107,49)</f>
        <v>'(206) 625-7371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1086</v>
      </c>
      <c r="B1" s="16" t="s">
        <v>1087</v>
      </c>
      <c r="C1" s="10" t="s">
        <v>1088</v>
      </c>
      <c r="D1" s="10" t="s">
        <v>1089</v>
      </c>
      <c r="E1" s="10" t="s">
        <v>1090</v>
      </c>
      <c r="F1" s="10" t="s">
        <v>1091</v>
      </c>
      <c r="G1" s="10" t="s">
        <v>1092</v>
      </c>
      <c r="H1" s="10" t="s">
        <v>1093</v>
      </c>
      <c r="I1" s="10" t="s">
        <v>1094</v>
      </c>
      <c r="J1" s="10" t="s">
        <v>1095</v>
      </c>
      <c r="K1" s="10" t="s">
        <v>1096</v>
      </c>
      <c r="L1" s="10" t="s">
        <v>1097</v>
      </c>
      <c r="M1" s="10" t="s">
        <v>1098</v>
      </c>
      <c r="N1" s="10" t="s">
        <v>1099</v>
      </c>
      <c r="O1" s="10" t="s">
        <v>1100</v>
      </c>
      <c r="P1" s="10" t="s">
        <v>1101</v>
      </c>
      <c r="Q1" s="10" t="s">
        <v>1102</v>
      </c>
      <c r="R1" s="10" t="s">
        <v>1103</v>
      </c>
      <c r="S1" s="10" t="s">
        <v>1104</v>
      </c>
      <c r="T1" s="10" t="s">
        <v>1105</v>
      </c>
      <c r="U1" s="10" t="s">
        <v>1106</v>
      </c>
      <c r="V1" s="10" t="s">
        <v>1107</v>
      </c>
      <c r="W1" s="10" t="s">
        <v>1108</v>
      </c>
      <c r="X1" s="10" t="s">
        <v>1109</v>
      </c>
      <c r="Y1" s="10" t="s">
        <v>1110</v>
      </c>
      <c r="Z1" s="10" t="s">
        <v>1111</v>
      </c>
      <c r="AA1" s="10" t="s">
        <v>1112</v>
      </c>
      <c r="AB1" s="10" t="s">
        <v>1113</v>
      </c>
      <c r="AC1" s="10" t="s">
        <v>1114</v>
      </c>
      <c r="AD1" s="10" t="s">
        <v>1115</v>
      </c>
      <c r="AE1" s="10" t="s">
        <v>1116</v>
      </c>
      <c r="AF1" s="10" t="s">
        <v>1117</v>
      </c>
      <c r="AG1" s="10" t="s">
        <v>1118</v>
      </c>
      <c r="AH1" s="10" t="s">
        <v>1119</v>
      </c>
      <c r="AI1" s="10" t="s">
        <v>1120</v>
      </c>
      <c r="AJ1" s="10" t="s">
        <v>1121</v>
      </c>
      <c r="AK1" s="10" t="s">
        <v>1122</v>
      </c>
      <c r="AL1" s="10" t="s">
        <v>1123</v>
      </c>
      <c r="AM1" s="10" t="s">
        <v>1124</v>
      </c>
      <c r="AN1" s="10" t="s">
        <v>1125</v>
      </c>
      <c r="AO1" s="10" t="s">
        <v>1126</v>
      </c>
      <c r="AP1" s="10" t="s">
        <v>1127</v>
      </c>
      <c r="AQ1" s="10" t="s">
        <v>1128</v>
      </c>
      <c r="AR1" s="10" t="s">
        <v>1129</v>
      </c>
      <c r="AS1" s="10" t="s">
        <v>1130</v>
      </c>
      <c r="AT1" s="10" t="s">
        <v>1131</v>
      </c>
      <c r="AU1" s="10" t="s">
        <v>1132</v>
      </c>
      <c r="AV1" s="10" t="s">
        <v>1133</v>
      </c>
      <c r="AW1" s="10" t="s">
        <v>1134</v>
      </c>
      <c r="AX1" s="10" t="s">
        <v>1135</v>
      </c>
      <c r="AY1" s="10" t="s">
        <v>1136</v>
      </c>
      <c r="AZ1" s="10" t="s">
        <v>1137</v>
      </c>
      <c r="BA1" s="10" t="s">
        <v>1138</v>
      </c>
      <c r="BB1" s="10" t="s">
        <v>1139</v>
      </c>
      <c r="BC1" s="10" t="s">
        <v>1140</v>
      </c>
      <c r="BD1" s="10" t="s">
        <v>1141</v>
      </c>
      <c r="BE1" s="10" t="s">
        <v>1142</v>
      </c>
      <c r="BF1" s="10" t="s">
        <v>1143</v>
      </c>
      <c r="BG1" s="10" t="s">
        <v>1144</v>
      </c>
      <c r="BH1" s="10" t="s">
        <v>1145</v>
      </c>
      <c r="BI1" s="10" t="s">
        <v>1146</v>
      </c>
      <c r="BJ1" s="10" t="s">
        <v>1147</v>
      </c>
      <c r="BK1" s="10" t="s">
        <v>1148</v>
      </c>
      <c r="BL1" s="10" t="s">
        <v>1149</v>
      </c>
      <c r="BM1" s="10" t="s">
        <v>1150</v>
      </c>
      <c r="BN1" s="10" t="s">
        <v>1151</v>
      </c>
      <c r="BO1" s="10" t="s">
        <v>1152</v>
      </c>
      <c r="BP1" s="10" t="s">
        <v>1153</v>
      </c>
      <c r="BQ1" s="10" t="s">
        <v>1154</v>
      </c>
      <c r="BR1" s="10" t="s">
        <v>1155</v>
      </c>
      <c r="BS1" s="10" t="s">
        <v>1156</v>
      </c>
      <c r="BT1" s="10" t="s">
        <v>1157</v>
      </c>
      <c r="BU1" s="10" t="s">
        <v>1158</v>
      </c>
      <c r="BV1" s="10" t="s">
        <v>1159</v>
      </c>
      <c r="BW1" s="10" t="s">
        <v>1160</v>
      </c>
      <c r="BX1" s="10" t="s">
        <v>1161</v>
      </c>
      <c r="BY1" s="10" t="s">
        <v>1162</v>
      </c>
      <c r="BZ1" s="10" t="s">
        <v>1163</v>
      </c>
      <c r="CA1" s="10" t="s">
        <v>1164</v>
      </c>
      <c r="CB1" s="10" t="s">
        <v>1165</v>
      </c>
      <c r="CC1" s="10" t="s">
        <v>1166</v>
      </c>
      <c r="CD1" s="10" t="s">
        <v>1167</v>
      </c>
      <c r="CE1" s="10" t="s">
        <v>1168</v>
      </c>
      <c r="CF1" s="10" t="s">
        <v>1169</v>
      </c>
    </row>
    <row r="2" ht="12.6" customHeight="1" s="183" customFormat="1">
      <c r="A2" s="16" t="str">
        <f>RIGHT(data!C97,3)</f>
        <v>010</v>
      </c>
      <c r="B2" s="224" t="str">
        <f>RIGHT(data!C96,4)</f>
        <v>2022</v>
      </c>
      <c r="C2" s="16" t="s">
        <v>1170</v>
      </c>
      <c r="D2" s="223">
        <f>ROUND(data!C181,0)</f>
        <v>35187949</v>
      </c>
      <c r="E2" s="223">
        <f>ROUND(data!C182,0)</f>
        <v>-79912</v>
      </c>
      <c r="F2" s="223">
        <f>ROUND(data!C183,0)</f>
        <v>1172846</v>
      </c>
      <c r="G2" s="223">
        <f>ROUND(data!C184,0)</f>
        <v>43818340</v>
      </c>
      <c r="H2" s="223">
        <f>ROUND(data!C185,0)</f>
        <v>575759</v>
      </c>
      <c r="I2" s="223">
        <f>ROUND(data!C186,0)</f>
        <v>23440412</v>
      </c>
      <c r="J2" s="223">
        <f>ROUND(data!C187+data!C188,0)</f>
        <v>6601750</v>
      </c>
      <c r="K2" s="223">
        <f>ROUND(data!C191,0)</f>
        <v>17893003</v>
      </c>
      <c r="L2" s="223">
        <f>ROUND(data!C192,0)</f>
        <v>6800445</v>
      </c>
      <c r="M2" s="223">
        <f>ROUND(data!C195,0)</f>
        <v>4065920</v>
      </c>
      <c r="N2" s="223">
        <f>ROUND(data!C196,0)</f>
        <v>953582</v>
      </c>
      <c r="O2" s="223">
        <f>ROUND(data!C199,0)</f>
        <v>1443813</v>
      </c>
      <c r="P2" s="223">
        <f>ROUND(data!C200,0)</f>
        <v>23697072</v>
      </c>
      <c r="Q2" s="223">
        <f>ROUND(data!C201,0)</f>
        <v>0</v>
      </c>
      <c r="R2" s="223">
        <f>ROUND(data!C204,0)</f>
        <v>11955771</v>
      </c>
      <c r="S2" s="223">
        <f>ROUND(data!C205,0)</f>
        <v>0</v>
      </c>
      <c r="T2" s="223">
        <f>ROUND(data!B211,0)</f>
        <v>138522760</v>
      </c>
      <c r="U2" s="223">
        <f>ROUND(data!C211,0)</f>
        <v>0</v>
      </c>
      <c r="V2" s="223">
        <f>ROUND(data!D211,0)</f>
        <v>0</v>
      </c>
      <c r="W2" s="223">
        <f>ROUND(data!B212,0)</f>
        <v>336922</v>
      </c>
      <c r="X2" s="223">
        <f>ROUND(data!C212,0)</f>
        <v>0</v>
      </c>
      <c r="Y2" s="223">
        <f>ROUND(data!D212,0)</f>
        <v>0</v>
      </c>
      <c r="Z2" s="223">
        <f>ROUND(data!B213,0)</f>
        <v>313385223</v>
      </c>
      <c r="AA2" s="223">
        <f>ROUND(data!C213,0)</f>
        <v>19255374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3446948</v>
      </c>
      <c r="AG2" s="223">
        <f>ROUND(data!C215,0)</f>
        <v>112770</v>
      </c>
      <c r="AH2" s="223">
        <f>ROUND(data!D215,0)</f>
        <v>0</v>
      </c>
      <c r="AI2" s="223">
        <f>ROUND(data!B216,0)</f>
        <v>79315741</v>
      </c>
      <c r="AJ2" s="223">
        <f>ROUND(data!C216,0)</f>
        <v>8204776</v>
      </c>
      <c r="AK2" s="223">
        <f>ROUND(data!D216,0)</f>
        <v>0</v>
      </c>
      <c r="AL2" s="223">
        <f>ROUND(data!B217,0)</f>
        <v>5830059</v>
      </c>
      <c r="AM2" s="223">
        <f>ROUND(data!C217,0)</f>
        <v>52619</v>
      </c>
      <c r="AN2" s="223">
        <f>ROUND(data!D217,0)</f>
        <v>0</v>
      </c>
      <c r="AO2" s="223">
        <f>ROUND(data!B218,0)</f>
        <v>28245148</v>
      </c>
      <c r="AP2" s="223">
        <f>ROUND(data!C218,0)</f>
        <v>0</v>
      </c>
      <c r="AQ2" s="223">
        <f>ROUND(data!D218,0)</f>
        <v>0</v>
      </c>
      <c r="AR2" s="223">
        <f>ROUND(data!B219,0)</f>
        <v>13718850</v>
      </c>
      <c r="AS2" s="223">
        <f>ROUND(data!C219,0)</f>
        <v>4442527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16087</v>
      </c>
      <c r="AY2" s="223">
        <f>ROUND(data!C225,0)</f>
        <v>16960</v>
      </c>
      <c r="AZ2" s="223">
        <f>ROUND(data!D225,0)</f>
        <v>0</v>
      </c>
      <c r="BA2" s="223">
        <f>ROUND(data!B226,0)</f>
        <v>7062887</v>
      </c>
      <c r="BB2" s="223">
        <f>ROUND(data!C226,0)</f>
        <v>14477128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234188</v>
      </c>
      <c r="BH2" s="223">
        <f>ROUND(data!C228,0)</f>
        <v>544754</v>
      </c>
      <c r="BI2" s="223">
        <f>ROUND(data!D228,0)</f>
        <v>0</v>
      </c>
      <c r="BJ2" s="223">
        <f>ROUND(data!B229,0)</f>
        <v>9813145</v>
      </c>
      <c r="BK2" s="223">
        <f>ROUND(data!C229,0)</f>
        <v>21015005</v>
      </c>
      <c r="BL2" s="223">
        <f>ROUND(data!D229,0)</f>
        <v>-698937</v>
      </c>
      <c r="BM2" s="223">
        <f>ROUND(data!B230,0)</f>
        <v>950079</v>
      </c>
      <c r="BN2" s="223">
        <f>ROUND(data!C230,0)</f>
        <v>1804396</v>
      </c>
      <c r="BO2" s="223">
        <f>ROUND(data!D230,0)</f>
        <v>0</v>
      </c>
      <c r="BP2" s="223">
        <f>ROUND(data!B231,0)</f>
        <v>1300549</v>
      </c>
      <c r="BQ2" s="223">
        <f>ROUND(data!C231,0)</f>
        <v>2588565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897746092</v>
      </c>
      <c r="BW2" s="223">
        <f>ROUND(data!C240,0)</f>
        <v>168130709</v>
      </c>
      <c r="BX2" s="223">
        <f>ROUND(data!C241,0)</f>
        <v>0</v>
      </c>
      <c r="BY2" s="223">
        <f>ROUND(data!C242,0)</f>
        <v>28054873</v>
      </c>
      <c r="BZ2" s="223">
        <f>ROUND(data!C243,0)</f>
        <v>212407581</v>
      </c>
      <c r="CA2" s="223">
        <f>ROUND(data!C244,0)</f>
        <v>583393276</v>
      </c>
      <c r="CB2" s="223">
        <f>ROUND(data!C247,0)</f>
        <v>9548</v>
      </c>
      <c r="CC2" s="223">
        <f>ROUND(data!C249,0)</f>
        <v>10347436</v>
      </c>
      <c r="CD2" s="223">
        <f>ROUND(data!C250,0)</f>
        <v>4552092</v>
      </c>
      <c r="CE2" s="223">
        <f>ROUND(data!C254+data!C255,0)</f>
        <v>29681764</v>
      </c>
      <c r="CF2" s="223">
        <f>data!D237</f>
        <v>16831308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1171</v>
      </c>
      <c r="B1" s="16" t="s">
        <v>1172</v>
      </c>
      <c r="C1" s="16" t="s">
        <v>1173</v>
      </c>
      <c r="D1" s="10" t="s">
        <v>1174</v>
      </c>
      <c r="E1" s="10" t="s">
        <v>1175</v>
      </c>
      <c r="F1" s="10" t="s">
        <v>1176</v>
      </c>
      <c r="G1" s="10" t="s">
        <v>1177</v>
      </c>
      <c r="H1" s="10" t="s">
        <v>1178</v>
      </c>
      <c r="I1" s="10" t="s">
        <v>1179</v>
      </c>
      <c r="J1" s="10" t="s">
        <v>1180</v>
      </c>
      <c r="K1" s="10" t="s">
        <v>1181</v>
      </c>
      <c r="L1" s="10" t="s">
        <v>1182</v>
      </c>
      <c r="M1" s="10" t="s">
        <v>1183</v>
      </c>
      <c r="N1" s="10" t="s">
        <v>1184</v>
      </c>
      <c r="O1" s="10" t="s">
        <v>1185</v>
      </c>
      <c r="P1" s="10" t="s">
        <v>1186</v>
      </c>
      <c r="Q1" s="10" t="s">
        <v>1187</v>
      </c>
      <c r="R1" s="10" t="s">
        <v>1188</v>
      </c>
      <c r="S1" s="10" t="s">
        <v>1189</v>
      </c>
      <c r="T1" s="10" t="s">
        <v>1190</v>
      </c>
      <c r="U1" s="10" t="s">
        <v>1191</v>
      </c>
      <c r="V1" s="10" t="s">
        <v>1192</v>
      </c>
      <c r="W1" s="10" t="s">
        <v>1193</v>
      </c>
      <c r="X1" s="10" t="s">
        <v>1194</v>
      </c>
      <c r="Y1" s="10" t="s">
        <v>1195</v>
      </c>
      <c r="Z1" s="10" t="s">
        <v>1196</v>
      </c>
      <c r="AA1" s="10" t="s">
        <v>1197</v>
      </c>
      <c r="AB1" s="10" t="s">
        <v>1198</v>
      </c>
      <c r="AC1" s="10" t="s">
        <v>1199</v>
      </c>
      <c r="AD1" s="10" t="s">
        <v>1200</v>
      </c>
      <c r="AE1" s="10" t="s">
        <v>1201</v>
      </c>
      <c r="AF1" s="10" t="s">
        <v>1202</v>
      </c>
      <c r="AG1" s="10" t="s">
        <v>1203</v>
      </c>
      <c r="AH1" s="10" t="s">
        <v>1204</v>
      </c>
      <c r="AI1" s="10" t="s">
        <v>1205</v>
      </c>
      <c r="AJ1" s="10" t="s">
        <v>1206</v>
      </c>
      <c r="AK1" s="10" t="s">
        <v>1207</v>
      </c>
      <c r="AL1" s="10" t="s">
        <v>1208</v>
      </c>
      <c r="AM1" s="10" t="s">
        <v>1209</v>
      </c>
      <c r="AN1" s="10" t="s">
        <v>1210</v>
      </c>
      <c r="AO1" s="10" t="s">
        <v>1211</v>
      </c>
      <c r="AP1" s="10" t="s">
        <v>1212</v>
      </c>
      <c r="AQ1" s="10" t="s">
        <v>1213</v>
      </c>
      <c r="AR1" s="10" t="s">
        <v>1214</v>
      </c>
      <c r="AS1" s="10" t="s">
        <v>1215</v>
      </c>
      <c r="AT1" s="10" t="s">
        <v>1216</v>
      </c>
      <c r="AU1" s="10" t="s">
        <v>1217</v>
      </c>
      <c r="AV1" s="10" t="s">
        <v>1218</v>
      </c>
      <c r="AW1" s="10" t="s">
        <v>1219</v>
      </c>
      <c r="AX1" s="10" t="s">
        <v>1220</v>
      </c>
      <c r="AY1" s="10" t="s">
        <v>1221</v>
      </c>
      <c r="AZ1" s="10" t="s">
        <v>1222</v>
      </c>
      <c r="BA1" s="10" t="s">
        <v>1223</v>
      </c>
      <c r="BB1" s="10" t="s">
        <v>1224</v>
      </c>
      <c r="BC1" s="10" t="s">
        <v>1225</v>
      </c>
      <c r="BD1" s="10" t="s">
        <v>1226</v>
      </c>
      <c r="BE1" s="10" t="s">
        <v>1227</v>
      </c>
      <c r="BF1" s="10" t="s">
        <v>1228</v>
      </c>
      <c r="BG1" s="10" t="s">
        <v>1229</v>
      </c>
      <c r="BH1" s="10" t="s">
        <v>1230</v>
      </c>
      <c r="BI1" s="10" t="s">
        <v>1231</v>
      </c>
      <c r="BJ1" s="10" t="s">
        <v>1232</v>
      </c>
      <c r="BK1" s="10" t="s">
        <v>1233</v>
      </c>
      <c r="BL1" s="10" t="s">
        <v>1234</v>
      </c>
      <c r="BM1" s="10" t="s">
        <v>1235</v>
      </c>
      <c r="BN1" s="10" t="s">
        <v>1236</v>
      </c>
      <c r="BO1" s="10" t="s">
        <v>1237</v>
      </c>
      <c r="BP1" s="10" t="s">
        <v>1238</v>
      </c>
      <c r="BQ1" s="10" t="s">
        <v>1239</v>
      </c>
      <c r="BR1" s="10" t="s">
        <v>1240</v>
      </c>
      <c r="BS1" s="10" t="s">
        <v>1241</v>
      </c>
    </row>
    <row r="2" ht="12.6" customHeight="1" s="183" customFormat="1">
      <c r="A2" s="16" t="str">
        <f>RIGHT(data!C97,3)</f>
        <v>010</v>
      </c>
      <c r="B2" s="16" t="str">
        <f>RIGHT(data!C96,4)</f>
        <v>2022</v>
      </c>
      <c r="C2" s="16" t="s">
        <v>1170</v>
      </c>
      <c r="D2" s="222">
        <f>ROUND(data!C127,0)</f>
        <v>10825</v>
      </c>
      <c r="E2" s="222">
        <f>ROUND(data!C128,0)</f>
        <v>24</v>
      </c>
      <c r="F2" s="222">
        <f>ROUND(data!C129,0)</f>
        <v>0</v>
      </c>
      <c r="G2" s="222">
        <f>ROUND(data!C130,0)</f>
        <v>0</v>
      </c>
      <c r="H2" s="222">
        <f>ROUND(data!D127,0)</f>
        <v>65791</v>
      </c>
      <c r="I2" s="222">
        <f>ROUND(data!D128,0)</f>
        <v>10176</v>
      </c>
      <c r="J2" s="222">
        <f>ROUND(data!D129,0)</f>
        <v>0</v>
      </c>
      <c r="K2" s="222">
        <f>ROUND(data!D130,0)</f>
        <v>0</v>
      </c>
      <c r="L2" s="222">
        <f>ROUND(data!C132,0)</f>
        <v>28</v>
      </c>
      <c r="M2" s="222">
        <f>ROUND(data!C133,0)</f>
        <v>0</v>
      </c>
      <c r="N2" s="222">
        <f>ROUND(data!C134,0)</f>
        <v>209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35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371</v>
      </c>
      <c r="X2" s="222">
        <f>ROUND(data!C145,0)</f>
        <v>0</v>
      </c>
      <c r="Y2" s="222">
        <f>ROUND(data!B154,0)</f>
        <v>6059</v>
      </c>
      <c r="Z2" s="222">
        <f>ROUND(data!B155,0)</f>
        <v>40231</v>
      </c>
      <c r="AA2" s="222">
        <f>ROUND(data!B156,0)</f>
        <v>0</v>
      </c>
      <c r="AB2" s="222">
        <f>ROUND(data!B157,0)</f>
        <v>437941230</v>
      </c>
      <c r="AC2" s="222">
        <f>ROUND(data!B158,0)</f>
        <v>822006580</v>
      </c>
      <c r="AD2" s="222">
        <f>ROUND(data!C154,0)</f>
        <v>1168</v>
      </c>
      <c r="AE2" s="222">
        <f>ROUND(data!C155,0)</f>
        <v>8501</v>
      </c>
      <c r="AF2" s="222">
        <f>ROUND(data!C156,0)</f>
        <v>0</v>
      </c>
      <c r="AG2" s="222">
        <f>ROUND(data!C157,0)</f>
        <v>109204144</v>
      </c>
      <c r="AH2" s="222">
        <f>ROUND(data!C158,0)</f>
        <v>128228394</v>
      </c>
      <c r="AI2" s="222">
        <f>ROUND(data!D154,0)</f>
        <v>3598</v>
      </c>
      <c r="AJ2" s="222">
        <f>ROUND(data!D155,0)</f>
        <v>17059</v>
      </c>
      <c r="AK2" s="222">
        <f>ROUND(data!D156,0)</f>
        <v>0</v>
      </c>
      <c r="AL2" s="222">
        <f>ROUND(data!D157,0)</f>
        <v>389624332</v>
      </c>
      <c r="AM2" s="222">
        <f>ROUND(data!D158,0)</f>
        <v>1213569885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24</v>
      </c>
      <c r="AT2" s="222">
        <f>ROUND(data!C161,0)</f>
        <v>10176</v>
      </c>
      <c r="AU2" s="222">
        <f>ROUND(data!C162,0)</f>
        <v>0</v>
      </c>
      <c r="AV2" s="222">
        <f>ROUND(data!C163,0)</f>
        <v>9600100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4058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1242</v>
      </c>
      <c r="B1" s="16" t="s">
        <v>1243</v>
      </c>
      <c r="C1" s="16" t="s">
        <v>1244</v>
      </c>
      <c r="D1" s="10" t="s">
        <v>1245</v>
      </c>
      <c r="E1" s="10" t="s">
        <v>1246</v>
      </c>
      <c r="F1" s="10" t="s">
        <v>1247</v>
      </c>
      <c r="G1" s="10" t="s">
        <v>1248</v>
      </c>
      <c r="H1" s="10" t="s">
        <v>1249</v>
      </c>
      <c r="I1" s="10" t="s">
        <v>1250</v>
      </c>
      <c r="J1" s="10" t="s">
        <v>1251</v>
      </c>
      <c r="K1" s="10" t="s">
        <v>1252</v>
      </c>
      <c r="L1" s="10" t="s">
        <v>1253</v>
      </c>
      <c r="M1" s="10" t="s">
        <v>1254</v>
      </c>
      <c r="N1" s="10" t="s">
        <v>1255</v>
      </c>
      <c r="O1" s="10" t="s">
        <v>1256</v>
      </c>
      <c r="P1" s="10" t="s">
        <v>1257</v>
      </c>
      <c r="Q1" s="10" t="s">
        <v>1258</v>
      </c>
      <c r="R1" s="10" t="s">
        <v>1259</v>
      </c>
      <c r="S1" s="10" t="s">
        <v>1260</v>
      </c>
      <c r="T1" s="10" t="s">
        <v>1261</v>
      </c>
      <c r="U1" s="10" t="s">
        <v>1262</v>
      </c>
      <c r="V1" s="10" t="s">
        <v>1263</v>
      </c>
      <c r="W1" s="10" t="s">
        <v>1264</v>
      </c>
      <c r="X1" s="10" t="s">
        <v>1265</v>
      </c>
      <c r="Y1" s="10" t="s">
        <v>1266</v>
      </c>
      <c r="Z1" s="10" t="s">
        <v>1267</v>
      </c>
      <c r="AA1" s="10" t="s">
        <v>1268</v>
      </c>
      <c r="AB1" s="10" t="s">
        <v>1269</v>
      </c>
      <c r="AC1" s="10" t="s">
        <v>1270</v>
      </c>
      <c r="AD1" s="10" t="s">
        <v>1271</v>
      </c>
      <c r="AE1" s="10" t="s">
        <v>1272</v>
      </c>
      <c r="AF1" s="10" t="s">
        <v>1273</v>
      </c>
      <c r="AG1" s="10" t="s">
        <v>1274</v>
      </c>
      <c r="AH1" s="10" t="s">
        <v>1275</v>
      </c>
      <c r="AI1" s="10" t="s">
        <v>1276</v>
      </c>
      <c r="AJ1" s="10" t="s">
        <v>1277</v>
      </c>
      <c r="AK1" s="10" t="s">
        <v>1278</v>
      </c>
      <c r="AL1" s="10" t="s">
        <v>1279</v>
      </c>
      <c r="AM1" s="10" t="s">
        <v>1280</v>
      </c>
      <c r="AN1" s="10" t="s">
        <v>1281</v>
      </c>
      <c r="AO1" s="10" t="s">
        <v>1282</v>
      </c>
      <c r="AP1" s="10" t="s">
        <v>1283</v>
      </c>
      <c r="AQ1" s="10" t="s">
        <v>1284</v>
      </c>
      <c r="AR1" s="10" t="s">
        <v>1285</v>
      </c>
      <c r="AS1" s="10" t="s">
        <v>1286</v>
      </c>
      <c r="AT1" s="10" t="s">
        <v>1287</v>
      </c>
      <c r="AU1" s="10" t="s">
        <v>1288</v>
      </c>
      <c r="AV1" s="10" t="s">
        <v>1289</v>
      </c>
      <c r="AW1" s="10" t="s">
        <v>1290</v>
      </c>
      <c r="AX1" s="10" t="s">
        <v>1291</v>
      </c>
      <c r="AY1" s="10" t="s">
        <v>1292</v>
      </c>
      <c r="AZ1" s="10" t="s">
        <v>1293</v>
      </c>
      <c r="BA1" s="10" t="s">
        <v>1294</v>
      </c>
      <c r="BB1" s="10" t="s">
        <v>1295</v>
      </c>
      <c r="BC1" s="10" t="s">
        <v>1296</v>
      </c>
      <c r="BD1" s="10" t="s">
        <v>1297</v>
      </c>
      <c r="BE1" s="10" t="s">
        <v>1298</v>
      </c>
      <c r="BF1" s="10" t="s">
        <v>1299</v>
      </c>
      <c r="BG1" s="10" t="s">
        <v>1300</v>
      </c>
      <c r="BH1" s="10" t="s">
        <v>1301</v>
      </c>
      <c r="BI1" s="10" t="s">
        <v>1302</v>
      </c>
      <c r="BJ1" s="10" t="s">
        <v>1303</v>
      </c>
      <c r="BK1" s="10" t="s">
        <v>1304</v>
      </c>
      <c r="BL1" s="10" t="s">
        <v>1305</v>
      </c>
      <c r="BM1" s="10" t="s">
        <v>1306</v>
      </c>
      <c r="BN1" s="10" t="s">
        <v>1307</v>
      </c>
      <c r="BO1" s="10" t="s">
        <v>1308</v>
      </c>
      <c r="BP1" s="10" t="s">
        <v>1309</v>
      </c>
      <c r="BQ1" s="10" t="s">
        <v>1310</v>
      </c>
      <c r="BR1" s="10" t="s">
        <v>1311</v>
      </c>
      <c r="BS1" s="10" t="s">
        <v>1312</v>
      </c>
      <c r="BT1" s="10" t="s">
        <v>1313</v>
      </c>
      <c r="BU1" s="10" t="s">
        <v>1314</v>
      </c>
      <c r="BV1" s="10" t="s">
        <v>1315</v>
      </c>
      <c r="BW1" s="10" t="s">
        <v>1316</v>
      </c>
      <c r="BX1" s="10" t="s">
        <v>1317</v>
      </c>
      <c r="BY1" s="10" t="s">
        <v>1318</v>
      </c>
      <c r="BZ1" s="10" t="s">
        <v>1319</v>
      </c>
      <c r="CA1" s="10" t="s">
        <v>1320</v>
      </c>
      <c r="CB1" s="10" t="s">
        <v>1321</v>
      </c>
      <c r="CC1" s="10" t="s">
        <v>1322</v>
      </c>
      <c r="CD1" s="10" t="s">
        <v>1323</v>
      </c>
      <c r="CE1" s="10" t="s">
        <v>1324</v>
      </c>
      <c r="CF1" s="10" t="s">
        <v>1325</v>
      </c>
      <c r="CG1" s="10" t="s">
        <v>1326</v>
      </c>
      <c r="CH1" s="10" t="s">
        <v>1327</v>
      </c>
      <c r="CI1" s="10" t="s">
        <v>1328</v>
      </c>
      <c r="CJ1" s="10" t="s">
        <v>1329</v>
      </c>
      <c r="CK1" s="10" t="s">
        <v>1330</v>
      </c>
      <c r="CL1" s="10" t="s">
        <v>1331</v>
      </c>
      <c r="CM1" s="10" t="s">
        <v>1332</v>
      </c>
      <c r="CN1" s="10" t="s">
        <v>1333</v>
      </c>
      <c r="CO1" s="10" t="s">
        <v>1334</v>
      </c>
      <c r="CP1" s="10" t="s">
        <v>1335</v>
      </c>
      <c r="CQ1" s="211" t="s">
        <v>1336</v>
      </c>
      <c r="CR1" s="211" t="s">
        <v>1337</v>
      </c>
      <c r="CS1" s="211" t="s">
        <v>1338</v>
      </c>
      <c r="CT1" s="211" t="s">
        <v>1339</v>
      </c>
      <c r="CU1" s="211" t="s">
        <v>1340</v>
      </c>
      <c r="CV1" s="211" t="s">
        <v>1341</v>
      </c>
      <c r="CW1" s="211" t="s">
        <v>1342</v>
      </c>
      <c r="CX1" s="211" t="s">
        <v>1343</v>
      </c>
      <c r="CY1" s="211" t="s">
        <v>1344</v>
      </c>
      <c r="CZ1" s="211" t="s">
        <v>1345</v>
      </c>
      <c r="DA1" s="211" t="s">
        <v>1346</v>
      </c>
      <c r="DB1" s="211" t="s">
        <v>1347</v>
      </c>
      <c r="DC1" s="211" t="s">
        <v>1348</v>
      </c>
      <c r="DD1" s="211" t="s">
        <v>1349</v>
      </c>
      <c r="DE1" s="10" t="s">
        <v>1350</v>
      </c>
      <c r="DF1" s="10" t="s">
        <v>1351</v>
      </c>
      <c r="DG1" s="10" t="s">
        <v>1352</v>
      </c>
      <c r="DH1" s="10" t="s">
        <v>1353</v>
      </c>
    </row>
    <row r="2" ht="12.6" customHeight="1" s="183" customFormat="1">
      <c r="A2" s="223" t="str">
        <f>RIGHT(data!C97,3)</f>
        <v>010</v>
      </c>
      <c r="B2" s="224" t="str">
        <f>RIGHT(data!C96,4)</f>
        <v>2022</v>
      </c>
      <c r="C2" s="16" t="s">
        <v>1170</v>
      </c>
      <c r="D2" s="222">
        <f>ROUND(data!C266,0)</f>
        <v>68574880</v>
      </c>
      <c r="E2" s="222">
        <f>ROUND(data!C267,0)</f>
        <v>0</v>
      </c>
      <c r="F2" s="222">
        <f>ROUND(data!C268,0)</f>
        <v>425535500</v>
      </c>
      <c r="G2" s="222">
        <f>ROUND(data!C269,0)</f>
        <v>290155412</v>
      </c>
      <c r="H2" s="222">
        <f>ROUND(data!C270,0)</f>
        <v>0</v>
      </c>
      <c r="I2" s="222">
        <f>ROUND(data!C271,0)</f>
        <v>35876310</v>
      </c>
      <c r="J2" s="222">
        <f>ROUND(data!C272,0)</f>
        <v>0</v>
      </c>
      <c r="K2" s="222">
        <f>ROUND(data!C273,0)</f>
        <v>40678246</v>
      </c>
      <c r="L2" s="222">
        <f>ROUND(data!C274,0)</f>
        <v>3351959</v>
      </c>
      <c r="M2" s="222">
        <f>ROUND(data!C275,0)</f>
        <v>106</v>
      </c>
      <c r="N2" s="222">
        <f>ROUND(data!C278,0)</f>
        <v>0</v>
      </c>
      <c r="O2" s="222">
        <f>ROUND(data!C279,0)</f>
        <v>367530120</v>
      </c>
      <c r="P2" s="222">
        <f>ROUND(data!C280,0)</f>
        <v>0</v>
      </c>
      <c r="Q2" s="222">
        <f>ROUND(data!C283,0)</f>
        <v>138522760</v>
      </c>
      <c r="R2" s="222">
        <f>ROUND(data!C284,0)</f>
        <v>336923</v>
      </c>
      <c r="S2" s="222">
        <f>ROUND(data!C285,0)</f>
        <v>332640597</v>
      </c>
      <c r="T2" s="222">
        <f>ROUND(data!C286,0)</f>
        <v>0</v>
      </c>
      <c r="U2" s="222">
        <f>ROUND(data!C287,0)</f>
        <v>3559717</v>
      </c>
      <c r="V2" s="222">
        <f>ROUND(data!C288,0)</f>
        <v>93403195</v>
      </c>
      <c r="W2" s="222">
        <f>ROUND(data!C289,0)</f>
        <v>28245148</v>
      </c>
      <c r="X2" s="222">
        <f>ROUND(data!C290,0)</f>
        <v>18161377</v>
      </c>
      <c r="Y2" s="222">
        <f>ROUND(data!C291,0)</f>
        <v>0</v>
      </c>
      <c r="Z2" s="222">
        <f>ROUND(data!C292,0)</f>
        <v>60522679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108102699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40398431</v>
      </c>
      <c r="AI2" s="222">
        <f>ROUND(data!C314,0)</f>
        <v>0</v>
      </c>
      <c r="AJ2" s="222">
        <f>ROUND(data!C315,0)</f>
        <v>44634211</v>
      </c>
      <c r="AK2" s="222">
        <f>ROUND(data!C316,0)</f>
        <v>68943579</v>
      </c>
      <c r="AL2" s="222">
        <f>ROUND(data!C317,0)</f>
        <v>7342132</v>
      </c>
      <c r="AM2" s="222">
        <f>ROUND(data!C318,0)</f>
        <v>0</v>
      </c>
      <c r="AN2" s="222">
        <f>ROUND(data!C319,0)</f>
        <v>66081845</v>
      </c>
      <c r="AO2" s="222">
        <f>ROUND(data!C320,0)</f>
        <v>0</v>
      </c>
      <c r="AP2" s="222">
        <f>ROUND(data!C321,0)</f>
        <v>0</v>
      </c>
      <c r="AQ2" s="222">
        <f>ROUND(data!C322,0)</f>
        <v>61307368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438286734</v>
      </c>
      <c r="BA2" s="222">
        <f>ROUND(data!C336,0)</f>
        <v>0</v>
      </c>
      <c r="BB2" s="222">
        <f>ROUND(data!C337,0)</f>
        <v>0</v>
      </c>
      <c r="BC2" s="222">
        <f>ROUND(data!C338,0)</f>
        <v>128386384</v>
      </c>
      <c r="BD2" s="222">
        <f>ROUND(data!C339,0)</f>
        <v>0</v>
      </c>
      <c r="BE2" s="222">
        <f>ROUND(data!C343,0)</f>
        <v>539257623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4401.62</v>
      </c>
      <c r="BL2" s="222">
        <f>ROUND(data!C358,0)</f>
        <v>946373864</v>
      </c>
      <c r="BM2" s="222">
        <f>ROUND(data!C359,0)</f>
        <v>2163804859</v>
      </c>
      <c r="BN2" s="222">
        <f>ROUND(data!C363,0)</f>
        <v>1889732531</v>
      </c>
      <c r="BO2" s="222">
        <f>ROUND(data!C364,0)</f>
        <v>14899528</v>
      </c>
      <c r="BP2" s="222">
        <f>ROUND(data!C365,0)</f>
        <v>29681764</v>
      </c>
      <c r="BQ2" s="222">
        <f>ROUND(data!D381,0)</f>
        <v>62796145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62796145</v>
      </c>
      <c r="CC2" s="222">
        <f>ROUND(data!C382,0)</f>
        <v>0</v>
      </c>
      <c r="CD2" s="222">
        <f>ROUND(data!C389,0)</f>
        <v>578469542</v>
      </c>
      <c r="CE2" s="222">
        <f>ROUND(data!C390,0)</f>
        <v>110717144</v>
      </c>
      <c r="CF2" s="222">
        <f>ROUND(data!C391,0)</f>
        <v>11021856</v>
      </c>
      <c r="CG2" s="222">
        <f>ROUND(data!C392,0)</f>
        <v>307291393</v>
      </c>
      <c r="CH2" s="222">
        <f>ROUND(data!C393,0)</f>
        <v>13118734</v>
      </c>
      <c r="CI2" s="222">
        <f>ROUND(data!C394,0)</f>
        <v>58092349</v>
      </c>
      <c r="CJ2" s="222">
        <f>ROUND(data!C395,0)</f>
        <v>40446808</v>
      </c>
      <c r="CK2" s="222">
        <f>ROUND(data!C396,0)</f>
        <v>24693448</v>
      </c>
      <c r="CL2" s="222">
        <f>ROUND(data!C397,0)</f>
        <v>5019502</v>
      </c>
      <c r="CM2" s="222">
        <f>ROUND(data!C398,0)</f>
        <v>25140885</v>
      </c>
      <c r="CN2" s="222">
        <f>ROUND(data!C399,0)</f>
        <v>11955771</v>
      </c>
      <c r="CO2" s="222">
        <f>ROUND(data!C362,0)</f>
        <v>16831308</v>
      </c>
      <c r="CP2" s="222">
        <f>ROUND(data!D415,0)</f>
        <v>68231115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68231115</v>
      </c>
      <c r="DE2" s="65">
        <f>ROUND(data!C419,0)</f>
        <v>0</v>
      </c>
      <c r="DF2" s="222">
        <f>ROUND(data!D420,0)</f>
        <v>-14422386</v>
      </c>
      <c r="DG2" s="222">
        <f>ROUND(data!C422,0)</f>
        <v>0</v>
      </c>
      <c r="DH2" s="222">
        <f>ROUND(data!C423,0)</f>
        <v>4060262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1354</v>
      </c>
      <c r="B1" s="16" t="s">
        <v>1355</v>
      </c>
      <c r="C1" s="10" t="s">
        <v>1356</v>
      </c>
      <c r="D1" s="16" t="s">
        <v>1357</v>
      </c>
      <c r="E1" s="10" t="s">
        <v>1358</v>
      </c>
      <c r="F1" s="10" t="s">
        <v>1359</v>
      </c>
      <c r="G1" s="10" t="s">
        <v>1360</v>
      </c>
      <c r="H1" s="10" t="s">
        <v>1361</v>
      </c>
      <c r="I1" s="10" t="s">
        <v>1362</v>
      </c>
      <c r="J1" s="10" t="s">
        <v>1363</v>
      </c>
      <c r="K1" s="10" t="s">
        <v>1364</v>
      </c>
      <c r="L1" s="10" t="s">
        <v>1365</v>
      </c>
      <c r="M1" s="10" t="s">
        <v>1366</v>
      </c>
      <c r="N1" s="10" t="s">
        <v>1367</v>
      </c>
      <c r="O1" s="10" t="s">
        <v>1368</v>
      </c>
      <c r="P1" s="10" t="s">
        <v>1336</v>
      </c>
      <c r="Q1" s="10" t="s">
        <v>1337</v>
      </c>
      <c r="R1" s="10" t="s">
        <v>1338</v>
      </c>
      <c r="S1" s="10" t="s">
        <v>1339</v>
      </c>
      <c r="T1" s="10" t="s">
        <v>1340</v>
      </c>
      <c r="U1" s="10" t="s">
        <v>1341</v>
      </c>
      <c r="V1" s="10" t="s">
        <v>1342</v>
      </c>
      <c r="W1" s="10" t="s">
        <v>1343</v>
      </c>
      <c r="X1" s="10" t="s">
        <v>1344</v>
      </c>
      <c r="Y1" s="10" t="s">
        <v>1345</v>
      </c>
      <c r="Z1" s="10" t="s">
        <v>1346</v>
      </c>
      <c r="AA1" s="10" t="s">
        <v>1347</v>
      </c>
      <c r="AB1" s="10" t="s">
        <v>1348</v>
      </c>
      <c r="AC1" s="10" t="s">
        <v>1349</v>
      </c>
      <c r="AD1" s="10" t="s">
        <v>1369</v>
      </c>
      <c r="AE1" s="10" t="s">
        <v>1370</v>
      </c>
      <c r="AF1" s="10" t="s">
        <v>1371</v>
      </c>
      <c r="AG1" s="10" t="s">
        <v>1372</v>
      </c>
      <c r="AH1" s="10" t="s">
        <v>1373</v>
      </c>
      <c r="AI1" s="10" t="s">
        <v>1374</v>
      </c>
      <c r="AJ1" s="10" t="s">
        <v>1375</v>
      </c>
      <c r="AK1" s="10" t="s">
        <v>1376</v>
      </c>
      <c r="AM1" s="18"/>
      <c r="AN1" s="18"/>
      <c r="AO1" s="18"/>
      <c r="AP1" s="18"/>
    </row>
    <row r="2" ht="12.6" customHeight="1" s="183" customFormat="1">
      <c r="A2" s="16" t="str">
        <f>RIGHT(data!$C$97,3)</f>
        <v>010</v>
      </c>
      <c r="B2" s="224" t="str">
        <f>RIGHT(data!$C$96,4)</f>
        <v>2022</v>
      </c>
      <c r="C2" s="16" t="str">
        <f>data!C$55</f>
        <v>6010</v>
      </c>
      <c r="D2" s="16" t="s">
        <v>1170</v>
      </c>
      <c r="E2" s="222">
        <f>ROUND(data!C59,0)</f>
        <v>6291</v>
      </c>
      <c r="F2" s="212">
        <f>ROUND(data!C60,2)</f>
        <v>71.38</v>
      </c>
      <c r="G2" s="222">
        <f>ROUND(data!C61,0)</f>
        <v>12800969</v>
      </c>
      <c r="H2" s="222">
        <f>ROUND(data!C62,0)</f>
        <v>2088075</v>
      </c>
      <c r="I2" s="222">
        <f>ROUND(data!C63,0)</f>
        <v>0</v>
      </c>
      <c r="J2" s="222">
        <f>ROUND(data!C64,0)</f>
        <v>1982395</v>
      </c>
      <c r="K2" s="222">
        <f>ROUND(data!C65,0)</f>
        <v>36152</v>
      </c>
      <c r="L2" s="222">
        <f>ROUND(data!C66,0)</f>
        <v>105077</v>
      </c>
      <c r="M2" s="66">
        <f>ROUND(data!C67,0)</f>
        <v>245652</v>
      </c>
      <c r="N2" s="222">
        <f>ROUND(data!C68,0)</f>
        <v>7708</v>
      </c>
      <c r="O2" s="222">
        <f>ROUND(data!C69,0)</f>
        <v>645543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645543</v>
      </c>
      <c r="AD2" s="222">
        <f>ROUND(data!C84,0)</f>
        <v>626</v>
      </c>
      <c r="AE2" s="222">
        <f>ROUND(data!C89,0)</f>
        <v>52792377</v>
      </c>
      <c r="AF2" s="222">
        <f>ROUND(data!C87,0)</f>
        <v>52783998</v>
      </c>
      <c r="AG2" s="222">
        <f>IF(data!C90&gt;0,ROUND(data!C90,0),0)</f>
        <v>24027</v>
      </c>
      <c r="AH2" s="222">
        <f>IF(data!C91&gt;0,ROUND(data!C91,0),0)</f>
        <v>7986</v>
      </c>
      <c r="AI2" s="222">
        <f>IF(data!C92&gt;0,ROUND(data!C92,0),0)</f>
        <v>2106</v>
      </c>
      <c r="AJ2" s="222">
        <f>IF(data!C93&gt;0,ROUND(data!C93,0),0)</f>
        <v>53922</v>
      </c>
      <c r="AK2" s="212">
        <f>IF(data!C94&gt;0,ROUND(data!C94,2),0)</f>
        <v>61.99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010</v>
      </c>
      <c r="B3" s="224" t="str">
        <f>RIGHT(data!$C$96,4)</f>
        <v>2022</v>
      </c>
      <c r="C3" s="16" t="str">
        <f>data!D$55</f>
        <v>6030</v>
      </c>
      <c r="D3" s="16" t="s">
        <v>1170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010</v>
      </c>
      <c r="B4" s="224" t="str">
        <f>RIGHT(data!$C$96,4)</f>
        <v>2022</v>
      </c>
      <c r="C4" s="16" t="str">
        <f>data!E$55</f>
        <v>6070</v>
      </c>
      <c r="D4" s="16" t="s">
        <v>1170</v>
      </c>
      <c r="E4" s="222">
        <f>ROUND(data!E59,0)</f>
        <v>58783</v>
      </c>
      <c r="F4" s="212">
        <f>ROUND(data!E60,2)</f>
        <v>461.93</v>
      </c>
      <c r="G4" s="222">
        <f>ROUND(data!E61,0)</f>
        <v>51913138</v>
      </c>
      <c r="H4" s="222">
        <f>ROUND(data!E62,0)</f>
        <v>8567927</v>
      </c>
      <c r="I4" s="222">
        <f>ROUND(data!E63,0)</f>
        <v>1496</v>
      </c>
      <c r="J4" s="222">
        <f>ROUND(data!E64,0)</f>
        <v>4278205</v>
      </c>
      <c r="K4" s="222">
        <f>ROUND(data!E65,0)</f>
        <v>195787</v>
      </c>
      <c r="L4" s="222">
        <f>ROUND(data!E66,0)</f>
        <v>1077332</v>
      </c>
      <c r="M4" s="66">
        <f>ROUND(data!E67,0)</f>
        <v>705277</v>
      </c>
      <c r="N4" s="222">
        <f>ROUND(data!E68,0)</f>
        <v>1951613</v>
      </c>
      <c r="O4" s="222">
        <f>ROUND(data!E69,0)</f>
        <v>389108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389108</v>
      </c>
      <c r="AD4" s="222">
        <f>ROUND(data!E84,0)</f>
        <v>1508</v>
      </c>
      <c r="AE4" s="222">
        <f>ROUND(data!E89,0)</f>
        <v>264021984</v>
      </c>
      <c r="AF4" s="222">
        <f>ROUND(data!E87,0)</f>
        <v>243650668</v>
      </c>
      <c r="AG4" s="222">
        <f>IF(data!E90&gt;0,ROUND(data!E90,0),0)</f>
        <v>129215</v>
      </c>
      <c r="AH4" s="222">
        <f>IF(data!E91&gt;0,ROUND(data!E91,0),0)</f>
        <v>300225</v>
      </c>
      <c r="AI4" s="222">
        <f>IF(data!E92&gt;0,ROUND(data!E92,0),0)</f>
        <v>11327</v>
      </c>
      <c r="AJ4" s="222">
        <f>IF(data!E93&gt;0,ROUND(data!E93,0),0)</f>
        <v>494540</v>
      </c>
      <c r="AK4" s="212">
        <f>IF(data!E94&gt;0,ROUND(data!E94,2),0)</f>
        <v>412.61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010</v>
      </c>
      <c r="B5" s="224" t="str">
        <f>RIGHT(data!$C$96,4)</f>
        <v>2022</v>
      </c>
      <c r="C5" s="16" t="str">
        <f>data!F$55</f>
        <v>6100</v>
      </c>
      <c r="D5" s="16" t="s">
        <v>1170</v>
      </c>
      <c r="E5" s="222">
        <f>ROUND(data!F59,0)</f>
        <v>1204</v>
      </c>
      <c r="F5" s="212">
        <f>ROUND(data!F60,2)</f>
        <v>19.6</v>
      </c>
      <c r="G5" s="222">
        <f>ROUND(data!F61,0)</f>
        <v>2990297</v>
      </c>
      <c r="H5" s="222">
        <f>ROUND(data!F62,0)</f>
        <v>491799</v>
      </c>
      <c r="I5" s="222">
        <f>ROUND(data!F63,0)</f>
        <v>0</v>
      </c>
      <c r="J5" s="222">
        <f>ROUND(data!F64,0)</f>
        <v>187235</v>
      </c>
      <c r="K5" s="222">
        <f>ROUND(data!F65,0)</f>
        <v>1084</v>
      </c>
      <c r="L5" s="222">
        <f>ROUND(data!F66,0)</f>
        <v>80888</v>
      </c>
      <c r="M5" s="66">
        <f>ROUND(data!F67,0)</f>
        <v>965399</v>
      </c>
      <c r="N5" s="222">
        <f>ROUND(data!F68,0)</f>
        <v>34591</v>
      </c>
      <c r="O5" s="222">
        <f>ROUND(data!F69,0)</f>
        <v>81321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81321</v>
      </c>
      <c r="AD5" s="222">
        <f>ROUND(data!F84,0)</f>
        <v>3000000</v>
      </c>
      <c r="AE5" s="222">
        <f>ROUND(data!F89,0)</f>
        <v>5830247</v>
      </c>
      <c r="AF5" s="222">
        <f>ROUND(data!F87,0)</f>
        <v>5506637</v>
      </c>
      <c r="AG5" s="222">
        <f>IF(data!F90&gt;0,ROUND(data!F90,0),0)</f>
        <v>15436</v>
      </c>
      <c r="AH5" s="222">
        <f>IF(data!F91&gt;0,ROUND(data!F91,0),0)</f>
        <v>2808</v>
      </c>
      <c r="AI5" s="222">
        <f>IF(data!F92&gt;0,ROUND(data!F92,0),0)</f>
        <v>1353</v>
      </c>
      <c r="AJ5" s="222">
        <f>IF(data!F93&gt;0,ROUND(data!F93,0),0)</f>
        <v>4544</v>
      </c>
      <c r="AK5" s="212">
        <f>IF(data!F94&gt;0,ROUND(data!F94,2),0)</f>
        <v>14.3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010</v>
      </c>
      <c r="B6" s="224" t="str">
        <f>RIGHT(data!$C$96,4)</f>
        <v>2022</v>
      </c>
      <c r="C6" s="16" t="str">
        <f>data!G$55</f>
        <v>6120</v>
      </c>
      <c r="D6" s="16" t="s">
        <v>1170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010</v>
      </c>
      <c r="B7" s="224" t="str">
        <f>RIGHT(data!$C$96,4)</f>
        <v>2022</v>
      </c>
      <c r="C7" s="16" t="str">
        <f>data!H$55</f>
        <v>6140</v>
      </c>
      <c r="D7" s="16" t="s">
        <v>1170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010</v>
      </c>
      <c r="B8" s="224" t="str">
        <f>RIGHT(data!$C$96,4)</f>
        <v>2022</v>
      </c>
      <c r="C8" s="16" t="str">
        <f>data!I$55</f>
        <v>6150</v>
      </c>
      <c r="D8" s="16" t="s">
        <v>1170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010</v>
      </c>
      <c r="B9" s="224" t="str">
        <f>RIGHT(data!$C$96,4)</f>
        <v>2022</v>
      </c>
      <c r="C9" s="16" t="str">
        <f>data!J$55</f>
        <v>6170</v>
      </c>
      <c r="D9" s="16" t="s">
        <v>1170</v>
      </c>
      <c r="E9" s="222">
        <f>ROUND(data!J59,0)</f>
        <v>0</v>
      </c>
      <c r="F9" s="212">
        <f>ROUND(data!J60,2)</f>
        <v>0</v>
      </c>
      <c r="G9" s="222">
        <f>ROUND(data!J61,0)</f>
        <v>18407</v>
      </c>
      <c r="H9" s="222">
        <f>ROUND(data!J62,0)</f>
        <v>3000</v>
      </c>
      <c r="I9" s="222">
        <f>ROUND(data!J63,0)</f>
        <v>0</v>
      </c>
      <c r="J9" s="222">
        <f>ROUND(data!J64,0)</f>
        <v>12324</v>
      </c>
      <c r="K9" s="222">
        <f>ROUND(data!J65,0)</f>
        <v>0</v>
      </c>
      <c r="L9" s="222">
        <f>ROUND(data!J66,0)</f>
        <v>606882</v>
      </c>
      <c r="M9" s="66">
        <f>ROUND(data!J67,0)</f>
        <v>0</v>
      </c>
      <c r="N9" s="222">
        <f>ROUND(data!J68,0)</f>
        <v>0</v>
      </c>
      <c r="O9" s="222">
        <f>ROUND(data!J69,0)</f>
        <v>272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272</v>
      </c>
      <c r="AD9" s="222">
        <f>ROUND(data!J84,0)</f>
        <v>0</v>
      </c>
      <c r="AE9" s="222">
        <f>ROUND(data!J89,0)</f>
        <v>2137965</v>
      </c>
      <c r="AF9" s="222">
        <f>ROUND(data!J87,0)</f>
        <v>2137965</v>
      </c>
      <c r="AG9" s="222">
        <f>IF(data!J90&gt;0,ROUND(data!J90,0),0)</f>
        <v>2058</v>
      </c>
      <c r="AH9" s="222">
        <f>IF(data!J91&gt;0,ROUND(data!J91,0),0)</f>
        <v>0</v>
      </c>
      <c r="AI9" s="222">
        <f>IF(data!J92&gt;0,ROUND(data!J92,0),0)</f>
        <v>180</v>
      </c>
      <c r="AJ9" s="222">
        <f>IF(data!J93&gt;0,ROUND(data!J93,0),0)</f>
        <v>2145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010</v>
      </c>
      <c r="B10" s="224" t="str">
        <f>RIGHT(data!$C$96,4)</f>
        <v>2022</v>
      </c>
      <c r="C10" s="16" t="str">
        <f>data!K$55</f>
        <v>6200</v>
      </c>
      <c r="D10" s="16" t="s">
        <v>1170</v>
      </c>
      <c r="E10" s="222">
        <f>ROUND(data!K59,0)</f>
        <v>10176</v>
      </c>
      <c r="F10" s="212">
        <f>ROUND(data!K60,2)</f>
        <v>119.27</v>
      </c>
      <c r="G10" s="222">
        <f>ROUND(data!K61,0)</f>
        <v>10908627</v>
      </c>
      <c r="H10" s="222">
        <f>ROUND(data!K62,0)</f>
        <v>1890988</v>
      </c>
      <c r="I10" s="222">
        <f>ROUND(data!K63,0)</f>
        <v>0</v>
      </c>
      <c r="J10" s="222">
        <f>ROUND(data!K64,0)</f>
        <v>1050395</v>
      </c>
      <c r="K10" s="222">
        <f>ROUND(data!K65,0)</f>
        <v>408754</v>
      </c>
      <c r="L10" s="222">
        <f>ROUND(data!K66,0)</f>
        <v>597333</v>
      </c>
      <c r="M10" s="66">
        <f>ROUND(data!K67,0)</f>
        <v>276926</v>
      </c>
      <c r="N10" s="222">
        <f>ROUND(data!K68,0)</f>
        <v>745310</v>
      </c>
      <c r="O10" s="222">
        <f>ROUND(data!K69,0)</f>
        <v>647643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647643</v>
      </c>
      <c r="AD10" s="222">
        <f>ROUND(data!K84,0)</f>
        <v>6805864</v>
      </c>
      <c r="AE10" s="222">
        <f>ROUND(data!K89,0)</f>
        <v>9604158</v>
      </c>
      <c r="AF10" s="222">
        <f>ROUND(data!K87,0)</f>
        <v>9604158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500</v>
      </c>
      <c r="AK10" s="212">
        <f>IF(data!K94&gt;0,ROUND(data!K94,2),0)</f>
        <v>60.64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010</v>
      </c>
      <c r="B11" s="224" t="str">
        <f>RIGHT(data!$C$96,4)</f>
        <v>2022</v>
      </c>
      <c r="C11" s="16" t="str">
        <f>data!L$55</f>
        <v>6210</v>
      </c>
      <c r="D11" s="16" t="s">
        <v>1170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010</v>
      </c>
      <c r="B12" s="224" t="str">
        <f>RIGHT(data!$C$96,4)</f>
        <v>2022</v>
      </c>
      <c r="C12" s="16" t="str">
        <f>data!M$55</f>
        <v>6330</v>
      </c>
      <c r="D12" s="16" t="s">
        <v>1170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010</v>
      </c>
      <c r="B13" s="224" t="str">
        <f>RIGHT(data!$C$96,4)</f>
        <v>2022</v>
      </c>
      <c r="C13" s="16" t="str">
        <f>data!N$55</f>
        <v>6400</v>
      </c>
      <c r="D13" s="16" t="s">
        <v>1170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13157</v>
      </c>
      <c r="K13" s="222">
        <f>ROUND(data!N65,0)</f>
        <v>15</v>
      </c>
      <c r="L13" s="222">
        <f>ROUND(data!N66,0)</f>
        <v>154</v>
      </c>
      <c r="M13" s="66">
        <f>ROUND(data!N67,0)</f>
        <v>0</v>
      </c>
      <c r="N13" s="222">
        <f>ROUND(data!N68,0)</f>
        <v>1550</v>
      </c>
      <c r="O13" s="222">
        <f>ROUND(data!N69,0)</f>
        <v>-14709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-14709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249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010</v>
      </c>
      <c r="B14" s="224" t="str">
        <f>RIGHT(data!$C$96,4)</f>
        <v>2022</v>
      </c>
      <c r="C14" s="16" t="str">
        <f>data!O$55</f>
        <v>7010</v>
      </c>
      <c r="D14" s="16" t="s">
        <v>1170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-47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-934</v>
      </c>
      <c r="O14" s="222">
        <f>ROUND(data!O69,0)</f>
        <v>32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32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010</v>
      </c>
      <c r="B15" s="224" t="str">
        <f>RIGHT(data!$C$96,4)</f>
        <v>2022</v>
      </c>
      <c r="C15" s="16" t="str">
        <f>data!P$55</f>
        <v>7020</v>
      </c>
      <c r="D15" s="16" t="s">
        <v>1170</v>
      </c>
      <c r="E15" s="222">
        <f>ROUND(data!P59,0)</f>
        <v>2027214</v>
      </c>
      <c r="F15" s="212">
        <f>ROUND(data!P60,2)</f>
        <v>122.79</v>
      </c>
      <c r="G15" s="222">
        <f>ROUND(data!P61,0)</f>
        <v>16430856</v>
      </c>
      <c r="H15" s="222">
        <f>ROUND(data!P62,0)</f>
        <v>2690160</v>
      </c>
      <c r="I15" s="222">
        <f>ROUND(data!P63,0)</f>
        <v>1230288</v>
      </c>
      <c r="J15" s="222">
        <f>ROUND(data!P64,0)</f>
        <v>43484162</v>
      </c>
      <c r="K15" s="222">
        <f>ROUND(data!P65,0)</f>
        <v>89125</v>
      </c>
      <c r="L15" s="222">
        <f>ROUND(data!P66,0)</f>
        <v>1583420</v>
      </c>
      <c r="M15" s="66">
        <f>ROUND(data!P67,0)</f>
        <v>3058117</v>
      </c>
      <c r="N15" s="222">
        <f>ROUND(data!P68,0)</f>
        <v>491498</v>
      </c>
      <c r="O15" s="222">
        <f>ROUND(data!P69,0)</f>
        <v>2143690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2143690</v>
      </c>
      <c r="AD15" s="222">
        <f>ROUND(data!P84,0)</f>
        <v>0</v>
      </c>
      <c r="AE15" s="222">
        <f>ROUND(data!P89,0)</f>
        <v>507218350</v>
      </c>
      <c r="AF15" s="222">
        <f>ROUND(data!P87,0)</f>
        <v>269258765</v>
      </c>
      <c r="AG15" s="222">
        <f>IF(data!P90&gt;0,ROUND(data!P90,0),0)</f>
        <v>47244</v>
      </c>
      <c r="AH15" s="222">
        <f>IF(data!P91&gt;0,ROUND(data!P91,0),0)</f>
        <v>0</v>
      </c>
      <c r="AI15" s="222">
        <f>IF(data!P92&gt;0,ROUND(data!P92,0),0)</f>
        <v>4141</v>
      </c>
      <c r="AJ15" s="222">
        <f>IF(data!P93&gt;0,ROUND(data!P93,0),0)</f>
        <v>438216</v>
      </c>
      <c r="AK15" s="212">
        <f>IF(data!P94&gt;0,ROUND(data!P94,2),0)</f>
        <v>48.31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010</v>
      </c>
      <c r="B16" s="224" t="str">
        <f>RIGHT(data!$C$96,4)</f>
        <v>2022</v>
      </c>
      <c r="C16" s="16" t="str">
        <f>data!Q$55</f>
        <v>7030</v>
      </c>
      <c r="D16" s="16" t="s">
        <v>1170</v>
      </c>
      <c r="E16" s="222">
        <f>ROUND(data!Q59,0)</f>
        <v>1983038</v>
      </c>
      <c r="F16" s="212">
        <f>ROUND(data!Q60,2)</f>
        <v>71.56</v>
      </c>
      <c r="G16" s="222">
        <f>ROUND(data!Q61,0)</f>
        <v>8670490</v>
      </c>
      <c r="H16" s="222">
        <f>ROUND(data!Q62,0)</f>
        <v>1417087</v>
      </c>
      <c r="I16" s="222">
        <f>ROUND(data!Q63,0)</f>
        <v>0</v>
      </c>
      <c r="J16" s="222">
        <f>ROUND(data!Q64,0)</f>
        <v>1062705</v>
      </c>
      <c r="K16" s="222">
        <f>ROUND(data!Q65,0)</f>
        <v>38566</v>
      </c>
      <c r="L16" s="222">
        <f>ROUND(data!Q66,0)</f>
        <v>16123</v>
      </c>
      <c r="M16" s="66">
        <f>ROUND(data!Q67,0)</f>
        <v>128208</v>
      </c>
      <c r="N16" s="222">
        <f>ROUND(data!Q68,0)</f>
        <v>105700</v>
      </c>
      <c r="O16" s="222">
        <f>ROUND(data!Q69,0)</f>
        <v>136123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136123</v>
      </c>
      <c r="AD16" s="222">
        <f>ROUND(data!Q84,0)</f>
        <v>1500</v>
      </c>
      <c r="AE16" s="222">
        <f>ROUND(data!Q89,0)</f>
        <v>28538034</v>
      </c>
      <c r="AF16" s="222">
        <f>ROUND(data!Q87,0)</f>
        <v>8921671</v>
      </c>
      <c r="AG16" s="222">
        <f>IF(data!Q90&gt;0,ROUND(data!Q90,0),0)</f>
        <v>28270</v>
      </c>
      <c r="AH16" s="222">
        <f>IF(data!Q91&gt;0,ROUND(data!Q91,0),0)</f>
        <v>490</v>
      </c>
      <c r="AI16" s="222">
        <f>IF(data!Q92&gt;0,ROUND(data!Q92,0),0)</f>
        <v>2478</v>
      </c>
      <c r="AJ16" s="222">
        <f>IF(data!Q93&gt;0,ROUND(data!Q93,0),0)</f>
        <v>11107</v>
      </c>
      <c r="AK16" s="212">
        <f>IF(data!Q94&gt;0,ROUND(data!Q94,2),0)</f>
        <v>67.94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010</v>
      </c>
      <c r="B17" s="224" t="str">
        <f>RIGHT(data!$C$96,4)</f>
        <v>2022</v>
      </c>
      <c r="C17" s="16" t="str">
        <f>data!R$55</f>
        <v>7040</v>
      </c>
      <c r="D17" s="16" t="s">
        <v>1170</v>
      </c>
      <c r="E17" s="222">
        <f>ROUND(data!R59,0)</f>
        <v>2375974</v>
      </c>
      <c r="F17" s="212">
        <f>ROUND(data!R60,2)</f>
        <v>84.38</v>
      </c>
      <c r="G17" s="222">
        <f>ROUND(data!R61,0)</f>
        <v>22534733</v>
      </c>
      <c r="H17" s="222">
        <f>ROUND(data!R62,0)</f>
        <v>6156370</v>
      </c>
      <c r="I17" s="222">
        <f>ROUND(data!R63,0)</f>
        <v>0</v>
      </c>
      <c r="J17" s="222">
        <f>ROUND(data!R64,0)</f>
        <v>3653555</v>
      </c>
      <c r="K17" s="222">
        <f>ROUND(data!R65,0)</f>
        <v>32966</v>
      </c>
      <c r="L17" s="222">
        <f>ROUND(data!R66,0)</f>
        <v>12578</v>
      </c>
      <c r="M17" s="66">
        <f>ROUND(data!R67,0)</f>
        <v>369217</v>
      </c>
      <c r="N17" s="222">
        <f>ROUND(data!R68,0)</f>
        <v>30923</v>
      </c>
      <c r="O17" s="222">
        <f>ROUND(data!R69,0)</f>
        <v>789796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789796</v>
      </c>
      <c r="AD17" s="222">
        <f>ROUND(data!R84,0)</f>
        <v>15720</v>
      </c>
      <c r="AE17" s="222">
        <f>ROUND(data!R89,0)</f>
        <v>79026226</v>
      </c>
      <c r="AF17" s="222">
        <f>ROUND(data!R87,0)</f>
        <v>8089503</v>
      </c>
      <c r="AG17" s="222">
        <f>IF(data!R90&gt;0,ROUND(data!R90,0),0)</f>
        <v>18939</v>
      </c>
      <c r="AH17" s="222">
        <f>IF(data!R91&gt;0,ROUND(data!R91,0),0)</f>
        <v>0</v>
      </c>
      <c r="AI17" s="222">
        <f>IF(data!R92&gt;0,ROUND(data!R92,0),0)</f>
        <v>1660</v>
      </c>
      <c r="AJ17" s="222">
        <f>IF(data!R93&gt;0,ROUND(data!R93,0),0)</f>
        <v>29188</v>
      </c>
      <c r="AK17" s="212">
        <f>IF(data!R94&gt;0,ROUND(data!R94,2),0)</f>
        <v>5.85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010</v>
      </c>
      <c r="B18" s="224" t="str">
        <f>RIGHT(data!$C$96,4)</f>
        <v>2022</v>
      </c>
      <c r="C18" s="16" t="str">
        <f>data!S$55</f>
        <v>7050</v>
      </c>
      <c r="D18" s="16" t="s">
        <v>1170</v>
      </c>
      <c r="E18" s="222"/>
      <c r="F18" s="212">
        <f>ROUND(data!S60,2)</f>
        <v>118.12</v>
      </c>
      <c r="G18" s="222">
        <f>ROUND(data!S61,0)</f>
        <v>7133072</v>
      </c>
      <c r="H18" s="222">
        <f>ROUND(data!S62,0)</f>
        <v>1174973</v>
      </c>
      <c r="I18" s="222">
        <f>ROUND(data!S63,0)</f>
        <v>0</v>
      </c>
      <c r="J18" s="222">
        <f>ROUND(data!S64,0)</f>
        <v>1557978</v>
      </c>
      <c r="K18" s="222">
        <f>ROUND(data!S65,0)</f>
        <v>27648</v>
      </c>
      <c r="L18" s="222">
        <f>ROUND(data!S66,0)</f>
        <v>527136</v>
      </c>
      <c r="M18" s="66">
        <f>ROUND(data!S67,0)</f>
        <v>305523</v>
      </c>
      <c r="N18" s="222">
        <f>ROUND(data!S68,0)</f>
        <v>761</v>
      </c>
      <c r="O18" s="222">
        <f>ROUND(data!S69,0)</f>
        <v>532230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532230</v>
      </c>
      <c r="AD18" s="222">
        <f>ROUND(data!S84,0)</f>
        <v>7360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17978</v>
      </c>
      <c r="AH18" s="222">
        <f>IF(data!S91&gt;0,ROUND(data!S91,0),0)</f>
        <v>0</v>
      </c>
      <c r="AI18" s="222">
        <f>IF(data!S92&gt;0,ROUND(data!S92,0),0)</f>
        <v>1576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010</v>
      </c>
      <c r="B19" s="224" t="str">
        <f>RIGHT(data!$C$96,4)</f>
        <v>2022</v>
      </c>
      <c r="C19" s="16" t="str">
        <f>data!T$55</f>
        <v>7060</v>
      </c>
      <c r="D19" s="16" t="s">
        <v>1170</v>
      </c>
      <c r="E19" s="222"/>
      <c r="F19" s="212">
        <f>ROUND(data!T60,2)</f>
        <v>14.92</v>
      </c>
      <c r="G19" s="222">
        <f>ROUND(data!T61,0)</f>
        <v>2569716</v>
      </c>
      <c r="H19" s="222">
        <f>ROUND(data!T62,0)</f>
        <v>418827</v>
      </c>
      <c r="I19" s="222">
        <f>ROUND(data!T63,0)</f>
        <v>0</v>
      </c>
      <c r="J19" s="222">
        <f>ROUND(data!T64,0)</f>
        <v>549362</v>
      </c>
      <c r="K19" s="222">
        <f>ROUND(data!T65,0)</f>
        <v>4469</v>
      </c>
      <c r="L19" s="222">
        <f>ROUND(data!T66,0)</f>
        <v>4080</v>
      </c>
      <c r="M19" s="66">
        <f>ROUND(data!T67,0)</f>
        <v>27126</v>
      </c>
      <c r="N19" s="222">
        <f>ROUND(data!T68,0)</f>
        <v>0</v>
      </c>
      <c r="O19" s="222">
        <f>ROUND(data!T69,0)</f>
        <v>8195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8195</v>
      </c>
      <c r="AD19" s="222">
        <f>ROUND(data!T84,0)</f>
        <v>0</v>
      </c>
      <c r="AE19" s="222">
        <f>ROUND(data!T89,0)</f>
        <v>6224459</v>
      </c>
      <c r="AF19" s="222">
        <f>ROUND(data!T87,0)</f>
        <v>5326508</v>
      </c>
      <c r="AG19" s="222">
        <f>IF(data!T90&gt;0,ROUND(data!T90,0),0)</f>
        <v>925</v>
      </c>
      <c r="AH19" s="222">
        <f>IF(data!T91&gt;0,ROUND(data!T91,0),0)</f>
        <v>0</v>
      </c>
      <c r="AI19" s="222">
        <f>IF(data!T92&gt;0,ROUND(data!T92,0),0)</f>
        <v>81</v>
      </c>
      <c r="AJ19" s="222">
        <f>IF(data!T93&gt;0,ROUND(data!T93,0),0)</f>
        <v>514</v>
      </c>
      <c r="AK19" s="212">
        <f>IF(data!T94&gt;0,ROUND(data!T94,2),0)</f>
        <v>14.68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010</v>
      </c>
      <c r="B20" s="224" t="str">
        <f>RIGHT(data!$C$96,4)</f>
        <v>2022</v>
      </c>
      <c r="C20" s="16" t="str">
        <f>data!U$55</f>
        <v>7070</v>
      </c>
      <c r="D20" s="16" t="s">
        <v>1170</v>
      </c>
      <c r="E20" s="222">
        <f>ROUND(data!U59,0)</f>
        <v>2410575</v>
      </c>
      <c r="F20" s="212">
        <f>ROUND(data!U60,2)</f>
        <v>152.35</v>
      </c>
      <c r="G20" s="222">
        <f>ROUND(data!U61,0)</f>
        <v>16790826</v>
      </c>
      <c r="H20" s="222">
        <f>ROUND(data!U62,0)</f>
        <v>3765360</v>
      </c>
      <c r="I20" s="222">
        <f>ROUND(data!U63,0)</f>
        <v>46984</v>
      </c>
      <c r="J20" s="222">
        <f>ROUND(data!U64,0)</f>
        <v>16738346</v>
      </c>
      <c r="K20" s="222">
        <f>ROUND(data!U65,0)</f>
        <v>69665</v>
      </c>
      <c r="L20" s="222">
        <f>ROUND(data!U66,0)</f>
        <v>6863138</v>
      </c>
      <c r="M20" s="66">
        <f>ROUND(data!U67,0)</f>
        <v>474463</v>
      </c>
      <c r="N20" s="222">
        <f>ROUND(data!U68,0)</f>
        <v>349603</v>
      </c>
      <c r="O20" s="222">
        <f>ROUND(data!U69,0)</f>
        <v>883247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883247</v>
      </c>
      <c r="AD20" s="222">
        <f>ROUND(data!U84,0)</f>
        <v>67588</v>
      </c>
      <c r="AE20" s="222">
        <f>ROUND(data!U89,0)</f>
        <v>206236785</v>
      </c>
      <c r="AF20" s="222">
        <f>ROUND(data!U87,0)</f>
        <v>53649113</v>
      </c>
      <c r="AG20" s="222">
        <f>IF(data!U90&gt;0,ROUND(data!U90,0),0)</f>
        <v>31765</v>
      </c>
      <c r="AH20" s="222">
        <f>IF(data!U91&gt;0,ROUND(data!U91,0),0)</f>
        <v>0</v>
      </c>
      <c r="AI20" s="222">
        <f>IF(data!U92&gt;0,ROUND(data!U92,0),0)</f>
        <v>2785</v>
      </c>
      <c r="AJ20" s="222">
        <f>IF(data!U93&gt;0,ROUND(data!U93,0),0)</f>
        <v>43121</v>
      </c>
      <c r="AK20" s="212">
        <f>IF(data!U94&gt;0,ROUND(data!U94,2),0)</f>
        <v>0.45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010</v>
      </c>
      <c r="B21" s="224" t="str">
        <f>RIGHT(data!$C$96,4)</f>
        <v>2022</v>
      </c>
      <c r="C21" s="16" t="str">
        <f>data!V$55</f>
        <v>7110</v>
      </c>
      <c r="D21" s="16" t="s">
        <v>1170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010</v>
      </c>
      <c r="B22" s="224" t="str">
        <f>RIGHT(data!$C$96,4)</f>
        <v>2022</v>
      </c>
      <c r="C22" s="16" t="str">
        <f>data!W$55</f>
        <v>7120</v>
      </c>
      <c r="D22" s="16" t="s">
        <v>1170</v>
      </c>
      <c r="E22" s="222">
        <f>ROUND(data!W59,0)</f>
        <v>98383</v>
      </c>
      <c r="F22" s="212">
        <f>ROUND(data!W60,2)</f>
        <v>9.89</v>
      </c>
      <c r="G22" s="222">
        <f>ROUND(data!W61,0)</f>
        <v>2008487</v>
      </c>
      <c r="H22" s="222">
        <f>ROUND(data!W62,0)</f>
        <v>522605</v>
      </c>
      <c r="I22" s="222">
        <f>ROUND(data!W63,0)</f>
        <v>0</v>
      </c>
      <c r="J22" s="222">
        <f>ROUND(data!W64,0)</f>
        <v>452945</v>
      </c>
      <c r="K22" s="222">
        <f>ROUND(data!W65,0)</f>
        <v>17847</v>
      </c>
      <c r="L22" s="222">
        <f>ROUND(data!W66,0)</f>
        <v>181726</v>
      </c>
      <c r="M22" s="66">
        <f>ROUND(data!W67,0)</f>
        <v>762629</v>
      </c>
      <c r="N22" s="222">
        <f>ROUND(data!W68,0)</f>
        <v>283</v>
      </c>
      <c r="O22" s="222">
        <f>ROUND(data!W69,0)</f>
        <v>478496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478496</v>
      </c>
      <c r="AD22" s="222">
        <f>ROUND(data!W84,0)</f>
        <v>0</v>
      </c>
      <c r="AE22" s="222">
        <f>ROUND(data!W89,0)</f>
        <v>32364696</v>
      </c>
      <c r="AF22" s="222">
        <f>ROUND(data!W87,0)</f>
        <v>3932679</v>
      </c>
      <c r="AG22" s="222">
        <f>IF(data!W90&gt;0,ROUND(data!W90,0),0)</f>
        <v>6696</v>
      </c>
      <c r="AH22" s="222">
        <f>IF(data!W91&gt;0,ROUND(data!W91,0),0)</f>
        <v>0</v>
      </c>
      <c r="AI22" s="222">
        <f>IF(data!W92&gt;0,ROUND(data!W92,0),0)</f>
        <v>587</v>
      </c>
      <c r="AJ22" s="222">
        <f>IF(data!W93&gt;0,ROUND(data!W93,0),0)</f>
        <v>72545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010</v>
      </c>
      <c r="B23" s="224" t="str">
        <f>RIGHT(data!$C$96,4)</f>
        <v>2022</v>
      </c>
      <c r="C23" s="16" t="str">
        <f>data!X$55</f>
        <v>7130</v>
      </c>
      <c r="D23" s="16" t="s">
        <v>1170</v>
      </c>
      <c r="E23" s="222">
        <f>ROUND(data!X59,0)</f>
        <v>158985</v>
      </c>
      <c r="F23" s="212">
        <f>ROUND(data!X60,2)</f>
        <v>16.17</v>
      </c>
      <c r="G23" s="222">
        <f>ROUND(data!X61,0)</f>
        <v>3320688</v>
      </c>
      <c r="H23" s="222">
        <f>ROUND(data!X62,0)</f>
        <v>830875</v>
      </c>
      <c r="I23" s="222">
        <f>ROUND(data!X63,0)</f>
        <v>0</v>
      </c>
      <c r="J23" s="222">
        <f>ROUND(data!X64,0)</f>
        <v>1044236</v>
      </c>
      <c r="K23" s="222">
        <f>ROUND(data!X65,0)</f>
        <v>11317</v>
      </c>
      <c r="L23" s="222">
        <f>ROUND(data!X66,0)</f>
        <v>47417</v>
      </c>
      <c r="M23" s="66">
        <f>ROUND(data!X67,0)</f>
        <v>575180</v>
      </c>
      <c r="N23" s="222">
        <f>ROUND(data!X68,0)</f>
        <v>455</v>
      </c>
      <c r="O23" s="222">
        <f>ROUND(data!X69,0)</f>
        <v>574671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574671</v>
      </c>
      <c r="AD23" s="222">
        <f>ROUND(data!X84,0)</f>
        <v>0</v>
      </c>
      <c r="AE23" s="222">
        <f>ROUND(data!X89,0)</f>
        <v>61038844</v>
      </c>
      <c r="AF23" s="222">
        <f>ROUND(data!X87,0)</f>
        <v>15920433</v>
      </c>
      <c r="AG23" s="222">
        <f>IF(data!X90&gt;0,ROUND(data!X90,0),0)</f>
        <v>4022</v>
      </c>
      <c r="AH23" s="222">
        <f>IF(data!X91&gt;0,ROUND(data!X91,0),0)</f>
        <v>0</v>
      </c>
      <c r="AI23" s="222">
        <f>IF(data!X92&gt;0,ROUND(data!X92,0),0)</f>
        <v>353</v>
      </c>
      <c r="AJ23" s="222">
        <f>IF(data!X93&gt;0,ROUND(data!X93,0),0)</f>
        <v>120577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010</v>
      </c>
      <c r="B24" s="224" t="str">
        <f>RIGHT(data!$C$96,4)</f>
        <v>2022</v>
      </c>
      <c r="C24" s="16" t="str">
        <f>data!Y$55</f>
        <v>7140</v>
      </c>
      <c r="D24" s="16" t="s">
        <v>1170</v>
      </c>
      <c r="E24" s="222">
        <f>ROUND(data!Y59,0)</f>
        <v>159684</v>
      </c>
      <c r="F24" s="212">
        <f>ROUND(data!Y60,2)</f>
        <v>102.46</v>
      </c>
      <c r="G24" s="222">
        <f>ROUND(data!Y61,0)</f>
        <v>13783913</v>
      </c>
      <c r="H24" s="222">
        <f>ROUND(data!Y62,0)</f>
        <v>2817195</v>
      </c>
      <c r="I24" s="222">
        <f>ROUND(data!Y63,0)</f>
        <v>48450</v>
      </c>
      <c r="J24" s="222">
        <f>ROUND(data!Y64,0)</f>
        <v>6304332</v>
      </c>
      <c r="K24" s="222">
        <f>ROUND(data!Y65,0)</f>
        <v>57500</v>
      </c>
      <c r="L24" s="222">
        <f>ROUND(data!Y66,0)</f>
        <v>764850</v>
      </c>
      <c r="M24" s="66">
        <f>ROUND(data!Y67,0)</f>
        <v>3400378</v>
      </c>
      <c r="N24" s="222">
        <f>ROUND(data!Y68,0)</f>
        <v>5195</v>
      </c>
      <c r="O24" s="222">
        <f>ROUND(data!Y69,0)</f>
        <v>3288518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3288518</v>
      </c>
      <c r="AD24" s="222">
        <f>ROUND(data!Y84,0)</f>
        <v>18730</v>
      </c>
      <c r="AE24" s="222">
        <f>ROUND(data!Y89,0)</f>
        <v>115182446</v>
      </c>
      <c r="AF24" s="222">
        <f>ROUND(data!Y87,0)</f>
        <v>38478063</v>
      </c>
      <c r="AG24" s="222">
        <f>IF(data!Y90&gt;0,ROUND(data!Y90,0),0)</f>
        <v>34451</v>
      </c>
      <c r="AH24" s="222">
        <f>IF(data!Y91&gt;0,ROUND(data!Y91,0),0)</f>
        <v>15</v>
      </c>
      <c r="AI24" s="222">
        <f>IF(data!Y92&gt;0,ROUND(data!Y92,0),0)</f>
        <v>3020</v>
      </c>
      <c r="AJ24" s="222">
        <f>IF(data!Y93&gt;0,ROUND(data!Y93,0),0)</f>
        <v>374709</v>
      </c>
      <c r="AK24" s="212">
        <f>IF(data!Y94&gt;0,ROUND(data!Y94,2),0)</f>
        <v>10.9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010</v>
      </c>
      <c r="B25" s="224" t="str">
        <f>RIGHT(data!$C$96,4)</f>
        <v>2022</v>
      </c>
      <c r="C25" s="16" t="str">
        <f>data!Z$55</f>
        <v>7150</v>
      </c>
      <c r="D25" s="16" t="s">
        <v>1170</v>
      </c>
      <c r="E25" s="222">
        <f>ROUND(data!Z59,0)</f>
        <v>349882</v>
      </c>
      <c r="F25" s="212">
        <f>ROUND(data!Z60,2)</f>
        <v>41.53</v>
      </c>
      <c r="G25" s="222">
        <f>ROUND(data!Z61,0)</f>
        <v>8000446</v>
      </c>
      <c r="H25" s="222">
        <f>ROUND(data!Z62,0)</f>
        <v>2187467</v>
      </c>
      <c r="I25" s="222">
        <f>ROUND(data!Z63,0)</f>
        <v>76231</v>
      </c>
      <c r="J25" s="222">
        <f>ROUND(data!Z64,0)</f>
        <v>490270</v>
      </c>
      <c r="K25" s="222">
        <f>ROUND(data!Z65,0)</f>
        <v>31110</v>
      </c>
      <c r="L25" s="222">
        <f>ROUND(data!Z66,0)</f>
        <v>256671</v>
      </c>
      <c r="M25" s="66">
        <f>ROUND(data!Z67,0)</f>
        <v>510741</v>
      </c>
      <c r="N25" s="222">
        <f>ROUND(data!Z68,0)</f>
        <v>0</v>
      </c>
      <c r="O25" s="222">
        <f>ROUND(data!Z69,0)</f>
        <v>717784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717784</v>
      </c>
      <c r="AD25" s="222">
        <f>ROUND(data!Z84,0)</f>
        <v>1892887</v>
      </c>
      <c r="AE25" s="222">
        <f>ROUND(data!Z89,0)</f>
        <v>33417462</v>
      </c>
      <c r="AF25" s="222">
        <f>ROUND(data!Z87,0)</f>
        <v>1463787</v>
      </c>
      <c r="AG25" s="222">
        <f>IF(data!Z90&gt;0,ROUND(data!Z90,0),0)</f>
        <v>11293</v>
      </c>
      <c r="AH25" s="222">
        <f>IF(data!Z91&gt;0,ROUND(data!Z91,0),0)</f>
        <v>0</v>
      </c>
      <c r="AI25" s="222">
        <f>IF(data!Z92&gt;0,ROUND(data!Z92,0),0)</f>
        <v>990</v>
      </c>
      <c r="AJ25" s="222">
        <f>IF(data!Z93&gt;0,ROUND(data!Z93,0),0)</f>
        <v>27861</v>
      </c>
      <c r="AK25" s="212">
        <f>IF(data!Z94&gt;0,ROUND(data!Z94,2),0)</f>
        <v>4.78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010</v>
      </c>
      <c r="B26" s="224" t="str">
        <f>RIGHT(data!$C$96,4)</f>
        <v>2022</v>
      </c>
      <c r="C26" s="16" t="str">
        <f>data!AA$55</f>
        <v>7160</v>
      </c>
      <c r="D26" s="16" t="s">
        <v>1170</v>
      </c>
      <c r="E26" s="222">
        <f>ROUND(data!AA59,0)</f>
        <v>23890</v>
      </c>
      <c r="F26" s="212">
        <f>ROUND(data!AA60,2)</f>
        <v>6.95</v>
      </c>
      <c r="G26" s="222">
        <f>ROUND(data!AA61,0)</f>
        <v>1143174</v>
      </c>
      <c r="H26" s="222">
        <f>ROUND(data!AA62,0)</f>
        <v>254606</v>
      </c>
      <c r="I26" s="222">
        <f>ROUND(data!AA63,0)</f>
        <v>0</v>
      </c>
      <c r="J26" s="222">
        <f>ROUND(data!AA64,0)</f>
        <v>3269766</v>
      </c>
      <c r="K26" s="222">
        <f>ROUND(data!AA65,0)</f>
        <v>5121</v>
      </c>
      <c r="L26" s="222">
        <f>ROUND(data!AA66,0)</f>
        <v>9861</v>
      </c>
      <c r="M26" s="66">
        <f>ROUND(data!AA67,0)</f>
        <v>108905</v>
      </c>
      <c r="N26" s="222">
        <f>ROUND(data!AA68,0)</f>
        <v>300</v>
      </c>
      <c r="O26" s="222">
        <f>ROUND(data!AA69,0)</f>
        <v>284166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284166</v>
      </c>
      <c r="AD26" s="222">
        <f>ROUND(data!AA84,0)</f>
        <v>0</v>
      </c>
      <c r="AE26" s="222">
        <f>ROUND(data!AA89,0)</f>
        <v>25164160</v>
      </c>
      <c r="AF26" s="222">
        <f>ROUND(data!AA87,0)</f>
        <v>1012703</v>
      </c>
      <c r="AG26" s="222">
        <f>IF(data!AA90&gt;0,ROUND(data!AA90,0),0)</f>
        <v>6081</v>
      </c>
      <c r="AH26" s="222">
        <f>IF(data!AA91&gt;0,ROUND(data!AA91,0),0)</f>
        <v>0</v>
      </c>
      <c r="AI26" s="222">
        <f>IF(data!AA92&gt;0,ROUND(data!AA92,0),0)</f>
        <v>533</v>
      </c>
      <c r="AJ26" s="222">
        <f>IF(data!AA93&gt;0,ROUND(data!AA93,0),0)</f>
        <v>29651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010</v>
      </c>
      <c r="B27" s="224" t="str">
        <f>RIGHT(data!$C$96,4)</f>
        <v>2022</v>
      </c>
      <c r="C27" s="16" t="str">
        <f>data!AB$55</f>
        <v>7170</v>
      </c>
      <c r="D27" s="16" t="s">
        <v>1170</v>
      </c>
      <c r="E27" s="222"/>
      <c r="F27" s="212">
        <f>ROUND(data!AB60,2)</f>
        <v>82.55</v>
      </c>
      <c r="G27" s="222">
        <f>ROUND(data!AB61,0)</f>
        <v>9694149</v>
      </c>
      <c r="H27" s="222">
        <f>ROUND(data!AB62,0)</f>
        <v>1602935</v>
      </c>
      <c r="I27" s="222">
        <f>ROUND(data!AB63,0)</f>
        <v>21350</v>
      </c>
      <c r="J27" s="222">
        <f>ROUND(data!AB64,0)</f>
        <v>62579775</v>
      </c>
      <c r="K27" s="222">
        <f>ROUND(data!AB65,0)</f>
        <v>36711</v>
      </c>
      <c r="L27" s="222">
        <f>ROUND(data!AB66,0)</f>
        <v>79822</v>
      </c>
      <c r="M27" s="66">
        <f>ROUND(data!AB67,0)</f>
        <v>324307</v>
      </c>
      <c r="N27" s="222">
        <f>ROUND(data!AB68,0)</f>
        <v>178225</v>
      </c>
      <c r="O27" s="222">
        <f>ROUND(data!AB69,0)</f>
        <v>877461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877461</v>
      </c>
      <c r="AD27" s="222">
        <f>ROUND(data!AB84,0)</f>
        <v>125471</v>
      </c>
      <c r="AE27" s="222">
        <f>ROUND(data!AB89,0)</f>
        <v>112262867</v>
      </c>
      <c r="AF27" s="222">
        <f>ROUND(data!AB87,0)</f>
        <v>56337588</v>
      </c>
      <c r="AG27" s="222">
        <f>IF(data!AB90&gt;0,ROUND(data!AB90,0),0)</f>
        <v>10636</v>
      </c>
      <c r="AH27" s="222">
        <f>IF(data!AB91&gt;0,ROUND(data!AB91,0),0)</f>
        <v>0</v>
      </c>
      <c r="AI27" s="222">
        <f>IF(data!AB92&gt;0,ROUND(data!AB92,0),0)</f>
        <v>932</v>
      </c>
      <c r="AJ27" s="222">
        <f>IF(data!AB93&gt;0,ROUND(data!AB93,0),0)</f>
        <v>0</v>
      </c>
      <c r="AK27" s="212">
        <f>IF(data!AB94&gt;0,ROUND(data!AB94,2),0)</f>
        <v>0.03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010</v>
      </c>
      <c r="B28" s="224" t="str">
        <f>RIGHT(data!$C$96,4)</f>
        <v>2022</v>
      </c>
      <c r="C28" s="16" t="str">
        <f>data!AC$55</f>
        <v>7180</v>
      </c>
      <c r="D28" s="16" t="s">
        <v>1170</v>
      </c>
      <c r="E28" s="222">
        <f>ROUND(data!AC59,0)</f>
        <v>101240</v>
      </c>
      <c r="F28" s="212">
        <f>ROUND(data!AC60,2)</f>
        <v>22.15</v>
      </c>
      <c r="G28" s="222">
        <f>ROUND(data!AC61,0)</f>
        <v>2157125</v>
      </c>
      <c r="H28" s="222">
        <f>ROUND(data!AC62,0)</f>
        <v>352640</v>
      </c>
      <c r="I28" s="222">
        <f>ROUND(data!AC63,0)</f>
        <v>0</v>
      </c>
      <c r="J28" s="222">
        <f>ROUND(data!AC64,0)</f>
        <v>365309</v>
      </c>
      <c r="K28" s="222">
        <f>ROUND(data!AC65,0)</f>
        <v>3644</v>
      </c>
      <c r="L28" s="222">
        <f>ROUND(data!AC66,0)</f>
        <v>0</v>
      </c>
      <c r="M28" s="66">
        <f>ROUND(data!AC67,0)</f>
        <v>96663</v>
      </c>
      <c r="N28" s="222">
        <f>ROUND(data!AC68,0)</f>
        <v>24318</v>
      </c>
      <c r="O28" s="222">
        <f>ROUND(data!AC69,0)</f>
        <v>129861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129861</v>
      </c>
      <c r="AD28" s="222">
        <f>ROUND(data!AC84,0)</f>
        <v>0</v>
      </c>
      <c r="AE28" s="222">
        <f>ROUND(data!AC89,0)</f>
        <v>22329422</v>
      </c>
      <c r="AF28" s="222">
        <f>ROUND(data!AC87,0)</f>
        <v>21774302</v>
      </c>
      <c r="AG28" s="222">
        <f>IF(data!AC90&gt;0,ROUND(data!AC90,0),0)</f>
        <v>956</v>
      </c>
      <c r="AH28" s="222">
        <f>IF(data!AC91&gt;0,ROUND(data!AC91,0),0)</f>
        <v>0</v>
      </c>
      <c r="AI28" s="222">
        <f>IF(data!AC92&gt;0,ROUND(data!AC92,0),0)</f>
        <v>84</v>
      </c>
      <c r="AJ28" s="222">
        <f>IF(data!AC93&gt;0,ROUND(data!AC93,0),0)</f>
        <v>14750</v>
      </c>
      <c r="AK28" s="212">
        <f>IF(data!AC94&gt;0,ROUND(data!AC94,2),0)</f>
        <v>0.02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010</v>
      </c>
      <c r="B29" s="224" t="str">
        <f>RIGHT(data!$C$96,4)</f>
        <v>2022</v>
      </c>
      <c r="C29" s="16" t="str">
        <f>data!AD$55</f>
        <v>7190</v>
      </c>
      <c r="D29" s="16" t="s">
        <v>1170</v>
      </c>
      <c r="E29" s="222">
        <f>ROUND(data!AD59,0)</f>
        <v>23389</v>
      </c>
      <c r="F29" s="212">
        <f>ROUND(data!AD60,2)</f>
        <v>0</v>
      </c>
      <c r="G29" s="222">
        <f>ROUND(data!AD61,0)</f>
        <v>7993</v>
      </c>
      <c r="H29" s="222">
        <f>ROUND(data!AD62,0)</f>
        <v>2788</v>
      </c>
      <c r="I29" s="222">
        <f>ROUND(data!AD63,0)</f>
        <v>0</v>
      </c>
      <c r="J29" s="222">
        <f>ROUND(data!AD64,0)</f>
        <v>43787</v>
      </c>
      <c r="K29" s="222">
        <f>ROUND(data!AD65,0)</f>
        <v>2145</v>
      </c>
      <c r="L29" s="222">
        <f>ROUND(data!AD66,0)</f>
        <v>2004164</v>
      </c>
      <c r="M29" s="66">
        <f>ROUND(data!AD67,0)</f>
        <v>327</v>
      </c>
      <c r="N29" s="222">
        <f>ROUND(data!AD68,0)</f>
        <v>2097</v>
      </c>
      <c r="O29" s="222">
        <f>ROUND(data!AD69,0)</f>
        <v>3842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3842</v>
      </c>
      <c r="AD29" s="222">
        <f>ROUND(data!AD84,0)</f>
        <v>0</v>
      </c>
      <c r="AE29" s="222">
        <f>ROUND(data!AD89,0)</f>
        <v>7684251</v>
      </c>
      <c r="AF29" s="222">
        <f>ROUND(data!AD87,0)</f>
        <v>7172414</v>
      </c>
      <c r="AG29" s="222">
        <f>IF(data!AD90&gt;0,ROUND(data!AD90,0),0)</f>
        <v>1581</v>
      </c>
      <c r="AH29" s="222">
        <f>IF(data!AD91&gt;0,ROUND(data!AD91,0),0)</f>
        <v>0</v>
      </c>
      <c r="AI29" s="222">
        <f>IF(data!AD92&gt;0,ROUND(data!AD92,0),0)</f>
        <v>139</v>
      </c>
      <c r="AJ29" s="222">
        <f>IF(data!AD93&gt;0,ROUND(data!AD93,0),0)</f>
        <v>3562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010</v>
      </c>
      <c r="B30" s="224" t="str">
        <f>RIGHT(data!$C$96,4)</f>
        <v>2022</v>
      </c>
      <c r="C30" s="16" t="str">
        <f>data!AE$55</f>
        <v>7200</v>
      </c>
      <c r="D30" s="16" t="s">
        <v>1170</v>
      </c>
      <c r="E30" s="222">
        <f>ROUND(data!AE59,0)</f>
        <v>204504</v>
      </c>
      <c r="F30" s="212">
        <f>ROUND(data!AE60,2)</f>
        <v>64.53</v>
      </c>
      <c r="G30" s="222">
        <f>ROUND(data!AE61,0)</f>
        <v>7472183</v>
      </c>
      <c r="H30" s="222">
        <f>ROUND(data!AE62,0)</f>
        <v>1526885</v>
      </c>
      <c r="I30" s="222">
        <f>ROUND(data!AE63,0)</f>
        <v>3331</v>
      </c>
      <c r="J30" s="222">
        <f>ROUND(data!AE64,0)</f>
        <v>1059682</v>
      </c>
      <c r="K30" s="222">
        <f>ROUND(data!AE65,0)</f>
        <v>28016</v>
      </c>
      <c r="L30" s="222">
        <f>ROUND(data!AE66,0)</f>
        <v>21264</v>
      </c>
      <c r="M30" s="66">
        <f>ROUND(data!AE67,0)</f>
        <v>44555</v>
      </c>
      <c r="N30" s="222">
        <f>ROUND(data!AE68,0)</f>
        <v>15515</v>
      </c>
      <c r="O30" s="222">
        <f>ROUND(data!AE69,0)</f>
        <v>59562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59562</v>
      </c>
      <c r="AD30" s="222">
        <f>ROUND(data!AE84,0)</f>
        <v>0</v>
      </c>
      <c r="AE30" s="222">
        <f>ROUND(data!AE89,0)</f>
        <v>22263667</v>
      </c>
      <c r="AF30" s="222">
        <f>ROUND(data!AE87,0)</f>
        <v>8480063</v>
      </c>
      <c r="AG30" s="222">
        <f>IF(data!AE90&gt;0,ROUND(data!AE90,0),0)</f>
        <v>19037</v>
      </c>
      <c r="AH30" s="222">
        <f>IF(data!AE91&gt;0,ROUND(data!AE91,0),0)</f>
        <v>0</v>
      </c>
      <c r="AI30" s="222">
        <f>IF(data!AE92&gt;0,ROUND(data!AE92,0),0)</f>
        <v>1669</v>
      </c>
      <c r="AJ30" s="222">
        <f>IF(data!AE93&gt;0,ROUND(data!AE93,0),0)</f>
        <v>0</v>
      </c>
      <c r="AK30" s="212">
        <f>IF(data!AE94&gt;0,ROUND(data!AE94,2),0)</f>
        <v>13.41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010</v>
      </c>
      <c r="B31" s="224" t="str">
        <f>RIGHT(data!$C$96,4)</f>
        <v>2022</v>
      </c>
      <c r="C31" s="16" t="str">
        <f>data!AF$55</f>
        <v>7220</v>
      </c>
      <c r="D31" s="16" t="s">
        <v>1170</v>
      </c>
      <c r="E31" s="222">
        <f>ROUND(data!AF59,0)</f>
        <v>1675</v>
      </c>
      <c r="F31" s="212">
        <f>ROUND(data!AF60,2)</f>
        <v>4.23</v>
      </c>
      <c r="G31" s="222">
        <f>ROUND(data!AF61,0)</f>
        <v>497350</v>
      </c>
      <c r="H31" s="222">
        <f>ROUND(data!AF62,0)</f>
        <v>126389</v>
      </c>
      <c r="I31" s="222">
        <f>ROUND(data!AF63,0)</f>
        <v>0</v>
      </c>
      <c r="J31" s="222">
        <f>ROUND(data!AF64,0)</f>
        <v>2182</v>
      </c>
      <c r="K31" s="222">
        <f>ROUND(data!AF65,0)</f>
        <v>2546</v>
      </c>
      <c r="L31" s="222">
        <f>ROUND(data!AF66,0)</f>
        <v>431</v>
      </c>
      <c r="M31" s="66">
        <f>ROUND(data!AF67,0)</f>
        <v>6474</v>
      </c>
      <c r="N31" s="222">
        <f>ROUND(data!AF68,0)</f>
        <v>0</v>
      </c>
      <c r="O31" s="222">
        <f>ROUND(data!AF69,0)</f>
        <v>3313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3313</v>
      </c>
      <c r="AD31" s="222">
        <f>ROUND(data!AF84,0)</f>
        <v>0</v>
      </c>
      <c r="AE31" s="222">
        <f>ROUND(data!AF89,0)</f>
        <v>673292</v>
      </c>
      <c r="AF31" s="222">
        <f>ROUND(data!AF87,0)</f>
        <v>0</v>
      </c>
      <c r="AG31" s="222">
        <f>IF(data!AF90&gt;0,ROUND(data!AF90,0),0)</f>
        <v>1037</v>
      </c>
      <c r="AH31" s="222">
        <f>IF(data!AF91&gt;0,ROUND(data!AF91,0),0)</f>
        <v>0</v>
      </c>
      <c r="AI31" s="222">
        <f>IF(data!AF92&gt;0,ROUND(data!AF92,0),0)</f>
        <v>91</v>
      </c>
      <c r="AJ31" s="222">
        <f>IF(data!AF93&gt;0,ROUND(data!AF93,0),0)</f>
        <v>0</v>
      </c>
      <c r="AK31" s="212">
        <f>IF(data!AF94&gt;0,ROUND(data!AF94,2),0)</f>
        <v>0.64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010</v>
      </c>
      <c r="B32" s="224" t="str">
        <f>RIGHT(data!$C$96,4)</f>
        <v>2022</v>
      </c>
      <c r="C32" s="16" t="str">
        <f>data!AG$55</f>
        <v>7230</v>
      </c>
      <c r="D32" s="16" t="s">
        <v>1170</v>
      </c>
      <c r="E32" s="222">
        <f>ROUND(data!AG59,0)</f>
        <v>22104</v>
      </c>
      <c r="F32" s="212">
        <f>ROUND(data!AG60,2)</f>
        <v>62.16</v>
      </c>
      <c r="G32" s="222">
        <f>ROUND(data!AG61,0)</f>
        <v>12243284</v>
      </c>
      <c r="H32" s="222">
        <f>ROUND(data!AG62,0)</f>
        <v>2780943</v>
      </c>
      <c r="I32" s="222">
        <f>ROUND(data!AG63,0)</f>
        <v>326480</v>
      </c>
      <c r="J32" s="222">
        <f>ROUND(data!AG64,0)</f>
        <v>1053751</v>
      </c>
      <c r="K32" s="222">
        <f>ROUND(data!AG65,0)</f>
        <v>25701</v>
      </c>
      <c r="L32" s="222">
        <f>ROUND(data!AG66,0)</f>
        <v>62211</v>
      </c>
      <c r="M32" s="66">
        <f>ROUND(data!AG67,0)</f>
        <v>206463</v>
      </c>
      <c r="N32" s="222">
        <f>ROUND(data!AG68,0)</f>
        <v>11278</v>
      </c>
      <c r="O32" s="222">
        <f>ROUND(data!AG69,0)</f>
        <v>112680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112680</v>
      </c>
      <c r="AD32" s="222">
        <f>ROUND(data!AG84,0)</f>
        <v>0</v>
      </c>
      <c r="AE32" s="222">
        <f>ROUND(data!AG89,0)</f>
        <v>75914535</v>
      </c>
      <c r="AF32" s="222">
        <f>ROUND(data!AG87,0)</f>
        <v>16757871</v>
      </c>
      <c r="AG32" s="222">
        <f>IF(data!AG90&gt;0,ROUND(data!AG90,0),0)</f>
        <v>15105</v>
      </c>
      <c r="AH32" s="222">
        <f>IF(data!AG91&gt;0,ROUND(data!AG91,0),0)</f>
        <v>32125</v>
      </c>
      <c r="AI32" s="222">
        <f>IF(data!AG92&gt;0,ROUND(data!AG92,0),0)</f>
        <v>1324</v>
      </c>
      <c r="AJ32" s="222">
        <f>IF(data!AG93&gt;0,ROUND(data!AG93,0),0)</f>
        <v>176222</v>
      </c>
      <c r="AK32" s="212">
        <f>IF(data!AG94&gt;0,ROUND(data!AG94,2),0)</f>
        <v>26.25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010</v>
      </c>
      <c r="B33" s="224" t="str">
        <f>RIGHT(data!$C$96,4)</f>
        <v>2022</v>
      </c>
      <c r="C33" s="16" t="str">
        <f>data!AH$55</f>
        <v>7240</v>
      </c>
      <c r="D33" s="16" t="s">
        <v>1170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010</v>
      </c>
      <c r="B34" s="224" t="str">
        <f>RIGHT(data!$C$96,4)</f>
        <v>2022</v>
      </c>
      <c r="C34" s="16" t="str">
        <f>data!AI$55</f>
        <v>7250</v>
      </c>
      <c r="D34" s="16" t="s">
        <v>1170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010</v>
      </c>
      <c r="B35" s="224" t="str">
        <f>RIGHT(data!$C$96,4)</f>
        <v>2022</v>
      </c>
      <c r="C35" s="16" t="str">
        <f>data!AJ$55</f>
        <v>7260</v>
      </c>
      <c r="D35" s="16" t="s">
        <v>1170</v>
      </c>
      <c r="E35" s="222">
        <f>ROUND(data!AJ59,0)</f>
        <v>324910</v>
      </c>
      <c r="F35" s="212">
        <f>ROUND(data!AJ60,2)</f>
        <v>872.7</v>
      </c>
      <c r="G35" s="222">
        <f>ROUND(data!AJ61,0)</f>
        <v>150489435</v>
      </c>
      <c r="H35" s="222">
        <f>ROUND(data!AJ62,0)</f>
        <v>40359792</v>
      </c>
      <c r="I35" s="222">
        <f>ROUND(data!AJ63,0)</f>
        <v>307644</v>
      </c>
      <c r="J35" s="222">
        <f>ROUND(data!AJ64,0)</f>
        <v>86579538</v>
      </c>
      <c r="K35" s="222">
        <f>ROUND(data!AJ65,0)</f>
        <v>636552</v>
      </c>
      <c r="L35" s="222">
        <f>ROUND(data!AJ66,0)</f>
        <v>2474114</v>
      </c>
      <c r="M35" s="66">
        <f>ROUND(data!AJ67,0)</f>
        <v>2242344</v>
      </c>
      <c r="N35" s="222">
        <f>ROUND(data!AJ68,0)</f>
        <v>143604</v>
      </c>
      <c r="O35" s="222">
        <f>ROUND(data!AJ69,0)</f>
        <v>3543094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3543094</v>
      </c>
      <c r="AD35" s="222">
        <f>ROUND(data!AJ84,0)</f>
        <v>3823022</v>
      </c>
      <c r="AE35" s="222">
        <f>ROUND(data!AJ89,0)</f>
        <v>744681310</v>
      </c>
      <c r="AF35" s="222">
        <f>ROUND(data!AJ87,0)</f>
        <v>40896652</v>
      </c>
      <c r="AG35" s="222">
        <f>IF(data!AJ90&gt;0,ROUND(data!AJ90,0),0)</f>
        <v>218201</v>
      </c>
      <c r="AH35" s="222">
        <f>IF(data!AJ91&gt;0,ROUND(data!AJ91,0),0)</f>
        <v>416</v>
      </c>
      <c r="AI35" s="222">
        <f>IF(data!AJ92&gt;0,ROUND(data!AJ92,0),0)</f>
        <v>19128</v>
      </c>
      <c r="AJ35" s="222">
        <f>IF(data!AJ93&gt;0,ROUND(data!AJ93,0),0)</f>
        <v>338842</v>
      </c>
      <c r="AK35" s="212">
        <f>IF(data!AJ94&gt;0,ROUND(data!AJ94,2),0)</f>
        <v>301.71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010</v>
      </c>
      <c r="B36" s="224" t="str">
        <f>RIGHT(data!$C$96,4)</f>
        <v>2022</v>
      </c>
      <c r="C36" s="16" t="str">
        <f>data!AK$55</f>
        <v>7310</v>
      </c>
      <c r="D36" s="16" t="s">
        <v>1170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010</v>
      </c>
      <c r="B37" s="224" t="str">
        <f>RIGHT(data!$C$96,4)</f>
        <v>2022</v>
      </c>
      <c r="C37" s="16" t="str">
        <f>data!AL$55</f>
        <v>7320</v>
      </c>
      <c r="D37" s="16" t="s">
        <v>1170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010</v>
      </c>
      <c r="B38" s="224" t="str">
        <f>RIGHT(data!$C$96,4)</f>
        <v>2022</v>
      </c>
      <c r="C38" s="16" t="str">
        <f>data!AM$55</f>
        <v>7330</v>
      </c>
      <c r="D38" s="16" t="s">
        <v>1170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010</v>
      </c>
      <c r="B39" s="224" t="str">
        <f>RIGHT(data!$C$96,4)</f>
        <v>2022</v>
      </c>
      <c r="C39" s="16" t="str">
        <f>data!AN$55</f>
        <v>7340</v>
      </c>
      <c r="D39" s="16" t="s">
        <v>1170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010</v>
      </c>
      <c r="B40" s="224" t="str">
        <f>RIGHT(data!$C$96,4)</f>
        <v>2022</v>
      </c>
      <c r="C40" s="16" t="str">
        <f>data!AO$55</f>
        <v>7350</v>
      </c>
      <c r="D40" s="16" t="s">
        <v>1170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010</v>
      </c>
      <c r="B41" s="224" t="str">
        <f>RIGHT(data!$C$96,4)</f>
        <v>2022</v>
      </c>
      <c r="C41" s="16" t="str">
        <f>data!AP$55</f>
        <v>7380</v>
      </c>
      <c r="D41" s="16" t="s">
        <v>1170</v>
      </c>
      <c r="E41" s="222">
        <f>ROUND(data!AP59,0)</f>
        <v>556567</v>
      </c>
      <c r="F41" s="212">
        <f>ROUND(data!AP60,2)</f>
        <v>809.94</v>
      </c>
      <c r="G41" s="222">
        <f>ROUND(data!AP61,0)</f>
        <v>108180457</v>
      </c>
      <c r="H41" s="222">
        <f>ROUND(data!AP62,0)</f>
        <v>27209029</v>
      </c>
      <c r="I41" s="222">
        <f>ROUND(data!AP63,0)</f>
        <v>97372</v>
      </c>
      <c r="J41" s="222">
        <f>ROUND(data!AP64,0)</f>
        <v>41538015</v>
      </c>
      <c r="K41" s="222">
        <f>ROUND(data!AP65,0)</f>
        <v>1852720</v>
      </c>
      <c r="L41" s="222">
        <f>ROUND(data!AP66,0)</f>
        <v>2882781</v>
      </c>
      <c r="M41" s="66">
        <f>ROUND(data!AP67,0)</f>
        <v>4794077</v>
      </c>
      <c r="N41" s="222">
        <f>ROUND(data!AP68,0)</f>
        <v>10997598</v>
      </c>
      <c r="O41" s="222">
        <f>ROUND(data!AP69,0)</f>
        <v>3724161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3724161</v>
      </c>
      <c r="AD41" s="222">
        <f>ROUND(data!AP84,0)</f>
        <v>2672655</v>
      </c>
      <c r="AE41" s="222">
        <f>ROUND(data!AP89,0)</f>
        <v>513181188</v>
      </c>
      <c r="AF41" s="222">
        <f>ROUND(data!AP87,0)</f>
        <v>43252</v>
      </c>
      <c r="AG41" s="222">
        <f>IF(data!AP90&gt;0,ROUND(data!AP90,0),0)</f>
        <v>282073</v>
      </c>
      <c r="AH41" s="222">
        <f>IF(data!AP91&gt;0,ROUND(data!AP91,0),0)</f>
        <v>0</v>
      </c>
      <c r="AI41" s="222">
        <f>IF(data!AP92&gt;0,ROUND(data!AP92,0),0)</f>
        <v>24727</v>
      </c>
      <c r="AJ41" s="222">
        <f>IF(data!AP93&gt;0,ROUND(data!AP93,0),0)</f>
        <v>401329</v>
      </c>
      <c r="AK41" s="212">
        <f>IF(data!AP94&gt;0,ROUND(data!AP94,2),0)</f>
        <v>371.13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010</v>
      </c>
      <c r="B42" s="224" t="str">
        <f>RIGHT(data!$C$96,4)</f>
        <v>2022</v>
      </c>
      <c r="C42" s="16" t="str">
        <f>data!AQ$55</f>
        <v>7390</v>
      </c>
      <c r="D42" s="16" t="s">
        <v>1170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010</v>
      </c>
      <c r="B43" s="224" t="str">
        <f>RIGHT(data!$C$96,4)</f>
        <v>2022</v>
      </c>
      <c r="C43" s="16" t="str">
        <f>data!AR$55</f>
        <v>7400</v>
      </c>
      <c r="D43" s="16" t="s">
        <v>1170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010</v>
      </c>
      <c r="B44" s="224" t="str">
        <f>RIGHT(data!$C$96,4)</f>
        <v>2022</v>
      </c>
      <c r="C44" s="16" t="str">
        <f>data!AS$55</f>
        <v>7410</v>
      </c>
      <c r="D44" s="16" t="s">
        <v>1170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010</v>
      </c>
      <c r="B45" s="224" t="str">
        <f>RIGHT(data!$C$96,4)</f>
        <v>2022</v>
      </c>
      <c r="C45" s="16" t="str">
        <f>data!AT$55</f>
        <v>7420</v>
      </c>
      <c r="D45" s="16" t="s">
        <v>1170</v>
      </c>
      <c r="E45" s="222">
        <f>ROUND(data!AT59,0)</f>
        <v>97</v>
      </c>
      <c r="F45" s="212">
        <f>ROUND(data!AT60,2)</f>
        <v>20.51</v>
      </c>
      <c r="G45" s="222">
        <f>ROUND(data!AT61,0)</f>
        <v>2221970</v>
      </c>
      <c r="H45" s="222">
        <f>ROUND(data!AT62,0)</f>
        <v>432977</v>
      </c>
      <c r="I45" s="222">
        <f>ROUND(data!AT63,0)</f>
        <v>466052</v>
      </c>
      <c r="J45" s="222">
        <f>ROUND(data!AT64,0)</f>
        <v>3148164</v>
      </c>
      <c r="K45" s="222">
        <f>ROUND(data!AT65,0)</f>
        <v>8898</v>
      </c>
      <c r="L45" s="222">
        <f>ROUND(data!AT66,0)</f>
        <v>1063966</v>
      </c>
      <c r="M45" s="66">
        <f>ROUND(data!AT67,0)</f>
        <v>665</v>
      </c>
      <c r="N45" s="222">
        <f>ROUND(data!AT68,0)</f>
        <v>0</v>
      </c>
      <c r="O45" s="222">
        <f>ROUND(data!AT69,0)</f>
        <v>9675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9675</v>
      </c>
      <c r="AD45" s="222">
        <f>ROUND(data!AT84,0)</f>
        <v>207514</v>
      </c>
      <c r="AE45" s="222">
        <f>ROUND(data!AT89,0)</f>
        <v>11642748</v>
      </c>
      <c r="AF45" s="222">
        <f>ROUND(data!AT87,0)</f>
        <v>11642000</v>
      </c>
      <c r="AG45" s="222">
        <f>IF(data!AT90&gt;0,ROUND(data!AT90,0),0)</f>
        <v>2206</v>
      </c>
      <c r="AH45" s="222">
        <f>IF(data!AT91&gt;0,ROUND(data!AT91,0),0)</f>
        <v>0</v>
      </c>
      <c r="AI45" s="222">
        <f>IF(data!AT92&gt;0,ROUND(data!AT92,0),0)</f>
        <v>193</v>
      </c>
      <c r="AJ45" s="222">
        <f>IF(data!AT93&gt;0,ROUND(data!AT93,0),0)</f>
        <v>0</v>
      </c>
      <c r="AK45" s="212">
        <f>IF(data!AT94&gt;0,ROUND(data!AT94,2),0)</f>
        <v>8.19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010</v>
      </c>
      <c r="B46" s="224" t="str">
        <f>RIGHT(data!$C$96,4)</f>
        <v>2022</v>
      </c>
      <c r="C46" s="16" t="str">
        <f>data!AU$55</f>
        <v>7430</v>
      </c>
      <c r="D46" s="16" t="s">
        <v>1170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010</v>
      </c>
      <c r="B47" s="224" t="str">
        <f>RIGHT(data!$C$96,4)</f>
        <v>2022</v>
      </c>
      <c r="C47" s="16" t="str">
        <f>data!AV$55</f>
        <v>7490</v>
      </c>
      <c r="D47" s="16" t="s">
        <v>1170</v>
      </c>
      <c r="E47" s="222"/>
      <c r="F47" s="212">
        <f>ROUND(data!AV60,2)</f>
        <v>50.92</v>
      </c>
      <c r="G47" s="222">
        <f>ROUND(data!AV61,0)</f>
        <v>7495855</v>
      </c>
      <c r="H47" s="222">
        <f>ROUND(data!AV62,0)</f>
        <v>1559659</v>
      </c>
      <c r="I47" s="222">
        <f>ROUND(data!AV63,0)</f>
        <v>180150</v>
      </c>
      <c r="J47" s="222">
        <f>ROUND(data!AV64,0)</f>
        <v>19729190</v>
      </c>
      <c r="K47" s="222">
        <f>ROUND(data!AV65,0)</f>
        <v>33396</v>
      </c>
      <c r="L47" s="222">
        <f>ROUND(data!AV66,0)</f>
        <v>38946</v>
      </c>
      <c r="M47" s="66">
        <f>ROUND(data!AV67,0)</f>
        <v>509138</v>
      </c>
      <c r="N47" s="222">
        <f>ROUND(data!AV68,0)</f>
        <v>48269</v>
      </c>
      <c r="O47" s="222">
        <f>ROUND(data!AV69,0)</f>
        <v>710751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710751</v>
      </c>
      <c r="AD47" s="222">
        <f>ROUND(data!AV84,0)</f>
        <v>147421</v>
      </c>
      <c r="AE47" s="222">
        <f>ROUND(data!AV89,0)</f>
        <v>170747252</v>
      </c>
      <c r="AF47" s="222">
        <f>ROUND(data!AV87,0)</f>
        <v>63533071</v>
      </c>
      <c r="AG47" s="222">
        <f>IF(data!AV90&gt;0,ROUND(data!AV90,0),0)</f>
        <v>21490</v>
      </c>
      <c r="AH47" s="222">
        <f>IF(data!AV91&gt;0,ROUND(data!AV91,0),0)</f>
        <v>64</v>
      </c>
      <c r="AI47" s="222">
        <f>IF(data!AV92&gt;0,ROUND(data!AV92,0),0)</f>
        <v>1884</v>
      </c>
      <c r="AJ47" s="222">
        <f>IF(data!AV93&gt;0,ROUND(data!AV93,0),0)</f>
        <v>55674</v>
      </c>
      <c r="AK47" s="212">
        <f>IF(data!AV94&gt;0,ROUND(data!AV94,2),0)</f>
        <v>25.51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010</v>
      </c>
      <c r="B48" s="224" t="str">
        <f>RIGHT(data!$C$96,4)</f>
        <v>2022</v>
      </c>
      <c r="C48" s="16" t="str">
        <f>data!AW$55</f>
        <v>8200</v>
      </c>
      <c r="D48" s="16" t="s">
        <v>1170</v>
      </c>
      <c r="E48" s="222"/>
      <c r="F48" s="212">
        <f>ROUND(data!AW60,2)</f>
        <v>149.31</v>
      </c>
      <c r="G48" s="222">
        <f>ROUND(data!AW61,0)</f>
        <v>13032631</v>
      </c>
      <c r="H48" s="222">
        <f>ROUND(data!AW62,0)</f>
        <v>2851331</v>
      </c>
      <c r="I48" s="222">
        <f>ROUND(data!AW63,0)</f>
        <v>150164</v>
      </c>
      <c r="J48" s="222">
        <f>ROUND(data!AW64,0)</f>
        <v>319068</v>
      </c>
      <c r="K48" s="222">
        <f>ROUND(data!AW65,0)</f>
        <v>34942</v>
      </c>
      <c r="L48" s="222">
        <f>ROUND(data!AW66,0)</f>
        <v>328765</v>
      </c>
      <c r="M48" s="66">
        <f>ROUND(data!AW67,0)</f>
        <v>68599</v>
      </c>
      <c r="N48" s="222">
        <f>ROUND(data!AW68,0)</f>
        <v>368786</v>
      </c>
      <c r="O48" s="222">
        <f>ROUND(data!AW69,0)</f>
        <v>383116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383116</v>
      </c>
      <c r="AD48" s="222">
        <f>ROUND(data!AW84,0)</f>
        <v>1975</v>
      </c>
      <c r="AE48" s="222"/>
      <c r="AF48" s="222"/>
      <c r="AG48" s="222">
        <f>IF(data!AW90&gt;0,ROUND(data!AW90,0),0)</f>
        <v>16729</v>
      </c>
      <c r="AH48" s="222">
        <f>IF(data!AW91&gt;0,ROUND(data!AW91,0),0)</f>
        <v>0</v>
      </c>
      <c r="AI48" s="222">
        <f>IF(data!AW$92&gt;0,ROUND(data!AW$92,0),0)</f>
        <v>1466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010</v>
      </c>
      <c r="B49" s="224" t="str">
        <f>RIGHT(data!$C$96,4)</f>
        <v>2022</v>
      </c>
      <c r="C49" s="16" t="str">
        <f>data!AX$55</f>
        <v>8310</v>
      </c>
      <c r="D49" s="16" t="s">
        <v>1170</v>
      </c>
      <c r="E49" s="222"/>
      <c r="F49" s="212">
        <f>ROUND(data!AX60,2)</f>
        <v>1.94</v>
      </c>
      <c r="G49" s="222">
        <f>ROUND(data!AX61,0)</f>
        <v>187566</v>
      </c>
      <c r="H49" s="222">
        <f>ROUND(data!AX62,0)</f>
        <v>30571</v>
      </c>
      <c r="I49" s="222">
        <f>ROUND(data!AX63,0)</f>
        <v>1035789</v>
      </c>
      <c r="J49" s="222">
        <f>ROUND(data!AX64,0)</f>
        <v>1095</v>
      </c>
      <c r="K49" s="222">
        <f>ROUND(data!AX65,0)</f>
        <v>1625</v>
      </c>
      <c r="L49" s="222">
        <f>ROUND(data!AX66,0)</f>
        <v>22654</v>
      </c>
      <c r="M49" s="66">
        <f>ROUND(data!AX67,0)</f>
        <v>1023</v>
      </c>
      <c r="N49" s="222">
        <f>ROUND(data!AX68,0)</f>
        <v>0</v>
      </c>
      <c r="O49" s="222">
        <f>ROUND(data!AX69,0)</f>
        <v>212918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212918</v>
      </c>
      <c r="AD49" s="222">
        <f>ROUND(data!AX84,0)</f>
        <v>14201</v>
      </c>
      <c r="AE49" s="222"/>
      <c r="AF49" s="222"/>
      <c r="AG49" s="222">
        <f>IF(data!AX90&gt;0,ROUND(data!AX90,0),0)</f>
        <v>2464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010</v>
      </c>
      <c r="B50" s="224" t="str">
        <f>RIGHT(data!$C$96,4)</f>
        <v>2022</v>
      </c>
      <c r="C50" s="16" t="str">
        <f>data!AY$55</f>
        <v>8320</v>
      </c>
      <c r="D50" s="16" t="s">
        <v>1170</v>
      </c>
      <c r="E50" s="222">
        <f>ROUND(data!AY59,0)</f>
        <v>344378</v>
      </c>
      <c r="F50" s="212">
        <f>ROUND(data!AY60,2)</f>
        <v>42.45</v>
      </c>
      <c r="G50" s="222">
        <f>ROUND(data!AY61,0)</f>
        <v>2421262</v>
      </c>
      <c r="H50" s="222">
        <f>ROUND(data!AY62,0)</f>
        <v>395166</v>
      </c>
      <c r="I50" s="222">
        <f>ROUND(data!AY63,0)</f>
        <v>0</v>
      </c>
      <c r="J50" s="222">
        <f>ROUND(data!AY64,0)</f>
        <v>320973</v>
      </c>
      <c r="K50" s="222">
        <f>ROUND(data!AY65,0)</f>
        <v>8505</v>
      </c>
      <c r="L50" s="222">
        <f>ROUND(data!AY66,0)</f>
        <v>1001006</v>
      </c>
      <c r="M50" s="66">
        <f>ROUND(data!AY67,0)</f>
        <v>9117</v>
      </c>
      <c r="N50" s="222">
        <f>ROUND(data!AY68,0)</f>
        <v>0</v>
      </c>
      <c r="O50" s="222">
        <f>ROUND(data!AY69,0)</f>
        <v>6559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6559</v>
      </c>
      <c r="AD50" s="222">
        <f>ROUND(data!AY84,0)</f>
        <v>0</v>
      </c>
      <c r="AE50" s="222"/>
      <c r="AF50" s="222"/>
      <c r="AG50" s="222">
        <f>IF(data!AY90&gt;0,ROUND(data!AY90,0),0)</f>
        <v>5509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010</v>
      </c>
      <c r="B51" s="224" t="str">
        <f>RIGHT(data!$C$96,4)</f>
        <v>2022</v>
      </c>
      <c r="C51" s="16" t="str">
        <f>data!AZ$55</f>
        <v>8330</v>
      </c>
      <c r="D51" s="16" t="s">
        <v>1170</v>
      </c>
      <c r="E51" s="222">
        <f>ROUND(data!AZ59,0)</f>
        <v>327647</v>
      </c>
      <c r="F51" s="212">
        <f>ROUND(data!AZ60,2)</f>
        <v>19.61</v>
      </c>
      <c r="G51" s="222">
        <f>ROUND(data!AZ61,0)</f>
        <v>962860</v>
      </c>
      <c r="H51" s="222">
        <f>ROUND(data!AZ62,0)</f>
        <v>156933</v>
      </c>
      <c r="I51" s="222">
        <f>ROUND(data!AZ63,0)</f>
        <v>0</v>
      </c>
      <c r="J51" s="222">
        <f>ROUND(data!AZ64,0)</f>
        <v>1335589</v>
      </c>
      <c r="K51" s="222">
        <f>ROUND(data!AZ65,0)</f>
        <v>21168</v>
      </c>
      <c r="L51" s="222">
        <f>ROUND(data!AZ66,0)</f>
        <v>1352790</v>
      </c>
      <c r="M51" s="66">
        <f>ROUND(data!AZ67,0)</f>
        <v>63867</v>
      </c>
      <c r="N51" s="222">
        <f>ROUND(data!AZ68,0)</f>
        <v>0</v>
      </c>
      <c r="O51" s="222">
        <f>ROUND(data!AZ69,0)</f>
        <v>177810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177810</v>
      </c>
      <c r="AD51" s="222">
        <f>ROUND(data!AZ84,0)</f>
        <v>2042244</v>
      </c>
      <c r="AE51" s="222"/>
      <c r="AF51" s="222"/>
      <c r="AG51" s="222">
        <f>IF(data!AZ90&gt;0,ROUND(data!AZ90,0),0)</f>
        <v>17040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010</v>
      </c>
      <c r="B52" s="224" t="str">
        <f>RIGHT(data!$C$96,4)</f>
        <v>2022</v>
      </c>
      <c r="C52" s="16" t="str">
        <f>data!BA$55</f>
        <v>8350</v>
      </c>
      <c r="D52" s="16" t="s">
        <v>1170</v>
      </c>
      <c r="E52" s="222">
        <f>ROUND(data!BA59,0)</f>
        <v>0</v>
      </c>
      <c r="F52" s="212">
        <f>ROUND(data!BA60,2)</f>
        <v>0</v>
      </c>
      <c r="G52" s="222">
        <f>ROUND(data!BA61,0)</f>
        <v>389</v>
      </c>
      <c r="H52" s="222">
        <f>ROUND(data!BA62,0)</f>
        <v>63</v>
      </c>
      <c r="I52" s="222">
        <f>ROUND(data!BA63,0)</f>
        <v>0</v>
      </c>
      <c r="J52" s="222">
        <f>ROUND(data!BA64,0)</f>
        <v>0</v>
      </c>
      <c r="K52" s="222">
        <f>ROUND(data!BA65,0)</f>
        <v>1015</v>
      </c>
      <c r="L52" s="222">
        <f>ROUND(data!BA66,0)</f>
        <v>2138045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3192</v>
      </c>
      <c r="AH52" s="222">
        <f>IFERROR(IF(data!BA$91&gt;0,ROUND(data!BA$91,0),0),0)</f>
        <v>0</v>
      </c>
      <c r="AI52" s="222">
        <f>IFERROR(IF(data!BA$92&gt;0,ROUND(data!BA$92,0),0),0)</f>
        <v>280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010</v>
      </c>
      <c r="B53" s="224" t="str">
        <f>RIGHT(data!$C$96,4)</f>
        <v>2022</v>
      </c>
      <c r="C53" s="16" t="str">
        <f>data!BB$55</f>
        <v>8360</v>
      </c>
      <c r="D53" s="16" t="s">
        <v>1170</v>
      </c>
      <c r="E53" s="222"/>
      <c r="F53" s="212">
        <f>ROUND(data!BB60,2)</f>
        <v>7.54</v>
      </c>
      <c r="G53" s="222">
        <f>ROUND(data!BB61,0)</f>
        <v>775390</v>
      </c>
      <c r="H53" s="222">
        <f>ROUND(data!BB62,0)</f>
        <v>126924</v>
      </c>
      <c r="I53" s="222">
        <f>ROUND(data!BB63,0)</f>
        <v>1725</v>
      </c>
      <c r="J53" s="222">
        <f>ROUND(data!BB64,0)</f>
        <v>911</v>
      </c>
      <c r="K53" s="222">
        <f>ROUND(data!BB65,0)</f>
        <v>8906</v>
      </c>
      <c r="L53" s="222">
        <f>ROUND(data!BB66,0)</f>
        <v>7506</v>
      </c>
      <c r="M53" s="66">
        <f>ROUND(data!BB67,0)</f>
        <v>1224</v>
      </c>
      <c r="N53" s="222">
        <f>ROUND(data!BB68,0)</f>
        <v>0</v>
      </c>
      <c r="O53" s="222">
        <f>ROUND(data!BB69,0)</f>
        <v>25807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25807</v>
      </c>
      <c r="AD53" s="222">
        <f>ROUND(data!BB84,0)</f>
        <v>0</v>
      </c>
      <c r="AE53" s="222"/>
      <c r="AF53" s="222"/>
      <c r="AG53" s="222">
        <f>IF(data!BB90&gt;0,ROUND(data!BB90,0),0)</f>
        <v>301</v>
      </c>
      <c r="AH53" s="222">
        <f>IFERROR(IF(data!BB$91&gt;0,ROUND(data!BB$91,0),0),0)</f>
        <v>0</v>
      </c>
      <c r="AI53" s="222">
        <f>IFERROR(IF(data!BB$92&gt;0,ROUND(data!BB$92,0),0),0)</f>
        <v>26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010</v>
      </c>
      <c r="B54" s="224" t="str">
        <f>RIGHT(data!$C$96,4)</f>
        <v>2022</v>
      </c>
      <c r="C54" s="16" t="str">
        <f>data!BC$55</f>
        <v>8370</v>
      </c>
      <c r="D54" s="16" t="s">
        <v>1170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179027</v>
      </c>
      <c r="K54" s="222">
        <f>ROUND(data!BC65,0)</f>
        <v>10344</v>
      </c>
      <c r="L54" s="222">
        <f>ROUND(data!BC66,0)</f>
        <v>3488023</v>
      </c>
      <c r="M54" s="66">
        <f>ROUND(data!BC67,0)</f>
        <v>102639</v>
      </c>
      <c r="N54" s="222">
        <f>ROUND(data!BC68,0)</f>
        <v>0</v>
      </c>
      <c r="O54" s="222">
        <f>ROUND(data!BC69,0)</f>
        <v>87391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87391</v>
      </c>
      <c r="AD54" s="222">
        <f>ROUND(data!BC84,0)</f>
        <v>0</v>
      </c>
      <c r="AE54" s="222"/>
      <c r="AF54" s="222"/>
      <c r="AG54" s="222">
        <f>IF(data!BC90&gt;0,ROUND(data!BC90,0),0)</f>
        <v>529</v>
      </c>
      <c r="AH54" s="222">
        <f>IFERROR(IF(data!BC$91&gt;0,ROUND(data!BC$91,0),0),0)</f>
        <v>0</v>
      </c>
      <c r="AI54" s="222">
        <f>IFERROR(IF(data!BC$92&gt;0,ROUND(data!BC$92,0),0),0)</f>
        <v>46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010</v>
      </c>
      <c r="B55" s="224" t="str">
        <f>RIGHT(data!$C$96,4)</f>
        <v>2022</v>
      </c>
      <c r="C55" s="16" t="str">
        <f>data!BD$55</f>
        <v>8420</v>
      </c>
      <c r="D55" s="16" t="s">
        <v>1170</v>
      </c>
      <c r="E55" s="222"/>
      <c r="F55" s="212">
        <f>ROUND(data!BD60,2)</f>
        <v>34.21</v>
      </c>
      <c r="G55" s="222">
        <f>ROUND(data!BD61,0)</f>
        <v>5626007</v>
      </c>
      <c r="H55" s="222">
        <f>ROUND(data!BD62,0)</f>
        <v>916290</v>
      </c>
      <c r="I55" s="222">
        <f>ROUND(data!BD63,0)</f>
        <v>520640</v>
      </c>
      <c r="J55" s="222">
        <f>ROUND(data!BD64,0)</f>
        <v>-403234</v>
      </c>
      <c r="K55" s="222">
        <f>ROUND(data!BD65,0)</f>
        <v>71132</v>
      </c>
      <c r="L55" s="222">
        <f>ROUND(data!BD66,0)</f>
        <v>732780</v>
      </c>
      <c r="M55" s="66">
        <f>ROUND(data!BD67,0)</f>
        <v>47369</v>
      </c>
      <c r="N55" s="222">
        <f>ROUND(data!BD68,0)</f>
        <v>291293</v>
      </c>
      <c r="O55" s="222">
        <f>ROUND(data!BD69,0)</f>
        <v>1489069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1489069</v>
      </c>
      <c r="AD55" s="222">
        <f>ROUND(data!BD84,0)</f>
        <v>7549448</v>
      </c>
      <c r="AE55" s="222"/>
      <c r="AF55" s="222"/>
      <c r="AG55" s="222">
        <f>IF(data!BD90&gt;0,ROUND(data!BD90,0),0)</f>
        <v>13313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010</v>
      </c>
      <c r="B56" s="224" t="str">
        <f>RIGHT(data!$C$96,4)</f>
        <v>2022</v>
      </c>
      <c r="C56" s="16" t="str">
        <f>data!BE$55</f>
        <v>8430</v>
      </c>
      <c r="D56" s="16" t="s">
        <v>1170</v>
      </c>
      <c r="E56" s="222">
        <f>ROUND(data!BE59,0)</f>
        <v>1582537</v>
      </c>
      <c r="F56" s="212">
        <f>ROUND(data!BE60,2)</f>
        <v>25.53</v>
      </c>
      <c r="G56" s="222">
        <f>ROUND(data!BE61,0)</f>
        <v>2060973</v>
      </c>
      <c r="H56" s="222">
        <f>ROUND(data!BE62,0)</f>
        <v>334288</v>
      </c>
      <c r="I56" s="222">
        <f>ROUND(data!BE63,0)</f>
        <v>15048</v>
      </c>
      <c r="J56" s="222">
        <f>ROUND(data!BE64,0)</f>
        <v>1223900</v>
      </c>
      <c r="K56" s="222">
        <f>ROUND(data!BE65,0)</f>
        <v>6503044</v>
      </c>
      <c r="L56" s="222">
        <f>ROUND(data!BE66,0)</f>
        <v>5370508</v>
      </c>
      <c r="M56" s="66">
        <f>ROUND(data!BE67,0)</f>
        <v>11908609</v>
      </c>
      <c r="N56" s="222">
        <f>ROUND(data!BE68,0)</f>
        <v>705609</v>
      </c>
      <c r="O56" s="222">
        <f>ROUND(data!BE69,0)</f>
        <v>2179216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2179216</v>
      </c>
      <c r="AD56" s="222">
        <f>ROUND(data!BE84,0)</f>
        <v>286510</v>
      </c>
      <c r="AE56" s="222"/>
      <c r="AF56" s="222"/>
      <c r="AG56" s="222">
        <f>IF(data!BE90&gt;0,ROUND(data!BE90,0),0)</f>
        <v>382481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010</v>
      </c>
      <c r="B57" s="224" t="str">
        <f>RIGHT(data!$C$96,4)</f>
        <v>2022</v>
      </c>
      <c r="C57" s="16" t="str">
        <f>data!BF$55</f>
        <v>8460</v>
      </c>
      <c r="D57" s="16" t="s">
        <v>1170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61708</v>
      </c>
      <c r="K57" s="222">
        <f>ROUND(data!BF65,0)</f>
        <v>1281816</v>
      </c>
      <c r="L57" s="222">
        <f>ROUND(data!BF66,0)</f>
        <v>9338261</v>
      </c>
      <c r="M57" s="66">
        <f>ROUND(data!BF67,0)</f>
        <v>27684</v>
      </c>
      <c r="N57" s="222">
        <f>ROUND(data!BF68,0)</f>
        <v>0</v>
      </c>
      <c r="O57" s="222">
        <f>ROUND(data!BF69,0)</f>
        <v>-9278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-9278</v>
      </c>
      <c r="AD57" s="222">
        <f>ROUND(data!BF84,0)</f>
        <v>0</v>
      </c>
      <c r="AE57" s="222"/>
      <c r="AF57" s="222"/>
      <c r="AG57" s="222">
        <f>IF(data!BF90&gt;0,ROUND(data!BF90,0),0)</f>
        <v>8106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010</v>
      </c>
      <c r="B58" s="224" t="str">
        <f>RIGHT(data!$C$96,4)</f>
        <v>2022</v>
      </c>
      <c r="C58" s="16" t="str">
        <f>data!BG$55</f>
        <v>8470</v>
      </c>
      <c r="D58" s="16" t="s">
        <v>1170</v>
      </c>
      <c r="E58" s="222"/>
      <c r="F58" s="212">
        <f>ROUND(data!BG60,2)</f>
        <v>93.18</v>
      </c>
      <c r="G58" s="222">
        <f>ROUND(data!BG61,0)</f>
        <v>5255592</v>
      </c>
      <c r="H58" s="222">
        <f>ROUND(data!BG62,0)</f>
        <v>856951</v>
      </c>
      <c r="I58" s="222">
        <f>ROUND(data!BG63,0)</f>
        <v>0</v>
      </c>
      <c r="J58" s="222">
        <f>ROUND(data!BG64,0)</f>
        <v>3023</v>
      </c>
      <c r="K58" s="222">
        <f>ROUND(data!BG65,0)</f>
        <v>62878</v>
      </c>
      <c r="L58" s="222">
        <f>ROUND(data!BG66,0)</f>
        <v>1300</v>
      </c>
      <c r="M58" s="66">
        <f>ROUND(data!BG67,0)</f>
        <v>27607</v>
      </c>
      <c r="N58" s="222">
        <f>ROUND(data!BG68,0)</f>
        <v>563445</v>
      </c>
      <c r="O58" s="222">
        <f>ROUND(data!BG69,0)</f>
        <v>248251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248251</v>
      </c>
      <c r="AD58" s="222">
        <f>ROUND(data!BG84,0)</f>
        <v>0</v>
      </c>
      <c r="AE58" s="222"/>
      <c r="AF58" s="222"/>
      <c r="AG58" s="222">
        <f>IF(data!BG90&gt;0,ROUND(data!BG90,0),0)</f>
        <v>11824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010</v>
      </c>
      <c r="B59" s="224" t="str">
        <f>RIGHT(data!$C$96,4)</f>
        <v>2022</v>
      </c>
      <c r="C59" s="16" t="str">
        <f>data!BH$55</f>
        <v>8480</v>
      </c>
      <c r="D59" s="16" t="s">
        <v>1170</v>
      </c>
      <c r="E59" s="222"/>
      <c r="F59" s="212">
        <f>ROUND(data!BH60,2)</f>
        <v>82.85</v>
      </c>
      <c r="G59" s="222">
        <f>ROUND(data!BH61,0)</f>
        <v>10572703</v>
      </c>
      <c r="H59" s="222">
        <f>ROUND(data!BH62,0)</f>
        <v>1707278</v>
      </c>
      <c r="I59" s="222">
        <f>ROUND(data!BH63,0)</f>
        <v>288</v>
      </c>
      <c r="J59" s="222">
        <f>ROUND(data!BH64,0)</f>
        <v>-215162</v>
      </c>
      <c r="K59" s="222">
        <f>ROUND(data!BH65,0)</f>
        <v>810726</v>
      </c>
      <c r="L59" s="222">
        <f>ROUND(data!BH66,0)</f>
        <v>581725</v>
      </c>
      <c r="M59" s="66">
        <f>ROUND(data!BH67,0)</f>
        <v>5246416</v>
      </c>
      <c r="N59" s="222">
        <f>ROUND(data!BH68,0)</f>
        <v>3410143</v>
      </c>
      <c r="O59" s="222">
        <f>ROUND(data!BH69,0)</f>
        <v>15188359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15188359</v>
      </c>
      <c r="AD59" s="222">
        <f>ROUND(data!BH84,0)</f>
        <v>0</v>
      </c>
      <c r="AE59" s="222"/>
      <c r="AF59" s="222"/>
      <c r="AG59" s="222">
        <f>IF(data!BH90&gt;0,ROUND(data!BH90,0),0)</f>
        <v>46045</v>
      </c>
      <c r="AH59" s="222">
        <f>IFERROR(IF(data!BH$91&gt;0,ROUND(data!BH$91,0),0),0)</f>
        <v>0</v>
      </c>
      <c r="AI59" s="222">
        <f>IFERROR(IF(data!BH$92&gt;0,ROUND(data!BH$92,0),0),0)</f>
        <v>4036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010</v>
      </c>
      <c r="B60" s="224" t="str">
        <f>RIGHT(data!$C$96,4)</f>
        <v>2022</v>
      </c>
      <c r="C60" s="16" t="str">
        <f>data!BI$55</f>
        <v>8490</v>
      </c>
      <c r="D60" s="16" t="s">
        <v>1170</v>
      </c>
      <c r="E60" s="222"/>
      <c r="F60" s="212">
        <f>ROUND(data!BI60,2)</f>
        <v>3.08</v>
      </c>
      <c r="G60" s="222">
        <f>ROUND(data!BI61,0)</f>
        <v>628576</v>
      </c>
      <c r="H60" s="222">
        <f>ROUND(data!BI62,0)</f>
        <v>116885</v>
      </c>
      <c r="I60" s="222">
        <f>ROUND(data!BI63,0)</f>
        <v>0</v>
      </c>
      <c r="J60" s="222">
        <f>ROUND(data!BI64,0)</f>
        <v>448710</v>
      </c>
      <c r="K60" s="222">
        <f>ROUND(data!BI65,0)</f>
        <v>12206</v>
      </c>
      <c r="L60" s="222">
        <f>ROUND(data!BI66,0)</f>
        <v>620901</v>
      </c>
      <c r="M60" s="66">
        <f>ROUND(data!BI67,0)</f>
        <v>26549</v>
      </c>
      <c r="N60" s="222">
        <f>ROUND(data!BI68,0)</f>
        <v>0</v>
      </c>
      <c r="O60" s="222">
        <f>ROUND(data!BI69,0)</f>
        <v>627236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627236</v>
      </c>
      <c r="AD60" s="222">
        <f>ROUND(data!BI84,0)</f>
        <v>0</v>
      </c>
      <c r="AE60" s="222"/>
      <c r="AF60" s="222"/>
      <c r="AG60" s="222">
        <f>IF(data!BI90&gt;0,ROUND(data!BI90,0),0)</f>
        <v>7335</v>
      </c>
      <c r="AH60" s="222">
        <f>IFERROR(IF(data!BI$91&gt;0,ROUND(data!BI$91,0),0),0)</f>
        <v>0</v>
      </c>
      <c r="AI60" s="222">
        <f>IFERROR(IF(data!BI$92&gt;0,ROUND(data!BI$92,0),0),0)</f>
        <v>643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010</v>
      </c>
      <c r="B61" s="224" t="str">
        <f>RIGHT(data!$C$96,4)</f>
        <v>2022</v>
      </c>
      <c r="C61" s="16" t="str">
        <f>data!BJ$55</f>
        <v>8510</v>
      </c>
      <c r="D61" s="16" t="s">
        <v>1170</v>
      </c>
      <c r="E61" s="222"/>
      <c r="F61" s="212">
        <f>ROUND(data!BJ60,2)</f>
        <v>19.07</v>
      </c>
      <c r="G61" s="222">
        <f>ROUND(data!BJ61,0)</f>
        <v>1780839</v>
      </c>
      <c r="H61" s="222">
        <f>ROUND(data!BJ62,0)</f>
        <v>279477</v>
      </c>
      <c r="I61" s="222">
        <f>ROUND(data!BJ63,0)</f>
        <v>0</v>
      </c>
      <c r="J61" s="222">
        <f>ROUND(data!BJ64,0)</f>
        <v>20518</v>
      </c>
      <c r="K61" s="222">
        <f>ROUND(data!BJ65,0)</f>
        <v>10232</v>
      </c>
      <c r="L61" s="222">
        <f>ROUND(data!BJ66,0)</f>
        <v>606977</v>
      </c>
      <c r="M61" s="66">
        <f>ROUND(data!BJ67,0)</f>
        <v>59837</v>
      </c>
      <c r="N61" s="222">
        <f>ROUND(data!BJ68,0)</f>
        <v>130745</v>
      </c>
      <c r="O61" s="222">
        <f>ROUND(data!BJ69,0)</f>
        <v>27714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27714</v>
      </c>
      <c r="AD61" s="222">
        <f>ROUND(data!BJ84,0)</f>
        <v>0</v>
      </c>
      <c r="AE61" s="222"/>
      <c r="AF61" s="222"/>
      <c r="AG61" s="222">
        <f>IF(data!BJ90&gt;0,ROUND(data!BJ90,0),0)</f>
        <v>3406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010</v>
      </c>
      <c r="B62" s="224" t="str">
        <f>RIGHT(data!$C$96,4)</f>
        <v>2022</v>
      </c>
      <c r="C62" s="16" t="str">
        <f>data!BK$55</f>
        <v>8530</v>
      </c>
      <c r="D62" s="16" t="s">
        <v>1170</v>
      </c>
      <c r="E62" s="222"/>
      <c r="F62" s="212">
        <f>ROUND(data!BK60,2)</f>
        <v>198.77</v>
      </c>
      <c r="G62" s="222">
        <f>ROUND(data!BK61,0)</f>
        <v>14767736</v>
      </c>
      <c r="H62" s="222">
        <f>ROUND(data!BK62,0)</f>
        <v>2537580</v>
      </c>
      <c r="I62" s="222">
        <f>ROUND(data!BK63,0)</f>
        <v>5349772</v>
      </c>
      <c r="J62" s="222">
        <f>ROUND(data!BK64,0)</f>
        <v>336629</v>
      </c>
      <c r="K62" s="222">
        <f>ROUND(data!BK65,0)</f>
        <v>75155</v>
      </c>
      <c r="L62" s="222">
        <f>ROUND(data!BK66,0)</f>
        <v>796803</v>
      </c>
      <c r="M62" s="66">
        <f>ROUND(data!BK67,0)</f>
        <v>173149</v>
      </c>
      <c r="N62" s="222">
        <f>ROUND(data!BK68,0)</f>
        <v>915486</v>
      </c>
      <c r="O62" s="222">
        <f>ROUND(data!BK69,0)</f>
        <v>2057906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2057906</v>
      </c>
      <c r="AD62" s="222">
        <f>ROUND(data!BK84,0)</f>
        <v>0</v>
      </c>
      <c r="AE62" s="222"/>
      <c r="AF62" s="222"/>
      <c r="AG62" s="222">
        <f>IF(data!BK90&gt;0,ROUND(data!BK90,0),0)</f>
        <v>23848</v>
      </c>
      <c r="AH62" s="222">
        <f>IFERROR(IF(data!BK$91&gt;0,ROUND(data!BK$91,0),0),0)</f>
        <v>0</v>
      </c>
      <c r="AI62" s="222">
        <f>IFERROR(IF(data!BK$92&gt;0,ROUND(data!BK$92,0),0),0)</f>
        <v>2091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010</v>
      </c>
      <c r="B63" s="224" t="str">
        <f>RIGHT(data!$C$96,4)</f>
        <v>2022</v>
      </c>
      <c r="C63" s="16" t="str">
        <f>data!BL$55</f>
        <v>8560</v>
      </c>
      <c r="D63" s="16" t="s">
        <v>1170</v>
      </c>
      <c r="E63" s="222"/>
      <c r="F63" s="212">
        <f>ROUND(data!BL60,2)</f>
        <v>75.33</v>
      </c>
      <c r="G63" s="222">
        <f>ROUND(data!BL61,0)</f>
        <v>5775018</v>
      </c>
      <c r="H63" s="222">
        <f>ROUND(data!BL62,0)</f>
        <v>957230</v>
      </c>
      <c r="I63" s="222">
        <f>ROUND(data!BL63,0)</f>
        <v>21568</v>
      </c>
      <c r="J63" s="222">
        <f>ROUND(data!BL64,0)</f>
        <v>36348</v>
      </c>
      <c r="K63" s="222">
        <f>ROUND(data!BL65,0)</f>
        <v>32364</v>
      </c>
      <c r="L63" s="222">
        <f>ROUND(data!BL66,0)</f>
        <v>903</v>
      </c>
      <c r="M63" s="66">
        <f>ROUND(data!BL67,0)</f>
        <v>5163</v>
      </c>
      <c r="N63" s="222">
        <f>ROUND(data!BL68,0)</f>
        <v>0</v>
      </c>
      <c r="O63" s="222">
        <f>ROUND(data!BL69,0)</f>
        <v>26363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26363</v>
      </c>
      <c r="AD63" s="222">
        <f>ROUND(data!BL84,0)</f>
        <v>0</v>
      </c>
      <c r="AE63" s="222"/>
      <c r="AF63" s="222"/>
      <c r="AG63" s="222">
        <f>IF(data!BL90&gt;0,ROUND(data!BL90,0),0)</f>
        <v>7439</v>
      </c>
      <c r="AH63" s="222">
        <f>IFERROR(IF(data!BL$91&gt;0,ROUND(data!BL$91,0),0),0)</f>
        <v>0</v>
      </c>
      <c r="AI63" s="222">
        <f>IFERROR(IF(data!BL$92&gt;0,ROUND(data!BL$92,0),0),0)</f>
        <v>652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010</v>
      </c>
      <c r="B64" s="224" t="str">
        <f>RIGHT(data!$C$96,4)</f>
        <v>2022</v>
      </c>
      <c r="C64" s="16" t="str">
        <f>data!BM$55</f>
        <v>8590</v>
      </c>
      <c r="D64" s="16" t="s">
        <v>1170</v>
      </c>
      <c r="E64" s="222"/>
      <c r="F64" s="212">
        <f>ROUND(data!BM60,2)</f>
        <v>14.23</v>
      </c>
      <c r="G64" s="222">
        <f>ROUND(data!BM61,0)</f>
        <v>1756222</v>
      </c>
      <c r="H64" s="222">
        <f>ROUND(data!BM62,0)</f>
        <v>286281</v>
      </c>
      <c r="I64" s="222">
        <f>ROUND(data!BM63,0)</f>
        <v>0</v>
      </c>
      <c r="J64" s="222">
        <f>ROUND(data!BM64,0)</f>
        <v>4274</v>
      </c>
      <c r="K64" s="222">
        <f>ROUND(data!BM65,0)</f>
        <v>8864</v>
      </c>
      <c r="L64" s="222">
        <f>ROUND(data!BM66,0)</f>
        <v>919165</v>
      </c>
      <c r="M64" s="66">
        <f>ROUND(data!BM67,0)</f>
        <v>32354</v>
      </c>
      <c r="N64" s="222">
        <f>ROUND(data!BM68,0)</f>
        <v>583596</v>
      </c>
      <c r="O64" s="222">
        <f>ROUND(data!BM69,0)</f>
        <v>88344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88344</v>
      </c>
      <c r="AD64" s="222">
        <f>ROUND(data!BM84,0)</f>
        <v>359273</v>
      </c>
      <c r="AE64" s="222"/>
      <c r="AF64" s="222"/>
      <c r="AG64" s="222">
        <f>IF(data!BM90&gt;0,ROUND(data!BM90,0),0)</f>
        <v>2725</v>
      </c>
      <c r="AH64" s="222">
        <f>IFERROR(IF(data!BM$91&gt;0,ROUND(data!BM$91,0),0),0)</f>
        <v>0</v>
      </c>
      <c r="AI64" s="222">
        <f>IFERROR(IF(data!BM$92&gt;0,ROUND(data!BM$92,0),0),0)</f>
        <v>239</v>
      </c>
      <c r="AJ64" s="222">
        <f>IFERROR(IF(data!BM$93&gt;0,ROUND(data!BM$93,0),0),0)</f>
        <v>1444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010</v>
      </c>
      <c r="B65" s="224" t="str">
        <f>RIGHT(data!$C$96,4)</f>
        <v>2022</v>
      </c>
      <c r="C65" s="16" t="str">
        <f>data!BN$55</f>
        <v>8610</v>
      </c>
      <c r="D65" s="16" t="s">
        <v>1170</v>
      </c>
      <c r="E65" s="222"/>
      <c r="F65" s="212">
        <f>ROUND(data!BN60,2)</f>
        <v>30.76</v>
      </c>
      <c r="G65" s="222">
        <f>ROUND(data!BN61,0)</f>
        <v>5895933</v>
      </c>
      <c r="H65" s="222">
        <f>ROUND(data!BN62,0)</f>
        <v>202466</v>
      </c>
      <c r="I65" s="222">
        <f>ROUND(data!BN63,0)</f>
        <v>0</v>
      </c>
      <c r="J65" s="222">
        <f>ROUND(data!BN64,0)</f>
        <v>58412</v>
      </c>
      <c r="K65" s="222">
        <f>ROUND(data!BN65,0)</f>
        <v>64107</v>
      </c>
      <c r="L65" s="222">
        <f>ROUND(data!BN66,0)</f>
        <v>226075</v>
      </c>
      <c r="M65" s="66">
        <f>ROUND(data!BN67,0)</f>
        <v>23286</v>
      </c>
      <c r="N65" s="222">
        <f>ROUND(data!BN68,0)</f>
        <v>54191</v>
      </c>
      <c r="O65" s="222">
        <f>ROUND(data!BN69,0)</f>
        <v>1323531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1323531</v>
      </c>
      <c r="AD65" s="222">
        <f>ROUND(data!BN84,0)</f>
        <v>16127311</v>
      </c>
      <c r="AE65" s="222"/>
      <c r="AF65" s="222"/>
      <c r="AG65" s="222">
        <f>IF(data!BN90&gt;0,ROUND(data!BN90,0),0)</f>
        <v>14485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010</v>
      </c>
      <c r="B66" s="224" t="str">
        <f>RIGHT(data!$C$96,4)</f>
        <v>2022</v>
      </c>
      <c r="C66" s="16" t="str">
        <f>data!BO$55</f>
        <v>8620</v>
      </c>
      <c r="D66" s="16" t="s">
        <v>1170</v>
      </c>
      <c r="E66" s="222"/>
      <c r="F66" s="212">
        <f>ROUND(data!BO60,2)</f>
        <v>9.46</v>
      </c>
      <c r="G66" s="222">
        <f>ROUND(data!BO61,0)</f>
        <v>895354</v>
      </c>
      <c r="H66" s="222">
        <f>ROUND(data!BO62,0)</f>
        <v>152280</v>
      </c>
      <c r="I66" s="222">
        <f>ROUND(data!BO63,0)</f>
        <v>0</v>
      </c>
      <c r="J66" s="222">
        <f>ROUND(data!BO64,0)</f>
        <v>582241</v>
      </c>
      <c r="K66" s="222">
        <f>ROUND(data!BO65,0)</f>
        <v>12483</v>
      </c>
      <c r="L66" s="222">
        <f>ROUND(data!BO66,0)</f>
        <v>10879</v>
      </c>
      <c r="M66" s="66">
        <f>ROUND(data!BO67,0)</f>
        <v>2253</v>
      </c>
      <c r="N66" s="222">
        <f>ROUND(data!BO68,0)</f>
        <v>0</v>
      </c>
      <c r="O66" s="222">
        <f>ROUND(data!BO69,0)</f>
        <v>-8774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-8774</v>
      </c>
      <c r="AD66" s="222">
        <f>ROUND(data!BO84,0)</f>
        <v>0</v>
      </c>
      <c r="AE66" s="222"/>
      <c r="AF66" s="222"/>
      <c r="AG66" s="222">
        <f>IF(data!BO90&gt;0,ROUND(data!BO90,0),0)</f>
        <v>1046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010</v>
      </c>
      <c r="B67" s="224" t="str">
        <f>RIGHT(data!$C$96,4)</f>
        <v>2022</v>
      </c>
      <c r="C67" s="16" t="str">
        <f>data!BP$55</f>
        <v>8630</v>
      </c>
      <c r="D67" s="16" t="s">
        <v>1170</v>
      </c>
      <c r="E67" s="222"/>
      <c r="F67" s="212">
        <f>ROUND(data!BP60,2)</f>
        <v>5.02</v>
      </c>
      <c r="G67" s="222">
        <f>ROUND(data!BP61,0)</f>
        <v>637579</v>
      </c>
      <c r="H67" s="222">
        <f>ROUND(data!BP62,0)</f>
        <v>310804</v>
      </c>
      <c r="I67" s="222">
        <f>ROUND(data!BP63,0)</f>
        <v>0</v>
      </c>
      <c r="J67" s="222">
        <f>ROUND(data!BP64,0)</f>
        <v>52343</v>
      </c>
      <c r="K67" s="222">
        <f>ROUND(data!BP65,0)</f>
        <v>10971</v>
      </c>
      <c r="L67" s="222">
        <f>ROUND(data!BP66,0)</f>
        <v>80840</v>
      </c>
      <c r="M67" s="66">
        <f>ROUND(data!BP67,0)</f>
        <v>1470494</v>
      </c>
      <c r="N67" s="222">
        <f>ROUND(data!BP68,0)</f>
        <v>0</v>
      </c>
      <c r="O67" s="222">
        <f>ROUND(data!BP69,0)</f>
        <v>156677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156677</v>
      </c>
      <c r="AD67" s="222">
        <f>ROUND(data!BP84,0)</f>
        <v>25953</v>
      </c>
      <c r="AE67" s="222"/>
      <c r="AF67" s="222"/>
      <c r="AG67" s="222">
        <f>IF(data!BP90&gt;0,ROUND(data!BP90,0),0)</f>
        <v>4605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010</v>
      </c>
      <c r="B68" s="224" t="str">
        <f>RIGHT(data!$C$96,4)</f>
        <v>2022</v>
      </c>
      <c r="C68" s="16" t="str">
        <f>data!BQ$55</f>
        <v>8640</v>
      </c>
      <c r="D68" s="16" t="s">
        <v>1170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010</v>
      </c>
      <c r="B69" s="224" t="str">
        <f>RIGHT(data!$C$96,4)</f>
        <v>2022</v>
      </c>
      <c r="C69" s="16" t="str">
        <f>data!BR$55</f>
        <v>8650</v>
      </c>
      <c r="D69" s="16" t="s">
        <v>1170</v>
      </c>
      <c r="E69" s="222"/>
      <c r="F69" s="212">
        <f>ROUND(data!BR60,2)</f>
        <v>2.87</v>
      </c>
      <c r="G69" s="222">
        <f>ROUND(data!BR61,0)</f>
        <v>282350</v>
      </c>
      <c r="H69" s="222">
        <f>ROUND(data!BR62,0)</f>
        <v>264436</v>
      </c>
      <c r="I69" s="222">
        <f>ROUND(data!BR63,0)</f>
        <v>193433</v>
      </c>
      <c r="J69" s="222">
        <f>ROUND(data!BR64,0)</f>
        <v>2746</v>
      </c>
      <c r="K69" s="222">
        <f>ROUND(data!BR65,0)</f>
        <v>6225</v>
      </c>
      <c r="L69" s="222">
        <f>ROUND(data!BR66,0)</f>
        <v>1150315</v>
      </c>
      <c r="M69" s="66">
        <f>ROUND(data!BR67,0)</f>
        <v>1843</v>
      </c>
      <c r="N69" s="222">
        <f>ROUND(data!BR68,0)</f>
        <v>0</v>
      </c>
      <c r="O69" s="222">
        <f>ROUND(data!BR69,0)</f>
        <v>147881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147881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010</v>
      </c>
      <c r="B70" s="224" t="str">
        <f>RIGHT(data!$C$96,4)</f>
        <v>2022</v>
      </c>
      <c r="C70" s="16" t="str">
        <f>data!BS$55</f>
        <v>8660</v>
      </c>
      <c r="D70" s="16" t="s">
        <v>1170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010</v>
      </c>
      <c r="B71" s="224" t="str">
        <f>RIGHT(data!$C$96,4)</f>
        <v>2022</v>
      </c>
      <c r="C71" s="16" t="str">
        <f>data!BT$55</f>
        <v>8670</v>
      </c>
      <c r="D71" s="16" t="s">
        <v>1170</v>
      </c>
      <c r="E71" s="222"/>
      <c r="F71" s="212">
        <f>ROUND(data!BT60,2)</f>
        <v>0.79</v>
      </c>
      <c r="G71" s="222">
        <f>ROUND(data!BT61,0)</f>
        <v>65488</v>
      </c>
      <c r="H71" s="222">
        <f>ROUND(data!BT62,0)</f>
        <v>10674</v>
      </c>
      <c r="I71" s="222">
        <f>ROUND(data!BT63,0)</f>
        <v>0</v>
      </c>
      <c r="J71" s="222">
        <f>ROUND(data!BT64,0)</f>
        <v>680</v>
      </c>
      <c r="K71" s="222">
        <f>ROUND(data!BT65,0)</f>
        <v>486</v>
      </c>
      <c r="L71" s="222">
        <f>ROUND(data!BT66,0)</f>
        <v>0</v>
      </c>
      <c r="M71" s="66">
        <f>ROUND(data!BT67,0)</f>
        <v>381</v>
      </c>
      <c r="N71" s="222">
        <f>ROUND(data!BT68,0)</f>
        <v>0</v>
      </c>
      <c r="O71" s="222">
        <f>ROUND(data!BT69,0)</f>
        <v>40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40</v>
      </c>
      <c r="AD71" s="222">
        <f>ROUND(data!BT84,0)</f>
        <v>0</v>
      </c>
      <c r="AE71" s="222"/>
      <c r="AF71" s="222"/>
      <c r="AG71" s="222">
        <f>IF(data!BT90&gt;0,ROUND(data!BT90,0),0)</f>
        <v>845</v>
      </c>
      <c r="AH71" s="222">
        <f>IFERROR(IF(data!BT$91&gt;0,ROUND(data!BT$91,0),0),0)</f>
        <v>0</v>
      </c>
      <c r="AI71" s="222">
        <f>IFERROR(IF(data!BT$92&gt;0,ROUND(data!BT$92,0),0),0)</f>
        <v>74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010</v>
      </c>
      <c r="B72" s="224" t="str">
        <f>RIGHT(data!$C$96,4)</f>
        <v>2022</v>
      </c>
      <c r="C72" s="16" t="str">
        <f>data!BU$55</f>
        <v>8680</v>
      </c>
      <c r="D72" s="16" t="s">
        <v>1170</v>
      </c>
      <c r="E72" s="222"/>
      <c r="F72" s="212">
        <f>ROUND(data!BU60,2)</f>
        <v>3.61</v>
      </c>
      <c r="G72" s="222">
        <f>ROUND(data!BU61,0)</f>
        <v>354733</v>
      </c>
      <c r="H72" s="222">
        <f>ROUND(data!BU62,0)</f>
        <v>70657</v>
      </c>
      <c r="I72" s="222">
        <f>ROUND(data!BU63,0)</f>
        <v>0</v>
      </c>
      <c r="J72" s="222">
        <f>ROUND(data!BU64,0)</f>
        <v>3261</v>
      </c>
      <c r="K72" s="222">
        <f>ROUND(data!BU65,0)</f>
        <v>5964</v>
      </c>
      <c r="L72" s="222">
        <f>ROUND(data!BU66,0)</f>
        <v>122665</v>
      </c>
      <c r="M72" s="66">
        <f>ROUND(data!BU67,0)</f>
        <v>67120</v>
      </c>
      <c r="N72" s="222">
        <f>ROUND(data!BU68,0)</f>
        <v>0</v>
      </c>
      <c r="O72" s="222">
        <f>ROUND(data!BU69,0)</f>
        <v>918865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918865</v>
      </c>
      <c r="AD72" s="222">
        <f>ROUND(data!BU84,0)</f>
        <v>3132</v>
      </c>
      <c r="AE72" s="222"/>
      <c r="AF72" s="222"/>
      <c r="AG72" s="222">
        <f>IF(data!BU90&gt;0,ROUND(data!BU90,0),0)</f>
        <v>3371</v>
      </c>
      <c r="AH72" s="222">
        <f>IF(data!BU91&gt;0,ROUND(data!BU91,0),0)</f>
        <v>0</v>
      </c>
      <c r="AI72" s="222">
        <f>IF(data!BU92&gt;0,ROUND(data!BU92,0),0)</f>
        <v>296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010</v>
      </c>
      <c r="B73" s="224" t="str">
        <f>RIGHT(data!$C$96,4)</f>
        <v>2022</v>
      </c>
      <c r="C73" s="16" t="str">
        <f>data!BV$55</f>
        <v>8690</v>
      </c>
      <c r="D73" s="16" t="s">
        <v>1170</v>
      </c>
      <c r="E73" s="222"/>
      <c r="F73" s="212">
        <f>ROUND(data!BV60,2)</f>
        <v>39.04</v>
      </c>
      <c r="G73" s="222">
        <f>ROUND(data!BV61,0)</f>
        <v>2444800</v>
      </c>
      <c r="H73" s="222">
        <f>ROUND(data!BV62,0)</f>
        <v>399166</v>
      </c>
      <c r="I73" s="222">
        <f>ROUND(data!BV63,0)</f>
        <v>0</v>
      </c>
      <c r="J73" s="222">
        <f>ROUND(data!BV64,0)</f>
        <v>17674</v>
      </c>
      <c r="K73" s="222">
        <f>ROUND(data!BV65,0)</f>
        <v>82924</v>
      </c>
      <c r="L73" s="222">
        <f>ROUND(data!BV66,0)</f>
        <v>719545</v>
      </c>
      <c r="M73" s="66">
        <f>ROUND(data!BV67,0)</f>
        <v>149343</v>
      </c>
      <c r="N73" s="222">
        <f>ROUND(data!BV68,0)</f>
        <v>497727</v>
      </c>
      <c r="O73" s="222">
        <f>ROUND(data!BV69,0)</f>
        <v>662769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662769</v>
      </c>
      <c r="AD73" s="222">
        <f>ROUND(data!BV84,0)</f>
        <v>228356</v>
      </c>
      <c r="AE73" s="222"/>
      <c r="AF73" s="222"/>
      <c r="AG73" s="222">
        <f>IF(data!BV90&gt;0,ROUND(data!BV90,0),0)</f>
        <v>14006</v>
      </c>
      <c r="AH73" s="222">
        <f>IF(data!BV91&gt;0,ROUND(data!BV91,0),0)</f>
        <v>0</v>
      </c>
      <c r="AI73" s="222">
        <f>IF(data!BV92&gt;0,ROUND(data!BV92,0),0)</f>
        <v>1228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010</v>
      </c>
      <c r="B74" s="224" t="str">
        <f>RIGHT(data!$C$96,4)</f>
        <v>2022</v>
      </c>
      <c r="C74" s="16" t="str">
        <f>data!BW$55</f>
        <v>8700</v>
      </c>
      <c r="D74" s="16" t="s">
        <v>1170</v>
      </c>
      <c r="E74" s="222"/>
      <c r="F74" s="212">
        <f>ROUND(data!BW60,2)</f>
        <v>5.64</v>
      </c>
      <c r="G74" s="222">
        <f>ROUND(data!BW61,0)</f>
        <v>3937562</v>
      </c>
      <c r="H74" s="222">
        <f>ROUND(data!BW62,0)</f>
        <v>-17332059</v>
      </c>
      <c r="I74" s="222">
        <f>ROUND(data!BW63,0)</f>
        <v>1024</v>
      </c>
      <c r="J74" s="222">
        <f>ROUND(data!BW64,0)</f>
        <v>1791</v>
      </c>
      <c r="K74" s="222">
        <f>ROUND(data!BW65,0)</f>
        <v>883</v>
      </c>
      <c r="L74" s="222">
        <f>ROUND(data!BW66,0)</f>
        <v>34951</v>
      </c>
      <c r="M74" s="66">
        <f>ROUND(data!BW67,0)</f>
        <v>81</v>
      </c>
      <c r="N74" s="222">
        <f>ROUND(data!BW68,0)</f>
        <v>0</v>
      </c>
      <c r="O74" s="222">
        <f>ROUND(data!BW69,0)</f>
        <v>1763000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1763000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010</v>
      </c>
      <c r="B75" s="224" t="str">
        <f>RIGHT(data!$C$96,4)</f>
        <v>2022</v>
      </c>
      <c r="C75" s="16" t="str">
        <f>data!BX$55</f>
        <v>8710</v>
      </c>
      <c r="D75" s="16" t="s">
        <v>1170</v>
      </c>
      <c r="E75" s="222"/>
      <c r="F75" s="212">
        <f>ROUND(data!BX60,2)</f>
        <v>33.25</v>
      </c>
      <c r="G75" s="222">
        <f>ROUND(data!BX61,0)</f>
        <v>5289973</v>
      </c>
      <c r="H75" s="222">
        <f>ROUND(data!BX62,0)</f>
        <v>1894120</v>
      </c>
      <c r="I75" s="222">
        <f>ROUND(data!BX63,0)</f>
        <v>35863</v>
      </c>
      <c r="J75" s="222">
        <f>ROUND(data!BX64,0)</f>
        <v>45376</v>
      </c>
      <c r="K75" s="222">
        <f>ROUND(data!BX65,0)</f>
        <v>55277</v>
      </c>
      <c r="L75" s="222">
        <f>ROUND(data!BX66,0)</f>
        <v>2180299</v>
      </c>
      <c r="M75" s="66">
        <f>ROUND(data!BX67,0)</f>
        <v>97799</v>
      </c>
      <c r="N75" s="222">
        <f>ROUND(data!BX68,0)</f>
        <v>381699</v>
      </c>
      <c r="O75" s="222">
        <f>ROUND(data!BX69,0)</f>
        <v>930246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930246</v>
      </c>
      <c r="AD75" s="222">
        <f>ROUND(data!BX84,0)</f>
        <v>2552003</v>
      </c>
      <c r="AE75" s="222"/>
      <c r="AF75" s="222"/>
      <c r="AG75" s="222">
        <f>IF(data!BX90&gt;0,ROUND(data!BX90,0),0)</f>
        <v>21362</v>
      </c>
      <c r="AH75" s="222">
        <f>IF(data!BX91&gt;0,ROUND(data!BX91,0),0)</f>
        <v>0</v>
      </c>
      <c r="AI75" s="222">
        <f>IF(data!BX92&gt;0,ROUND(data!BX92,0),0)</f>
        <v>1873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010</v>
      </c>
      <c r="B76" s="224" t="str">
        <f>RIGHT(data!$C$96,4)</f>
        <v>2022</v>
      </c>
      <c r="C76" s="16" t="str">
        <f>data!BY$55</f>
        <v>8720</v>
      </c>
      <c r="D76" s="16" t="s">
        <v>1170</v>
      </c>
      <c r="E76" s="222"/>
      <c r="F76" s="212">
        <f>ROUND(data!BY60,2)</f>
        <v>42.96</v>
      </c>
      <c r="G76" s="222">
        <f>ROUND(data!BY61,0)</f>
        <v>4814061</v>
      </c>
      <c r="H76" s="222">
        <f>ROUND(data!BY62,0)</f>
        <v>797271</v>
      </c>
      <c r="I76" s="222">
        <f>ROUND(data!BY63,0)</f>
        <v>1795</v>
      </c>
      <c r="J76" s="222">
        <f>ROUND(data!BY64,0)</f>
        <v>217759</v>
      </c>
      <c r="K76" s="222">
        <f>ROUND(data!BY65,0)</f>
        <v>48145</v>
      </c>
      <c r="L76" s="222">
        <f>ROUND(data!BY66,0)</f>
        <v>74251</v>
      </c>
      <c r="M76" s="66">
        <f>ROUND(data!BY67,0)</f>
        <v>181895</v>
      </c>
      <c r="N76" s="222">
        <f>ROUND(data!BY68,0)</f>
        <v>16992</v>
      </c>
      <c r="O76" s="222">
        <f>ROUND(data!BY69,0)</f>
        <v>382231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382231</v>
      </c>
      <c r="AD76" s="222">
        <f>ROUND(data!BY84,0)</f>
        <v>8943</v>
      </c>
      <c r="AE76" s="222"/>
      <c r="AF76" s="222"/>
      <c r="AG76" s="222">
        <f>IF(data!BY90&gt;0,ROUND(data!BY90,0),0)</f>
        <v>6484</v>
      </c>
      <c r="AH76" s="222">
        <f>IF(data!BY91&gt;0,ROUND(data!BY91,0),0)</f>
        <v>0</v>
      </c>
      <c r="AI76" s="222">
        <f>IF(data!BY92&gt;0,ROUND(data!BY92,0),0)</f>
        <v>568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010</v>
      </c>
      <c r="B77" s="224" t="str">
        <f>RIGHT(data!$C$96,4)</f>
        <v>2022</v>
      </c>
      <c r="C77" s="16" t="str">
        <f>data!BZ$55</f>
        <v>8730</v>
      </c>
      <c r="D77" s="16" t="s">
        <v>1170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010</v>
      </c>
      <c r="B78" s="224" t="str">
        <f>RIGHT(data!$C$96,4)</f>
        <v>2022</v>
      </c>
      <c r="C78" s="16" t="str">
        <f>data!CA$55</f>
        <v>8740</v>
      </c>
      <c r="D78" s="16" t="s">
        <v>1170</v>
      </c>
      <c r="E78" s="222"/>
      <c r="F78" s="212">
        <f>ROUND(data!CA60,2)</f>
        <v>41.29</v>
      </c>
      <c r="G78" s="222">
        <f>ROUND(data!CA61,0)</f>
        <v>4794082</v>
      </c>
      <c r="H78" s="222">
        <f>ROUND(data!CA62,0)</f>
        <v>831819</v>
      </c>
      <c r="I78" s="222">
        <f>ROUND(data!CA63,0)</f>
        <v>0</v>
      </c>
      <c r="J78" s="222">
        <f>ROUND(data!CA64,0)</f>
        <v>8295</v>
      </c>
      <c r="K78" s="222">
        <f>ROUND(data!CA65,0)</f>
        <v>8550</v>
      </c>
      <c r="L78" s="222">
        <f>ROUND(data!CA66,0)</f>
        <v>95657</v>
      </c>
      <c r="M78" s="66">
        <f>ROUND(data!CA67,0)</f>
        <v>7434</v>
      </c>
      <c r="N78" s="222">
        <f>ROUND(data!CA68,0)</f>
        <v>0</v>
      </c>
      <c r="O78" s="222">
        <f>ROUND(data!CA69,0)</f>
        <v>48598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48598</v>
      </c>
      <c r="AD78" s="222">
        <f>ROUND(data!CA84,0)</f>
        <v>62331</v>
      </c>
      <c r="AE78" s="222"/>
      <c r="AF78" s="222"/>
      <c r="AG78" s="222">
        <f>IF(data!CA90&gt;0,ROUND(data!CA90,0),0)</f>
        <v>3629</v>
      </c>
      <c r="AH78" s="222">
        <f>IF(data!CA91&gt;0,ROUND(data!CA91,0),0)</f>
        <v>0</v>
      </c>
      <c r="AI78" s="222">
        <f>IF(data!CA92&gt;0,ROUND(data!CA92,0),0)</f>
        <v>319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010</v>
      </c>
      <c r="B79" s="224" t="str">
        <f>RIGHT(data!$C$96,4)</f>
        <v>2022</v>
      </c>
      <c r="C79" s="16" t="str">
        <f>data!CB$55</f>
        <v>8770</v>
      </c>
      <c r="D79" s="16" t="s">
        <v>1170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010</v>
      </c>
      <c r="B80" s="224" t="str">
        <f>RIGHT(data!$C$96,4)</f>
        <v>2022</v>
      </c>
      <c r="C80" s="16" t="str">
        <f>data!CC$55</f>
        <v>8790</v>
      </c>
      <c r="D80" s="16" t="s">
        <v>1170</v>
      </c>
      <c r="E80" s="222"/>
      <c r="F80" s="212">
        <f>ROUND(data!CC60,2)</f>
        <v>16.84</v>
      </c>
      <c r="G80" s="222">
        <f>ROUND(data!CC61,0)</f>
        <v>1976220</v>
      </c>
      <c r="H80" s="222">
        <f>ROUND(data!CC62,0)</f>
        <v>330911</v>
      </c>
      <c r="I80" s="222">
        <f>ROUND(data!CC63,0)</f>
        <v>888920</v>
      </c>
      <c r="J80" s="222">
        <f>ROUND(data!CC64,0)</f>
        <v>396722</v>
      </c>
      <c r="K80" s="222">
        <f>ROUND(data!CC65,0)</f>
        <v>210340</v>
      </c>
      <c r="L80" s="222">
        <f>ROUND(data!CC66,0)</f>
        <v>4726399</v>
      </c>
      <c r="M80" s="66">
        <f>ROUND(data!CC67,0)</f>
        <v>504919</v>
      </c>
      <c r="N80" s="222">
        <f>ROUND(data!CC68,0)</f>
        <v>1628277</v>
      </c>
      <c r="O80" s="222">
        <f>ROUND(data!CC69,0)</f>
        <v>1005021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1005021</v>
      </c>
      <c r="AD80" s="222">
        <f>ROUND(data!CC84,0)</f>
        <v>5937754</v>
      </c>
      <c r="AE80" s="222"/>
      <c r="AF80" s="222"/>
      <c r="AG80" s="222">
        <f>IF(data!CC90&gt;0,ROUND(data!CC90,0),0)</f>
        <v>9696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Virginia Mason Medical Center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H-010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'P.O Box 900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Setttle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010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17910945.483036641</v>
      </c>
      <c r="D15" s="275">
        <f>'Prior Year'!C60</f>
        <v>0</v>
      </c>
      <c r="E15" s="1">
        <f>data!C59</f>
        <v>6291</v>
      </c>
      <c r="F15" s="238" t="str">
        <f ref="F15:F59" t="shared" si="0">IF(B15=0,"",IF(D15=0,"",B15/D15))</f>
      </c>
      <c r="G15" s="238">
        <f ref="G15:G29" t="shared" si="1">IF(C15=0,"",IF(E15=0,"",C15/E15))</f>
        <v>2847.0744687707265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69078375.642125562</v>
      </c>
      <c r="D17" s="275">
        <f>'Prior Year'!E60</f>
        <v>0</v>
      </c>
      <c r="E17" s="1">
        <f>data!E59</f>
        <v>58783</v>
      </c>
      <c r="F17" s="238" t="str">
        <f t="shared" si="0"/>
      </c>
      <c r="G17" s="238">
        <f t="shared" si="1"/>
        <v>1175.1420587946441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1832614.6024612458</v>
      </c>
      <c r="D18" s="275">
        <f>'Prior Year'!F60</f>
        <v>0</v>
      </c>
      <c r="E18" s="1">
        <f>data!F59</f>
        <v>1204</v>
      </c>
      <c r="F18" s="238" t="str">
        <f t="shared" si="0"/>
      </c>
      <c r="G18" s="238">
        <f t="shared" si="1"/>
        <v>1522.1051515458853</v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640885.19090995262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9720112.8947254829</v>
      </c>
      <c r="D23" s="275">
        <f>'Prior Year'!K60</f>
        <v>0</v>
      </c>
      <c r="E23" s="1">
        <f>data!K59</f>
        <v>10176</v>
      </c>
      <c r="F23" s="238" t="str">
        <f t="shared" si="0"/>
      </c>
      <c r="G23" s="238">
        <f t="shared" si="1"/>
        <v>955.19977345965833</v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166.48514750295726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-948.0771595088753</v>
      </c>
      <c r="D27" s="275">
        <f>'Prior Year'!O60</f>
        <v>0</v>
      </c>
      <c r="E27" s="1">
        <f>data!O59</f>
        <v>0</v>
      </c>
      <c r="F27" s="238" t="str">
        <f t="shared" si="0"/>
      </c>
      <c r="G27" s="238" t="str">
        <f t="shared" si="1"/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71201315.23419027</v>
      </c>
      <c r="D28" s="275">
        <f>'Prior Year'!P60</f>
        <v>0</v>
      </c>
      <c r="E28" s="1">
        <f>data!P59</f>
        <v>2027214</v>
      </c>
      <c r="F28" s="238" t="str">
        <f t="shared" si="0"/>
      </c>
      <c r="G28" s="238">
        <f t="shared" si="1"/>
        <v>35.12274246043598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11573502.679577706</v>
      </c>
      <c r="D29" s="275">
        <f>'Prior Year'!Q60</f>
        <v>0</v>
      </c>
      <c r="E29" s="1">
        <f>data!Q59</f>
        <v>1983038</v>
      </c>
      <c r="F29" s="238" t="str">
        <f t="shared" si="0"/>
      </c>
      <c r="G29" s="238">
        <f t="shared" si="1"/>
        <v>5.8362485638589412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33564418.888788857</v>
      </c>
      <c r="D30" s="275">
        <f>'Prior Year'!R60</f>
        <v>0</v>
      </c>
      <c r="E30" s="1">
        <f>data!R59</f>
        <v>2375974</v>
      </c>
      <c r="F30" s="238" t="str">
        <f t="shared" si="0"/>
      </c>
      <c r="G30" s="238">
        <f>IFERROR(IF(C30=0,"",IF(E30=0,"",C30/E30)),"")</f>
        <v>14.126593510193654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11251961.779588847</v>
      </c>
      <c r="D31" s="275" t="s">
        <v>753</v>
      </c>
      <c r="E31" s="4" t="s">
        <v>753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754</v>
      </c>
      <c r="B32" s="275">
        <f>'Prior Year'!T86</f>
        <v>0</v>
      </c>
      <c r="C32" s="275">
        <f>data!T85</f>
        <v>3581775.5067288862</v>
      </c>
      <c r="D32" s="275" t="s">
        <v>753</v>
      </c>
      <c r="E32" s="4" t="s">
        <v>753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755</v>
      </c>
      <c r="B33" s="275">
        <f>'Prior Year'!U86</f>
        <v>0</v>
      </c>
      <c r="C33" s="275">
        <f>data!U85</f>
        <v>45914043.831168987</v>
      </c>
      <c r="D33" s="275">
        <f>'Prior Year'!U60</f>
        <v>0</v>
      </c>
      <c r="E33" s="1">
        <f>data!U59</f>
        <v>2410575</v>
      </c>
      <c r="F33" s="238" t="str">
        <f t="shared" si="0"/>
      </c>
      <c r="G33" s="238">
        <f ref="G33:G69" t="shared" si="5">IF(C33=0,"",IF(E33=0,"",C33/E33))</f>
        <v>19.046926078287957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756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</c>
      <c r="G34" s="238" t="str">
        <f t="shared" si="5"/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757</v>
      </c>
      <c r="B35" s="275">
        <f>'Prior Year'!W86</f>
        <v>0</v>
      </c>
      <c r="C35" s="275">
        <f>data!W85</f>
        <v>4425018.7491593929</v>
      </c>
      <c r="D35" s="275">
        <f>'Prior Year'!W60</f>
        <v>0</v>
      </c>
      <c r="E35" s="1">
        <f>data!W59</f>
        <v>98383</v>
      </c>
      <c r="F35" s="238" t="str">
        <f t="shared" si="0"/>
      </c>
      <c r="G35" s="238">
        <f t="shared" si="5"/>
        <v>44.977473233784217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758</v>
      </c>
      <c r="B36" s="275">
        <f>'Prior Year'!X86</f>
        <v>0</v>
      </c>
      <c r="C36" s="275">
        <f>data!X85</f>
        <v>6404839.8413627166</v>
      </c>
      <c r="D36" s="275">
        <f>'Prior Year'!X60</f>
        <v>0</v>
      </c>
      <c r="E36" s="1">
        <f>data!X59</f>
        <v>158985</v>
      </c>
      <c r="F36" s="238" t="str">
        <f t="shared" si="0"/>
      </c>
      <c r="G36" s="238">
        <f t="shared" si="5"/>
        <v>40.285812129211664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759</v>
      </c>
      <c r="B37" s="275">
        <f>'Prior Year'!Y86</f>
        <v>0</v>
      </c>
      <c r="C37" s="275">
        <f>data!Y85</f>
        <v>30451601.492086243</v>
      </c>
      <c r="D37" s="275">
        <f>'Prior Year'!Y60</f>
        <v>0</v>
      </c>
      <c r="E37" s="1">
        <f>data!Y59</f>
        <v>159684</v>
      </c>
      <c r="F37" s="238" t="str">
        <f t="shared" si="0"/>
      </c>
      <c r="G37" s="238">
        <f t="shared" si="5"/>
        <v>190.69914012729041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760</v>
      </c>
      <c r="B38" s="275">
        <f>'Prior Year'!Z86</f>
        <v>0</v>
      </c>
      <c r="C38" s="275">
        <f>data!Z85</f>
        <v>10377832.549746003</v>
      </c>
      <c r="D38" s="275">
        <f>'Prior Year'!Z60</f>
        <v>0</v>
      </c>
      <c r="E38" s="1">
        <f>data!Z59</f>
        <v>349882</v>
      </c>
      <c r="F38" s="238" t="str">
        <f t="shared" si="0"/>
      </c>
      <c r="G38" s="238">
        <f t="shared" si="5"/>
        <v>29.660950119600329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761</v>
      </c>
      <c r="B39" s="275">
        <f>'Prior Year'!AA86</f>
        <v>0</v>
      </c>
      <c r="C39" s="275">
        <f>data!AA85</f>
        <v>5075900.3780422108</v>
      </c>
      <c r="D39" s="275">
        <f>'Prior Year'!AA60</f>
        <v>0</v>
      </c>
      <c r="E39" s="1">
        <f>data!AA59</f>
        <v>23890</v>
      </c>
      <c r="F39" s="238" t="str">
        <f t="shared" si="0"/>
      </c>
      <c r="G39" s="238">
        <f t="shared" si="5"/>
        <v>212.46966839858564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762</v>
      </c>
      <c r="B40" s="275">
        <f>'Prior Year'!AB86</f>
        <v>0</v>
      </c>
      <c r="C40" s="275">
        <f>data!AB85</f>
        <v>75269265.742328137</v>
      </c>
      <c r="D40" s="275" t="s">
        <v>753</v>
      </c>
      <c r="E40" s="4" t="s">
        <v>753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763</v>
      </c>
      <c r="B41" s="275">
        <f>'Prior Year'!AC86</f>
        <v>0</v>
      </c>
      <c r="C41" s="275">
        <f>data!AC85</f>
        <v>3129559.8983756541</v>
      </c>
      <c r="D41" s="275">
        <f>'Prior Year'!AC60</f>
        <v>0</v>
      </c>
      <c r="E41" s="1">
        <f>data!AC59</f>
        <v>101240</v>
      </c>
      <c r="F41" s="238" t="str">
        <f t="shared" si="0"/>
      </c>
      <c r="G41" s="238">
        <f t="shared" si="5"/>
        <v>30.91228662955012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764</v>
      </c>
      <c r="B42" s="275">
        <f>'Prior Year'!AD86</f>
        <v>0</v>
      </c>
      <c r="C42" s="275">
        <f>data!AD85</f>
        <v>2067142.340686274</v>
      </c>
      <c r="D42" s="275">
        <f>'Prior Year'!AD60</f>
        <v>0</v>
      </c>
      <c r="E42" s="1">
        <f>data!AD59</f>
        <v>23389</v>
      </c>
      <c r="F42" s="238" t="str">
        <f t="shared" si="0"/>
      </c>
      <c r="G42" s="238">
        <f t="shared" si="5"/>
        <v>88.380962875123942</v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765</v>
      </c>
      <c r="B43" s="275">
        <f>'Prior Year'!AE86</f>
        <v>0</v>
      </c>
      <c r="C43" s="275">
        <f>data!AE85</f>
        <v>10230993.3120125</v>
      </c>
      <c r="D43" s="275">
        <f>'Prior Year'!AE60</f>
        <v>0</v>
      </c>
      <c r="E43" s="1">
        <f>data!AE59</f>
        <v>204504.2</v>
      </c>
      <c r="F43" s="238" t="str">
        <f t="shared" si="0"/>
      </c>
      <c r="G43" s="238">
        <f t="shared" si="5"/>
        <v>50.028279673534819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766</v>
      </c>
      <c r="B44" s="275">
        <f>'Prior Year'!AF86</f>
        <v>0</v>
      </c>
      <c r="C44" s="275">
        <f>data!AF85</f>
        <v>638685.098079425</v>
      </c>
      <c r="D44" s="275">
        <f>'Prior Year'!AF60</f>
        <v>0</v>
      </c>
      <c r="E44" s="1">
        <f>data!AF59</f>
        <v>1675</v>
      </c>
      <c r="F44" s="238" t="str">
        <f t="shared" si="0"/>
      </c>
      <c r="G44" s="238">
        <f t="shared" si="5"/>
        <v>381.30453616682092</v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767</v>
      </c>
      <c r="B45" s="275">
        <f>'Prior Year'!AG86</f>
        <v>0</v>
      </c>
      <c r="C45" s="275">
        <f>data!AG85</f>
        <v>16822791.59729366</v>
      </c>
      <c r="D45" s="275">
        <f>'Prior Year'!AG60</f>
        <v>0</v>
      </c>
      <c r="E45" s="1">
        <f>data!AG59</f>
        <v>22104</v>
      </c>
      <c r="F45" s="238" t="str">
        <f t="shared" si="0"/>
      </c>
      <c r="G45" s="238">
        <f t="shared" si="5"/>
        <v>761.074538422623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768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769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770</v>
      </c>
      <c r="B48" s="275">
        <f>'Prior Year'!AJ86</f>
        <v>0</v>
      </c>
      <c r="C48" s="275">
        <f>data!AJ85</f>
        <v>282953095.33712804</v>
      </c>
      <c r="D48" s="275">
        <f>'Prior Year'!AJ60</f>
        <v>0</v>
      </c>
      <c r="E48" s="1">
        <f>data!AJ59</f>
        <v>324910</v>
      </c>
      <c r="F48" s="238" t="str">
        <f t="shared" si="0"/>
      </c>
      <c r="G48" s="238">
        <f t="shared" si="5"/>
        <v>870.86607164177167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771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</c>
      <c r="G49" s="238" t="str">
        <f t="shared" si="5"/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772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773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774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775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776</v>
      </c>
      <c r="B54" s="275">
        <f>'Prior Year'!AP86</f>
        <v>0</v>
      </c>
      <c r="C54" s="275">
        <f>data!AP85</f>
        <v>198603555.33915368</v>
      </c>
      <c r="D54" s="275">
        <f>'Prior Year'!AP60</f>
        <v>0</v>
      </c>
      <c r="E54" s="1">
        <f>data!AP59</f>
        <v>556567</v>
      </c>
      <c r="F54" s="238" t="str">
        <f t="shared" si="0"/>
      </c>
      <c r="G54" s="238">
        <f t="shared" si="5"/>
        <v>356.836742636832</v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777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778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779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780</v>
      </c>
      <c r="B58" s="275">
        <f>'Prior Year'!AT86</f>
        <v>0</v>
      </c>
      <c r="C58" s="275">
        <f>data!AT85</f>
        <v>7144852.6639978448</v>
      </c>
      <c r="D58" s="275">
        <f>'Prior Year'!AT60</f>
        <v>0</v>
      </c>
      <c r="E58" s="1">
        <f>data!AT59</f>
        <v>97</v>
      </c>
      <c r="F58" s="238" t="str">
        <f t="shared" si="0"/>
      </c>
      <c r="G58" s="238">
        <f t="shared" si="5"/>
        <v>73658.274886575717</v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781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782</v>
      </c>
      <c r="B60" s="275">
        <f>'Prior Year'!AV86</f>
        <v>0</v>
      </c>
      <c r="C60" s="275">
        <f>data!AV85</f>
        <v>30157932.0547928</v>
      </c>
      <c r="D60" s="275" t="s">
        <v>753</v>
      </c>
      <c r="E60" s="4" t="s">
        <v>753</v>
      </c>
      <c r="F60" s="238"/>
      <c r="G60" s="238"/>
      <c r="H60" s="6"/>
      <c r="I60" s="275" t="str">
        <f t="shared" si="6"/>
      </c>
      <c r="M60" s="7"/>
    </row>
    <row r="61">
      <c r="A61" s="1" t="s">
        <v>783</v>
      </c>
      <c r="B61" s="275">
        <f>'Prior Year'!AW86</f>
        <v>0</v>
      </c>
      <c r="C61" s="275">
        <f>data!AW85</f>
        <v>17535425.503474578</v>
      </c>
      <c r="D61" s="275" t="s">
        <v>753</v>
      </c>
      <c r="E61" s="4" t="s">
        <v>753</v>
      </c>
      <c r="F61" s="238"/>
      <c r="G61" s="238"/>
      <c r="H61" s="6"/>
      <c r="I61" s="275" t="str">
        <f t="shared" si="6"/>
      </c>
      <c r="M61" s="7"/>
    </row>
    <row r="62">
      <c r="A62" s="1" t="s">
        <v>784</v>
      </c>
      <c r="B62" s="275">
        <f>'Prior Year'!AX86</f>
        <v>0</v>
      </c>
      <c r="C62" s="275">
        <f>data!AX85</f>
        <v>1479039.8236232253</v>
      </c>
      <c r="D62" s="275" t="s">
        <v>753</v>
      </c>
      <c r="E62" s="4" t="s">
        <v>753</v>
      </c>
      <c r="F62" s="238"/>
      <c r="G62" s="238"/>
      <c r="H62" s="6"/>
      <c r="I62" s="275" t="str">
        <f t="shared" si="6"/>
      </c>
      <c r="M62" s="7"/>
    </row>
    <row r="63">
      <c r="A63" s="1" t="s">
        <v>785</v>
      </c>
      <c r="B63" s="275">
        <f>'Prior Year'!AY86</f>
        <v>0</v>
      </c>
      <c r="C63" s="275">
        <f>data!AY85</f>
        <v>4162588.1074900958</v>
      </c>
      <c r="D63" s="275">
        <f>'Prior Year'!AY60</f>
        <v>0</v>
      </c>
      <c r="E63" s="1">
        <f>data!AY59</f>
        <v>344378</v>
      </c>
      <c r="F63" s="238" t="str">
        <f>IF(B63=0,"",IF(D63=0,"",B63/D63))</f>
      </c>
      <c r="G63" s="238">
        <f t="shared" si="5"/>
        <v>12.087264887681837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786</v>
      </c>
      <c r="B64" s="275">
        <f>'Prior Year'!AZ86</f>
        <v>0</v>
      </c>
      <c r="C64" s="275">
        <f>data!AZ85</f>
        <v>2028772.8981789979</v>
      </c>
      <c r="D64" s="275">
        <f>'Prior Year'!AZ60</f>
        <v>0</v>
      </c>
      <c r="E64" s="1">
        <f>data!AZ59</f>
        <v>327647</v>
      </c>
      <c r="F64" s="238" t="str">
        <f>IF(B64=0,"",IF(D64=0,"",B64/D64))</f>
      </c>
      <c r="G64" s="238">
        <f t="shared" si="5"/>
        <v>6.1919471204650067</v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787</v>
      </c>
      <c r="B65" s="275">
        <f>'Prior Year'!BA86</f>
        <v>0</v>
      </c>
      <c r="C65" s="275">
        <f>data!BA85</f>
        <v>2139512.24240667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788</v>
      </c>
      <c r="B66" s="275">
        <f>'Prior Year'!BB86</f>
        <v>0</v>
      </c>
      <c r="C66" s="275">
        <f>data!BB85</f>
        <v>948394.33877416234</v>
      </c>
      <c r="D66" s="275" t="s">
        <v>753</v>
      </c>
      <c r="E66" s="4" t="s">
        <v>753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789</v>
      </c>
      <c r="B67" s="275">
        <f>'Prior Year'!BC86</f>
        <v>0</v>
      </c>
      <c r="C67" s="275">
        <f>data!BC85</f>
        <v>3867423.90662041</v>
      </c>
      <c r="D67" s="275" t="s">
        <v>753</v>
      </c>
      <c r="E67" s="4" t="s">
        <v>753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790</v>
      </c>
      <c r="B68" s="275">
        <f>'Prior Year'!BD86</f>
        <v>0</v>
      </c>
      <c r="C68" s="275">
        <f>data!BD85</f>
        <v>1741898.275222512</v>
      </c>
      <c r="D68" s="275" t="s">
        <v>753</v>
      </c>
      <c r="E68" s="4" t="s">
        <v>753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791</v>
      </c>
      <c r="B69" s="275">
        <f>'Prior Year'!BE86</f>
        <v>0</v>
      </c>
      <c r="C69" s="275">
        <f>data!BE85</f>
        <v>30014684.384456735</v>
      </c>
      <c r="D69" s="275">
        <f>'Prior Year'!BE60</f>
        <v>0</v>
      </c>
      <c r="E69" s="1">
        <f>data!BE59</f>
        <v>1582537</v>
      </c>
      <c r="F69" s="238" t="str">
        <f>IF(B69=0,"",IF(D69=0,"",B69/D69))</f>
      </c>
      <c r="G69" s="238">
        <f t="shared" si="5"/>
        <v>18.966181760335925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792</v>
      </c>
      <c r="B70" s="275">
        <f>'Prior Year'!BF86</f>
        <v>0</v>
      </c>
      <c r="C70" s="275">
        <f>data!BF85</f>
        <v>10700191.349956267</v>
      </c>
      <c r="D70" s="275" t="s">
        <v>753</v>
      </c>
      <c r="E70" s="4" t="s">
        <v>753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793</v>
      </c>
      <c r="B71" s="275">
        <f>'Prior Year'!BG86</f>
        <v>0</v>
      </c>
      <c r="C71" s="275">
        <f>data!BG85</f>
        <v>7019046.2392696962</v>
      </c>
      <c r="D71" s="275" t="s">
        <v>753</v>
      </c>
      <c r="E71" s="4" t="s">
        <v>753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794</v>
      </c>
      <c r="B72" s="275">
        <f>'Prior Year'!BH86</f>
        <v>0</v>
      </c>
      <c r="C72" s="275">
        <f>data!BH85</f>
        <v>37302475.681915984</v>
      </c>
      <c r="D72" s="275" t="s">
        <v>753</v>
      </c>
      <c r="E72" s="4" t="s">
        <v>753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795</v>
      </c>
      <c r="B73" s="275">
        <f>'Prior Year'!BI86</f>
        <v>0</v>
      </c>
      <c r="C73" s="275">
        <f>data!BI85</f>
        <v>2481063.551450449</v>
      </c>
      <c r="D73" s="275" t="s">
        <v>753</v>
      </c>
      <c r="E73" s="4" t="s">
        <v>753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796</v>
      </c>
      <c r="B74" s="275">
        <f>'Prior Year'!BJ86</f>
        <v>0</v>
      </c>
      <c r="C74" s="275">
        <f>data!BJ85</f>
        <v>2916337.5227716584</v>
      </c>
      <c r="D74" s="275" t="s">
        <v>753</v>
      </c>
      <c r="E74" s="4" t="s">
        <v>753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797</v>
      </c>
      <c r="B75" s="275">
        <f>'Prior Year'!BK86</f>
        <v>0</v>
      </c>
      <c r="C75" s="275">
        <f>data!BK85</f>
        <v>27010215.579851657</v>
      </c>
      <c r="D75" s="275" t="s">
        <v>753</v>
      </c>
      <c r="E75" s="4" t="s">
        <v>753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798</v>
      </c>
      <c r="B76" s="275">
        <f>'Prior Year'!BL86</f>
        <v>0</v>
      </c>
      <c r="C76" s="275">
        <f>data!BL85</f>
        <v>6854957.3786000628</v>
      </c>
      <c r="D76" s="275" t="s">
        <v>753</v>
      </c>
      <c r="E76" s="4" t="s">
        <v>753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799</v>
      </c>
      <c r="B77" s="275">
        <f>'Prior Year'!BM86</f>
        <v>0</v>
      </c>
      <c r="C77" s="275">
        <f>data!BM85</f>
        <v>3319828.0003320337</v>
      </c>
      <c r="D77" s="275" t="s">
        <v>753</v>
      </c>
      <c r="E77" s="4" t="s">
        <v>753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800</v>
      </c>
      <c r="B78" s="275">
        <f>'Prior Year'!BN86</f>
        <v>0</v>
      </c>
      <c r="C78" s="275">
        <f>data!BN85</f>
        <v>-8279308.4066458642</v>
      </c>
      <c r="D78" s="275" t="s">
        <v>753</v>
      </c>
      <c r="E78" s="4" t="s">
        <v>753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801</v>
      </c>
      <c r="B79" s="275">
        <f>'Prior Year'!BO86</f>
        <v>0</v>
      </c>
      <c r="C79" s="275">
        <f>data!BO85</f>
        <v>1646716.2282756236</v>
      </c>
      <c r="D79" s="275" t="s">
        <v>753</v>
      </c>
      <c r="E79" s="4" t="s">
        <v>753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802</v>
      </c>
      <c r="B80" s="275">
        <f>'Prior Year'!BP86</f>
        <v>0</v>
      </c>
      <c r="C80" s="275">
        <f>data!BP85</f>
        <v>2693754.682658141</v>
      </c>
      <c r="D80" s="275" t="s">
        <v>753</v>
      </c>
      <c r="E80" s="4" t="s">
        <v>753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803</v>
      </c>
      <c r="B81" s="275">
        <f>'Prior Year'!BQ86</f>
        <v>0</v>
      </c>
      <c r="C81" s="275">
        <f>data!BQ85</f>
        <v>0</v>
      </c>
      <c r="D81" s="275" t="s">
        <v>753</v>
      </c>
      <c r="E81" s="4" t="s">
        <v>753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804</v>
      </c>
      <c r="B82" s="275">
        <f>'Prior Year'!BR86</f>
        <v>0</v>
      </c>
      <c r="C82" s="275">
        <f>data!BR85</f>
        <v>2049228.2514840858</v>
      </c>
      <c r="D82" s="275" t="s">
        <v>753</v>
      </c>
      <c r="E82" s="4" t="s">
        <v>753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805</v>
      </c>
      <c r="B83" s="275">
        <f>'Prior Year'!BS86</f>
        <v>0</v>
      </c>
      <c r="C83" s="275">
        <f>data!BS85</f>
        <v>0</v>
      </c>
      <c r="D83" s="275" t="s">
        <v>753</v>
      </c>
      <c r="E83" s="4" t="s">
        <v>753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806</v>
      </c>
      <c r="B84" s="275">
        <f>'Prior Year'!BT86</f>
        <v>0</v>
      </c>
      <c r="C84" s="275">
        <f>data!BT85</f>
        <v>77748.4627120742</v>
      </c>
      <c r="D84" s="275" t="s">
        <v>753</v>
      </c>
      <c r="E84" s="4" t="s">
        <v>753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807</v>
      </c>
      <c r="B85" s="275">
        <f>'Prior Year'!BU86</f>
        <v>0</v>
      </c>
      <c r="C85" s="275">
        <f>data!BU85</f>
        <v>1540132.4987664928</v>
      </c>
      <c r="D85" s="275" t="s">
        <v>753</v>
      </c>
      <c r="E85" s="4" t="s">
        <v>753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808</v>
      </c>
      <c r="B86" s="275">
        <f>'Prior Year'!BV86</f>
        <v>0</v>
      </c>
      <c r="C86" s="275">
        <f>data!BV85</f>
        <v>4745591.9221512154</v>
      </c>
      <c r="D86" s="275" t="s">
        <v>753</v>
      </c>
      <c r="E86" s="4" t="s">
        <v>753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809</v>
      </c>
      <c r="B87" s="275">
        <f>'Prior Year'!BW86</f>
        <v>0</v>
      </c>
      <c r="C87" s="275">
        <f>data!BW85</f>
        <v>-11592767.286857506</v>
      </c>
      <c r="D87" s="275" t="s">
        <v>753</v>
      </c>
      <c r="E87" s="4" t="s">
        <v>753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810</v>
      </c>
      <c r="B88" s="275">
        <f>'Prior Year'!BX86</f>
        <v>0</v>
      </c>
      <c r="C88" s="275">
        <f>data!BX85</f>
        <v>8358649.0819702912</v>
      </c>
      <c r="D88" s="275" t="s">
        <v>753</v>
      </c>
      <c r="E88" s="4" t="s">
        <v>753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811</v>
      </c>
      <c r="B89" s="275">
        <f>'Prior Year'!BY86</f>
        <v>0</v>
      </c>
      <c r="C89" s="275">
        <f>data!BY85</f>
        <v>6525456.2378165619</v>
      </c>
      <c r="D89" s="275" t="s">
        <v>753</v>
      </c>
      <c r="E89" s="4" t="s">
        <v>753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812</v>
      </c>
      <c r="B90" s="275">
        <f>'Prior Year'!BZ86</f>
        <v>0</v>
      </c>
      <c r="C90" s="275">
        <f>data!BZ85</f>
        <v>0</v>
      </c>
      <c r="D90" s="275" t="s">
        <v>753</v>
      </c>
      <c r="E90" s="4" t="s">
        <v>753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813</v>
      </c>
      <c r="B91" s="275">
        <f>'Prior Year'!CA86</f>
        <v>0</v>
      </c>
      <c r="C91" s="275">
        <f>data!CA85</f>
        <v>5732102.71201672</v>
      </c>
      <c r="D91" s="275" t="s">
        <v>753</v>
      </c>
      <c r="E91" s="4" t="s">
        <v>753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814</v>
      </c>
      <c r="B92" s="275">
        <f>'Prior Year'!CB86</f>
        <v>0</v>
      </c>
      <c r="C92" s="275">
        <f>data!CB85</f>
        <v>0</v>
      </c>
      <c r="D92" s="275" t="s">
        <v>753</v>
      </c>
      <c r="E92" s="4" t="s">
        <v>753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815</v>
      </c>
      <c r="B93" s="275">
        <f>'Prior Year'!CC86</f>
        <v>0</v>
      </c>
      <c r="C93" s="275">
        <f>data!CC85</f>
        <v>5729973.5957220858</v>
      </c>
      <c r="D93" s="275" t="s">
        <v>753</v>
      </c>
      <c r="E93" s="4" t="s">
        <v>753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816</v>
      </c>
      <c r="B94" s="275">
        <f>'Prior Year'!CD86</f>
        <v>0</v>
      </c>
      <c r="C94" s="275">
        <f>data!CD85</f>
        <v>50631031.589999996</v>
      </c>
      <c r="D94" s="275" t="s">
        <v>753</v>
      </c>
      <c r="E94" s="4" t="s">
        <v>753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817</v>
      </c>
    </row>
    <row r="3">
      <c r="A3" s="11" t="s">
        <v>818</v>
      </c>
    </row>
    <row r="4">
      <c r="A4" s="330" t="s">
        <v>819</v>
      </c>
    </row>
    <row r="5">
      <c r="A5" s="331" t="s">
        <v>820</v>
      </c>
    </row>
    <row r="6">
      <c r="A6" s="329"/>
    </row>
    <row r="7">
      <c r="A7" s="330" t="s">
        <v>821</v>
      </c>
    </row>
    <row r="8">
      <c r="A8" s="331" t="s">
        <v>822</v>
      </c>
    </row>
    <row r="11">
      <c r="A11" s="13" t="s">
        <v>823</v>
      </c>
      <c r="D11" s="276">
        <f>data!C380</f>
        <v>62796145.41</v>
      </c>
    </row>
    <row r="12">
      <c r="A12" s="13" t="s">
        <v>824</v>
      </c>
      <c r="D12" s="276" t="str">
        <f>IF(OR(data!C380&gt;1000000,data!C380/(data!D360+data!D383)&gt;0.01),"Yes","No")</f>
        <v>Yes</v>
      </c>
    </row>
    <row r="14">
      <c r="A14" s="13" t="s">
        <v>825</v>
      </c>
      <c r="D14" s="14" t="s">
        <v>826</v>
      </c>
    </row>
    <row r="15">
      <c r="A15" s="12" t="s">
        <v>827</v>
      </c>
      <c r="D15" s="15"/>
    </row>
    <row r="16">
      <c r="A16" s="12" t="s">
        <v>827</v>
      </c>
      <c r="D16" s="15"/>
    </row>
    <row r="17">
      <c r="A17" s="12" t="s">
        <v>827</v>
      </c>
      <c r="D17" s="15"/>
    </row>
    <row r="18">
      <c r="A18" s="12" t="s">
        <v>827</v>
      </c>
      <c r="D18" s="15"/>
    </row>
    <row r="19">
      <c r="A19" s="12" t="s">
        <v>827</v>
      </c>
      <c r="D19" s="15"/>
    </row>
    <row r="20">
      <c r="A20" s="12" t="s">
        <v>827</v>
      </c>
      <c r="D20" s="15"/>
    </row>
    <row r="21">
      <c r="A21" s="12" t="s">
        <v>827</v>
      </c>
      <c r="D21" s="15"/>
    </row>
    <row r="25">
      <c r="A25" s="13" t="s">
        <v>828</v>
      </c>
      <c r="D25" s="277">
        <f>data!C414</f>
        <v>68231115</v>
      </c>
    </row>
    <row r="26">
      <c r="A26" s="13" t="s">
        <v>824</v>
      </c>
      <c r="D26" s="277" t="str">
        <f>IF(OR(data!C414&gt;1000000,data!C414/(data!D416)&gt;0.01),"Yes","No")</f>
        <v>Yes</v>
      </c>
    </row>
    <row r="28">
      <c r="A28" s="13" t="s">
        <v>825</v>
      </c>
      <c r="D28" s="14" t="s">
        <v>826</v>
      </c>
    </row>
    <row r="29">
      <c r="A29" s="12" t="s">
        <v>829</v>
      </c>
      <c r="D29" s="15"/>
    </row>
    <row r="30">
      <c r="A30" s="12" t="s">
        <v>829</v>
      </c>
      <c r="D30" s="15"/>
    </row>
    <row r="31">
      <c r="A31" s="12" t="s">
        <v>829</v>
      </c>
      <c r="D31" s="15"/>
    </row>
    <row r="32">
      <c r="A32" s="12" t="s">
        <v>829</v>
      </c>
      <c r="D32" s="15"/>
    </row>
    <row r="33">
      <c r="A33" s="12" t="s">
        <v>829</v>
      </c>
      <c r="D33" s="15"/>
    </row>
    <row r="34">
      <c r="A34" s="12" t="s">
        <v>829</v>
      </c>
      <c r="D34" s="15"/>
    </row>
    <row r="35">
      <c r="A35" s="12" t="s">
        <v>829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830</v>
      </c>
    </row>
    <row r="2" ht="20.1" customHeight="1">
      <c r="A2" s="76" t="s">
        <v>831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H-10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Virginia Mason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98111</v>
      </c>
      <c r="E6" s="80"/>
      <c r="F6" s="80"/>
      <c r="G6" s="81"/>
    </row>
    <row r="7" ht="20.1" customHeight="1">
      <c r="A7" s="77">
        <v>4</v>
      </c>
      <c r="B7" s="78" t="s">
        <v>832</v>
      </c>
      <c r="C7" s="81"/>
      <c r="D7" s="78" t="str">
        <f>"  "&amp;data!C103</f>
        <v>  King</v>
      </c>
      <c r="E7" s="80"/>
      <c r="F7" s="80"/>
      <c r="G7" s="81"/>
    </row>
    <row r="8" ht="20.1" customHeight="1">
      <c r="A8" s="77">
        <v>5</v>
      </c>
      <c r="B8" s="78" t="s">
        <v>833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834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835</v>
      </c>
      <c r="C10" s="81"/>
      <c r="D10" s="78" t="str">
        <f>"  "&amp;data!C107</f>
        <v>  '(206) 625-7371</v>
      </c>
      <c r="E10" s="80"/>
      <c r="F10" s="80"/>
      <c r="G10" s="81"/>
    </row>
    <row r="11" ht="20.1" customHeight="1">
      <c r="A11" s="77">
        <v>8</v>
      </c>
      <c r="B11" s="78" t="s">
        <v>836</v>
      </c>
      <c r="C11" s="81"/>
      <c r="D11" s="78" t="str">
        <f>"  "&amp;data!C108</f>
        <v>  (206) 625-7333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837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  <v> X</v>
      </c>
      <c r="D16" s="94" t="s">
        <v>838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839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840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841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842</v>
      </c>
      <c r="C23" s="78"/>
      <c r="D23" s="78"/>
      <c r="E23" s="78"/>
      <c r="F23" s="77">
        <f>data!C127</f>
        <v>10825</v>
      </c>
      <c r="G23" s="81">
        <f>data!D127</f>
        <v>65791</v>
      </c>
    </row>
    <row r="24" ht="20.1" customHeight="1">
      <c r="A24" s="77"/>
      <c r="B24" s="78" t="s">
        <v>843</v>
      </c>
      <c r="C24" s="78"/>
      <c r="D24" s="78"/>
      <c r="E24" s="78"/>
      <c r="F24" s="77">
        <f>data!C128</f>
        <v>24</v>
      </c>
      <c r="G24" s="81">
        <f>data!D128</f>
        <v>10176</v>
      </c>
    </row>
    <row r="25" ht="20.1" customHeight="1">
      <c r="A25" s="77"/>
      <c r="B25" s="78" t="s">
        <v>844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0</v>
      </c>
      <c r="G26" s="81">
        <f>data!D130</f>
        <v>0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845</v>
      </c>
      <c r="C29" s="81"/>
      <c r="D29" s="93" t="s">
        <v>194</v>
      </c>
      <c r="E29" s="97" t="s">
        <v>845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28</v>
      </c>
      <c r="E30" s="78" t="s">
        <v>349</v>
      </c>
      <c r="F30" s="81"/>
      <c r="G30" s="81">
        <f>data!C139</f>
        <v>35</v>
      </c>
    </row>
    <row r="31" ht="20.1" customHeight="1">
      <c r="A31" s="77"/>
      <c r="B31" s="97" t="s">
        <v>846</v>
      </c>
      <c r="C31" s="81"/>
      <c r="D31" s="81">
        <f>data!C133</f>
        <v>0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847</v>
      </c>
      <c r="C32" s="81"/>
      <c r="D32" s="81">
        <f>data!C134</f>
        <v>209</v>
      </c>
      <c r="E32" s="78" t="s">
        <v>848</v>
      </c>
      <c r="F32" s="81"/>
      <c r="G32" s="81">
        <f>data!C141</f>
        <v>0</v>
      </c>
    </row>
    <row r="33" ht="20.1" customHeight="1">
      <c r="A33" s="77"/>
      <c r="B33" s="97" t="s">
        <v>849</v>
      </c>
      <c r="C33" s="81"/>
      <c r="D33" s="81">
        <f>data!C135</f>
        <v>0</v>
      </c>
      <c r="E33" s="78" t="s">
        <v>850</v>
      </c>
      <c r="F33" s="81"/>
      <c r="G33" s="81">
        <f>data!C142</f>
        <v>0</v>
      </c>
    </row>
    <row r="34" ht="20.1" customHeight="1">
      <c r="A34" s="77"/>
      <c r="B34" s="97" t="s">
        <v>851</v>
      </c>
      <c r="C34" s="81"/>
      <c r="D34" s="81">
        <f>data!C136</f>
        <v>0</v>
      </c>
      <c r="E34" s="78" t="s">
        <v>352</v>
      </c>
      <c r="F34" s="81"/>
      <c r="G34" s="81">
        <f>data!E143</f>
        <v>272</v>
      </c>
    </row>
    <row r="35" ht="20.1" customHeight="1">
      <c r="A35" s="77"/>
      <c r="B35" s="97" t="s">
        <v>852</v>
      </c>
      <c r="C35" s="81"/>
      <c r="D35" s="81">
        <f>data!C137</f>
        <v>0</v>
      </c>
      <c r="E35" s="78" t="s">
        <v>853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353</v>
      </c>
      <c r="F36" s="81"/>
      <c r="G36" s="81">
        <f>data!C144</f>
        <v>371</v>
      </c>
    </row>
    <row r="37" ht="20.1" customHeight="1">
      <c r="A37" s="77"/>
      <c r="E37" s="78" t="s">
        <v>354</v>
      </c>
      <c r="F37" s="81"/>
      <c r="G37" s="81">
        <f>data!C145</f>
        <v>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854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855</v>
      </c>
      <c r="G1" s="75" t="s">
        <v>856</v>
      </c>
    </row>
    <row r="2" ht="20.1" customHeight="1">
      <c r="A2" s="1" t="str">
        <f>"Hospital: "&amp;data!C98</f>
        <v>Hospital: Virginia Mason Medical Center</v>
      </c>
      <c r="G2" s="4" t="s">
        <v>857</v>
      </c>
    </row>
    <row r="3" ht="20.1" customHeight="1">
      <c r="G3" s="4" t="str">
        <f>"FYE: "&amp;data!C96</f>
        <v>FYE: 06/30/2022</v>
      </c>
    </row>
    <row r="4" ht="20.1" customHeight="1">
      <c r="A4" s="135" t="s">
        <v>858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859</v>
      </c>
      <c r="C5" s="88"/>
      <c r="D5" s="88"/>
      <c r="E5" s="139" t="s">
        <v>364</v>
      </c>
      <c r="F5" s="88"/>
      <c r="G5" s="88"/>
    </row>
    <row r="6" ht="20.1" customHeight="1">
      <c r="A6" s="140" t="s">
        <v>860</v>
      </c>
      <c r="B6" s="93" t="s">
        <v>337</v>
      </c>
      <c r="C6" s="93" t="s">
        <v>861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6059</v>
      </c>
      <c r="C7" s="141">
        <f>data!B155</f>
        <v>40231</v>
      </c>
      <c r="D7" s="141">
        <f>data!B156</f>
        <v>0</v>
      </c>
      <c r="E7" s="141">
        <f>data!B157</f>
        <v>437941230</v>
      </c>
      <c r="F7" s="141">
        <f>data!B158</f>
        <v>822006580</v>
      </c>
      <c r="G7" s="141">
        <f>data!B157+data!B158</f>
        <v>1259947810</v>
      </c>
    </row>
    <row r="8" ht="20.1" customHeight="1">
      <c r="A8" s="77" t="s">
        <v>359</v>
      </c>
      <c r="B8" s="141">
        <f>data!C154</f>
        <v>1168</v>
      </c>
      <c r="C8" s="141">
        <f>data!C155</f>
        <v>8501</v>
      </c>
      <c r="D8" s="141">
        <f>data!C156</f>
        <v>0</v>
      </c>
      <c r="E8" s="141">
        <f>data!C157</f>
        <v>109204144</v>
      </c>
      <c r="F8" s="141">
        <f>data!C158</f>
        <v>128228394</v>
      </c>
      <c r="G8" s="141">
        <f>data!C157+data!C158</f>
        <v>237432538</v>
      </c>
    </row>
    <row r="9" ht="20.1" customHeight="1">
      <c r="A9" s="77" t="s">
        <v>862</v>
      </c>
      <c r="B9" s="141">
        <f>data!D154</f>
        <v>3598</v>
      </c>
      <c r="C9" s="141">
        <f>data!D155</f>
        <v>17059</v>
      </c>
      <c r="D9" s="141">
        <f>data!D156</f>
        <v>0</v>
      </c>
      <c r="E9" s="141">
        <f>data!D157</f>
        <v>389624332</v>
      </c>
      <c r="F9" s="141">
        <f>data!D158</f>
        <v>1213569885</v>
      </c>
      <c r="G9" s="141">
        <f>data!D157+data!D158</f>
        <v>1603194217</v>
      </c>
    </row>
    <row r="10" ht="20.1" customHeight="1">
      <c r="A10" s="92" t="s">
        <v>230</v>
      </c>
      <c r="B10" s="141">
        <f>data!E154</f>
        <v>10825</v>
      </c>
      <c r="C10" s="141">
        <f>data!E155</f>
        <v>65791</v>
      </c>
      <c r="D10" s="141">
        <f>data!E156</f>
        <v>0</v>
      </c>
      <c r="E10" s="141">
        <f>data!E157</f>
        <v>936769706</v>
      </c>
      <c r="F10" s="141">
        <f>data!E158</f>
        <v>2163804859</v>
      </c>
      <c r="G10" s="141">
        <f>E10+F10</f>
        <v>3100574565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863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859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860</v>
      </c>
      <c r="B15" s="93" t="s">
        <v>337</v>
      </c>
      <c r="C15" s="93" t="s">
        <v>861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9600100</v>
      </c>
    </row>
    <row r="17" ht="20.1" customHeight="1">
      <c r="A17" s="77" t="s">
        <v>359</v>
      </c>
      <c r="B17" s="141">
        <f>data!C160</f>
        <v>24</v>
      </c>
      <c r="C17" s="141">
        <f>data!C161</f>
        <v>10176</v>
      </c>
      <c r="D17" s="141">
        <f>data!C162</f>
        <v>0</v>
      </c>
      <c r="E17" s="141">
        <f>data!C163</f>
        <v>9600100</v>
      </c>
      <c r="F17" s="141">
        <f>data!C164</f>
        <v>0</v>
      </c>
      <c r="G17" s="141">
        <f>data!C163+data!C164</f>
        <v>9600100</v>
      </c>
    </row>
    <row r="18" ht="20.1" customHeight="1">
      <c r="A18" s="77" t="s">
        <v>862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4058</v>
      </c>
      <c r="F18" s="141">
        <f>data!D164</f>
        <v>0</v>
      </c>
      <c r="G18" s="141">
        <f>data!D163+data!D164</f>
        <v>4058</v>
      </c>
    </row>
    <row r="19" ht="20.1" customHeight="1">
      <c r="A19" s="92" t="s">
        <v>230</v>
      </c>
      <c r="B19" s="141">
        <f>data!E160</f>
        <v>24</v>
      </c>
      <c r="C19" s="141">
        <f>data!E161</f>
        <v>10176</v>
      </c>
      <c r="D19" s="141">
        <f>data!E162</f>
        <v>0</v>
      </c>
      <c r="E19" s="141">
        <f>data!E163</f>
        <v>9604158</v>
      </c>
      <c r="F19" s="141">
        <f>data!E164</f>
        <v>0</v>
      </c>
      <c r="G19" s="141">
        <f>data!E163+data!E164</f>
        <v>9604158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864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859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860</v>
      </c>
      <c r="B24" s="93" t="s">
        <v>337</v>
      </c>
      <c r="C24" s="93" t="s">
        <v>861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862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865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866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867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868</v>
      </c>
    </row>
    <row r="2" ht="20.1" customHeight="1">
      <c r="A2" s="100"/>
    </row>
    <row r="3" ht="20.1" customHeight="1">
      <c r="A3" s="134" t="str">
        <f>"Hospital: "&amp;data!C98</f>
        <v>Hospital: Virginia Mason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869</v>
      </c>
      <c r="C6" s="77">
        <f>data!C181</f>
        <v>35187948.85</v>
      </c>
    </row>
    <row r="7" ht="20.1" customHeight="1">
      <c r="A7" s="158">
        <v>3</v>
      </c>
      <c r="B7" s="97" t="s">
        <v>370</v>
      </c>
      <c r="C7" s="77">
        <f>data!C182</f>
        <v>-79911.62</v>
      </c>
    </row>
    <row r="8" ht="20.1" customHeight="1">
      <c r="A8" s="158">
        <v>4</v>
      </c>
      <c r="B8" s="78" t="s">
        <v>371</v>
      </c>
      <c r="C8" s="77">
        <f>data!C183</f>
        <v>1172846</v>
      </c>
    </row>
    <row r="9" ht="20.1" customHeight="1">
      <c r="A9" s="158">
        <v>5</v>
      </c>
      <c r="B9" s="78" t="s">
        <v>372</v>
      </c>
      <c r="C9" s="77">
        <f>data!C184</f>
        <v>43818340</v>
      </c>
    </row>
    <row r="10" ht="20.1" customHeight="1">
      <c r="A10" s="158">
        <v>6</v>
      </c>
      <c r="B10" s="78" t="s">
        <v>373</v>
      </c>
      <c r="C10" s="77">
        <f>data!C185</f>
        <v>575759.08</v>
      </c>
    </row>
    <row r="11" ht="20.1" customHeight="1">
      <c r="A11" s="158">
        <v>7</v>
      </c>
      <c r="B11" s="78" t="s">
        <v>374</v>
      </c>
      <c r="C11" s="77">
        <f>data!C186</f>
        <v>23440412</v>
      </c>
    </row>
    <row r="12" ht="20.1" customHeight="1">
      <c r="A12" s="158">
        <v>8</v>
      </c>
      <c r="B12" s="78" t="s">
        <v>375</v>
      </c>
      <c r="C12" s="77">
        <f>data!C187</f>
        <v>6601750</v>
      </c>
    </row>
    <row r="13" ht="20.1" customHeight="1">
      <c r="A13" s="158">
        <v>9</v>
      </c>
      <c r="B13" s="78" t="s">
        <v>375</v>
      </c>
      <c r="C13" s="77">
        <f>data!C188</f>
        <v>0</v>
      </c>
    </row>
    <row r="14" ht="20.1" customHeight="1">
      <c r="A14" s="158">
        <v>10</v>
      </c>
      <c r="B14" s="78" t="s">
        <v>870</v>
      </c>
      <c r="C14" s="77">
        <f>data!D189</f>
        <v>110717144.31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871</v>
      </c>
      <c r="C18" s="77">
        <f>data!C191</f>
        <v>17893003</v>
      </c>
    </row>
    <row r="19" ht="20.1" customHeight="1">
      <c r="A19" s="77">
        <v>13</v>
      </c>
      <c r="B19" s="78" t="s">
        <v>872</v>
      </c>
      <c r="C19" s="77">
        <f>data!C192</f>
        <v>6800445</v>
      </c>
    </row>
    <row r="20" ht="20.1" customHeight="1">
      <c r="A20" s="77">
        <v>14</v>
      </c>
      <c r="B20" s="78" t="s">
        <v>873</v>
      </c>
      <c r="C20" s="77">
        <f>data!D193</f>
        <v>24693448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874</v>
      </c>
      <c r="C24" s="162"/>
    </row>
    <row r="25" ht="20.1" customHeight="1">
      <c r="A25" s="77">
        <v>17</v>
      </c>
      <c r="B25" s="78" t="s">
        <v>875</v>
      </c>
      <c r="C25" s="77">
        <f>data!C195</f>
        <v>4065920.36</v>
      </c>
    </row>
    <row r="26" ht="20.1" customHeight="1">
      <c r="A26" s="77">
        <v>18</v>
      </c>
      <c r="B26" s="78" t="s">
        <v>381</v>
      </c>
      <c r="C26" s="77">
        <f>data!C196</f>
        <v>953581.54</v>
      </c>
    </row>
    <row r="27" ht="20.1" customHeight="1">
      <c r="A27" s="77">
        <v>19</v>
      </c>
      <c r="B27" s="78" t="s">
        <v>876</v>
      </c>
      <c r="C27" s="77">
        <f>data!D197</f>
        <v>5019501.9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877</v>
      </c>
      <c r="C30" s="147"/>
    </row>
    <row r="31" ht="20.1" customHeight="1">
      <c r="A31" s="77">
        <v>21</v>
      </c>
      <c r="B31" s="78" t="s">
        <v>383</v>
      </c>
      <c r="C31" s="77">
        <f>data!C199</f>
        <v>1443813</v>
      </c>
    </row>
    <row r="32" ht="20.1" customHeight="1">
      <c r="A32" s="77">
        <v>22</v>
      </c>
      <c r="B32" s="78" t="s">
        <v>878</v>
      </c>
      <c r="C32" s="77">
        <f>data!C200</f>
        <v>23697072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879</v>
      </c>
      <c r="C34" s="77">
        <f>data!D202</f>
        <v>25140885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880</v>
      </c>
      <c r="C38" s="77">
        <f>data!C204</f>
        <v>11955771</v>
      </c>
    </row>
    <row r="39" ht="20.1" customHeight="1">
      <c r="A39" s="77">
        <v>27</v>
      </c>
      <c r="B39" s="78" t="s">
        <v>387</v>
      </c>
      <c r="C39" s="77">
        <f>data!C205</f>
        <v>0</v>
      </c>
    </row>
    <row r="40" ht="20.1" customHeight="1">
      <c r="A40" s="77">
        <v>28</v>
      </c>
      <c r="B40" s="78" t="s">
        <v>881</v>
      </c>
      <c r="C40" s="77">
        <f>data!D206</f>
        <v>11955771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882</v>
      </c>
    </row>
    <row r="3" ht="20.1" customHeight="1">
      <c r="A3" s="134" t="str">
        <f>"Hospital: "&amp;data!C98</f>
        <v>Hospital: Virginia Mason Medical Center</v>
      </c>
      <c r="F3" s="156" t="str">
        <f>"FYE: "&amp;data!C96</f>
        <v>FYE: 06/30/2022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883</v>
      </c>
      <c r="D5" s="165"/>
      <c r="E5" s="165"/>
      <c r="F5" s="165" t="s">
        <v>884</v>
      </c>
    </row>
    <row r="6" ht="20.1" customHeight="1">
      <c r="A6" s="166"/>
      <c r="B6" s="84"/>
      <c r="C6" s="167" t="s">
        <v>885</v>
      </c>
      <c r="D6" s="167" t="s">
        <v>391</v>
      </c>
      <c r="E6" s="167" t="s">
        <v>886</v>
      </c>
      <c r="F6" s="167" t="s">
        <v>885</v>
      </c>
    </row>
    <row r="7" ht="20.1" customHeight="1">
      <c r="A7" s="77">
        <v>1</v>
      </c>
      <c r="B7" s="81" t="s">
        <v>394</v>
      </c>
      <c r="C7" s="81">
        <f>data!B211</f>
        <v>138522760.19</v>
      </c>
      <c r="D7" s="81">
        <f>data!C225</f>
        <v>16960</v>
      </c>
      <c r="E7" s="81">
        <f>data!D225</f>
        <v>0</v>
      </c>
      <c r="F7" s="81">
        <f>data!E211</f>
        <v>138522760.19</v>
      </c>
    </row>
    <row r="8" ht="20.1" customHeight="1">
      <c r="A8" s="77">
        <v>2</v>
      </c>
      <c r="B8" s="81" t="s">
        <v>395</v>
      </c>
      <c r="C8" s="81">
        <f>data!B212</f>
        <v>336921.5</v>
      </c>
      <c r="D8" s="81">
        <f>data!C226</f>
        <v>14477128</v>
      </c>
      <c r="E8" s="81">
        <f>data!D226</f>
        <v>0</v>
      </c>
      <c r="F8" s="81">
        <f>data!E212</f>
        <v>336921.5</v>
      </c>
    </row>
    <row r="9" ht="20.1" customHeight="1">
      <c r="A9" s="77">
        <v>3</v>
      </c>
      <c r="B9" s="81" t="s">
        <v>396</v>
      </c>
      <c r="C9" s="81">
        <f>data!B213</f>
        <v>313385223</v>
      </c>
      <c r="D9" s="81">
        <f>data!C227</f>
        <v>0</v>
      </c>
      <c r="E9" s="81">
        <f>data!D227</f>
        <v>0</v>
      </c>
      <c r="F9" s="81">
        <f>data!E213</f>
        <v>332640597</v>
      </c>
    </row>
    <row r="10" ht="20.1" customHeight="1">
      <c r="A10" s="77">
        <v>4</v>
      </c>
      <c r="B10" s="81" t="s">
        <v>887</v>
      </c>
      <c r="C10" s="81">
        <f>data!B214</f>
        <v>0</v>
      </c>
      <c r="D10" s="81">
        <f>data!C228</f>
        <v>544754</v>
      </c>
      <c r="E10" s="81">
        <f>data!D228</f>
        <v>0</v>
      </c>
      <c r="F10" s="81">
        <f>data!E214</f>
        <v>0</v>
      </c>
    </row>
    <row r="11" ht="20.1" customHeight="1">
      <c r="A11" s="77">
        <v>5</v>
      </c>
      <c r="B11" s="81" t="s">
        <v>888</v>
      </c>
      <c r="C11" s="81">
        <f>data!B215</f>
        <v>3446948</v>
      </c>
      <c r="D11" s="81">
        <f>data!C229</f>
        <v>21015004.869999997</v>
      </c>
      <c r="E11" s="81">
        <f>data!D229</f>
        <v>-698936.53999999911</v>
      </c>
      <c r="F11" s="81">
        <f>data!E215</f>
        <v>3559718</v>
      </c>
    </row>
    <row r="12" ht="20.1" customHeight="1">
      <c r="A12" s="77">
        <v>6</v>
      </c>
      <c r="B12" s="81" t="s">
        <v>889</v>
      </c>
      <c r="C12" s="81">
        <f>data!B216</f>
        <v>79315741</v>
      </c>
      <c r="D12" s="81">
        <f>data!C230</f>
        <v>1804396.39</v>
      </c>
      <c r="E12" s="81">
        <f>data!D230</f>
        <v>0</v>
      </c>
      <c r="F12" s="81">
        <f>data!E216</f>
        <v>87520517</v>
      </c>
    </row>
    <row r="13" ht="20.1" customHeight="1">
      <c r="A13" s="77">
        <v>7</v>
      </c>
      <c r="B13" s="81" t="s">
        <v>890</v>
      </c>
      <c r="C13" s="81">
        <f>data!B217</f>
        <v>5830059</v>
      </c>
      <c r="D13" s="81">
        <f>data!C231</f>
        <v>2588565.16</v>
      </c>
      <c r="E13" s="81">
        <f>data!D231</f>
        <v>0</v>
      </c>
      <c r="F13" s="81">
        <f>data!E217</f>
        <v>5882678</v>
      </c>
    </row>
    <row r="14" ht="20.1" customHeight="1">
      <c r="A14" s="77">
        <v>8</v>
      </c>
      <c r="B14" s="81" t="s">
        <v>401</v>
      </c>
      <c r="C14" s="81">
        <f>data!B218</f>
        <v>28245148</v>
      </c>
      <c r="D14" s="81">
        <f>data!C232</f>
        <v>0</v>
      </c>
      <c r="E14" s="81">
        <f>data!D232</f>
        <v>0</v>
      </c>
      <c r="F14" s="81">
        <f>data!E218</f>
        <v>28245148</v>
      </c>
    </row>
    <row r="15" ht="20.1" customHeight="1">
      <c r="A15" s="77">
        <v>9</v>
      </c>
      <c r="B15" s="81" t="s">
        <v>891</v>
      </c>
      <c r="C15" s="81">
        <f>data!B219</f>
        <v>13718850</v>
      </c>
      <c r="D15" s="81">
        <f>data!C233</f>
        <v>40446808.42</v>
      </c>
      <c r="E15" s="81">
        <f>data!D233</f>
        <v>-698936.53999999911</v>
      </c>
      <c r="F15" s="81">
        <f>data!E219</f>
        <v>18161377</v>
      </c>
    </row>
    <row r="16" ht="20.1" customHeight="1">
      <c r="A16" s="77">
        <v>10</v>
      </c>
      <c r="B16" s="81" t="s">
        <v>615</v>
      </c>
      <c r="C16" s="81">
        <f>data!B220</f>
        <v>582801650.69</v>
      </c>
      <c r="D16" s="81">
        <f>data!C234</f>
        <v>0</v>
      </c>
      <c r="E16" s="81">
        <f>data!D234</f>
        <v>0</v>
      </c>
      <c r="F16" s="81">
        <f>data!E220</f>
        <v>614869716.69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883</v>
      </c>
      <c r="D21" s="4" t="s">
        <v>230</v>
      </c>
      <c r="E21" s="167"/>
      <c r="F21" s="167" t="s">
        <v>884</v>
      </c>
    </row>
    <row r="22" ht="20.1" customHeight="1">
      <c r="A22" s="168"/>
      <c r="B22" s="160"/>
      <c r="C22" s="167" t="s">
        <v>885</v>
      </c>
      <c r="D22" s="167" t="s">
        <v>892</v>
      </c>
      <c r="E22" s="167" t="s">
        <v>886</v>
      </c>
      <c r="F22" s="167" t="s">
        <v>885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16086.780000000028</v>
      </c>
      <c r="D24" s="81">
        <f>data!C225</f>
        <v>16960</v>
      </c>
      <c r="E24" s="81">
        <f>data!D225</f>
        <v>0</v>
      </c>
      <c r="F24" s="81">
        <f>data!E225</f>
        <v>33046.780000000028</v>
      </c>
    </row>
    <row r="25" ht="20.1" customHeight="1">
      <c r="A25" s="77">
        <v>13</v>
      </c>
      <c r="B25" s="81" t="s">
        <v>396</v>
      </c>
      <c r="C25" s="81">
        <f>data!B226</f>
        <v>7062886.5</v>
      </c>
      <c r="D25" s="81">
        <f>data!C226</f>
        <v>14477128</v>
      </c>
      <c r="E25" s="81">
        <f>data!D226</f>
        <v>0</v>
      </c>
      <c r="F25" s="81">
        <f>data!E226</f>
        <v>21540014.5</v>
      </c>
    </row>
    <row r="26" ht="20.1" customHeight="1">
      <c r="A26" s="77">
        <v>14</v>
      </c>
      <c r="B26" s="81" t="s">
        <v>887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ht="20.1" customHeight="1">
      <c r="A27" s="77">
        <v>15</v>
      </c>
      <c r="B27" s="81" t="s">
        <v>888</v>
      </c>
      <c r="C27" s="81">
        <f>data!B228</f>
        <v>234187.81000000006</v>
      </c>
      <c r="D27" s="81">
        <f>data!C228</f>
        <v>544754</v>
      </c>
      <c r="E27" s="81">
        <f>data!D228</f>
        <v>0</v>
      </c>
      <c r="F27" s="81">
        <f>data!E228</f>
        <v>778941.81</v>
      </c>
    </row>
    <row r="28" ht="20.1" customHeight="1">
      <c r="A28" s="77">
        <v>16</v>
      </c>
      <c r="B28" s="81" t="s">
        <v>889</v>
      </c>
      <c r="C28" s="81">
        <f>data!B229</f>
        <v>9813145.3600000143</v>
      </c>
      <c r="D28" s="81">
        <f>data!C229</f>
        <v>21015004.869999997</v>
      </c>
      <c r="E28" s="81">
        <f>data!D229</f>
        <v>-698936.53999999911</v>
      </c>
      <c r="F28" s="81">
        <f>data!E229</f>
        <v>31527086.770000011</v>
      </c>
    </row>
    <row r="29" ht="20.1" customHeight="1">
      <c r="A29" s="77">
        <v>17</v>
      </c>
      <c r="B29" s="81" t="s">
        <v>890</v>
      </c>
      <c r="C29" s="81">
        <f>data!B230</f>
        <v>950079.01000000164</v>
      </c>
      <c r="D29" s="81">
        <f>data!C230</f>
        <v>1804396.39</v>
      </c>
      <c r="E29" s="81">
        <f>data!D230</f>
        <v>0</v>
      </c>
      <c r="F29" s="81">
        <f>data!E230</f>
        <v>2754475.4000000013</v>
      </c>
    </row>
    <row r="30" ht="20.1" customHeight="1">
      <c r="A30" s="77">
        <v>18</v>
      </c>
      <c r="B30" s="81" t="s">
        <v>401</v>
      </c>
      <c r="C30" s="81">
        <f>data!B231</f>
        <v>1300548.6099999994</v>
      </c>
      <c r="D30" s="81">
        <f>data!C231</f>
        <v>2588565.16</v>
      </c>
      <c r="E30" s="81">
        <f>data!D231</f>
        <v>0</v>
      </c>
      <c r="F30" s="81">
        <f>data!E231</f>
        <v>3889113.7699999996</v>
      </c>
    </row>
    <row r="31" ht="20.1" customHeight="1">
      <c r="A31" s="77">
        <v>19</v>
      </c>
      <c r="B31" s="81" t="s">
        <v>891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19376934.070000015</v>
      </c>
      <c r="D32" s="81">
        <f>data!C233</f>
        <v>40446808.42</v>
      </c>
      <c r="E32" s="81">
        <f>data!D233</f>
        <v>-698936.53999999911</v>
      </c>
      <c r="F32" s="81">
        <f>data!E233</f>
        <v>60522679.030000016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893</v>
      </c>
      <c r="B1" s="76"/>
      <c r="C1" s="76"/>
      <c r="D1" s="75" t="s">
        <v>894</v>
      </c>
    </row>
    <row r="2" ht="20.1" customHeight="1">
      <c r="A2" s="134" t="str">
        <f>"Hospital: "&amp;data!C98</f>
        <v>Hospital: Virginia Mason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895</v>
      </c>
      <c r="C4" s="170" t="s">
        <v>896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16831308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897746092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168130709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28054873</v>
      </c>
    </row>
    <row r="11" ht="20.1" customHeight="1">
      <c r="A11" s="77">
        <v>7</v>
      </c>
      <c r="B11" s="172">
        <v>5850</v>
      </c>
      <c r="C11" s="81" t="s">
        <v>897</v>
      </c>
      <c r="D11" s="81">
        <f>data!C243</f>
        <v>212407581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583393276</v>
      </c>
    </row>
    <row r="13" ht="20.1" customHeight="1">
      <c r="A13" s="77">
        <v>9</v>
      </c>
      <c r="B13" s="81"/>
      <c r="C13" s="81" t="s">
        <v>898</v>
      </c>
      <c r="D13" s="81">
        <f>data!D245</f>
        <v>1889732531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899</v>
      </c>
      <c r="D16" s="77">
        <f>data!C247</f>
        <v>9548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10347436</v>
      </c>
    </row>
    <row r="19" ht="20.1" customHeight="1">
      <c r="A19" s="175">
        <v>15</v>
      </c>
      <c r="B19" s="172">
        <v>5910</v>
      </c>
      <c r="C19" s="94" t="s">
        <v>900</v>
      </c>
      <c r="D19" s="81">
        <f>data!C250</f>
        <v>4552092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901</v>
      </c>
      <c r="D22" s="81">
        <f>data!D252</f>
        <v>14899528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29681764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902</v>
      </c>
      <c r="D26" s="81">
        <f>data!C255</f>
        <v>0</v>
      </c>
    </row>
    <row r="27" ht="20.1" customHeight="1">
      <c r="A27" s="158">
        <v>23</v>
      </c>
      <c r="B27" s="177" t="s">
        <v>903</v>
      </c>
      <c r="C27" s="93"/>
      <c r="D27" s="81">
        <f>data!D256</f>
        <v>29681764</v>
      </c>
    </row>
    <row r="28" ht="20.1" customHeight="1">
      <c r="A28" s="86">
        <v>24</v>
      </c>
      <c r="B28" s="152" t="s">
        <v>904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2022-12-30T01:13:34Z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