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704D448E-CB97-4C06-9496-DB1542D65276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<sst xmlns="http://schemas.openxmlformats.org/spreadsheetml/2006/main" count="1377" uniqueCount="1377">
  <si>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</si>
  <si>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</si>
  <si>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</si>
  <si>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</si>
  <si>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</si>
  <si>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</si>
  <si>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</si>
  <si>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</si>
  <si>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</si>
  <si>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</si>
  <si>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</si>
  <si>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</si>
  <si>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</si>
  <si>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</si>
  <si>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</si>
  <si>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</si>
  <si>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</si>
  <si>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</si>
  <si>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</si>
  <si>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</si>
  <si>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</si>
  <si>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</si>
  <si>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</si>
  <si>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</si>
  <si>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</si>
  <si>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</si>
  <si>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</si>
  <si>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</si>
  <si>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</si>
  <si>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</si>
  <si>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</si>
  <si>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</si>
  <si>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</si>
  <si>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</si>
  <si>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</si>
  <si>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</si>
  <si>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</si>
  <si>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</si>
  <si>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</si>
  <si>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</si>
  <si>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</si>
  <si>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</si>
  <si>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</si>
  <si>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</si>
  <si>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</si>
  <si>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</si>
  <si>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</si>
  <si>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</si>
  <si>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</si>
  <si>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</si>
  <si>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</si>
  <si>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</si>
  <si>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</si>
  <si>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</si>
  <si>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</si>
  <si>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</si>
  <si>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</si>
  <si>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</si>
  <si>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</si>
  <si>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</si>
  <si>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</si>
  <si>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</si>
  <si>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</si>
  <si>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</si>
  <si>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</si>
  <si>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</si>
  <si>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</si>
  <si>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</si>
  <si>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</si>
  <si>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</si>
  <si>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</si>
  <si>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</si>
  <si>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</si>
  <si>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</si>
  <si>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</si>
  <si>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</si>
  <si>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</si>
  <si>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</si>
  <si>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</si>
  <si>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</si>
  <si>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</si>
  <si>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</si>
  <si>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</si>
  <si>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</si>
  <si>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</si>
  <si>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</si>
  <si>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</si>
  <si>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</si>
  <si>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</si>
  <si>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</si>
  <si>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</si>
  <si>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</si>
  <si>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</si>
  <si>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</si>
  <si>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</si>
  <si>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</si>
  <si>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</si>
  <si>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</si>
  <si>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</si>
  <si>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</si>
  <si>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</si>
  <si>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</si>
  <si>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</si>
  <si>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</si>
  <si>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</si>
  <si>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</si>
  <si>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</si>
  <si>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</si>
  <si>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</si>
  <si>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</si>
  <si>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</si>
  <si>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</si>
  <si>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</si>
  <si>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</si>
  <si>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</si>
  <si>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</si>
  <si>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</si>
  <si>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</si>
  <si>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</si>
  <si>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</si>
  <si>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</si>
  <si>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</si>
  <si>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</si>
  <si>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</si>
  <si>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</si>
  <si>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</si>
  <si>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</si>
  <si>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</si>
  <si>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</si>
  <si>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</si>
  <si>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</si>
  <si>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</si>
  <si>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</si>
  <si>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</si>
  <si>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</si>
  <si>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</si>
  <si>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</si>
  <si>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</si>
  <si>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</si>
  <si>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</si>
  <si>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</si>
  <si>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</si>
  <si>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</si>
  <si>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</si>
  <si>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</si>
  <si>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</si>
  <si>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</si>
  <si>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</si>
  <si>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</si>
  <si>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</si>
  <si>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</si>
  <si>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</si>
  <si>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</si>
  <si>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</si>
  <si>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</si>
  <si>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</si>
  <si>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</si>
  <si>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</si>
  <si>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</si>
  <si>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</si>
  <si>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</si>
  <si>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</si>
  <si>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</si>
  <si>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</si>
  <si>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</si>
  <si>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</si>
  <si>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</si>
  <si>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</si>
  <si>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</si>
  <si>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</si>
  <si>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</si>
  <si>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</si>
  <si>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</si>
  <si>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</si>
  <si>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</si>
  <si>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</si>
  <si>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</si>
  <si>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</si>
  <si>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</si>
  <si>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</si>
  <si>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</si>
  <si>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</si>
  <si>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</si>
  <si>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</si>
  <si>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</si>
  <si>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</si>
  <si>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</si>
  <si>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</si>
  <si>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</si>
  <si>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</si>
  <si>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</si>
  <si>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</si>
  <si>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</si>
  <si>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</si>
  <si>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</si>
  <si>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</si>
  <si>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</si>
  <si>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</si>
  <si>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</si>
  <si>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</si>
  <si>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</si>
  <si>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</si>
  <si>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</si>
  <si>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</si>
  <si>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</si>
  <si>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</si>
  <si>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</si>
  <si>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</si>
  <si>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</si>
  <si>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</si>
  <si>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</si>
  <si>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</si>
  <si>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</si>
  <si>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</si>
  <si>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</si>
  <si>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</si>
  <si>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</si>
  <si>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</si>
  <si>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</si>
  <si>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</si>
  <si>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</si>
  <si>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</si>
  <si>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</si>
  <si>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</si>
  <si>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</si>
  <si>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</si>
  <si>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</si>
  <si>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</si>
  <si>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</si>
  <si>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</si>
  <si>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</si>
  <si>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</si>
  <si>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</si>
  <si>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</si>
  <si>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</si>
  <si>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</si>
  <si>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</si>
  <si>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</si>
  <si>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</si>
  <si>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</si>
  <si>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</si>
  <si>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</si>
  <si>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</si>
  <si>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</si>
  <si>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</si>
  <si>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</si>
  <si>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</si>
  <si>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</si>
  <si>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</si>
  <si>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</si>
  <si>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</si>
  <si>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</si>
  <si>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</si>
  <si>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</si>
  <si>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</si>
  <si>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</si>
  <si>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</si>
  <si>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</si>
  <si>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</si>
  <si>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</si>
  <si>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</si>
  <si>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</si>
  <si>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</si>
  <si>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</si>
  <si>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</si>
  <si>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</si>
  <si>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</si>
  <si>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</si>
  <si>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</si>
  <si>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</si>
  <si>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</si>
  <si>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</si>
  <si>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</si>
  <si>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</si>
  <si>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</si>
  <si>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</si>
  <si>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</si>
  <si>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</si>
  <si>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</si>
  <si>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</si>
  <si>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</si>
  <si>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</si>
  <si>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</si>
  <si>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</si>
  <si>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</si>
  <si>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</si>
  <si>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</si>
  <si>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</si>
  <si>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</si>
  <si>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</si>
  <si>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</si>
  <si>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</si>
  <si>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</si>
  <si>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</si>
  <si>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</si>
  <si>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</si>
  <si>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</si>
  <si>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</si>
  <si>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</si>
  <si>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</si>
  <si>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035</t>
  </si>
  <si>
    <t>Hospital Name</t>
  </si>
  <si>
    <t>St. Elizabeth Hospital</t>
  </si>
  <si>
    <t>Mailing Address</t>
  </si>
  <si>
    <t>PO Box 218</t>
  </si>
  <si>
    <t>City</t>
  </si>
  <si>
    <t>Enumclaw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</si>
  <si>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</si>
  <si>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</si>
  <si>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</si>
  <si>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</si>
  <si>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</si>
  <si>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</si>
  <si>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</si>
  <si>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</si>
  <si>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</si>
  <si>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</si>
  <si>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</si>
  <si>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</si>
  <si>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360-825-2505</t>
  </si>
  <si>
    <t>Facsimile Number</t>
  </si>
  <si>
    <t>360-825-9046</t>
  </si>
  <si>
    <t>Name of Submitter</t>
  </si>
  <si>
    <t>Caroline Leung</t>
  </si>
  <si>
    <t>Email of Submitter</t>
  </si>
  <si>
    <t>carolineleung@chifranciscan.org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</si>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</sst>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0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4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29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carolineleung@chifranciscan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4" transitionEvaluation="1" transitionEntry="1" codeName="Sheet1">
    <tabColor rgb="FF92D050"/>
    <pageSetUpPr autoPageBreaks="0" fitToPage="1"/>
  </sheetPr>
  <dimension ref="A1:CF716"/>
  <sheetViews>
    <sheetView tabSelected="1" topLeftCell="A394" zoomScaleNormal="100" workbookViewId="0">
      <selection activeCell="C418" sqref="C418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2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3" t="s">
        <v>28</v>
      </c>
      <c r="B36" s="334"/>
      <c r="C36" s="335"/>
      <c r="D36" s="334"/>
      <c r="E36" s="334"/>
      <c r="F36" s="334"/>
      <c r="G36" s="334"/>
    </row>
    <row r="37">
      <c r="A37" s="336" t="s">
        <v>29</v>
      </c>
      <c r="B37" s="337"/>
      <c r="C37" s="335"/>
      <c r="D37" s="334"/>
      <c r="E37" s="334"/>
      <c r="F37" s="334"/>
      <c r="G37" s="334"/>
    </row>
    <row r="38">
      <c r="A38" s="340" t="s">
        <v>30</v>
      </c>
      <c r="B38" s="337"/>
      <c r="C38" s="335"/>
      <c r="D38" s="334"/>
      <c r="E38" s="334"/>
      <c r="F38" s="334"/>
      <c r="G38" s="334"/>
    </row>
    <row r="39">
      <c r="A39" s="339" t="s">
        <v>31</v>
      </c>
      <c r="B39" s="334"/>
      <c r="C39" s="335"/>
      <c r="D39" s="334"/>
      <c r="E39" s="334"/>
      <c r="F39" s="334"/>
      <c r="G39" s="334"/>
    </row>
    <row r="40">
      <c r="A40" s="340" t="s">
        <v>32</v>
      </c>
      <c r="B40" s="334"/>
      <c r="C40" s="335"/>
      <c r="D40" s="334"/>
      <c r="E40" s="334"/>
      <c r="F40" s="334"/>
      <c r="G40" s="334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28353.83</v>
      </c>
      <c r="C47" s="24">
        <v>0</v>
      </c>
      <c r="D47" s="24">
        <v>0</v>
      </c>
      <c r="E47" s="24">
        <v>1224.31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439</v>
      </c>
      <c r="P47" s="24">
        <v>763.66</v>
      </c>
      <c r="Q47" s="24">
        <v>0</v>
      </c>
      <c r="R47" s="24">
        <v>0</v>
      </c>
      <c r="S47" s="24">
        <v>74.72</v>
      </c>
      <c r="T47" s="24">
        <v>0</v>
      </c>
      <c r="U47" s="24">
        <v>1243.82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132.47</v>
      </c>
      <c r="AD47" s="24">
        <v>0</v>
      </c>
      <c r="AE47" s="24">
        <v>0</v>
      </c>
      <c r="AF47" s="24">
        <v>0</v>
      </c>
      <c r="AG47" s="24">
        <v>1080.25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203.07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18769.04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4423.49</v>
      </c>
      <c r="BZ47" s="24">
        <v>0</v>
      </c>
      <c r="CA47" s="24">
        <v>0</v>
      </c>
      <c r="CB47" s="24">
        <v>0</v>
      </c>
      <c r="CC47" s="24">
        <v>0</v>
      </c>
      <c r="CD47" s="20"/>
      <c r="CE47" s="32">
        <f>SUM(C47:CC47)</f>
        <v>28353.83</v>
      </c>
    </row>
    <row r="48">
      <c r="A48" s="32" t="s">
        <v>232</v>
      </c>
      <c r="B48" s="312">
        <v>7656040.4900000012</v>
      </c>
      <c r="C48" s="32">
        <f>IF($B$48,(ROUND((($B$48/$CE$61)*C61),0)))</f>
        <v>0</v>
      </c>
      <c r="D48" s="32">
        <f>IF($B$48,(ROUND((($B$48/$CE$61)*D61),0)))</f>
        <v>0</v>
      </c>
      <c r="E48" s="32">
        <f>IF($B$48,(ROUND((($B$48/$CE$61)*E61),0)))</f>
        <v>912338</v>
      </c>
      <c r="F48" s="32">
        <f>IF($B$48,(ROUND((($B$48/$CE$61)*F61),0)))</f>
        <v>0</v>
      </c>
      <c r="G48" s="32">
        <f>IF($B$48,(ROUND((($B$48/$CE$61)*G61),0)))</f>
        <v>0</v>
      </c>
      <c r="H48" s="32">
        <f>IF($B$48,(ROUND((($B$48/$CE$61)*H61),0)))</f>
        <v>0</v>
      </c>
      <c r="I48" s="32">
        <f>IF($B$48,(ROUND((($B$48/$CE$61)*I61),0)))</f>
        <v>0</v>
      </c>
      <c r="J48" s="32">
        <f>IF($B$48,(ROUND((($B$48/$CE$61)*J61),0)))</f>
        <v>0</v>
      </c>
      <c r="K48" s="32">
        <f>IF($B$48,(ROUND((($B$48/$CE$61)*K61),0)))</f>
        <v>0</v>
      </c>
      <c r="L48" s="32">
        <f>IF($B$48,(ROUND((($B$48/$CE$61)*L61),0)))</f>
        <v>0</v>
      </c>
      <c r="M48" s="32">
        <f>IF($B$48,(ROUND((($B$48/$CE$61)*M61),0)))</f>
        <v>0</v>
      </c>
      <c r="N48" s="32">
        <f>IF($B$48,(ROUND((($B$48/$CE$61)*N61),0)))</f>
        <v>0</v>
      </c>
      <c r="O48" s="32">
        <f>IF($B$48,(ROUND((($B$48/$CE$61)*O61),0)))</f>
        <v>416821</v>
      </c>
      <c r="P48" s="32">
        <f>IF($B$48,(ROUND((($B$48/$CE$61)*P61),0)))</f>
        <v>422586</v>
      </c>
      <c r="Q48" s="32">
        <f>IF($B$48,(ROUND((($B$48/$CE$61)*Q61),0)))</f>
        <v>248764</v>
      </c>
      <c r="R48" s="32">
        <f>IF($B$48,(ROUND((($B$48/$CE$61)*R61),0)))</f>
        <v>0</v>
      </c>
      <c r="S48" s="32">
        <f>IF($B$48,(ROUND((($B$48/$CE$61)*S61),0)))</f>
        <v>65766</v>
      </c>
      <c r="T48" s="32">
        <f>IF($B$48,(ROUND((($B$48/$CE$61)*T61),0)))</f>
        <v>7071</v>
      </c>
      <c r="U48" s="32">
        <f>IF($B$48,(ROUND((($B$48/$CE$61)*U61),0)))</f>
        <v>169132</v>
      </c>
      <c r="V48" s="32">
        <f>IF($B$48,(ROUND((($B$48/$CE$61)*V61),0)))</f>
        <v>0</v>
      </c>
      <c r="W48" s="32">
        <f>IF($B$48,(ROUND((($B$48/$CE$61)*W61),0)))</f>
        <v>50277</v>
      </c>
      <c r="X48" s="32">
        <f>IF($B$48,(ROUND((($B$48/$CE$61)*X61),0)))</f>
        <v>155916</v>
      </c>
      <c r="Y48" s="32">
        <f>IF($B$48,(ROUND((($B$48/$CE$61)*Y61),0)))</f>
        <v>294977</v>
      </c>
      <c r="Z48" s="32">
        <f>IF($B$48,(ROUND((($B$48/$CE$61)*Z61),0)))</f>
        <v>0</v>
      </c>
      <c r="AA48" s="32">
        <f>IF($B$48,(ROUND((($B$48/$CE$61)*AA61),0)))</f>
        <v>30015</v>
      </c>
      <c r="AB48" s="32">
        <f>IF($B$48,(ROUND((($B$48/$CE$61)*AB61),0)))</f>
        <v>110126</v>
      </c>
      <c r="AC48" s="32">
        <f>IF($B$48,(ROUND((($B$48/$CE$61)*AC61),0)))</f>
        <v>122264</v>
      </c>
      <c r="AD48" s="32">
        <f>IF($B$48,(ROUND((($B$48/$CE$61)*AD61),0)))</f>
        <v>0</v>
      </c>
      <c r="AE48" s="32">
        <f>IF($B$48,(ROUND((($B$48/$CE$61)*AE61),0)))</f>
        <v>6480</v>
      </c>
      <c r="AF48" s="32">
        <f>IF($B$48,(ROUND((($B$48/$CE$61)*AF61),0)))</f>
        <v>0</v>
      </c>
      <c r="AG48" s="32">
        <f>IF($B$48,(ROUND((($B$48/$CE$61)*AG61),0)))</f>
        <v>719010</v>
      </c>
      <c r="AH48" s="32">
        <f>IF($B$48,(ROUND((($B$48/$CE$61)*AH61),0)))</f>
        <v>0</v>
      </c>
      <c r="AI48" s="32">
        <f>IF($B$48,(ROUND((($B$48/$CE$61)*AI61),0)))</f>
        <v>0</v>
      </c>
      <c r="AJ48" s="32">
        <f>IF($B$48,(ROUND((($B$48/$CE$61)*AJ61),0)))</f>
        <v>3100082</v>
      </c>
      <c r="AK48" s="32">
        <f>IF($B$48,(ROUND((($B$48/$CE$61)*AK61),0)))</f>
        <v>0</v>
      </c>
      <c r="AL48" s="32">
        <f>IF($B$48,(ROUND((($B$48/$CE$61)*AL61),0)))</f>
        <v>597</v>
      </c>
      <c r="AM48" s="32">
        <f>IF($B$48,(ROUND((($B$48/$CE$61)*AM61),0)))</f>
        <v>0</v>
      </c>
      <c r="AN48" s="32">
        <f>IF($B$48,(ROUND((($B$48/$CE$61)*AN61),0)))</f>
        <v>0</v>
      </c>
      <c r="AO48" s="32">
        <f>IF($B$48,(ROUND((($B$48/$CE$61)*AO61),0)))</f>
        <v>0</v>
      </c>
      <c r="AP48" s="32">
        <f>IF($B$48,(ROUND((($B$48/$CE$61)*AP61),0)))</f>
        <v>0</v>
      </c>
      <c r="AQ48" s="32">
        <f>IF($B$48,(ROUND((($B$48/$CE$61)*AQ61),0)))</f>
        <v>0</v>
      </c>
      <c r="AR48" s="32">
        <f>IF($B$48,(ROUND((($B$48/$CE$61)*AR61),0)))</f>
        <v>0</v>
      </c>
      <c r="AS48" s="32">
        <f>IF($B$48,(ROUND((($B$48/$CE$61)*AS61),0)))</f>
        <v>0</v>
      </c>
      <c r="AT48" s="32">
        <f>IF($B$48,(ROUND((($B$48/$CE$61)*AT61),0)))</f>
        <v>0</v>
      </c>
      <c r="AU48" s="32">
        <f>IF($B$48,(ROUND((($B$48/$CE$61)*AU61),0)))</f>
        <v>0</v>
      </c>
      <c r="AV48" s="32">
        <f>IF($B$48,(ROUND((($B$48/$CE$61)*AV61),0)))</f>
        <v>104593</v>
      </c>
      <c r="AW48" s="32">
        <f>IF($B$48,(ROUND((($B$48/$CE$61)*AW61),0)))</f>
        <v>0</v>
      </c>
      <c r="AX48" s="32">
        <f>IF($B$48,(ROUND((($B$48/$CE$61)*AX61),0)))</f>
        <v>0</v>
      </c>
      <c r="AY48" s="32">
        <f>IF($B$48,(ROUND((($B$48/$CE$61)*AY61),0)))</f>
        <v>118040</v>
      </c>
      <c r="AZ48" s="32">
        <f>IF($B$48,(ROUND((($B$48/$CE$61)*AZ61),0)))</f>
        <v>0</v>
      </c>
      <c r="BA48" s="32">
        <f>IF($B$48,(ROUND((($B$48/$CE$61)*BA61),0)))</f>
        <v>0</v>
      </c>
      <c r="BB48" s="32">
        <f>IF($B$48,(ROUND((($B$48/$CE$61)*BB61),0)))</f>
        <v>0</v>
      </c>
      <c r="BC48" s="32">
        <f>IF($B$48,(ROUND((($B$48/$CE$61)*BC61),0)))</f>
        <v>0</v>
      </c>
      <c r="BD48" s="32">
        <f>IF($B$48,(ROUND((($B$48/$CE$61)*BD61),0)))</f>
        <v>0</v>
      </c>
      <c r="BE48" s="32">
        <f>IF($B$48,(ROUND((($B$48/$CE$61)*BE61),0)))</f>
        <v>49530</v>
      </c>
      <c r="BF48" s="32">
        <f>IF($B$48,(ROUND((($B$48/$CE$61)*BF61),0)))</f>
        <v>224319</v>
      </c>
      <c r="BG48" s="32">
        <f>IF($B$48,(ROUND((($B$48/$CE$61)*BG61),0)))</f>
        <v>0</v>
      </c>
      <c r="BH48" s="32">
        <f>IF($B$48,(ROUND((($B$48/$CE$61)*BH61),0)))</f>
        <v>0</v>
      </c>
      <c r="BI48" s="32">
        <f>IF($B$48,(ROUND((($B$48/$CE$61)*BI61),0)))</f>
        <v>0</v>
      </c>
      <c r="BJ48" s="32">
        <f>IF($B$48,(ROUND((($B$48/$CE$61)*BJ61),0)))</f>
        <v>0</v>
      </c>
      <c r="BK48" s="32">
        <f>IF($B$48,(ROUND((($B$48/$CE$61)*BK61),0)))</f>
        <v>0</v>
      </c>
      <c r="BL48" s="32">
        <f>IF($B$48,(ROUND((($B$48/$CE$61)*BL61),0)))</f>
        <v>0</v>
      </c>
      <c r="BM48" s="32">
        <f>IF($B$48,(ROUND((($B$48/$CE$61)*BM61),0)))</f>
        <v>0</v>
      </c>
      <c r="BN48" s="32">
        <f>IF($B$48,(ROUND((($B$48/$CE$61)*BN61),0)))</f>
        <v>62042</v>
      </c>
      <c r="BO48" s="32">
        <f>IF($B$48,(ROUND((($B$48/$CE$61)*BO61),0)))</f>
        <v>0</v>
      </c>
      <c r="BP48" s="32">
        <f>IF($B$48,(ROUND((($B$48/$CE$61)*BP61),0)))</f>
        <v>0</v>
      </c>
      <c r="BQ48" s="32">
        <f>IF($B$48,(ROUND((($B$48/$CE$61)*BQ61),0)))</f>
        <v>0</v>
      </c>
      <c r="BR48" s="32">
        <f>IF($B$48,(ROUND((($B$48/$CE$61)*BR61),0)))</f>
        <v>0</v>
      </c>
      <c r="BS48" s="32">
        <f>IF($B$48,(ROUND((($B$48/$CE$61)*BS61),0)))</f>
        <v>0</v>
      </c>
      <c r="BT48" s="32">
        <f>IF($B$48,(ROUND((($B$48/$CE$61)*BT61),0)))</f>
        <v>0</v>
      </c>
      <c r="BU48" s="32">
        <f>IF($B$48,(ROUND((($B$48/$CE$61)*BU61),0)))</f>
        <v>0</v>
      </c>
      <c r="BV48" s="32">
        <f>IF($B$48,(ROUND((($B$48/$CE$61)*BV61),0)))</f>
        <v>0</v>
      </c>
      <c r="BW48" s="32">
        <f>IF($B$48,(ROUND((($B$48/$CE$61)*BW61),0)))</f>
        <v>0</v>
      </c>
      <c r="BX48" s="32">
        <f>IF($B$48,(ROUND((($B$48/$CE$61)*BX61),0)))</f>
        <v>17193</v>
      </c>
      <c r="BY48" s="32">
        <f>IF($B$48,(ROUND((($B$48/$CE$61)*BY61),0)))</f>
        <v>229640</v>
      </c>
      <c r="BZ48" s="32">
        <f>IF($B$48,(ROUND((($B$48/$CE$61)*BZ61),0)))</f>
        <v>3409</v>
      </c>
      <c r="CA48" s="32">
        <f>IF($B$48,(ROUND((($B$48/$CE$61)*CA61),0)))</f>
        <v>0</v>
      </c>
      <c r="CB48" s="32">
        <f>IF($B$48,(ROUND((($B$48/$CE$61)*CB61),0)))</f>
        <v>0</v>
      </c>
      <c r="CC48" s="32">
        <f>IF($B$48,(ROUND((($B$48/$CE$61)*CC61),0)))</f>
        <v>15052</v>
      </c>
      <c r="CD48" s="32">
        <f>IF($B$48,(ROUND((($B$48/$CE$61)*CD61),0)))</f>
        <v>0</v>
      </c>
      <c r="CE48" s="32">
        <f>SUM(C48:CD48)</f>
        <v>7656040</v>
      </c>
    </row>
    <row r="49">
      <c r="A49" s="20" t="s">
        <v>233</v>
      </c>
      <c r="B49" s="32">
        <f>B47+B48</f>
        <v>7684394.3200000012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1870416.03</v>
      </c>
      <c r="C51" s="24">
        <v>0</v>
      </c>
      <c r="D51" s="24">
        <v>0</v>
      </c>
      <c r="E51" s="24">
        <v>36238.24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15628.45</v>
      </c>
      <c r="P51" s="24">
        <v>402219.13999999996</v>
      </c>
      <c r="Q51" s="24">
        <v>1700.32</v>
      </c>
      <c r="R51" s="24">
        <v>980.38</v>
      </c>
      <c r="S51" s="24">
        <v>0</v>
      </c>
      <c r="T51" s="24">
        <v>0</v>
      </c>
      <c r="U51" s="24">
        <v>24965.34</v>
      </c>
      <c r="V51" s="24">
        <v>0</v>
      </c>
      <c r="W51" s="24">
        <v>4697.62</v>
      </c>
      <c r="X51" s="24">
        <v>2994.91</v>
      </c>
      <c r="Y51" s="24">
        <v>157737.22</v>
      </c>
      <c r="Z51" s="24">
        <v>0</v>
      </c>
      <c r="AA51" s="24">
        <v>208.25</v>
      </c>
      <c r="AB51" s="24">
        <v>46357.58</v>
      </c>
      <c r="AC51" s="24">
        <v>18214.23</v>
      </c>
      <c r="AD51" s="24">
        <v>0</v>
      </c>
      <c r="AE51" s="24">
        <v>0</v>
      </c>
      <c r="AF51" s="24">
        <v>0</v>
      </c>
      <c r="AG51" s="24">
        <v>38476.97</v>
      </c>
      <c r="AH51" s="24">
        <v>0</v>
      </c>
      <c r="AI51" s="24">
        <v>0</v>
      </c>
      <c r="AJ51" s="24">
        <v>769665.85000000009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25901.329999999998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56907.72</v>
      </c>
      <c r="BF51" s="24">
        <v>339.67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2064.85</v>
      </c>
      <c r="BM51" s="24">
        <v>0</v>
      </c>
      <c r="BN51" s="24">
        <v>46.7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4262.06</v>
      </c>
      <c r="BZ51" s="24">
        <v>0</v>
      </c>
      <c r="CA51" s="24">
        <v>0</v>
      </c>
      <c r="CB51" s="24">
        <v>0</v>
      </c>
      <c r="CC51" s="24">
        <v>260809.2</v>
      </c>
      <c r="CD51" s="20"/>
      <c r="CE51" s="32">
        <f>SUM(C51:CD51)</f>
        <v>1870416.03</v>
      </c>
    </row>
    <row r="52">
      <c r="A52" s="39" t="s">
        <v>235</v>
      </c>
      <c r="B52" s="312">
        <v>2225482.1900000004</v>
      </c>
      <c r="C52" s="32">
        <f>IF($B$52,ROUND(($B$52/($CE$90+$CF$90)*C90),0))</f>
        <v>0</v>
      </c>
      <c r="D52" s="32">
        <f ref="D52:BO52" t="shared" si="0">IF($B$52,ROUND(($B$52/($CE$90+$CF$90)*D90),0))</f>
        <v>0</v>
      </c>
      <c r="E52" s="32">
        <f t="shared" si="0"/>
        <v>348477</v>
      </c>
      <c r="F52" s="32">
        <f t="shared" si="0"/>
        <v>0</v>
      </c>
      <c r="G52" s="32">
        <f t="shared" si="0"/>
        <v>0</v>
      </c>
      <c r="H52" s="32">
        <f t="shared" si="0"/>
        <v>0</v>
      </c>
      <c r="I52" s="32">
        <f t="shared" si="0"/>
        <v>0</v>
      </c>
      <c r="J52" s="32">
        <f t="shared" si="0"/>
        <v>0</v>
      </c>
      <c r="K52" s="32">
        <f t="shared" si="0"/>
        <v>0</v>
      </c>
      <c r="L52" s="32">
        <f t="shared" si="0"/>
        <v>0</v>
      </c>
      <c r="M52" s="32">
        <f t="shared" si="0"/>
        <v>0</v>
      </c>
      <c r="N52" s="32">
        <f t="shared" si="0"/>
        <v>0</v>
      </c>
      <c r="O52" s="32">
        <f t="shared" si="0"/>
        <v>131689</v>
      </c>
      <c r="P52" s="32">
        <f t="shared" si="0"/>
        <v>374664</v>
      </c>
      <c r="Q52" s="32">
        <f t="shared" si="0"/>
        <v>26363</v>
      </c>
      <c r="R52" s="32">
        <f t="shared" si="0"/>
        <v>4218</v>
      </c>
      <c r="S52" s="32">
        <f t="shared" si="0"/>
        <v>64918</v>
      </c>
      <c r="T52" s="32">
        <f t="shared" si="0"/>
        <v>0</v>
      </c>
      <c r="U52" s="32">
        <f t="shared" si="0"/>
        <v>35721</v>
      </c>
      <c r="V52" s="32">
        <f t="shared" si="0"/>
        <v>0</v>
      </c>
      <c r="W52" s="32">
        <f t="shared" si="0"/>
        <v>15818</v>
      </c>
      <c r="X52" s="32">
        <f t="shared" si="0"/>
        <v>12654</v>
      </c>
      <c r="Y52" s="32">
        <f t="shared" si="0"/>
        <v>215221</v>
      </c>
      <c r="Z52" s="32">
        <f t="shared" si="0"/>
        <v>0</v>
      </c>
      <c r="AA52" s="32">
        <f t="shared" si="0"/>
        <v>0</v>
      </c>
      <c r="AB52" s="32">
        <f t="shared" si="0"/>
        <v>41946</v>
      </c>
      <c r="AC52" s="32">
        <f t="shared" si="0"/>
        <v>3757</v>
      </c>
      <c r="AD52" s="32">
        <f t="shared" si="0"/>
        <v>0</v>
      </c>
      <c r="AE52" s="32">
        <f t="shared" si="0"/>
        <v>4218</v>
      </c>
      <c r="AF52" s="32">
        <f t="shared" si="0"/>
        <v>0</v>
      </c>
      <c r="AG52" s="32">
        <f t="shared" si="0"/>
        <v>183052</v>
      </c>
      <c r="AH52" s="32">
        <f t="shared" si="0"/>
        <v>0</v>
      </c>
      <c r="AI52" s="32">
        <f t="shared" si="0"/>
        <v>0</v>
      </c>
      <c r="AJ52" s="32">
        <f t="shared" si="0"/>
        <v>0</v>
      </c>
      <c r="AK52" s="32">
        <f t="shared" si="0"/>
        <v>0</v>
      </c>
      <c r="AL52" s="32">
        <f t="shared" si="0"/>
        <v>0</v>
      </c>
      <c r="AM52" s="32">
        <f t="shared" si="0"/>
        <v>0</v>
      </c>
      <c r="AN52" s="32">
        <f t="shared" si="0"/>
        <v>0</v>
      </c>
      <c r="AO52" s="32">
        <f t="shared" si="0"/>
        <v>0</v>
      </c>
      <c r="AP52" s="32">
        <f t="shared" si="0"/>
        <v>0</v>
      </c>
      <c r="AQ52" s="32">
        <f t="shared" si="0"/>
        <v>0</v>
      </c>
      <c r="AR52" s="32">
        <f t="shared" si="0"/>
        <v>0</v>
      </c>
      <c r="AS52" s="32">
        <f t="shared" si="0"/>
        <v>0</v>
      </c>
      <c r="AT52" s="32">
        <f t="shared" si="0"/>
        <v>0</v>
      </c>
      <c r="AU52" s="32">
        <f t="shared" si="0"/>
        <v>0</v>
      </c>
      <c r="AV52" s="32">
        <f t="shared" si="0"/>
        <v>0</v>
      </c>
      <c r="AW52" s="32">
        <f t="shared" si="0"/>
        <v>0</v>
      </c>
      <c r="AX52" s="32">
        <f t="shared" si="0"/>
        <v>0</v>
      </c>
      <c r="AY52" s="32">
        <f t="shared" si="0"/>
        <v>91640</v>
      </c>
      <c r="AZ52" s="32">
        <f t="shared" si="0"/>
        <v>0</v>
      </c>
      <c r="BA52" s="32">
        <f t="shared" si="0"/>
        <v>0</v>
      </c>
      <c r="BB52" s="32">
        <f t="shared" si="0"/>
        <v>0</v>
      </c>
      <c r="BC52" s="32">
        <f t="shared" si="0"/>
        <v>0</v>
      </c>
      <c r="BD52" s="32">
        <f t="shared" si="0"/>
        <v>0</v>
      </c>
      <c r="BE52" s="32">
        <f t="shared" si="0"/>
        <v>78195</v>
      </c>
      <c r="BF52" s="32">
        <f t="shared" si="0"/>
        <v>31973</v>
      </c>
      <c r="BG52" s="32">
        <f t="shared" si="0"/>
        <v>0</v>
      </c>
      <c r="BH52" s="32">
        <f t="shared" si="0"/>
        <v>0</v>
      </c>
      <c r="BI52" s="32">
        <f t="shared" si="0"/>
        <v>16169</v>
      </c>
      <c r="BJ52" s="32">
        <f t="shared" si="0"/>
        <v>0</v>
      </c>
      <c r="BK52" s="32">
        <f t="shared" si="0"/>
        <v>0</v>
      </c>
      <c r="BL52" s="32">
        <f t="shared" si="0"/>
        <v>0</v>
      </c>
      <c r="BM52" s="32">
        <f t="shared" si="0"/>
        <v>0</v>
      </c>
      <c r="BN52" s="32">
        <f t="shared" si="0"/>
        <v>494527</v>
      </c>
      <c r="BO52" s="32">
        <f t="shared" si="0"/>
        <v>0</v>
      </c>
      <c r="BP52" s="32">
        <f ref="BP52:CD52" t="shared" si="1">IF($B$52,ROUND(($B$52/($CE$90+$CF$90)*BP90),0))</f>
        <v>0</v>
      </c>
      <c r="BQ52" s="32">
        <f t="shared" si="1"/>
        <v>0</v>
      </c>
      <c r="BR52" s="32">
        <f t="shared" si="1"/>
        <v>0</v>
      </c>
      <c r="BS52" s="32">
        <f t="shared" si="1"/>
        <v>0</v>
      </c>
      <c r="BT52" s="32">
        <f t="shared" si="1"/>
        <v>0</v>
      </c>
      <c r="BU52" s="32">
        <f t="shared" si="1"/>
        <v>0</v>
      </c>
      <c r="BV52" s="32">
        <f t="shared" si="1"/>
        <v>46398</v>
      </c>
      <c r="BW52" s="32">
        <f t="shared" si="1"/>
        <v>0</v>
      </c>
      <c r="BX52" s="32">
        <f t="shared" si="1"/>
        <v>0</v>
      </c>
      <c r="BY52" s="32">
        <f t="shared" si="1"/>
        <v>3867</v>
      </c>
      <c r="BZ52" s="32">
        <f t="shared" si="1"/>
        <v>0</v>
      </c>
      <c r="CA52" s="32">
        <f t="shared" si="1"/>
        <v>0</v>
      </c>
      <c r="CB52" s="32">
        <f t="shared" si="1"/>
        <v>0</v>
      </c>
      <c r="CC52" s="32">
        <f t="shared" si="1"/>
        <v>0</v>
      </c>
      <c r="CD52" s="32">
        <f t="shared" si="1"/>
        <v>0</v>
      </c>
      <c r="CE52" s="32">
        <f>SUM(C52:CD52)</f>
        <v>2225485</v>
      </c>
    </row>
    <row r="53">
      <c r="A53" s="20" t="s">
        <v>233</v>
      </c>
      <c r="B53" s="32">
        <f>B51+B52</f>
        <v>4095898.2200000007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0</v>
      </c>
      <c r="D59" s="24"/>
      <c r="E59" s="24">
        <v>5411</v>
      </c>
      <c r="F59" s="24"/>
      <c r="G59" s="24"/>
      <c r="H59" s="24"/>
      <c r="I59" s="24"/>
      <c r="J59" s="24"/>
      <c r="K59" s="24"/>
      <c r="L59" s="24"/>
      <c r="M59" s="24"/>
      <c r="N59" s="24"/>
      <c r="O59" s="24">
        <v>1009</v>
      </c>
      <c r="P59" s="30">
        <v>134760</v>
      </c>
      <c r="Q59" s="30">
        <v>80490</v>
      </c>
      <c r="R59" s="30">
        <v>134970</v>
      </c>
      <c r="S59" s="313"/>
      <c r="T59" s="313"/>
      <c r="U59" s="31">
        <v>89654</v>
      </c>
      <c r="V59" s="30">
        <v>0</v>
      </c>
      <c r="W59" s="30">
        <v>3950.0429</v>
      </c>
      <c r="X59" s="30">
        <v>13932.6889</v>
      </c>
      <c r="Y59" s="30">
        <v>83735.23400000004</v>
      </c>
      <c r="Z59" s="30">
        <v>0</v>
      </c>
      <c r="AA59" s="30">
        <v>2164.9778</v>
      </c>
      <c r="AB59" s="313"/>
      <c r="AC59" s="30">
        <v>16622.393600000003</v>
      </c>
      <c r="AD59" s="30">
        <v>0</v>
      </c>
      <c r="AE59" s="30">
        <v>3931</v>
      </c>
      <c r="AF59" s="30">
        <v>0</v>
      </c>
      <c r="AG59" s="30">
        <v>12723</v>
      </c>
      <c r="AH59" s="30">
        <v>0</v>
      </c>
      <c r="AI59" s="30">
        <v>0</v>
      </c>
      <c r="AJ59" s="30">
        <v>101957.21</v>
      </c>
      <c r="AK59" s="30">
        <v>2595</v>
      </c>
      <c r="AL59" s="30">
        <v>64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13"/>
      <c r="AW59" s="313"/>
      <c r="AX59" s="313"/>
      <c r="AY59" s="30">
        <v>24503</v>
      </c>
      <c r="AZ59" s="30">
        <v>35425</v>
      </c>
      <c r="BA59" s="313"/>
      <c r="BB59" s="313"/>
      <c r="BC59" s="313"/>
      <c r="BD59" s="313"/>
      <c r="BE59" s="30">
        <v>101301.99999999999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4"/>
      <c r="CE59" s="32"/>
    </row>
    <row r="60" s="225" customFormat="1">
      <c r="A60" s="241" t="s">
        <v>262</v>
      </c>
      <c r="B60" s="242"/>
      <c r="C60" s="314">
        <v>0</v>
      </c>
      <c r="D60" s="314">
        <v>0</v>
      </c>
      <c r="E60" s="314">
        <v>37.818798076923073</v>
      </c>
      <c r="F60" s="314">
        <v>0</v>
      </c>
      <c r="G60" s="314">
        <v>0</v>
      </c>
      <c r="H60" s="314">
        <v>0</v>
      </c>
      <c r="I60" s="314">
        <v>0</v>
      </c>
      <c r="J60" s="314">
        <v>0</v>
      </c>
      <c r="K60" s="314">
        <v>0</v>
      </c>
      <c r="L60" s="314">
        <v>0</v>
      </c>
      <c r="M60" s="314">
        <v>0</v>
      </c>
      <c r="N60" s="314">
        <v>0</v>
      </c>
      <c r="O60" s="314">
        <v>15.703581730769232</v>
      </c>
      <c r="P60" s="315">
        <v>20.148769230769229</v>
      </c>
      <c r="Q60" s="315">
        <v>10.262225961538462</v>
      </c>
      <c r="R60" s="315">
        <v>0</v>
      </c>
      <c r="S60" s="316">
        <v>5.3727932692307689</v>
      </c>
      <c r="T60" s="316">
        <v>0.36266826923076922</v>
      </c>
      <c r="U60" s="317">
        <v>11.461331730769231</v>
      </c>
      <c r="V60" s="315">
        <v>0</v>
      </c>
      <c r="W60" s="315">
        <v>1.9076826923076924</v>
      </c>
      <c r="X60" s="315">
        <v>5.16308173076923</v>
      </c>
      <c r="Y60" s="315">
        <v>13.929557692307689</v>
      </c>
      <c r="Z60" s="315">
        <v>0</v>
      </c>
      <c r="AA60" s="315">
        <v>1.0922403846153848</v>
      </c>
      <c r="AB60" s="316">
        <v>4.3044807692307687</v>
      </c>
      <c r="AC60" s="315">
        <v>5.9303701923076932</v>
      </c>
      <c r="AD60" s="315">
        <v>0</v>
      </c>
      <c r="AE60" s="315">
        <v>0</v>
      </c>
      <c r="AF60" s="315">
        <v>0</v>
      </c>
      <c r="AG60" s="315">
        <v>22.591259615384612</v>
      </c>
      <c r="AH60" s="315">
        <v>0</v>
      </c>
      <c r="AI60" s="315">
        <v>0</v>
      </c>
      <c r="AJ60" s="315">
        <v>139.39112980769235</v>
      </c>
      <c r="AK60" s="315">
        <v>0</v>
      </c>
      <c r="AL60" s="315">
        <v>0.031730769230769229</v>
      </c>
      <c r="AM60" s="315">
        <v>0</v>
      </c>
      <c r="AN60" s="315">
        <v>0</v>
      </c>
      <c r="AO60" s="315">
        <v>0</v>
      </c>
      <c r="AP60" s="315">
        <v>0</v>
      </c>
      <c r="AQ60" s="315">
        <v>0</v>
      </c>
      <c r="AR60" s="315">
        <v>0</v>
      </c>
      <c r="AS60" s="315">
        <v>0</v>
      </c>
      <c r="AT60" s="315">
        <v>0</v>
      </c>
      <c r="AU60" s="315">
        <v>0</v>
      </c>
      <c r="AV60" s="316">
        <v>4.5023221153846151</v>
      </c>
      <c r="AW60" s="316">
        <v>0</v>
      </c>
      <c r="AX60" s="316">
        <v>0</v>
      </c>
      <c r="AY60" s="315">
        <v>12.382475961538461</v>
      </c>
      <c r="AZ60" s="315">
        <v>0</v>
      </c>
      <c r="BA60" s="316">
        <v>0</v>
      </c>
      <c r="BB60" s="316">
        <v>0</v>
      </c>
      <c r="BC60" s="316">
        <v>0</v>
      </c>
      <c r="BD60" s="316">
        <v>0</v>
      </c>
      <c r="BE60" s="315">
        <v>3.5454230769230772</v>
      </c>
      <c r="BF60" s="316">
        <v>15.101168269230769</v>
      </c>
      <c r="BG60" s="316">
        <v>0</v>
      </c>
      <c r="BH60" s="316">
        <v>0</v>
      </c>
      <c r="BI60" s="316">
        <v>0</v>
      </c>
      <c r="BJ60" s="316">
        <v>0</v>
      </c>
      <c r="BK60" s="316">
        <v>0</v>
      </c>
      <c r="BL60" s="316">
        <v>0</v>
      </c>
      <c r="BM60" s="316">
        <v>0</v>
      </c>
      <c r="BN60" s="316">
        <v>2.0515144230769229</v>
      </c>
      <c r="BO60" s="316">
        <v>0</v>
      </c>
      <c r="BP60" s="316">
        <v>0</v>
      </c>
      <c r="BQ60" s="316">
        <v>0</v>
      </c>
      <c r="BR60" s="316">
        <v>0</v>
      </c>
      <c r="BS60" s="316">
        <v>0</v>
      </c>
      <c r="BT60" s="316">
        <v>0</v>
      </c>
      <c r="BU60" s="316">
        <v>0</v>
      </c>
      <c r="BV60" s="316">
        <v>0</v>
      </c>
      <c r="BW60" s="316">
        <v>0</v>
      </c>
      <c r="BX60" s="316">
        <v>1.0027451923076924</v>
      </c>
      <c r="BY60" s="316">
        <v>9.9576586538461545</v>
      </c>
      <c r="BZ60" s="316">
        <v>0.23425480769230769</v>
      </c>
      <c r="CA60" s="316">
        <v>0</v>
      </c>
      <c r="CB60" s="316">
        <v>0</v>
      </c>
      <c r="CC60" s="316">
        <v>0.13673076923076921</v>
      </c>
      <c r="CD60" s="247" t="s">
        <v>248</v>
      </c>
      <c r="CE60" s="268">
        <f ref="CE60:CE68" t="shared" si="2">SUM(C60:CD60)</f>
        <v>344.38599519230775</v>
      </c>
    </row>
    <row r="61">
      <c r="A61" s="39" t="s">
        <v>263</v>
      </c>
      <c r="B61" s="20"/>
      <c r="C61" s="24">
        <v>0</v>
      </c>
      <c r="D61" s="24">
        <v>0</v>
      </c>
      <c r="E61" s="24">
        <v>4829961.8299999991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2206673.1700000004</v>
      </c>
      <c r="P61" s="30">
        <v>2237193.2499999991</v>
      </c>
      <c r="Q61" s="30">
        <v>1316970.81</v>
      </c>
      <c r="R61" s="30">
        <v>0</v>
      </c>
      <c r="S61" s="318">
        <v>348165.94</v>
      </c>
      <c r="T61" s="318">
        <v>37435.81</v>
      </c>
      <c r="U61" s="31">
        <v>895392.7899999998</v>
      </c>
      <c r="V61" s="30">
        <v>0</v>
      </c>
      <c r="W61" s="30">
        <v>266166.49</v>
      </c>
      <c r="X61" s="30">
        <v>825425.47000000009</v>
      </c>
      <c r="Y61" s="30">
        <v>1561624.64</v>
      </c>
      <c r="Z61" s="30">
        <v>0</v>
      </c>
      <c r="AA61" s="30">
        <v>158902.71999999994</v>
      </c>
      <c r="AB61" s="319">
        <v>583011.46</v>
      </c>
      <c r="AC61" s="30">
        <v>647271.70000000019</v>
      </c>
      <c r="AD61" s="30">
        <v>0</v>
      </c>
      <c r="AE61" s="30">
        <v>34308</v>
      </c>
      <c r="AF61" s="30">
        <v>0</v>
      </c>
      <c r="AG61" s="30">
        <v>3806472.2600000002</v>
      </c>
      <c r="AH61" s="30">
        <v>0</v>
      </c>
      <c r="AI61" s="30">
        <v>0</v>
      </c>
      <c r="AJ61" s="30">
        <v>16411983.23</v>
      </c>
      <c r="AK61" s="30">
        <v>0</v>
      </c>
      <c r="AL61" s="30">
        <v>3161.67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8">
        <v>553718.56</v>
      </c>
      <c r="AW61" s="318">
        <v>0</v>
      </c>
      <c r="AX61" s="318">
        <v>0</v>
      </c>
      <c r="AY61" s="30">
        <v>624907.23</v>
      </c>
      <c r="AZ61" s="30">
        <v>0</v>
      </c>
      <c r="BA61" s="318">
        <v>0</v>
      </c>
      <c r="BB61" s="318">
        <v>0</v>
      </c>
      <c r="BC61" s="318">
        <v>0</v>
      </c>
      <c r="BD61" s="318">
        <v>0</v>
      </c>
      <c r="BE61" s="30">
        <v>262215.75</v>
      </c>
      <c r="BF61" s="318">
        <v>1187556.94</v>
      </c>
      <c r="BG61" s="318">
        <v>0</v>
      </c>
      <c r="BH61" s="318">
        <v>0</v>
      </c>
      <c r="BI61" s="318">
        <v>0</v>
      </c>
      <c r="BJ61" s="318">
        <v>0</v>
      </c>
      <c r="BK61" s="318">
        <v>0</v>
      </c>
      <c r="BL61" s="318">
        <v>0</v>
      </c>
      <c r="BM61" s="318">
        <v>0</v>
      </c>
      <c r="BN61" s="318">
        <v>328452.7300000001</v>
      </c>
      <c r="BO61" s="318">
        <v>0</v>
      </c>
      <c r="BP61" s="318">
        <v>0</v>
      </c>
      <c r="BQ61" s="318">
        <v>0</v>
      </c>
      <c r="BR61" s="318">
        <v>0</v>
      </c>
      <c r="BS61" s="318">
        <v>0</v>
      </c>
      <c r="BT61" s="318">
        <v>0</v>
      </c>
      <c r="BU61" s="318">
        <v>0</v>
      </c>
      <c r="BV61" s="318">
        <v>0</v>
      </c>
      <c r="BW61" s="318">
        <v>0</v>
      </c>
      <c r="BX61" s="318">
        <v>91019.37</v>
      </c>
      <c r="BY61" s="318">
        <v>1215724.1400000001</v>
      </c>
      <c r="BZ61" s="318">
        <v>18048.81</v>
      </c>
      <c r="CA61" s="318">
        <v>0</v>
      </c>
      <c r="CB61" s="318">
        <v>0</v>
      </c>
      <c r="CC61" s="318">
        <v>79688.29</v>
      </c>
      <c r="CD61" s="29" t="s">
        <v>248</v>
      </c>
      <c r="CE61" s="32">
        <f t="shared" si="2"/>
        <v>40531453.06</v>
      </c>
    </row>
    <row r="62">
      <c r="A62" s="39" t="s">
        <v>11</v>
      </c>
      <c r="B62" s="20"/>
      <c r="C62" s="32">
        <f>ROUND(C47+C48,0)</f>
        <v>0</v>
      </c>
      <c r="D62" s="32">
        <f ref="D62:BO62" t="shared" si="3">ROUND(D47+D48,0)</f>
        <v>0</v>
      </c>
      <c r="E62" s="32">
        <f t="shared" si="3"/>
        <v>913562</v>
      </c>
      <c r="F62" s="32">
        <f t="shared" si="3"/>
        <v>0</v>
      </c>
      <c r="G62" s="32">
        <f t="shared" si="3"/>
        <v>0</v>
      </c>
      <c r="H62" s="32">
        <f t="shared" si="3"/>
        <v>0</v>
      </c>
      <c r="I62" s="32">
        <f t="shared" si="3"/>
        <v>0</v>
      </c>
      <c r="J62" s="32">
        <f t="shared" si="3"/>
        <v>0</v>
      </c>
      <c r="K62" s="32">
        <f t="shared" si="3"/>
        <v>0</v>
      </c>
      <c r="L62" s="32">
        <f t="shared" si="3"/>
        <v>0</v>
      </c>
      <c r="M62" s="32">
        <f t="shared" si="3"/>
        <v>0</v>
      </c>
      <c r="N62" s="32">
        <f t="shared" si="3"/>
        <v>0</v>
      </c>
      <c r="O62" s="32">
        <f t="shared" si="3"/>
        <v>417260</v>
      </c>
      <c r="P62" s="32">
        <f t="shared" si="3"/>
        <v>423350</v>
      </c>
      <c r="Q62" s="32">
        <f t="shared" si="3"/>
        <v>248764</v>
      </c>
      <c r="R62" s="32">
        <f t="shared" si="3"/>
        <v>0</v>
      </c>
      <c r="S62" s="32">
        <f t="shared" si="3"/>
        <v>65841</v>
      </c>
      <c r="T62" s="32">
        <f t="shared" si="3"/>
        <v>7071</v>
      </c>
      <c r="U62" s="32">
        <f t="shared" si="3"/>
        <v>170376</v>
      </c>
      <c r="V62" s="32">
        <f t="shared" si="3"/>
        <v>0</v>
      </c>
      <c r="W62" s="32">
        <f t="shared" si="3"/>
        <v>50277</v>
      </c>
      <c r="X62" s="32">
        <f t="shared" si="3"/>
        <v>155916</v>
      </c>
      <c r="Y62" s="32">
        <f t="shared" si="3"/>
        <v>294977</v>
      </c>
      <c r="Z62" s="32">
        <f t="shared" si="3"/>
        <v>0</v>
      </c>
      <c r="AA62" s="32">
        <f t="shared" si="3"/>
        <v>30015</v>
      </c>
      <c r="AB62" s="32">
        <f t="shared" si="3"/>
        <v>110126</v>
      </c>
      <c r="AC62" s="32">
        <f t="shared" si="3"/>
        <v>122396</v>
      </c>
      <c r="AD62" s="32">
        <f t="shared" si="3"/>
        <v>0</v>
      </c>
      <c r="AE62" s="32">
        <f t="shared" si="3"/>
        <v>6480</v>
      </c>
      <c r="AF62" s="32">
        <f t="shared" si="3"/>
        <v>0</v>
      </c>
      <c r="AG62" s="32">
        <f t="shared" si="3"/>
        <v>720090</v>
      </c>
      <c r="AH62" s="32">
        <f t="shared" si="3"/>
        <v>0</v>
      </c>
      <c r="AI62" s="32">
        <f t="shared" si="3"/>
        <v>0</v>
      </c>
      <c r="AJ62" s="32">
        <f t="shared" si="3"/>
        <v>3100082</v>
      </c>
      <c r="AK62" s="32">
        <f t="shared" si="3"/>
        <v>0</v>
      </c>
      <c r="AL62" s="32">
        <f t="shared" si="3"/>
        <v>597</v>
      </c>
      <c r="AM62" s="32">
        <f t="shared" si="3"/>
        <v>0</v>
      </c>
      <c r="AN62" s="32">
        <f t="shared" si="3"/>
        <v>0</v>
      </c>
      <c r="AO62" s="32">
        <f t="shared" si="3"/>
        <v>0</v>
      </c>
      <c r="AP62" s="32">
        <f t="shared" si="3"/>
        <v>0</v>
      </c>
      <c r="AQ62" s="32">
        <f t="shared" si="3"/>
        <v>0</v>
      </c>
      <c r="AR62" s="32">
        <f t="shared" si="3"/>
        <v>0</v>
      </c>
      <c r="AS62" s="32">
        <f t="shared" si="3"/>
        <v>0</v>
      </c>
      <c r="AT62" s="32">
        <f t="shared" si="3"/>
        <v>0</v>
      </c>
      <c r="AU62" s="32">
        <f t="shared" si="3"/>
        <v>0</v>
      </c>
      <c r="AV62" s="32">
        <f t="shared" si="3"/>
        <v>104796</v>
      </c>
      <c r="AW62" s="32">
        <f t="shared" si="3"/>
        <v>0</v>
      </c>
      <c r="AX62" s="32">
        <f t="shared" si="3"/>
        <v>0</v>
      </c>
      <c r="AY62" s="32">
        <f t="shared" si="3"/>
        <v>118040</v>
      </c>
      <c r="AZ62" s="32">
        <f t="shared" si="3"/>
        <v>0</v>
      </c>
      <c r="BA62" s="32">
        <f t="shared" si="3"/>
        <v>0</v>
      </c>
      <c r="BB62" s="32">
        <f t="shared" si="3"/>
        <v>0</v>
      </c>
      <c r="BC62" s="32">
        <f t="shared" si="3"/>
        <v>0</v>
      </c>
      <c r="BD62" s="32">
        <f t="shared" si="3"/>
        <v>0</v>
      </c>
      <c r="BE62" s="32">
        <f t="shared" si="3"/>
        <v>49530</v>
      </c>
      <c r="BF62" s="32">
        <f t="shared" si="3"/>
        <v>224319</v>
      </c>
      <c r="BG62" s="32">
        <f t="shared" si="3"/>
        <v>0</v>
      </c>
      <c r="BH62" s="32">
        <f t="shared" si="3"/>
        <v>0</v>
      </c>
      <c r="BI62" s="32">
        <f t="shared" si="3"/>
        <v>0</v>
      </c>
      <c r="BJ62" s="32">
        <f t="shared" si="3"/>
        <v>0</v>
      </c>
      <c r="BK62" s="32">
        <f t="shared" si="3"/>
        <v>0</v>
      </c>
      <c r="BL62" s="32">
        <f t="shared" si="3"/>
        <v>0</v>
      </c>
      <c r="BM62" s="32">
        <f t="shared" si="3"/>
        <v>0</v>
      </c>
      <c r="BN62" s="32">
        <f t="shared" si="3"/>
        <v>80811</v>
      </c>
      <c r="BO62" s="32">
        <f t="shared" si="3"/>
        <v>0</v>
      </c>
      <c r="BP62" s="32">
        <f ref="BP62:CC62" t="shared" si="4">ROUND(BP47+BP48,0)</f>
        <v>0</v>
      </c>
      <c r="BQ62" s="32">
        <f t="shared" si="4"/>
        <v>0</v>
      </c>
      <c r="BR62" s="32">
        <f t="shared" si="4"/>
        <v>0</v>
      </c>
      <c r="BS62" s="32">
        <f t="shared" si="4"/>
        <v>0</v>
      </c>
      <c r="BT62" s="32">
        <f t="shared" si="4"/>
        <v>0</v>
      </c>
      <c r="BU62" s="32">
        <f t="shared" si="4"/>
        <v>0</v>
      </c>
      <c r="BV62" s="32">
        <f t="shared" si="4"/>
        <v>0</v>
      </c>
      <c r="BW62" s="32">
        <f t="shared" si="4"/>
        <v>0</v>
      </c>
      <c r="BX62" s="32">
        <f t="shared" si="4"/>
        <v>17193</v>
      </c>
      <c r="BY62" s="32">
        <f t="shared" si="4"/>
        <v>234063</v>
      </c>
      <c r="BZ62" s="32">
        <f t="shared" si="4"/>
        <v>3409</v>
      </c>
      <c r="CA62" s="32">
        <f t="shared" si="4"/>
        <v>0</v>
      </c>
      <c r="CB62" s="32">
        <f t="shared" si="4"/>
        <v>0</v>
      </c>
      <c r="CC62" s="32">
        <f t="shared" si="4"/>
        <v>15052</v>
      </c>
      <c r="CD62" s="29" t="s">
        <v>248</v>
      </c>
      <c r="CE62" s="32">
        <f t="shared" si="2"/>
        <v>7684393</v>
      </c>
    </row>
    <row r="63">
      <c r="A63" s="39" t="s">
        <v>264</v>
      </c>
      <c r="B63" s="20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478020.76</v>
      </c>
      <c r="Q63" s="30">
        <v>0</v>
      </c>
      <c r="R63" s="30">
        <v>115597.97</v>
      </c>
      <c r="S63" s="318">
        <v>0</v>
      </c>
      <c r="T63" s="318">
        <v>0</v>
      </c>
      <c r="U63" s="31">
        <v>948.1</v>
      </c>
      <c r="V63" s="30">
        <v>0</v>
      </c>
      <c r="W63" s="30">
        <v>2400</v>
      </c>
      <c r="X63" s="30">
        <v>3893.6</v>
      </c>
      <c r="Y63" s="30">
        <v>14820</v>
      </c>
      <c r="Z63" s="30">
        <v>0</v>
      </c>
      <c r="AA63" s="30">
        <v>5840</v>
      </c>
      <c r="AB63" s="319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800788.43</v>
      </c>
      <c r="AH63" s="30">
        <v>0</v>
      </c>
      <c r="AI63" s="30">
        <v>0</v>
      </c>
      <c r="AJ63" s="30">
        <v>500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8">
        <v>0</v>
      </c>
      <c r="AW63" s="318">
        <v>0</v>
      </c>
      <c r="AX63" s="318">
        <v>0</v>
      </c>
      <c r="AY63" s="30">
        <v>0</v>
      </c>
      <c r="AZ63" s="30">
        <v>0</v>
      </c>
      <c r="BA63" s="318">
        <v>0</v>
      </c>
      <c r="BB63" s="318">
        <v>0</v>
      </c>
      <c r="BC63" s="318">
        <v>0</v>
      </c>
      <c r="BD63" s="318">
        <v>0</v>
      </c>
      <c r="BE63" s="30">
        <v>0</v>
      </c>
      <c r="BF63" s="318">
        <v>0</v>
      </c>
      <c r="BG63" s="318">
        <v>0</v>
      </c>
      <c r="BH63" s="318">
        <v>0</v>
      </c>
      <c r="BI63" s="318">
        <v>0</v>
      </c>
      <c r="BJ63" s="318">
        <v>0</v>
      </c>
      <c r="BK63" s="318">
        <v>0</v>
      </c>
      <c r="BL63" s="318">
        <v>0</v>
      </c>
      <c r="BM63" s="318">
        <v>0</v>
      </c>
      <c r="BN63" s="318">
        <v>0</v>
      </c>
      <c r="BO63" s="318">
        <v>0</v>
      </c>
      <c r="BP63" s="318">
        <v>0</v>
      </c>
      <c r="BQ63" s="318">
        <v>0</v>
      </c>
      <c r="BR63" s="318">
        <v>0</v>
      </c>
      <c r="BS63" s="318">
        <v>0</v>
      </c>
      <c r="BT63" s="318">
        <v>0</v>
      </c>
      <c r="BU63" s="318">
        <v>0</v>
      </c>
      <c r="BV63" s="318">
        <v>0</v>
      </c>
      <c r="BW63" s="318">
        <v>0</v>
      </c>
      <c r="BX63" s="318">
        <v>0</v>
      </c>
      <c r="BY63" s="318">
        <v>0</v>
      </c>
      <c r="BZ63" s="318">
        <v>0</v>
      </c>
      <c r="CA63" s="318">
        <v>0</v>
      </c>
      <c r="CB63" s="318">
        <v>0</v>
      </c>
      <c r="CC63" s="318">
        <v>938254.86</v>
      </c>
      <c r="CD63" s="29" t="s">
        <v>248</v>
      </c>
      <c r="CE63" s="32">
        <f t="shared" si="2"/>
        <v>2361063.7199999997</v>
      </c>
    </row>
    <row r="64">
      <c r="A64" s="39" t="s">
        <v>265</v>
      </c>
      <c r="B64" s="20"/>
      <c r="C64" s="24">
        <v>0</v>
      </c>
      <c r="D64" s="24">
        <v>0</v>
      </c>
      <c r="E64" s="24">
        <v>252188.50999999998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127087.76000000001</v>
      </c>
      <c r="P64" s="30">
        <v>3161781.1000000015</v>
      </c>
      <c r="Q64" s="30">
        <v>58405.560000000005</v>
      </c>
      <c r="R64" s="30">
        <v>65502.93</v>
      </c>
      <c r="S64" s="318">
        <v>143167.38999999999</v>
      </c>
      <c r="T64" s="318">
        <v>42741.12000000001</v>
      </c>
      <c r="U64" s="31">
        <v>626997.02000000025</v>
      </c>
      <c r="V64" s="30">
        <v>0</v>
      </c>
      <c r="W64" s="30">
        <v>5887.5400000000009</v>
      </c>
      <c r="X64" s="30">
        <v>61721.37000000001</v>
      </c>
      <c r="Y64" s="30">
        <v>59291.389999999992</v>
      </c>
      <c r="Z64" s="30">
        <v>0</v>
      </c>
      <c r="AA64" s="30">
        <v>42851.01</v>
      </c>
      <c r="AB64" s="319">
        <v>1301679.45</v>
      </c>
      <c r="AC64" s="30">
        <v>65208.739999999991</v>
      </c>
      <c r="AD64" s="30">
        <v>0</v>
      </c>
      <c r="AE64" s="30">
        <v>2390.02</v>
      </c>
      <c r="AF64" s="30">
        <v>0</v>
      </c>
      <c r="AG64" s="30">
        <v>267818.0400000001</v>
      </c>
      <c r="AH64" s="30">
        <v>0</v>
      </c>
      <c r="AI64" s="30">
        <v>0</v>
      </c>
      <c r="AJ64" s="30">
        <v>1209289.7499999998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8">
        <v>37526.850000000006</v>
      </c>
      <c r="AW64" s="318">
        <v>0</v>
      </c>
      <c r="AX64" s="318">
        <v>0</v>
      </c>
      <c r="AY64" s="30">
        <v>275279.17</v>
      </c>
      <c r="AZ64" s="30">
        <v>0</v>
      </c>
      <c r="BA64" s="318">
        <v>0</v>
      </c>
      <c r="BB64" s="318">
        <v>0</v>
      </c>
      <c r="BC64" s="318">
        <v>0</v>
      </c>
      <c r="BD64" s="318">
        <v>0</v>
      </c>
      <c r="BE64" s="30">
        <v>18230.05</v>
      </c>
      <c r="BF64" s="318">
        <v>98481.660000000018</v>
      </c>
      <c r="BG64" s="318">
        <v>0</v>
      </c>
      <c r="BH64" s="318">
        <v>0</v>
      </c>
      <c r="BI64" s="318">
        <v>0</v>
      </c>
      <c r="BJ64" s="318">
        <v>0</v>
      </c>
      <c r="BK64" s="318">
        <v>0</v>
      </c>
      <c r="BL64" s="318">
        <v>17413.59</v>
      </c>
      <c r="BM64" s="318">
        <v>0</v>
      </c>
      <c r="BN64" s="318">
        <v>17224.48</v>
      </c>
      <c r="BO64" s="318">
        <v>0</v>
      </c>
      <c r="BP64" s="318">
        <v>0</v>
      </c>
      <c r="BQ64" s="318">
        <v>0</v>
      </c>
      <c r="BR64" s="318">
        <v>0</v>
      </c>
      <c r="BS64" s="318">
        <v>0</v>
      </c>
      <c r="BT64" s="318">
        <v>0</v>
      </c>
      <c r="BU64" s="318">
        <v>0</v>
      </c>
      <c r="BV64" s="318">
        <v>0</v>
      </c>
      <c r="BW64" s="318">
        <v>0</v>
      </c>
      <c r="BX64" s="318">
        <v>13.22</v>
      </c>
      <c r="BY64" s="318">
        <v>12406.520000000002</v>
      </c>
      <c r="BZ64" s="318">
        <v>8.5</v>
      </c>
      <c r="CA64" s="318">
        <v>0</v>
      </c>
      <c r="CB64" s="318">
        <v>0</v>
      </c>
      <c r="CC64" s="318">
        <v>-4571.4000000000005</v>
      </c>
      <c r="CD64" s="29" t="s">
        <v>248</v>
      </c>
      <c r="CE64" s="32">
        <f t="shared" si="2"/>
        <v>7966021.3400000008</v>
      </c>
    </row>
    <row r="65">
      <c r="A65" s="39" t="s">
        <v>266</v>
      </c>
      <c r="B65" s="20"/>
      <c r="C65" s="24">
        <v>0</v>
      </c>
      <c r="D65" s="24">
        <v>0</v>
      </c>
      <c r="E65" s="24">
        <v>797.24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1167.7099999999998</v>
      </c>
      <c r="P65" s="30">
        <v>2009.3999999999999</v>
      </c>
      <c r="Q65" s="30">
        <v>0</v>
      </c>
      <c r="R65" s="30">
        <v>0</v>
      </c>
      <c r="S65" s="318">
        <v>0</v>
      </c>
      <c r="T65" s="318">
        <v>0</v>
      </c>
      <c r="U65" s="31">
        <v>2844.4700000000003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19">
        <v>98.65</v>
      </c>
      <c r="AC65" s="30">
        <v>0</v>
      </c>
      <c r="AD65" s="30">
        <v>0</v>
      </c>
      <c r="AE65" s="30">
        <v>0</v>
      </c>
      <c r="AF65" s="30">
        <v>0</v>
      </c>
      <c r="AG65" s="30">
        <v>1063.25</v>
      </c>
      <c r="AH65" s="30">
        <v>0</v>
      </c>
      <c r="AI65" s="30">
        <v>0</v>
      </c>
      <c r="AJ65" s="30">
        <v>132521.59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8">
        <v>0</v>
      </c>
      <c r="AW65" s="318">
        <v>0</v>
      </c>
      <c r="AX65" s="318">
        <v>0</v>
      </c>
      <c r="AY65" s="30">
        <v>1021.48</v>
      </c>
      <c r="AZ65" s="30">
        <v>0</v>
      </c>
      <c r="BA65" s="318">
        <v>0</v>
      </c>
      <c r="BB65" s="318">
        <v>0</v>
      </c>
      <c r="BC65" s="318">
        <v>0</v>
      </c>
      <c r="BD65" s="318">
        <v>0</v>
      </c>
      <c r="BE65" s="30">
        <v>445362.07</v>
      </c>
      <c r="BF65" s="318">
        <v>650.34</v>
      </c>
      <c r="BG65" s="318">
        <v>13804.01</v>
      </c>
      <c r="BH65" s="318">
        <v>0</v>
      </c>
      <c r="BI65" s="318">
        <v>0</v>
      </c>
      <c r="BJ65" s="318">
        <v>0</v>
      </c>
      <c r="BK65" s="318">
        <v>0</v>
      </c>
      <c r="BL65" s="318">
        <v>258.5</v>
      </c>
      <c r="BM65" s="318">
        <v>0</v>
      </c>
      <c r="BN65" s="318">
        <v>580.7</v>
      </c>
      <c r="BO65" s="318">
        <v>0</v>
      </c>
      <c r="BP65" s="318">
        <v>0</v>
      </c>
      <c r="BQ65" s="318">
        <v>0</v>
      </c>
      <c r="BR65" s="318">
        <v>0</v>
      </c>
      <c r="BS65" s="318">
        <v>0</v>
      </c>
      <c r="BT65" s="318">
        <v>0</v>
      </c>
      <c r="BU65" s="318">
        <v>0</v>
      </c>
      <c r="BV65" s="318">
        <v>0</v>
      </c>
      <c r="BW65" s="318">
        <v>0</v>
      </c>
      <c r="BX65" s="318">
        <v>0</v>
      </c>
      <c r="BY65" s="318">
        <v>1147.51</v>
      </c>
      <c r="BZ65" s="318">
        <v>0</v>
      </c>
      <c r="CA65" s="318">
        <v>0</v>
      </c>
      <c r="CB65" s="318">
        <v>0</v>
      </c>
      <c r="CC65" s="318">
        <v>2453.12</v>
      </c>
      <c r="CD65" s="29" t="s">
        <v>248</v>
      </c>
      <c r="CE65" s="32">
        <f t="shared" si="2"/>
        <v>605780.03999999992</v>
      </c>
    </row>
    <row r="66">
      <c r="A66" s="39" t="s">
        <v>267</v>
      </c>
      <c r="B66" s="20"/>
      <c r="C66" s="24">
        <v>0</v>
      </c>
      <c r="D66" s="24">
        <v>0</v>
      </c>
      <c r="E66" s="24">
        <v>129477.32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101337.7</v>
      </c>
      <c r="P66" s="30">
        <v>400630.65000000008</v>
      </c>
      <c r="Q66" s="30">
        <v>4440.15</v>
      </c>
      <c r="R66" s="30">
        <v>0</v>
      </c>
      <c r="S66" s="318">
        <v>35247.22</v>
      </c>
      <c r="T66" s="318">
        <v>0</v>
      </c>
      <c r="U66" s="31">
        <v>342709.36999999994</v>
      </c>
      <c r="V66" s="30">
        <v>0</v>
      </c>
      <c r="W66" s="30">
        <v>99891.79</v>
      </c>
      <c r="X66" s="30">
        <v>71163.61</v>
      </c>
      <c r="Y66" s="30">
        <v>273728.06</v>
      </c>
      <c r="Z66" s="30">
        <v>0</v>
      </c>
      <c r="AA66" s="30">
        <v>1267.5</v>
      </c>
      <c r="AB66" s="319">
        <v>61096.57</v>
      </c>
      <c r="AC66" s="30">
        <v>3261</v>
      </c>
      <c r="AD66" s="30">
        <v>4049</v>
      </c>
      <c r="AE66" s="30">
        <v>52893.11</v>
      </c>
      <c r="AF66" s="30">
        <v>0</v>
      </c>
      <c r="AG66" s="30">
        <v>58718.4</v>
      </c>
      <c r="AH66" s="30">
        <v>0</v>
      </c>
      <c r="AI66" s="30">
        <v>0</v>
      </c>
      <c r="AJ66" s="30">
        <v>1380289.09</v>
      </c>
      <c r="AK66" s="30">
        <v>152708.5</v>
      </c>
      <c r="AL66" s="30">
        <v>3774.67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8">
        <v>110886.87</v>
      </c>
      <c r="AW66" s="318">
        <v>0</v>
      </c>
      <c r="AX66" s="318">
        <v>0</v>
      </c>
      <c r="AY66" s="30">
        <v>176685.16999999998</v>
      </c>
      <c r="AZ66" s="30">
        <v>0</v>
      </c>
      <c r="BA66" s="318">
        <v>0</v>
      </c>
      <c r="BB66" s="318">
        <v>0</v>
      </c>
      <c r="BC66" s="318">
        <v>0</v>
      </c>
      <c r="BD66" s="318">
        <v>0</v>
      </c>
      <c r="BE66" s="30">
        <v>1177436.98</v>
      </c>
      <c r="BF66" s="318">
        <v>18748.850000000002</v>
      </c>
      <c r="BG66" s="318">
        <v>0</v>
      </c>
      <c r="BH66" s="318">
        <v>78464.77</v>
      </c>
      <c r="BI66" s="318">
        <v>0</v>
      </c>
      <c r="BJ66" s="318">
        <v>0</v>
      </c>
      <c r="BK66" s="318">
        <v>1549833.1400000001</v>
      </c>
      <c r="BL66" s="318">
        <v>1775204.71</v>
      </c>
      <c r="BM66" s="318">
        <v>0</v>
      </c>
      <c r="BN66" s="318">
        <v>115095.41</v>
      </c>
      <c r="BO66" s="318">
        <v>0</v>
      </c>
      <c r="BP66" s="318">
        <v>0</v>
      </c>
      <c r="BQ66" s="318">
        <v>0</v>
      </c>
      <c r="BR66" s="318">
        <v>0</v>
      </c>
      <c r="BS66" s="318">
        <v>0</v>
      </c>
      <c r="BT66" s="318">
        <v>0</v>
      </c>
      <c r="BU66" s="318">
        <v>0</v>
      </c>
      <c r="BV66" s="318">
        <v>0</v>
      </c>
      <c r="BW66" s="318">
        <v>0</v>
      </c>
      <c r="BX66" s="318">
        <v>0</v>
      </c>
      <c r="BY66" s="318">
        <v>20619</v>
      </c>
      <c r="BZ66" s="318">
        <v>0</v>
      </c>
      <c r="CA66" s="318">
        <v>0</v>
      </c>
      <c r="CB66" s="318">
        <v>10798</v>
      </c>
      <c r="CC66" s="318">
        <v>12682900.790000001</v>
      </c>
      <c r="CD66" s="29" t="s">
        <v>248</v>
      </c>
      <c r="CE66" s="32">
        <f t="shared" si="2"/>
        <v>20893357.400000002</v>
      </c>
    </row>
    <row r="67">
      <c r="A67" s="39" t="s">
        <v>16</v>
      </c>
      <c r="B67" s="20"/>
      <c r="C67" s="32">
        <f ref="C67:BN67" t="shared" si="5">ROUND(C51+C52,0)</f>
        <v>0</v>
      </c>
      <c r="D67" s="32">
        <f t="shared" si="5"/>
        <v>0</v>
      </c>
      <c r="E67" s="32">
        <f t="shared" si="5"/>
        <v>384715</v>
      </c>
      <c r="F67" s="32">
        <f t="shared" si="5"/>
        <v>0</v>
      </c>
      <c r="G67" s="32">
        <f t="shared" si="5"/>
        <v>0</v>
      </c>
      <c r="H67" s="32">
        <f t="shared" si="5"/>
        <v>0</v>
      </c>
      <c r="I67" s="32">
        <f t="shared" si="5"/>
        <v>0</v>
      </c>
      <c r="J67" s="32">
        <f t="shared" si="5"/>
        <v>0</v>
      </c>
      <c r="K67" s="32">
        <f t="shared" si="5"/>
        <v>0</v>
      </c>
      <c r="L67" s="32">
        <f t="shared" si="5"/>
        <v>0</v>
      </c>
      <c r="M67" s="32">
        <f t="shared" si="5"/>
        <v>0</v>
      </c>
      <c r="N67" s="32">
        <f t="shared" si="5"/>
        <v>0</v>
      </c>
      <c r="O67" s="32">
        <f t="shared" si="5"/>
        <v>147317</v>
      </c>
      <c r="P67" s="32">
        <f t="shared" si="5"/>
        <v>776883</v>
      </c>
      <c r="Q67" s="32">
        <f t="shared" si="5"/>
        <v>28063</v>
      </c>
      <c r="R67" s="32">
        <f t="shared" si="5"/>
        <v>5198</v>
      </c>
      <c r="S67" s="32">
        <f t="shared" si="5"/>
        <v>64918</v>
      </c>
      <c r="T67" s="32">
        <f t="shared" si="5"/>
        <v>0</v>
      </c>
      <c r="U67" s="32">
        <f t="shared" si="5"/>
        <v>60686</v>
      </c>
      <c r="V67" s="32">
        <f t="shared" si="5"/>
        <v>0</v>
      </c>
      <c r="W67" s="32">
        <f t="shared" si="5"/>
        <v>20516</v>
      </c>
      <c r="X67" s="32">
        <f t="shared" si="5"/>
        <v>15649</v>
      </c>
      <c r="Y67" s="32">
        <f t="shared" si="5"/>
        <v>372958</v>
      </c>
      <c r="Z67" s="32">
        <f t="shared" si="5"/>
        <v>0</v>
      </c>
      <c r="AA67" s="32">
        <f t="shared" si="5"/>
        <v>208</v>
      </c>
      <c r="AB67" s="32">
        <f t="shared" si="5"/>
        <v>88304</v>
      </c>
      <c r="AC67" s="32">
        <f t="shared" si="5"/>
        <v>21971</v>
      </c>
      <c r="AD67" s="32">
        <f t="shared" si="5"/>
        <v>0</v>
      </c>
      <c r="AE67" s="32">
        <f t="shared" si="5"/>
        <v>4218</v>
      </c>
      <c r="AF67" s="32">
        <f t="shared" si="5"/>
        <v>0</v>
      </c>
      <c r="AG67" s="32">
        <f t="shared" si="5"/>
        <v>221529</v>
      </c>
      <c r="AH67" s="32">
        <f t="shared" si="5"/>
        <v>0</v>
      </c>
      <c r="AI67" s="32">
        <f t="shared" si="5"/>
        <v>0</v>
      </c>
      <c r="AJ67" s="32">
        <f t="shared" si="5"/>
        <v>769666</v>
      </c>
      <c r="AK67" s="32">
        <f t="shared" si="5"/>
        <v>0</v>
      </c>
      <c r="AL67" s="32">
        <f t="shared" si="5"/>
        <v>0</v>
      </c>
      <c r="AM67" s="32">
        <f t="shared" si="5"/>
        <v>0</v>
      </c>
      <c r="AN67" s="32">
        <f t="shared" si="5"/>
        <v>0</v>
      </c>
      <c r="AO67" s="32">
        <f t="shared" si="5"/>
        <v>0</v>
      </c>
      <c r="AP67" s="32">
        <f t="shared" si="5"/>
        <v>0</v>
      </c>
      <c r="AQ67" s="32">
        <f t="shared" si="5"/>
        <v>0</v>
      </c>
      <c r="AR67" s="32">
        <f t="shared" si="5"/>
        <v>0</v>
      </c>
      <c r="AS67" s="32">
        <f t="shared" si="5"/>
        <v>0</v>
      </c>
      <c r="AT67" s="32">
        <f t="shared" si="5"/>
        <v>0</v>
      </c>
      <c r="AU67" s="32">
        <f t="shared" si="5"/>
        <v>0</v>
      </c>
      <c r="AV67" s="32">
        <f t="shared" si="5"/>
        <v>0</v>
      </c>
      <c r="AW67" s="32">
        <f t="shared" si="5"/>
        <v>0</v>
      </c>
      <c r="AX67" s="32">
        <f t="shared" si="5"/>
        <v>0</v>
      </c>
      <c r="AY67" s="32">
        <f t="shared" si="5"/>
        <v>117541</v>
      </c>
      <c r="AZ67" s="32">
        <f t="shared" si="5"/>
        <v>0</v>
      </c>
      <c r="BA67" s="32">
        <f t="shared" si="5"/>
        <v>0</v>
      </c>
      <c r="BB67" s="32">
        <f t="shared" si="5"/>
        <v>0</v>
      </c>
      <c r="BC67" s="32">
        <f t="shared" si="5"/>
        <v>0</v>
      </c>
      <c r="BD67" s="32">
        <f t="shared" si="5"/>
        <v>0</v>
      </c>
      <c r="BE67" s="32">
        <f t="shared" si="5"/>
        <v>135103</v>
      </c>
      <c r="BF67" s="32">
        <f t="shared" si="5"/>
        <v>32313</v>
      </c>
      <c r="BG67" s="32">
        <f t="shared" si="5"/>
        <v>0</v>
      </c>
      <c r="BH67" s="32">
        <f t="shared" si="5"/>
        <v>0</v>
      </c>
      <c r="BI67" s="32">
        <f t="shared" si="5"/>
        <v>16169</v>
      </c>
      <c r="BJ67" s="32">
        <f t="shared" si="5"/>
        <v>0</v>
      </c>
      <c r="BK67" s="32">
        <f t="shared" si="5"/>
        <v>0</v>
      </c>
      <c r="BL67" s="32">
        <f t="shared" si="5"/>
        <v>2065</v>
      </c>
      <c r="BM67" s="32">
        <f t="shared" si="5"/>
        <v>0</v>
      </c>
      <c r="BN67" s="32">
        <f t="shared" si="5"/>
        <v>494574</v>
      </c>
      <c r="BO67" s="32">
        <f ref="BO67:CC67" t="shared" si="6">ROUND(BO51+BO52,0)</f>
        <v>0</v>
      </c>
      <c r="BP67" s="32">
        <f t="shared" si="6"/>
        <v>0</v>
      </c>
      <c r="BQ67" s="32">
        <f t="shared" si="6"/>
        <v>0</v>
      </c>
      <c r="BR67" s="32">
        <f t="shared" si="6"/>
        <v>0</v>
      </c>
      <c r="BS67" s="32">
        <f t="shared" si="6"/>
        <v>0</v>
      </c>
      <c r="BT67" s="32">
        <f t="shared" si="6"/>
        <v>0</v>
      </c>
      <c r="BU67" s="32">
        <f t="shared" si="6"/>
        <v>0</v>
      </c>
      <c r="BV67" s="32">
        <f t="shared" si="6"/>
        <v>46398</v>
      </c>
      <c r="BW67" s="32">
        <f t="shared" si="6"/>
        <v>0</v>
      </c>
      <c r="BX67" s="32">
        <f t="shared" si="6"/>
        <v>0</v>
      </c>
      <c r="BY67" s="32">
        <f t="shared" si="6"/>
        <v>8129</v>
      </c>
      <c r="BZ67" s="32">
        <f t="shared" si="6"/>
        <v>0</v>
      </c>
      <c r="CA67" s="32">
        <f t="shared" si="6"/>
        <v>0</v>
      </c>
      <c r="CB67" s="32">
        <f t="shared" si="6"/>
        <v>0</v>
      </c>
      <c r="CC67" s="32">
        <f t="shared" si="6"/>
        <v>260809</v>
      </c>
      <c r="CD67" s="29" t="s">
        <v>248</v>
      </c>
      <c r="CE67" s="32">
        <f t="shared" si="2"/>
        <v>4095900</v>
      </c>
    </row>
    <row r="68">
      <c r="A68" s="39" t="s">
        <v>268</v>
      </c>
      <c r="B68" s="32"/>
      <c r="C68" s="24">
        <v>0</v>
      </c>
      <c r="D68" s="24">
        <v>0</v>
      </c>
      <c r="E68" s="24">
        <v>2924.37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1146.01</v>
      </c>
      <c r="P68" s="30">
        <v>15762.310000000001</v>
      </c>
      <c r="Q68" s="30">
        <v>0</v>
      </c>
      <c r="R68" s="30">
        <v>0</v>
      </c>
      <c r="S68" s="318">
        <v>2296.42</v>
      </c>
      <c r="T68" s="318">
        <v>0</v>
      </c>
      <c r="U68" s="31">
        <v>13464.78</v>
      </c>
      <c r="V68" s="30">
        <v>0</v>
      </c>
      <c r="W68" s="30">
        <v>0</v>
      </c>
      <c r="X68" s="30">
        <v>0</v>
      </c>
      <c r="Y68" s="30">
        <v>4431.5</v>
      </c>
      <c r="Z68" s="30">
        <v>0</v>
      </c>
      <c r="AA68" s="30">
        <v>0</v>
      </c>
      <c r="AB68" s="319">
        <v>0</v>
      </c>
      <c r="AC68" s="30">
        <v>24599.46</v>
      </c>
      <c r="AD68" s="30">
        <v>0</v>
      </c>
      <c r="AE68" s="30">
        <v>0</v>
      </c>
      <c r="AF68" s="30">
        <v>0</v>
      </c>
      <c r="AG68" s="30">
        <v>1220.98</v>
      </c>
      <c r="AH68" s="30">
        <v>0</v>
      </c>
      <c r="AI68" s="30">
        <v>0</v>
      </c>
      <c r="AJ68" s="30">
        <v>1688860.1799999997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8">
        <v>0</v>
      </c>
      <c r="AW68" s="318">
        <v>0</v>
      </c>
      <c r="AX68" s="318">
        <v>0</v>
      </c>
      <c r="AY68" s="30">
        <v>8196.87</v>
      </c>
      <c r="AZ68" s="30">
        <v>0</v>
      </c>
      <c r="BA68" s="318">
        <v>0</v>
      </c>
      <c r="BB68" s="318">
        <v>0</v>
      </c>
      <c r="BC68" s="318">
        <v>0</v>
      </c>
      <c r="BD68" s="318">
        <v>37790.83</v>
      </c>
      <c r="BE68" s="30">
        <v>22515.55</v>
      </c>
      <c r="BF68" s="318">
        <v>2171.99</v>
      </c>
      <c r="BG68" s="318">
        <v>0</v>
      </c>
      <c r="BH68" s="318">
        <v>1023.59</v>
      </c>
      <c r="BI68" s="318">
        <v>0</v>
      </c>
      <c r="BJ68" s="318">
        <v>0</v>
      </c>
      <c r="BK68" s="318">
        <v>0</v>
      </c>
      <c r="BL68" s="318">
        <v>5906.81</v>
      </c>
      <c r="BM68" s="318">
        <v>0</v>
      </c>
      <c r="BN68" s="318">
        <v>11475.48</v>
      </c>
      <c r="BO68" s="318">
        <v>0</v>
      </c>
      <c r="BP68" s="318">
        <v>0</v>
      </c>
      <c r="BQ68" s="318">
        <v>0</v>
      </c>
      <c r="BR68" s="318">
        <v>0</v>
      </c>
      <c r="BS68" s="318">
        <v>0</v>
      </c>
      <c r="BT68" s="318">
        <v>0</v>
      </c>
      <c r="BU68" s="318">
        <v>0</v>
      </c>
      <c r="BV68" s="318">
        <v>0</v>
      </c>
      <c r="BW68" s="318">
        <v>0</v>
      </c>
      <c r="BX68" s="318">
        <v>0</v>
      </c>
      <c r="BY68" s="318">
        <v>1165.39</v>
      </c>
      <c r="BZ68" s="318">
        <v>0</v>
      </c>
      <c r="CA68" s="318">
        <v>0</v>
      </c>
      <c r="CB68" s="318">
        <v>0</v>
      </c>
      <c r="CC68" s="318">
        <v>-8601.4300000000112</v>
      </c>
      <c r="CD68" s="29" t="s">
        <v>248</v>
      </c>
      <c r="CE68" s="32">
        <f t="shared" si="2"/>
        <v>1836351.09</v>
      </c>
    </row>
    <row r="69">
      <c r="A69" s="39" t="s">
        <v>269</v>
      </c>
      <c r="B69" s="20"/>
      <c r="C69" s="32">
        <f ref="C69:BN69" t="shared" si="7">SUM(C70:C83)</f>
        <v>0</v>
      </c>
      <c r="D69" s="32">
        <f t="shared" si="7"/>
        <v>0</v>
      </c>
      <c r="E69" s="32">
        <f t="shared" si="7"/>
        <v>10061.98</v>
      </c>
      <c r="F69" s="32">
        <f t="shared" si="7"/>
        <v>0</v>
      </c>
      <c r="G69" s="32">
        <f t="shared" si="7"/>
        <v>0</v>
      </c>
      <c r="H69" s="32">
        <f t="shared" si="7"/>
        <v>0</v>
      </c>
      <c r="I69" s="32">
        <f t="shared" si="7"/>
        <v>0</v>
      </c>
      <c r="J69" s="32">
        <f t="shared" si="7"/>
        <v>0</v>
      </c>
      <c r="K69" s="32">
        <f t="shared" si="7"/>
        <v>0</v>
      </c>
      <c r="L69" s="32">
        <f t="shared" si="7"/>
        <v>0</v>
      </c>
      <c r="M69" s="32">
        <f t="shared" si="7"/>
        <v>0</v>
      </c>
      <c r="N69" s="32">
        <f t="shared" si="7"/>
        <v>0</v>
      </c>
      <c r="O69" s="32">
        <f t="shared" si="7"/>
        <v>2962.01</v>
      </c>
      <c r="P69" s="32">
        <f t="shared" si="7"/>
        <v>23657.42</v>
      </c>
      <c r="Q69" s="32">
        <f t="shared" si="7"/>
        <v>1668.87</v>
      </c>
      <c r="R69" s="32">
        <f t="shared" si="7"/>
        <v>0</v>
      </c>
      <c r="S69" s="32">
        <f t="shared" si="7"/>
        <v>15776.23</v>
      </c>
      <c r="T69" s="32">
        <f t="shared" si="7"/>
        <v>0</v>
      </c>
      <c r="U69" s="32">
        <f t="shared" si="7"/>
        <v>606.31000000000006</v>
      </c>
      <c r="V69" s="32">
        <f t="shared" si="7"/>
        <v>0</v>
      </c>
      <c r="W69" s="32">
        <f t="shared" si="7"/>
        <v>0</v>
      </c>
      <c r="X69" s="32">
        <f t="shared" si="7"/>
        <v>0</v>
      </c>
      <c r="Y69" s="32">
        <f t="shared" si="7"/>
        <v>572.37999999999988</v>
      </c>
      <c r="Z69" s="32">
        <f t="shared" si="7"/>
        <v>0</v>
      </c>
      <c r="AA69" s="32">
        <f t="shared" si="7"/>
        <v>0</v>
      </c>
      <c r="AB69" s="32">
        <f t="shared" si="7"/>
        <v>926.83999999999969</v>
      </c>
      <c r="AC69" s="32">
        <f t="shared" si="7"/>
        <v>3738.63</v>
      </c>
      <c r="AD69" s="32">
        <f t="shared" si="7"/>
        <v>0</v>
      </c>
      <c r="AE69" s="32">
        <f t="shared" si="7"/>
        <v>132.86</v>
      </c>
      <c r="AF69" s="32">
        <f t="shared" si="7"/>
        <v>0</v>
      </c>
      <c r="AG69" s="32">
        <f t="shared" si="7"/>
        <v>6861.04</v>
      </c>
      <c r="AH69" s="32">
        <f t="shared" si="7"/>
        <v>0</v>
      </c>
      <c r="AI69" s="32">
        <f t="shared" si="7"/>
        <v>0</v>
      </c>
      <c r="AJ69" s="32">
        <f t="shared" si="7"/>
        <v>692308.3</v>
      </c>
      <c r="AK69" s="32">
        <f t="shared" si="7"/>
        <v>0</v>
      </c>
      <c r="AL69" s="32">
        <f t="shared" si="7"/>
        <v>0</v>
      </c>
      <c r="AM69" s="32">
        <f t="shared" si="7"/>
        <v>0</v>
      </c>
      <c r="AN69" s="32">
        <f t="shared" si="7"/>
        <v>0</v>
      </c>
      <c r="AO69" s="32">
        <f t="shared" si="7"/>
        <v>0</v>
      </c>
      <c r="AP69" s="32">
        <f t="shared" si="7"/>
        <v>0</v>
      </c>
      <c r="AQ69" s="32">
        <f t="shared" si="7"/>
        <v>0</v>
      </c>
      <c r="AR69" s="32">
        <f t="shared" si="7"/>
        <v>0</v>
      </c>
      <c r="AS69" s="32">
        <f t="shared" si="7"/>
        <v>0</v>
      </c>
      <c r="AT69" s="32">
        <f t="shared" si="7"/>
        <v>0</v>
      </c>
      <c r="AU69" s="32">
        <f t="shared" si="7"/>
        <v>0</v>
      </c>
      <c r="AV69" s="32">
        <f t="shared" si="7"/>
        <v>161.22999999999956</v>
      </c>
      <c r="AW69" s="32">
        <f t="shared" si="7"/>
        <v>0</v>
      </c>
      <c r="AX69" s="32">
        <f t="shared" si="7"/>
        <v>0</v>
      </c>
      <c r="AY69" s="32">
        <f t="shared" si="7"/>
        <v>2896.3399999999997</v>
      </c>
      <c r="AZ69" s="32">
        <f t="shared" si="7"/>
        <v>0</v>
      </c>
      <c r="BA69" s="32">
        <f t="shared" si="7"/>
        <v>0</v>
      </c>
      <c r="BB69" s="32">
        <f t="shared" si="7"/>
        <v>0</v>
      </c>
      <c r="BC69" s="32">
        <f t="shared" si="7"/>
        <v>0</v>
      </c>
      <c r="BD69" s="32">
        <f t="shared" si="7"/>
        <v>0</v>
      </c>
      <c r="BE69" s="32">
        <f t="shared" si="7"/>
        <v>2776.51</v>
      </c>
      <c r="BF69" s="32">
        <f t="shared" si="7"/>
        <v>287.92</v>
      </c>
      <c r="BG69" s="32">
        <f t="shared" si="7"/>
        <v>0</v>
      </c>
      <c r="BH69" s="32">
        <f t="shared" si="7"/>
        <v>0</v>
      </c>
      <c r="BI69" s="32">
        <f t="shared" si="7"/>
        <v>0</v>
      </c>
      <c r="BJ69" s="32">
        <f t="shared" si="7"/>
        <v>0</v>
      </c>
      <c r="BK69" s="32">
        <f t="shared" si="7"/>
        <v>29371.05</v>
      </c>
      <c r="BL69" s="32">
        <f t="shared" si="7"/>
        <v>0</v>
      </c>
      <c r="BM69" s="32">
        <f t="shared" si="7"/>
        <v>0</v>
      </c>
      <c r="BN69" s="32">
        <f t="shared" si="7"/>
        <v>58988.66</v>
      </c>
      <c r="BO69" s="32">
        <f ref="BO69:CD69" t="shared" si="8">SUM(BO70:BO83)</f>
        <v>0</v>
      </c>
      <c r="BP69" s="32">
        <f t="shared" si="8"/>
        <v>0</v>
      </c>
      <c r="BQ69" s="32">
        <f t="shared" si="8"/>
        <v>0</v>
      </c>
      <c r="BR69" s="32">
        <f t="shared" si="8"/>
        <v>-17479.77</v>
      </c>
      <c r="BS69" s="32">
        <f t="shared" si="8"/>
        <v>0</v>
      </c>
      <c r="BT69" s="32">
        <f t="shared" si="8"/>
        <v>0</v>
      </c>
      <c r="BU69" s="32">
        <f t="shared" si="8"/>
        <v>0</v>
      </c>
      <c r="BV69" s="32">
        <f t="shared" si="8"/>
        <v>0</v>
      </c>
      <c r="BW69" s="32">
        <f t="shared" si="8"/>
        <v>0</v>
      </c>
      <c r="BX69" s="32">
        <f t="shared" si="8"/>
        <v>0</v>
      </c>
      <c r="BY69" s="32">
        <f t="shared" si="8"/>
        <v>16687.469999999998</v>
      </c>
      <c r="BZ69" s="32">
        <f t="shared" si="8"/>
        <v>0</v>
      </c>
      <c r="CA69" s="32">
        <f t="shared" si="8"/>
        <v>0</v>
      </c>
      <c r="CB69" s="32">
        <f t="shared" si="8"/>
        <v>0</v>
      </c>
      <c r="CC69" s="32">
        <f t="shared" si="8"/>
        <v>3629.5799999999581</v>
      </c>
      <c r="CD69" s="32">
        <f t="shared" si="8"/>
        <v>1260494.48</v>
      </c>
      <c r="CE69" s="32">
        <f>SUM(CE70:CE84)</f>
        <v>3464422.67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9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9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9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9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9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9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9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9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9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9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9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9"/>
        <v>0</v>
      </c>
    </row>
    <row r="83">
      <c r="A83" s="33" t="s">
        <v>283</v>
      </c>
      <c r="B83" s="20"/>
      <c r="C83" s="24">
        <v>0</v>
      </c>
      <c r="D83" s="24">
        <v>0</v>
      </c>
      <c r="E83" s="30">
        <v>10061.98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2962.01</v>
      </c>
      <c r="P83" s="30">
        <v>23657.42</v>
      </c>
      <c r="Q83" s="30">
        <v>1668.87</v>
      </c>
      <c r="R83" s="31">
        <v>0</v>
      </c>
      <c r="S83" s="30">
        <v>15776.23</v>
      </c>
      <c r="T83" s="24">
        <v>0</v>
      </c>
      <c r="U83" s="30">
        <v>606.31000000000006</v>
      </c>
      <c r="V83" s="30">
        <v>0</v>
      </c>
      <c r="W83" s="24">
        <v>0</v>
      </c>
      <c r="X83" s="30">
        <v>0</v>
      </c>
      <c r="Y83" s="30">
        <v>572.37999999999988</v>
      </c>
      <c r="Z83" s="30">
        <v>0</v>
      </c>
      <c r="AA83" s="30">
        <v>0</v>
      </c>
      <c r="AB83" s="30">
        <v>926.83999999999969</v>
      </c>
      <c r="AC83" s="30">
        <v>3738.63</v>
      </c>
      <c r="AD83" s="30">
        <v>0</v>
      </c>
      <c r="AE83" s="30">
        <v>132.86</v>
      </c>
      <c r="AF83" s="30">
        <v>0</v>
      </c>
      <c r="AG83" s="30">
        <v>6861.04</v>
      </c>
      <c r="AH83" s="30">
        <v>0</v>
      </c>
      <c r="AI83" s="30">
        <v>0</v>
      </c>
      <c r="AJ83" s="30">
        <v>692308.3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161.22999999999956</v>
      </c>
      <c r="AW83" s="30">
        <v>0</v>
      </c>
      <c r="AX83" s="30">
        <v>0</v>
      </c>
      <c r="AY83" s="30">
        <v>2896.3399999999997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2776.51</v>
      </c>
      <c r="BF83" s="30">
        <v>287.92</v>
      </c>
      <c r="BG83" s="30">
        <v>0</v>
      </c>
      <c r="BH83" s="31">
        <v>0</v>
      </c>
      <c r="BI83" s="30">
        <v>0</v>
      </c>
      <c r="BJ83" s="30">
        <v>0</v>
      </c>
      <c r="BK83" s="30">
        <v>29371.05</v>
      </c>
      <c r="BL83" s="30">
        <v>0</v>
      </c>
      <c r="BM83" s="30">
        <v>0</v>
      </c>
      <c r="BN83" s="30">
        <v>58988.66</v>
      </c>
      <c r="BO83" s="30">
        <v>0</v>
      </c>
      <c r="BP83" s="30">
        <v>0</v>
      </c>
      <c r="BQ83" s="30">
        <v>0</v>
      </c>
      <c r="BR83" s="30">
        <v>-17479.77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16687.469999999998</v>
      </c>
      <c r="BZ83" s="30">
        <v>0</v>
      </c>
      <c r="CA83" s="30">
        <v>0</v>
      </c>
      <c r="CB83" s="30">
        <v>0</v>
      </c>
      <c r="CC83" s="30">
        <v>3629.5799999999581</v>
      </c>
      <c r="CD83" s="35">
        <v>1260494.48</v>
      </c>
      <c r="CE83" s="32">
        <f t="shared" si="9"/>
        <v>2117086.34</v>
      </c>
    </row>
    <row r="84">
      <c r="A84" s="39" t="s">
        <v>284</v>
      </c>
      <c r="B84" s="20"/>
      <c r="C84" s="24">
        <v>0</v>
      </c>
      <c r="D84" s="24">
        <v>0</v>
      </c>
      <c r="E84" s="24">
        <v>6000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14571.71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12281.34</v>
      </c>
      <c r="V84" s="24">
        <v>0</v>
      </c>
      <c r="W84" s="24">
        <v>0</v>
      </c>
      <c r="X84" s="24">
        <v>0</v>
      </c>
      <c r="Y84" s="24">
        <v>336.1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441741.58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337955.2</v>
      </c>
      <c r="AW84" s="24">
        <v>0</v>
      </c>
      <c r="AX84" s="24">
        <v>0</v>
      </c>
      <c r="AY84" s="24">
        <v>270026.79000000004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45.48</v>
      </c>
      <c r="BF84" s="24">
        <v>0</v>
      </c>
      <c r="BG84" s="24">
        <v>0</v>
      </c>
      <c r="BH84" s="24">
        <v>0</v>
      </c>
      <c r="BI84" s="24">
        <v>51.02</v>
      </c>
      <c r="BJ84" s="24">
        <v>0</v>
      </c>
      <c r="BK84" s="24">
        <v>0</v>
      </c>
      <c r="BL84" s="24">
        <v>0</v>
      </c>
      <c r="BM84" s="24">
        <v>0</v>
      </c>
      <c r="BN84" s="24">
        <v>98119.17</v>
      </c>
      <c r="BO84" s="24">
        <v>0</v>
      </c>
      <c r="BP84" s="24">
        <v>0</v>
      </c>
      <c r="BQ84" s="24">
        <v>0</v>
      </c>
      <c r="BR84" s="24">
        <v>474.96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35">
        <v>165732.97999999998</v>
      </c>
      <c r="CE84" s="32">
        <f t="shared" si="9"/>
        <v>1347336.33</v>
      </c>
    </row>
    <row r="85">
      <c r="A85" s="39" t="s">
        <v>285</v>
      </c>
      <c r="B85" s="32"/>
      <c r="C85" s="32">
        <f>SUM(C61:C69)-C84</f>
        <v>0</v>
      </c>
      <c r="D85" s="32">
        <f ref="D85:BO85" t="shared" si="10">SUM(D61:D69)-D84</f>
        <v>0</v>
      </c>
      <c r="E85" s="32">
        <f t="shared" si="10"/>
        <v>6517688.25</v>
      </c>
      <c r="F85" s="32">
        <f t="shared" si="10"/>
        <v>0</v>
      </c>
      <c r="G85" s="32">
        <f t="shared" si="10"/>
        <v>0</v>
      </c>
      <c r="H85" s="32">
        <f t="shared" si="10"/>
        <v>0</v>
      </c>
      <c r="I85" s="32">
        <f t="shared" si="10"/>
        <v>0</v>
      </c>
      <c r="J85" s="32">
        <f t="shared" si="10"/>
        <v>0</v>
      </c>
      <c r="K85" s="32">
        <f t="shared" si="10"/>
        <v>0</v>
      </c>
      <c r="L85" s="32">
        <f t="shared" si="10"/>
        <v>0</v>
      </c>
      <c r="M85" s="32">
        <f t="shared" si="10"/>
        <v>0</v>
      </c>
      <c r="N85" s="32">
        <f t="shared" si="10"/>
        <v>0</v>
      </c>
      <c r="O85" s="32">
        <f t="shared" si="10"/>
        <v>2990379.6500000004</v>
      </c>
      <c r="P85" s="32">
        <f t="shared" si="10"/>
        <v>7519287.8900000006</v>
      </c>
      <c r="Q85" s="32">
        <f t="shared" si="10"/>
        <v>1658312.3900000001</v>
      </c>
      <c r="R85" s="32">
        <f t="shared" si="10"/>
        <v>186298.9</v>
      </c>
      <c r="S85" s="32">
        <f t="shared" si="10"/>
        <v>675412.2</v>
      </c>
      <c r="T85" s="32">
        <f t="shared" si="10"/>
        <v>87247.930000000008</v>
      </c>
      <c r="U85" s="32">
        <f t="shared" si="10"/>
        <v>2101743.5</v>
      </c>
      <c r="V85" s="32">
        <f t="shared" si="10"/>
        <v>0</v>
      </c>
      <c r="W85" s="32">
        <f t="shared" si="10"/>
        <v>445138.81999999995</v>
      </c>
      <c r="X85" s="32">
        <f t="shared" si="10"/>
        <v>1133769.05</v>
      </c>
      <c r="Y85" s="32">
        <f t="shared" si="10"/>
        <v>2582066.8699999996</v>
      </c>
      <c r="Z85" s="32">
        <f t="shared" si="10"/>
        <v>0</v>
      </c>
      <c r="AA85" s="32">
        <f t="shared" si="10"/>
        <v>239084.22999999995</v>
      </c>
      <c r="AB85" s="32">
        <f t="shared" si="10"/>
        <v>2145242.9699999997</v>
      </c>
      <c r="AC85" s="32">
        <f t="shared" si="10"/>
        <v>888446.53000000014</v>
      </c>
      <c r="AD85" s="32">
        <f t="shared" si="10"/>
        <v>4049</v>
      </c>
      <c r="AE85" s="32">
        <f t="shared" si="10"/>
        <v>100421.99</v>
      </c>
      <c r="AF85" s="32">
        <f t="shared" si="10"/>
        <v>0</v>
      </c>
      <c r="AG85" s="32">
        <f t="shared" si="10"/>
        <v>5884561.4</v>
      </c>
      <c r="AH85" s="32">
        <f t="shared" si="10"/>
        <v>0</v>
      </c>
      <c r="AI85" s="32">
        <f t="shared" si="10"/>
        <v>0</v>
      </c>
      <c r="AJ85" s="32">
        <f t="shared" si="10"/>
        <v>24943758.560000002</v>
      </c>
      <c r="AK85" s="32">
        <f t="shared" si="10"/>
        <v>152708.5</v>
      </c>
      <c r="AL85" s="32">
        <f t="shared" si="10"/>
        <v>7533.34</v>
      </c>
      <c r="AM85" s="32">
        <f t="shared" si="10"/>
        <v>0</v>
      </c>
      <c r="AN85" s="32">
        <f t="shared" si="10"/>
        <v>0</v>
      </c>
      <c r="AO85" s="32">
        <f t="shared" si="10"/>
        <v>0</v>
      </c>
      <c r="AP85" s="32">
        <f t="shared" si="10"/>
        <v>0</v>
      </c>
      <c r="AQ85" s="32">
        <f t="shared" si="10"/>
        <v>0</v>
      </c>
      <c r="AR85" s="32">
        <f t="shared" si="10"/>
        <v>0</v>
      </c>
      <c r="AS85" s="32">
        <f t="shared" si="10"/>
        <v>0</v>
      </c>
      <c r="AT85" s="32">
        <f t="shared" si="10"/>
        <v>0</v>
      </c>
      <c r="AU85" s="32">
        <f t="shared" si="10"/>
        <v>0</v>
      </c>
      <c r="AV85" s="32">
        <f t="shared" si="10"/>
        <v>469134.31</v>
      </c>
      <c r="AW85" s="32">
        <f t="shared" si="10"/>
        <v>0</v>
      </c>
      <c r="AX85" s="32">
        <f t="shared" si="10"/>
        <v>0</v>
      </c>
      <c r="AY85" s="32">
        <f t="shared" si="10"/>
        <v>1054540.47</v>
      </c>
      <c r="AZ85" s="32">
        <f t="shared" si="10"/>
        <v>0</v>
      </c>
      <c r="BA85" s="32">
        <f t="shared" si="10"/>
        <v>0</v>
      </c>
      <c r="BB85" s="32">
        <f t="shared" si="10"/>
        <v>0</v>
      </c>
      <c r="BC85" s="32">
        <f t="shared" si="10"/>
        <v>0</v>
      </c>
      <c r="BD85" s="32">
        <f t="shared" si="10"/>
        <v>37790.83</v>
      </c>
      <c r="BE85" s="32">
        <f t="shared" si="10"/>
        <v>2113124.4299999997</v>
      </c>
      <c r="BF85" s="32">
        <f t="shared" si="10"/>
        <v>1564529.7</v>
      </c>
      <c r="BG85" s="32">
        <f t="shared" si="10"/>
        <v>13804.01</v>
      </c>
      <c r="BH85" s="32">
        <f t="shared" si="10"/>
        <v>79488.36</v>
      </c>
      <c r="BI85" s="32">
        <f t="shared" si="10"/>
        <v>16117.98</v>
      </c>
      <c r="BJ85" s="32">
        <f t="shared" si="10"/>
        <v>0</v>
      </c>
      <c r="BK85" s="32">
        <f t="shared" si="10"/>
        <v>1579204.1900000002</v>
      </c>
      <c r="BL85" s="32">
        <f t="shared" si="10"/>
        <v>1800848.61</v>
      </c>
      <c r="BM85" s="32">
        <f t="shared" si="10"/>
        <v>0</v>
      </c>
      <c r="BN85" s="32">
        <f t="shared" si="10"/>
        <v>1009083.2899999999</v>
      </c>
      <c r="BO85" s="32">
        <f t="shared" si="10"/>
        <v>0</v>
      </c>
      <c r="BP85" s="32">
        <f ref="BP85:CD85" t="shared" si="11">SUM(BP61:BP69)-BP84</f>
        <v>0</v>
      </c>
      <c r="BQ85" s="32">
        <f t="shared" si="11"/>
        <v>0</v>
      </c>
      <c r="BR85" s="32">
        <f t="shared" si="11"/>
        <v>-17954.73</v>
      </c>
      <c r="BS85" s="32">
        <f t="shared" si="11"/>
        <v>0</v>
      </c>
      <c r="BT85" s="32">
        <f t="shared" si="11"/>
        <v>0</v>
      </c>
      <c r="BU85" s="32">
        <f t="shared" si="11"/>
        <v>0</v>
      </c>
      <c r="BV85" s="32">
        <f t="shared" si="11"/>
        <v>46398</v>
      </c>
      <c r="BW85" s="32">
        <f t="shared" si="11"/>
        <v>0</v>
      </c>
      <c r="BX85" s="32">
        <f t="shared" si="11"/>
        <v>108225.59</v>
      </c>
      <c r="BY85" s="32">
        <f t="shared" si="11"/>
        <v>1509942.03</v>
      </c>
      <c r="BZ85" s="32">
        <f t="shared" si="11"/>
        <v>21466.31</v>
      </c>
      <c r="CA85" s="32">
        <f t="shared" si="11"/>
        <v>0</v>
      </c>
      <c r="CB85" s="32">
        <f t="shared" si="11"/>
        <v>10798</v>
      </c>
      <c r="CC85" s="32">
        <f t="shared" si="11"/>
        <v>13969614.81</v>
      </c>
      <c r="CD85" s="32">
        <f t="shared" si="11"/>
        <v>1094761.5</v>
      </c>
      <c r="CE85" s="32">
        <f t="shared" si="9"/>
        <v>86744069.660000011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/>
    </row>
    <row r="87">
      <c r="A87" s="26" t="s">
        <v>287</v>
      </c>
      <c r="B87" s="20"/>
      <c r="C87" s="24">
        <v>0</v>
      </c>
      <c r="D87" s="24">
        <v>0</v>
      </c>
      <c r="E87" s="24">
        <v>20431891.31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10083061.68</v>
      </c>
      <c r="P87" s="24">
        <v>10000036.94</v>
      </c>
      <c r="Q87" s="24">
        <v>949079.92000000016</v>
      </c>
      <c r="R87" s="24">
        <v>1090614.96</v>
      </c>
      <c r="S87" s="24">
        <v>0</v>
      </c>
      <c r="T87" s="24">
        <v>533969.67999999993</v>
      </c>
      <c r="U87" s="24">
        <v>4617604.21</v>
      </c>
      <c r="V87" s="24">
        <v>0</v>
      </c>
      <c r="W87" s="24">
        <v>233424.78</v>
      </c>
      <c r="X87" s="24">
        <v>1610223.9800000002</v>
      </c>
      <c r="Y87" s="24">
        <v>935801.58999999985</v>
      </c>
      <c r="Z87" s="24">
        <v>0</v>
      </c>
      <c r="AA87" s="24">
        <v>19923.480000000003</v>
      </c>
      <c r="AB87" s="24">
        <v>11004774.05</v>
      </c>
      <c r="AC87" s="24">
        <v>3034678.08</v>
      </c>
      <c r="AD87" s="24">
        <v>0</v>
      </c>
      <c r="AE87" s="24">
        <v>561617.87</v>
      </c>
      <c r="AF87" s="24">
        <v>0</v>
      </c>
      <c r="AG87" s="24">
        <v>3363005.45</v>
      </c>
      <c r="AH87" s="24">
        <v>0</v>
      </c>
      <c r="AI87" s="24">
        <v>0</v>
      </c>
      <c r="AJ87" s="24">
        <v>0</v>
      </c>
      <c r="AK87" s="24">
        <v>535736.55</v>
      </c>
      <c r="AL87" s="24">
        <v>38595.62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11997.710000000001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2">SUM(C87:CD87)</f>
        <v>69056037.859999985</v>
      </c>
    </row>
    <row r="88">
      <c r="A88" s="26" t="s">
        <v>288</v>
      </c>
      <c r="B88" s="20"/>
      <c r="C88" s="24">
        <v>0</v>
      </c>
      <c r="D88" s="24">
        <v>0</v>
      </c>
      <c r="E88" s="24">
        <v>3463824.3700000006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730645.75</v>
      </c>
      <c r="P88" s="24">
        <v>63146876.29999999</v>
      </c>
      <c r="Q88" s="24">
        <v>6590790.1499999994</v>
      </c>
      <c r="R88" s="24">
        <v>4443098.42</v>
      </c>
      <c r="S88" s="24">
        <v>0</v>
      </c>
      <c r="T88" s="24">
        <v>100071.39</v>
      </c>
      <c r="U88" s="24">
        <v>9577085.39</v>
      </c>
      <c r="V88" s="24">
        <v>0</v>
      </c>
      <c r="W88" s="24">
        <v>2758954.5300000003</v>
      </c>
      <c r="X88" s="24">
        <v>14334953.95</v>
      </c>
      <c r="Y88" s="24">
        <v>8360042.410000002</v>
      </c>
      <c r="Z88" s="24">
        <v>0</v>
      </c>
      <c r="AA88" s="24">
        <v>732239.14</v>
      </c>
      <c r="AB88" s="24">
        <v>20818200.25</v>
      </c>
      <c r="AC88" s="24">
        <v>2458112.7600000002</v>
      </c>
      <c r="AD88" s="24">
        <v>0</v>
      </c>
      <c r="AE88" s="24">
        <v>205828.5</v>
      </c>
      <c r="AF88" s="24">
        <v>0</v>
      </c>
      <c r="AG88" s="24">
        <v>45054344.290000007</v>
      </c>
      <c r="AH88" s="24">
        <v>0</v>
      </c>
      <c r="AI88" s="24">
        <v>0</v>
      </c>
      <c r="AJ88" s="24">
        <v>38294233.900000006</v>
      </c>
      <c r="AK88" s="24">
        <v>144765.97999999998</v>
      </c>
      <c r="AL88" s="24">
        <v>5162.15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580.36999999999989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2"/>
        <v>221219810.00000003</v>
      </c>
    </row>
    <row r="89">
      <c r="A89" s="26" t="s">
        <v>289</v>
      </c>
      <c r="B89" s="20"/>
      <c r="C89" s="32">
        <f>C87+C88</f>
        <v>0</v>
      </c>
      <c r="D89" s="32">
        <f ref="D89:AV89" t="shared" si="13">D87+D88</f>
        <v>0</v>
      </c>
      <c r="E89" s="32">
        <f t="shared" si="13"/>
        <v>23895715.68</v>
      </c>
      <c r="F89" s="32">
        <f t="shared" si="13"/>
        <v>0</v>
      </c>
      <c r="G89" s="32">
        <f t="shared" si="13"/>
        <v>0</v>
      </c>
      <c r="H89" s="32">
        <f t="shared" si="13"/>
        <v>0</v>
      </c>
      <c r="I89" s="32">
        <f t="shared" si="13"/>
        <v>0</v>
      </c>
      <c r="J89" s="32">
        <f t="shared" si="13"/>
        <v>0</v>
      </c>
      <c r="K89" s="32">
        <f t="shared" si="13"/>
        <v>0</v>
      </c>
      <c r="L89" s="32">
        <f t="shared" si="13"/>
        <v>0</v>
      </c>
      <c r="M89" s="32">
        <f t="shared" si="13"/>
        <v>0</v>
      </c>
      <c r="N89" s="32">
        <f t="shared" si="13"/>
        <v>0</v>
      </c>
      <c r="O89" s="32">
        <f t="shared" si="13"/>
        <v>10813707.43</v>
      </c>
      <c r="P89" s="32">
        <f t="shared" si="13"/>
        <v>73146913.24</v>
      </c>
      <c r="Q89" s="32">
        <f t="shared" si="13"/>
        <v>7539870.0699999994</v>
      </c>
      <c r="R89" s="32">
        <f t="shared" si="13"/>
        <v>5533713.38</v>
      </c>
      <c r="S89" s="32">
        <f t="shared" si="13"/>
        <v>0</v>
      </c>
      <c r="T89" s="32">
        <f t="shared" si="13"/>
        <v>634041.07</v>
      </c>
      <c r="U89" s="32">
        <f t="shared" si="13"/>
        <v>14194689.600000002</v>
      </c>
      <c r="V89" s="32">
        <f t="shared" si="13"/>
        <v>0</v>
      </c>
      <c r="W89" s="32">
        <f t="shared" si="13"/>
        <v>2992379.31</v>
      </c>
      <c r="X89" s="32">
        <f t="shared" si="13"/>
        <v>15945177.93</v>
      </c>
      <c r="Y89" s="32">
        <f t="shared" si="13"/>
        <v>9295844.0000000019</v>
      </c>
      <c r="Z89" s="32">
        <f t="shared" si="13"/>
        <v>0</v>
      </c>
      <c r="AA89" s="32">
        <f t="shared" si="13"/>
        <v>752162.62</v>
      </c>
      <c r="AB89" s="32">
        <f t="shared" si="13"/>
        <v>31822974.3</v>
      </c>
      <c r="AC89" s="32">
        <f t="shared" si="13"/>
        <v>5492790.84</v>
      </c>
      <c r="AD89" s="32">
        <f t="shared" si="13"/>
        <v>0</v>
      </c>
      <c r="AE89" s="32">
        <f t="shared" si="13"/>
        <v>767446.37</v>
      </c>
      <c r="AF89" s="32">
        <f t="shared" si="13"/>
        <v>0</v>
      </c>
      <c r="AG89" s="32">
        <f t="shared" si="13"/>
        <v>48417349.74000001</v>
      </c>
      <c r="AH89" s="32">
        <f t="shared" si="13"/>
        <v>0</v>
      </c>
      <c r="AI89" s="32">
        <f t="shared" si="13"/>
        <v>0</v>
      </c>
      <c r="AJ89" s="32">
        <f t="shared" si="13"/>
        <v>38294233.900000006</v>
      </c>
      <c r="AK89" s="32">
        <f t="shared" si="13"/>
        <v>680502.53</v>
      </c>
      <c r="AL89" s="32">
        <f t="shared" si="13"/>
        <v>43757.770000000004</v>
      </c>
      <c r="AM89" s="32">
        <f t="shared" si="13"/>
        <v>0</v>
      </c>
      <c r="AN89" s="32">
        <f t="shared" si="13"/>
        <v>0</v>
      </c>
      <c r="AO89" s="32">
        <f t="shared" si="13"/>
        <v>0</v>
      </c>
      <c r="AP89" s="32">
        <f t="shared" si="13"/>
        <v>0</v>
      </c>
      <c r="AQ89" s="32">
        <f t="shared" si="13"/>
        <v>0</v>
      </c>
      <c r="AR89" s="32">
        <f t="shared" si="13"/>
        <v>0</v>
      </c>
      <c r="AS89" s="32">
        <f t="shared" si="13"/>
        <v>0</v>
      </c>
      <c r="AT89" s="32">
        <f t="shared" si="13"/>
        <v>0</v>
      </c>
      <c r="AU89" s="32">
        <f t="shared" si="13"/>
        <v>0</v>
      </c>
      <c r="AV89" s="32">
        <f t="shared" si="13"/>
        <v>12578.080000000002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2"/>
        <v>290275847.85999995</v>
      </c>
    </row>
    <row r="90">
      <c r="A90" s="39" t="s">
        <v>290</v>
      </c>
      <c r="B90" s="32"/>
      <c r="C90" s="24">
        <v>0</v>
      </c>
      <c r="D90" s="24">
        <v>0</v>
      </c>
      <c r="E90" s="24">
        <v>15862.363636363636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5994.363636363636</v>
      </c>
      <c r="P90" s="24">
        <v>17054.363636363636</v>
      </c>
      <c r="Q90" s="24">
        <v>1200</v>
      </c>
      <c r="R90" s="24">
        <v>192</v>
      </c>
      <c r="S90" s="24">
        <v>2955</v>
      </c>
      <c r="T90" s="24">
        <v>0</v>
      </c>
      <c r="U90" s="24">
        <v>1626</v>
      </c>
      <c r="V90" s="24">
        <v>0</v>
      </c>
      <c r="W90" s="24">
        <v>720</v>
      </c>
      <c r="X90" s="24">
        <v>576</v>
      </c>
      <c r="Y90" s="24">
        <v>9796.6666666666679</v>
      </c>
      <c r="Z90" s="24">
        <v>0</v>
      </c>
      <c r="AA90" s="24">
        <v>0</v>
      </c>
      <c r="AB90" s="24">
        <v>1909.3636363636365</v>
      </c>
      <c r="AC90" s="24">
        <v>171</v>
      </c>
      <c r="AD90" s="24">
        <v>0</v>
      </c>
      <c r="AE90" s="24">
        <v>192</v>
      </c>
      <c r="AF90" s="24">
        <v>0</v>
      </c>
      <c r="AG90" s="24">
        <v>8332.363636363636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/>
      <c r="AX90" s="24"/>
      <c r="AY90" s="24">
        <v>4171.363636363636</v>
      </c>
      <c r="AZ90" s="24">
        <v>0</v>
      </c>
      <c r="BA90" s="24">
        <v>0</v>
      </c>
      <c r="BB90" s="24">
        <v>0</v>
      </c>
      <c r="BC90" s="24">
        <v>0</v>
      </c>
      <c r="BD90" s="24">
        <v>0</v>
      </c>
      <c r="BE90" s="24">
        <v>3559.3636363636365</v>
      </c>
      <c r="BF90" s="24">
        <v>1455.3636363636365</v>
      </c>
      <c r="BG90" s="24">
        <v>0</v>
      </c>
      <c r="BH90" s="24">
        <v>0</v>
      </c>
      <c r="BI90" s="24">
        <v>736</v>
      </c>
      <c r="BJ90" s="24"/>
      <c r="BK90" s="24"/>
      <c r="BL90" s="24"/>
      <c r="BM90" s="24"/>
      <c r="BN90" s="24">
        <v>22510.424242424244</v>
      </c>
      <c r="BO90" s="24"/>
      <c r="BP90" s="24"/>
      <c r="BQ90" s="24"/>
      <c r="BR90" s="24"/>
      <c r="BS90" s="24"/>
      <c r="BT90" s="24"/>
      <c r="BU90" s="24"/>
      <c r="BV90" s="24">
        <v>2112</v>
      </c>
      <c r="BW90" s="24">
        <v>0</v>
      </c>
      <c r="BX90" s="24">
        <v>0</v>
      </c>
      <c r="BY90" s="24">
        <v>176</v>
      </c>
      <c r="BZ90" s="24"/>
      <c r="CA90" s="24"/>
      <c r="CB90" s="24"/>
      <c r="CC90" s="24"/>
      <c r="CD90" s="264" t="s">
        <v>248</v>
      </c>
      <c r="CE90" s="32">
        <f t="shared" si="12"/>
        <v>101302</v>
      </c>
      <c r="CF90" s="32">
        <f>BE59-CE90</f>
        <v>0</v>
      </c>
    </row>
    <row r="91">
      <c r="A91" s="26" t="s">
        <v>291</v>
      </c>
      <c r="B91" s="20"/>
      <c r="C91" s="24">
        <v>0</v>
      </c>
      <c r="D91" s="24">
        <v>0</v>
      </c>
      <c r="E91" s="24">
        <v>15775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/>
      <c r="AX91" s="320" t="s">
        <v>248</v>
      </c>
      <c r="AY91" s="320" t="s">
        <v>248</v>
      </c>
      <c r="AZ91" s="24"/>
      <c r="BA91" s="24"/>
      <c r="BB91" s="24"/>
      <c r="BC91" s="24"/>
      <c r="BD91" s="29" t="s">
        <v>248</v>
      </c>
      <c r="BE91" s="29" t="s">
        <v>248</v>
      </c>
      <c r="BF91" s="24"/>
      <c r="BG91" s="29" t="s">
        <v>248</v>
      </c>
      <c r="BH91" s="24"/>
      <c r="BI91" s="24"/>
      <c r="BJ91" s="29" t="s">
        <v>248</v>
      </c>
      <c r="BK91" s="24"/>
      <c r="BL91" s="24"/>
      <c r="BM91" s="24"/>
      <c r="BN91" s="29" t="s">
        <v>248</v>
      </c>
      <c r="BO91" s="29" t="s">
        <v>248</v>
      </c>
      <c r="BP91" s="29" t="s">
        <v>248</v>
      </c>
      <c r="BQ91" s="29" t="s">
        <v>248</v>
      </c>
      <c r="BR91" s="24"/>
      <c r="BS91" s="24"/>
      <c r="BT91" s="24"/>
      <c r="BU91" s="24"/>
      <c r="BV91" s="24">
        <v>0</v>
      </c>
      <c r="BW91" s="24">
        <v>0</v>
      </c>
      <c r="BX91" s="24">
        <v>0</v>
      </c>
      <c r="BY91" s="24">
        <v>0</v>
      </c>
      <c r="BZ91" s="24"/>
      <c r="CA91" s="24"/>
      <c r="CB91" s="24"/>
      <c r="CC91" s="29" t="s">
        <v>248</v>
      </c>
      <c r="CD91" s="29" t="s">
        <v>248</v>
      </c>
      <c r="CE91" s="32">
        <f t="shared" si="12"/>
        <v>15775</v>
      </c>
      <c r="CF91" s="32">
        <f>AY59-CE91</f>
        <v>8728</v>
      </c>
    </row>
    <row r="92">
      <c r="A92" s="26" t="s">
        <v>292</v>
      </c>
      <c r="B92" s="20"/>
      <c r="C92" s="24">
        <v>0</v>
      </c>
      <c r="D92" s="24">
        <v>0</v>
      </c>
      <c r="E92" s="24">
        <v>3819.8279095473572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1443.5072882622883</v>
      </c>
      <c r="P92" s="24">
        <v>4106.87434049302</v>
      </c>
      <c r="Q92" s="24">
        <v>288.97291705939222</v>
      </c>
      <c r="R92" s="24">
        <v>46.235666729502761</v>
      </c>
      <c r="S92" s="24">
        <v>711.59580825875344</v>
      </c>
      <c r="T92" s="24">
        <v>0</v>
      </c>
      <c r="U92" s="24">
        <v>391.55830261547646</v>
      </c>
      <c r="V92" s="24">
        <v>0</v>
      </c>
      <c r="W92" s="24">
        <v>173.38375023563535</v>
      </c>
      <c r="X92" s="24">
        <v>138.70700018850829</v>
      </c>
      <c r="Y92" s="24">
        <v>2359.1427867709831</v>
      </c>
      <c r="Z92" s="24">
        <v>0</v>
      </c>
      <c r="AA92" s="24">
        <v>0</v>
      </c>
      <c r="AB92" s="24">
        <v>459.79531643927396</v>
      </c>
      <c r="AC92" s="24">
        <v>41.1786406809634</v>
      </c>
      <c r="AD92" s="24">
        <v>0</v>
      </c>
      <c r="AE92" s="24">
        <v>46.235666729502761</v>
      </c>
      <c r="AF92" s="24">
        <v>0</v>
      </c>
      <c r="AG92" s="24">
        <v>2006.5228549996709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/>
      <c r="AX92" s="320" t="s">
        <v>248</v>
      </c>
      <c r="AY92" s="320" t="s">
        <v>248</v>
      </c>
      <c r="AZ92" s="29" t="s">
        <v>248</v>
      </c>
      <c r="BA92" s="24"/>
      <c r="BB92" s="24"/>
      <c r="BC92" s="24"/>
      <c r="BD92" s="29" t="s">
        <v>248</v>
      </c>
      <c r="BE92" s="29" t="s">
        <v>248</v>
      </c>
      <c r="BF92" s="29" t="s">
        <v>248</v>
      </c>
      <c r="BG92" s="29" t="s">
        <v>248</v>
      </c>
      <c r="BH92" s="24"/>
      <c r="BI92" s="24">
        <v>177.23672246309391</v>
      </c>
      <c r="BJ92" s="29" t="s">
        <v>248</v>
      </c>
      <c r="BK92" s="24"/>
      <c r="BL92" s="24"/>
      <c r="BM92" s="24"/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/>
      <c r="BT92" s="24"/>
      <c r="BU92" s="24"/>
      <c r="BV92" s="24">
        <v>508.59233402453037</v>
      </c>
      <c r="BW92" s="24">
        <v>0</v>
      </c>
      <c r="BX92" s="24">
        <v>0</v>
      </c>
      <c r="BY92" s="24">
        <v>42.382694502044195</v>
      </c>
      <c r="BZ92" s="24"/>
      <c r="CA92" s="24"/>
      <c r="CB92" s="24"/>
      <c r="CC92" s="29" t="s">
        <v>248</v>
      </c>
      <c r="CD92" s="29" t="s">
        <v>248</v>
      </c>
      <c r="CE92" s="32">
        <f t="shared" si="12"/>
        <v>16761.749999999996</v>
      </c>
      <c r="CF92" s="20"/>
    </row>
    <row r="93">
      <c r="A93" s="26" t="s">
        <v>293</v>
      </c>
      <c r="B93" s="20"/>
      <c r="C93" s="24">
        <v>0</v>
      </c>
      <c r="D93" s="24">
        <v>0</v>
      </c>
      <c r="E93" s="24">
        <v>42816.26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15736.05</v>
      </c>
      <c r="P93" s="24">
        <v>24369.31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11389.83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30038.88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/>
      <c r="AX93" s="320" t="s">
        <v>248</v>
      </c>
      <c r="AY93" s="320" t="s">
        <v>248</v>
      </c>
      <c r="AZ93" s="29" t="s">
        <v>248</v>
      </c>
      <c r="BA93" s="29" t="s">
        <v>248</v>
      </c>
      <c r="BB93" s="24"/>
      <c r="BC93" s="24"/>
      <c r="BD93" s="29" t="s">
        <v>248</v>
      </c>
      <c r="BE93" s="29" t="s">
        <v>248</v>
      </c>
      <c r="BF93" s="29" t="s">
        <v>248</v>
      </c>
      <c r="BG93" s="29" t="s">
        <v>248</v>
      </c>
      <c r="BH93" s="24"/>
      <c r="BI93" s="24"/>
      <c r="BJ93" s="29" t="s">
        <v>248</v>
      </c>
      <c r="BK93" s="24"/>
      <c r="BL93" s="24"/>
      <c r="BM93" s="24"/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248</v>
      </c>
      <c r="CD93" s="29" t="s">
        <v>248</v>
      </c>
      <c r="CE93" s="32">
        <f t="shared" si="12"/>
        <v>124350.33</v>
      </c>
      <c r="CF93" s="32">
        <f>BA59</f>
        <v>0</v>
      </c>
    </row>
    <row r="94">
      <c r="A94" s="26" t="s">
        <v>294</v>
      </c>
      <c r="B94" s="20"/>
      <c r="C94" s="314">
        <v>0</v>
      </c>
      <c r="D94" s="314">
        <v>0</v>
      </c>
      <c r="E94" s="314">
        <v>33.61808653846154</v>
      </c>
      <c r="F94" s="314">
        <v>0</v>
      </c>
      <c r="G94" s="314">
        <v>0</v>
      </c>
      <c r="H94" s="314">
        <v>0</v>
      </c>
      <c r="I94" s="314">
        <v>0</v>
      </c>
      <c r="J94" s="314">
        <v>0</v>
      </c>
      <c r="K94" s="314">
        <v>0</v>
      </c>
      <c r="L94" s="314">
        <v>0</v>
      </c>
      <c r="M94" s="314">
        <v>0</v>
      </c>
      <c r="N94" s="314">
        <v>0</v>
      </c>
      <c r="O94" s="314">
        <v>14.647110576923078</v>
      </c>
      <c r="P94" s="315">
        <v>10.238413461538462</v>
      </c>
      <c r="Q94" s="315">
        <v>9.4962788461538477</v>
      </c>
      <c r="R94" s="315">
        <v>0</v>
      </c>
      <c r="S94" s="316">
        <v>0</v>
      </c>
      <c r="T94" s="316">
        <v>0.36266826923076922</v>
      </c>
      <c r="U94" s="317">
        <v>0</v>
      </c>
      <c r="V94" s="315">
        <v>0</v>
      </c>
      <c r="W94" s="315">
        <v>0</v>
      </c>
      <c r="X94" s="315">
        <v>0.00096153846153846159</v>
      </c>
      <c r="Y94" s="315">
        <v>0.011658653846153846</v>
      </c>
      <c r="Z94" s="315">
        <v>0</v>
      </c>
      <c r="AA94" s="315">
        <v>0</v>
      </c>
      <c r="AB94" s="316">
        <v>0</v>
      </c>
      <c r="AC94" s="315">
        <v>0.086947115384615387</v>
      </c>
      <c r="AD94" s="315">
        <v>0</v>
      </c>
      <c r="AE94" s="315">
        <v>0</v>
      </c>
      <c r="AF94" s="315">
        <v>0</v>
      </c>
      <c r="AG94" s="315">
        <v>17.665865384615383</v>
      </c>
      <c r="AH94" s="315">
        <v>0</v>
      </c>
      <c r="AI94" s="315">
        <v>0</v>
      </c>
      <c r="AJ94" s="315">
        <v>27.448822115384619</v>
      </c>
      <c r="AK94" s="315">
        <v>0</v>
      </c>
      <c r="AL94" s="315">
        <v>0</v>
      </c>
      <c r="AM94" s="315">
        <v>0</v>
      </c>
      <c r="AN94" s="315">
        <v>0</v>
      </c>
      <c r="AO94" s="315">
        <v>0</v>
      </c>
      <c r="AP94" s="315">
        <v>0</v>
      </c>
      <c r="AQ94" s="315">
        <v>0</v>
      </c>
      <c r="AR94" s="315">
        <v>0</v>
      </c>
      <c r="AS94" s="315">
        <v>0</v>
      </c>
      <c r="AT94" s="315">
        <v>0</v>
      </c>
      <c r="AU94" s="315">
        <v>0</v>
      </c>
      <c r="AV94" s="316">
        <v>0.53811057692307707</v>
      </c>
      <c r="AW94" s="320" t="s">
        <v>248</v>
      </c>
      <c r="AX94" s="320" t="s">
        <v>248</v>
      </c>
      <c r="AY94" s="320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248</v>
      </c>
      <c r="CD94" s="29" t="s">
        <v>248</v>
      </c>
      <c r="CE94" s="267">
        <f t="shared" si="12"/>
        <v>114.11492307692308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2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3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4">
        <v>98022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5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5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2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2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216">
        <v>1</v>
      </c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1329</v>
      </c>
      <c r="D127" s="50">
        <v>5411</v>
      </c>
      <c r="E127" s="20"/>
    </row>
    <row r="128">
      <c r="A128" s="20" t="s">
        <v>339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340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341</v>
      </c>
      <c r="B130" s="46" t="s">
        <v>299</v>
      </c>
      <c r="C130" s="47">
        <v>357</v>
      </c>
      <c r="D130" s="50">
        <v>477</v>
      </c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4</v>
      </c>
      <c r="D132" s="20"/>
      <c r="E132" s="20"/>
    </row>
    <row r="133">
      <c r="A133" s="20" t="s">
        <v>344</v>
      </c>
      <c r="B133" s="46" t="s">
        <v>299</v>
      </c>
      <c r="C133" s="47">
        <v>0</v>
      </c>
      <c r="D133" s="20"/>
      <c r="E133" s="20"/>
    </row>
    <row r="134">
      <c r="A134" s="20" t="s">
        <v>345</v>
      </c>
      <c r="B134" s="46" t="s">
        <v>299</v>
      </c>
      <c r="C134" s="47">
        <v>16</v>
      </c>
      <c r="D134" s="20"/>
      <c r="E134" s="20"/>
    </row>
    <row r="135">
      <c r="A135" s="20" t="s">
        <v>346</v>
      </c>
      <c r="B135" s="46" t="s">
        <v>299</v>
      </c>
      <c r="C135" s="47">
        <v>0</v>
      </c>
      <c r="D135" s="20"/>
      <c r="E135" s="20"/>
    </row>
    <row r="136">
      <c r="A136" s="20" t="s">
        <v>347</v>
      </c>
      <c r="B136" s="46" t="s">
        <v>299</v>
      </c>
      <c r="C136" s="47">
        <v>5</v>
      </c>
      <c r="D136" s="20"/>
      <c r="E136" s="20"/>
    </row>
    <row r="137">
      <c r="A137" s="20" t="s">
        <v>348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349</v>
      </c>
      <c r="B139" s="46" t="s">
        <v>299</v>
      </c>
      <c r="C139" s="47">
        <v>0</v>
      </c>
      <c r="D139" s="20"/>
      <c r="E139" s="20"/>
    </row>
    <row r="140">
      <c r="A140" s="20" t="s">
        <v>350</v>
      </c>
      <c r="B140" s="46"/>
      <c r="C140" s="47">
        <v>0</v>
      </c>
      <c r="D140" s="20"/>
      <c r="E140" s="20"/>
    </row>
    <row r="141">
      <c r="A141" s="20" t="s">
        <v>340</v>
      </c>
      <c r="B141" s="46" t="s">
        <v>299</v>
      </c>
      <c r="C141" s="47">
        <v>0</v>
      </c>
      <c r="D141" s="20"/>
      <c r="E141" s="20"/>
    </row>
    <row r="142">
      <c r="A142" s="20" t="s">
        <v>351</v>
      </c>
      <c r="B142" s="46" t="s">
        <v>299</v>
      </c>
      <c r="C142" s="47">
        <v>0</v>
      </c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25</v>
      </c>
    </row>
    <row r="144">
      <c r="A144" s="20" t="s">
        <v>353</v>
      </c>
      <c r="B144" s="46" t="s">
        <v>299</v>
      </c>
      <c r="C144" s="47">
        <v>38</v>
      </c>
      <c r="D144" s="20"/>
      <c r="E144" s="20"/>
    </row>
    <row r="145">
      <c r="A145" s="20" t="s">
        <v>354</v>
      </c>
      <c r="B145" s="46" t="s">
        <v>299</v>
      </c>
      <c r="C145" s="47">
        <v>8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559</v>
      </c>
      <c r="C154" s="50">
        <v>246</v>
      </c>
      <c r="D154" s="50">
        <v>524</v>
      </c>
      <c r="E154" s="32">
        <f>SUM(B154:D154)</f>
        <v>1329</v>
      </c>
    </row>
    <row r="155">
      <c r="A155" s="20" t="s">
        <v>242</v>
      </c>
      <c r="B155" s="50">
        <v>3357</v>
      </c>
      <c r="C155" s="50">
        <v>761</v>
      </c>
      <c r="D155" s="50">
        <v>1293</v>
      </c>
      <c r="E155" s="32">
        <f>SUM(B155:D155)</f>
        <v>5411</v>
      </c>
    </row>
    <row r="156">
      <c r="A156" s="20" t="s">
        <v>360</v>
      </c>
      <c r="B156" s="50">
        <v>0</v>
      </c>
      <c r="C156" s="50">
        <v>0</v>
      </c>
      <c r="D156" s="50">
        <v>0</v>
      </c>
      <c r="E156" s="32">
        <f>SUM(B156:D156)</f>
        <v>0</v>
      </c>
    </row>
    <row r="157">
      <c r="A157" s="20" t="s">
        <v>287</v>
      </c>
      <c r="B157" s="50">
        <v>32452336.35</v>
      </c>
      <c r="C157" s="50">
        <v>12570497.96</v>
      </c>
      <c r="D157" s="50">
        <v>24033203.549999997</v>
      </c>
      <c r="E157" s="32">
        <f>SUM(B157:D157)</f>
        <v>69056037.86</v>
      </c>
      <c r="F157" s="18"/>
    </row>
    <row r="158">
      <c r="A158" s="20" t="s">
        <v>288</v>
      </c>
      <c r="B158" s="50">
        <v>85851126.479999989</v>
      </c>
      <c r="C158" s="50">
        <v>35659195.73</v>
      </c>
      <c r="D158" s="50">
        <v>99709487.790000021</v>
      </c>
      <c r="E158" s="32">
        <f>SUM(B158:D158)</f>
        <v>221219810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360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360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2184739.14</v>
      </c>
      <c r="D181" s="20"/>
      <c r="E181" s="20"/>
    </row>
    <row r="182">
      <c r="A182" s="20" t="s">
        <v>370</v>
      </c>
      <c r="B182" s="46" t="s">
        <v>299</v>
      </c>
      <c r="C182" s="47">
        <v>-22464.855671005305</v>
      </c>
      <c r="D182" s="20"/>
      <c r="E182" s="20"/>
    </row>
    <row r="183">
      <c r="A183" s="25" t="s">
        <v>371</v>
      </c>
      <c r="B183" s="46" t="s">
        <v>299</v>
      </c>
      <c r="C183" s="47">
        <v>218772.16125628667</v>
      </c>
      <c r="D183" s="20"/>
      <c r="E183" s="20"/>
    </row>
    <row r="184">
      <c r="A184" s="20" t="s">
        <v>372</v>
      </c>
      <c r="B184" s="46" t="s">
        <v>299</v>
      </c>
      <c r="C184" s="47">
        <v>3235855.7667479357</v>
      </c>
      <c r="D184" s="20"/>
      <c r="E184" s="20"/>
    </row>
    <row r="185">
      <c r="A185" s="20" t="s">
        <v>373</v>
      </c>
      <c r="B185" s="46" t="s">
        <v>299</v>
      </c>
      <c r="C185" s="47">
        <v>73644.72095525093</v>
      </c>
      <c r="D185" s="20"/>
      <c r="E185" s="20"/>
    </row>
    <row r="186">
      <c r="A186" s="20" t="s">
        <v>374</v>
      </c>
      <c r="B186" s="46" t="s">
        <v>299</v>
      </c>
      <c r="C186" s="47">
        <v>1482919.6272629851</v>
      </c>
      <c r="D186" s="20"/>
      <c r="E186" s="20"/>
    </row>
    <row r="187">
      <c r="A187" s="20" t="s">
        <v>375</v>
      </c>
      <c r="B187" s="46" t="s">
        <v>299</v>
      </c>
      <c r="C187" s="47"/>
      <c r="D187" s="20"/>
      <c r="E187" s="20"/>
    </row>
    <row r="188">
      <c r="A188" s="20" t="s">
        <v>375</v>
      </c>
      <c r="B188" s="46" t="s">
        <v>299</v>
      </c>
      <c r="C188" s="47">
        <v>510927.75944854692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7684394.32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1737999.9600000002</v>
      </c>
      <c r="D191" s="20"/>
      <c r="E191" s="20"/>
    </row>
    <row r="192">
      <c r="A192" s="20" t="s">
        <v>378</v>
      </c>
      <c r="B192" s="46" t="s">
        <v>299</v>
      </c>
      <c r="C192" s="47">
        <v>98351.129999999888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1836351.09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580016.6</v>
      </c>
      <c r="D195" s="20"/>
      <c r="E195" s="20"/>
    </row>
    <row r="196">
      <c r="A196" s="20" t="s">
        <v>381</v>
      </c>
      <c r="B196" s="46" t="s">
        <v>299</v>
      </c>
      <c r="C196" s="47">
        <v>-206295.08999999997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373721.51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40368.11</v>
      </c>
      <c r="D199" s="20"/>
      <c r="E199" s="20"/>
    </row>
    <row r="200">
      <c r="A200" s="20" t="s">
        <v>384</v>
      </c>
      <c r="B200" s="46" t="s">
        <v>299</v>
      </c>
      <c r="C200" s="47">
        <v>839235.93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879604.04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/>
      <c r="D204" s="20"/>
      <c r="E204" s="20"/>
    </row>
    <row r="205">
      <c r="A205" s="20" t="s">
        <v>387</v>
      </c>
      <c r="B205" s="46" t="s">
        <v>299</v>
      </c>
      <c r="C205" s="47">
        <v>7168.93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7168.93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3268423.02</v>
      </c>
      <c r="C211" s="47">
        <v>0</v>
      </c>
      <c r="D211" s="50">
        <v>0</v>
      </c>
      <c r="E211" s="32">
        <f ref="E211:E219" t="shared" si="14">SUM(B211:C211)-D211</f>
        <v>3268423.02</v>
      </c>
    </row>
    <row r="212">
      <c r="A212" s="20" t="s">
        <v>395</v>
      </c>
      <c r="B212" s="50">
        <v>577013.78</v>
      </c>
      <c r="C212" s="47">
        <v>0</v>
      </c>
      <c r="D212" s="50">
        <v>0</v>
      </c>
      <c r="E212" s="32">
        <f t="shared" si="14"/>
        <v>577013.78</v>
      </c>
    </row>
    <row r="213">
      <c r="A213" s="20" t="s">
        <v>396</v>
      </c>
      <c r="B213" s="50">
        <v>23757816.34</v>
      </c>
      <c r="C213" s="47">
        <v>0</v>
      </c>
      <c r="D213" s="50">
        <v>0</v>
      </c>
      <c r="E213" s="32">
        <f t="shared" si="14"/>
        <v>23757816.34</v>
      </c>
    </row>
    <row r="214">
      <c r="A214" s="20" t="s">
        <v>397</v>
      </c>
      <c r="B214" s="50">
        <v>33737930.88</v>
      </c>
      <c r="C214" s="47">
        <v>12704.590000000011</v>
      </c>
      <c r="D214" s="50">
        <v>0</v>
      </c>
      <c r="E214" s="32">
        <f t="shared" si="14"/>
        <v>33750635.470000006</v>
      </c>
    </row>
    <row r="215">
      <c r="A215" s="20" t="s">
        <v>398</v>
      </c>
      <c r="B215" s="50">
        <v>2408760.35</v>
      </c>
      <c r="C215" s="47">
        <v>8046.75</v>
      </c>
      <c r="D215" s="50">
        <v>0</v>
      </c>
      <c r="E215" s="32">
        <f t="shared" si="14"/>
        <v>2416807.1</v>
      </c>
    </row>
    <row r="216">
      <c r="A216" s="20" t="s">
        <v>399</v>
      </c>
      <c r="B216" s="50">
        <v>37708179.43</v>
      </c>
      <c r="C216" s="47">
        <v>899694.34000000008</v>
      </c>
      <c r="D216" s="50">
        <v>281467.89999999997</v>
      </c>
      <c r="E216" s="32">
        <f t="shared" si="14"/>
        <v>38326405.870000005</v>
      </c>
    </row>
    <row r="217">
      <c r="A217" s="20" t="s">
        <v>400</v>
      </c>
      <c r="B217" s="50"/>
      <c r="C217" s="47"/>
      <c r="D217" s="50"/>
      <c r="E217" s="32">
        <f t="shared" si="14"/>
        <v>0</v>
      </c>
    </row>
    <row r="218">
      <c r="A218" s="20" t="s">
        <v>401</v>
      </c>
      <c r="B218" s="50">
        <v>2548630.88</v>
      </c>
      <c r="C218" s="47">
        <v>266838.58000000031</v>
      </c>
      <c r="D218" s="50">
        <v>634.65</v>
      </c>
      <c r="E218" s="32">
        <f t="shared" si="14"/>
        <v>2814834.81</v>
      </c>
    </row>
    <row r="219">
      <c r="A219" s="20" t="s">
        <v>402</v>
      </c>
      <c r="B219" s="50">
        <v>166476.76</v>
      </c>
      <c r="C219" s="47">
        <v>-61564.7</v>
      </c>
      <c r="D219" s="50">
        <v>0</v>
      </c>
      <c r="E219" s="32">
        <f t="shared" si="14"/>
        <v>104912.06000000001</v>
      </c>
    </row>
    <row r="220">
      <c r="A220" s="20" t="s">
        <v>230</v>
      </c>
      <c r="B220" s="32">
        <f>SUM(B211:B219)</f>
        <v>104173231.44000001</v>
      </c>
      <c r="C220" s="266">
        <f>SUM(C211:C219)</f>
        <v>1125719.5600000003</v>
      </c>
      <c r="D220" s="32">
        <f>SUM(D211:D219)</f>
        <v>282102.55</v>
      </c>
      <c r="E220" s="32">
        <f>SUM(E211:E219)</f>
        <v>105016848.45000002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574077.39</v>
      </c>
      <c r="C225" s="47">
        <v>8703.69</v>
      </c>
      <c r="D225" s="50">
        <v>0</v>
      </c>
      <c r="E225" s="32">
        <f ref="E225:E232" t="shared" si="15">SUM(B225:C225)-D225</f>
        <v>582781.08</v>
      </c>
    </row>
    <row r="226">
      <c r="A226" s="20" t="s">
        <v>396</v>
      </c>
      <c r="B226" s="50">
        <v>6724283.26</v>
      </c>
      <c r="C226" s="47">
        <v>574490.52</v>
      </c>
      <c r="D226" s="50">
        <v>0</v>
      </c>
      <c r="E226" s="32">
        <f t="shared" si="15"/>
        <v>7298773.7799999993</v>
      </c>
    </row>
    <row r="227">
      <c r="A227" s="20" t="s">
        <v>397</v>
      </c>
      <c r="B227" s="50">
        <v>11750843</v>
      </c>
      <c r="C227" s="47">
        <v>936549.91</v>
      </c>
      <c r="D227" s="50">
        <v>-4080.0599999999977</v>
      </c>
      <c r="E227" s="32">
        <f t="shared" si="15"/>
        <v>12691472.97</v>
      </c>
    </row>
    <row r="228">
      <c r="A228" s="20" t="s">
        <v>398</v>
      </c>
      <c r="B228" s="50">
        <v>1683009.24</v>
      </c>
      <c r="C228" s="47">
        <v>95038.680000000008</v>
      </c>
      <c r="D228" s="50">
        <v>-5950.489999999998</v>
      </c>
      <c r="E228" s="32">
        <f t="shared" si="15"/>
        <v>1783998.41</v>
      </c>
    </row>
    <row r="229">
      <c r="A229" s="20" t="s">
        <v>399</v>
      </c>
      <c r="B229" s="50">
        <v>32428993.080000002</v>
      </c>
      <c r="C229" s="47">
        <v>2301071.0700000003</v>
      </c>
      <c r="D229" s="50">
        <v>773096.73000000045</v>
      </c>
      <c r="E229" s="32">
        <f t="shared" si="15"/>
        <v>33956967.42</v>
      </c>
    </row>
    <row r="230">
      <c r="A230" s="20" t="s">
        <v>400</v>
      </c>
      <c r="B230" s="50"/>
      <c r="C230" s="47"/>
      <c r="D230" s="50"/>
      <c r="E230" s="32">
        <f t="shared" si="15"/>
        <v>0</v>
      </c>
    </row>
    <row r="231">
      <c r="A231" s="20" t="s">
        <v>401</v>
      </c>
      <c r="B231" s="50">
        <v>1590996.01</v>
      </c>
      <c r="C231" s="47">
        <v>180044.35</v>
      </c>
      <c r="D231" s="50">
        <v>-165199.56999999998</v>
      </c>
      <c r="E231" s="32">
        <f t="shared" si="15"/>
        <v>1936239.9300000002</v>
      </c>
    </row>
    <row r="232">
      <c r="A232" s="20" t="s">
        <v>402</v>
      </c>
      <c r="B232" s="50"/>
      <c r="C232" s="47"/>
      <c r="D232" s="50"/>
      <c r="E232" s="32">
        <f t="shared" si="15"/>
        <v>0</v>
      </c>
    </row>
    <row r="233">
      <c r="A233" s="20" t="s">
        <v>230</v>
      </c>
      <c r="B233" s="32">
        <f>SUM(B224:B232)</f>
        <v>54752201.98</v>
      </c>
      <c r="C233" s="266">
        <f>SUM(C224:C232)</f>
        <v>4095898.22</v>
      </c>
      <c r="D233" s="32">
        <f>SUM(D224:D232)</f>
        <v>597866.61000000045</v>
      </c>
      <c r="E233" s="32">
        <f>SUM(E224:E232)</f>
        <v>58250233.589999996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3" t="s">
        <v>405</v>
      </c>
      <c r="C236" s="343"/>
      <c r="D236" s="38"/>
      <c r="E236" s="38"/>
    </row>
    <row r="237">
      <c r="A237" s="56" t="s">
        <v>405</v>
      </c>
      <c r="B237" s="38"/>
      <c r="C237" s="47">
        <v>2396210.17</v>
      </c>
      <c r="D237" s="40">
        <f>C237</f>
        <v>2396210.17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88155222.99000001</v>
      </c>
      <c r="D239" s="20"/>
      <c r="E239" s="20"/>
    </row>
    <row r="240">
      <c r="A240" s="20" t="s">
        <v>408</v>
      </c>
      <c r="B240" s="46" t="s">
        <v>299</v>
      </c>
      <c r="C240" s="47">
        <v>38275653.8</v>
      </c>
      <c r="D240" s="20"/>
      <c r="E240" s="20"/>
    </row>
    <row r="241">
      <c r="A241" s="20" t="s">
        <v>409</v>
      </c>
      <c r="B241" s="46" t="s">
        <v>299</v>
      </c>
      <c r="C241" s="47"/>
      <c r="D241" s="20"/>
      <c r="E241" s="20"/>
    </row>
    <row r="242">
      <c r="A242" s="20" t="s">
        <v>410</v>
      </c>
      <c r="B242" s="46" t="s">
        <v>299</v>
      </c>
      <c r="C242" s="47">
        <v>6628012.5</v>
      </c>
      <c r="D242" s="20"/>
      <c r="E242" s="20"/>
    </row>
    <row r="243">
      <c r="A243" s="20" t="s">
        <v>411</v>
      </c>
      <c r="B243" s="46" t="s">
        <v>299</v>
      </c>
      <c r="C243" s="47">
        <v>60328560.03</v>
      </c>
      <c r="D243" s="20"/>
      <c r="E243" s="20"/>
    </row>
    <row r="244">
      <c r="A244" s="20" t="s">
        <v>412</v>
      </c>
      <c r="B244" s="46" t="s">
        <v>299</v>
      </c>
      <c r="C244" s="47">
        <v>3662713.25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197050162.57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1362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925425.69</v>
      </c>
      <c r="D249" s="20"/>
      <c r="E249" s="20"/>
    </row>
    <row r="250">
      <c r="A250" s="26" t="s">
        <v>417</v>
      </c>
      <c r="B250" s="46" t="s">
        <v>299</v>
      </c>
      <c r="C250" s="47">
        <v>2103593.19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3029018.88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2153855.67</v>
      </c>
      <c r="D254" s="20"/>
      <c r="E254" s="20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421</v>
      </c>
      <c r="B256" s="20"/>
      <c r="C256" s="27"/>
      <c r="D256" s="32">
        <f>SUM(C254:C255)</f>
        <v>2153855.67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204629247.28999996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-198678.31</v>
      </c>
      <c r="D266" s="20"/>
      <c r="E266" s="20"/>
    </row>
    <row r="267">
      <c r="A267" s="20" t="s">
        <v>426</v>
      </c>
      <c r="B267" s="46" t="s">
        <v>299</v>
      </c>
      <c r="C267" s="47"/>
      <c r="D267" s="20"/>
      <c r="E267" s="20"/>
    </row>
    <row r="268">
      <c r="A268" s="20" t="s">
        <v>427</v>
      </c>
      <c r="B268" s="46" t="s">
        <v>299</v>
      </c>
      <c r="C268" s="47">
        <v>40143692.67</v>
      </c>
      <c r="D268" s="20"/>
      <c r="E268" s="20"/>
    </row>
    <row r="269">
      <c r="A269" s="20" t="s">
        <v>428</v>
      </c>
      <c r="B269" s="46" t="s">
        <v>299</v>
      </c>
      <c r="C269" s="47">
        <v>29775742.979999997</v>
      </c>
      <c r="D269" s="20"/>
      <c r="E269" s="20"/>
    </row>
    <row r="270">
      <c r="A270" s="20" t="s">
        <v>429</v>
      </c>
      <c r="B270" s="46" t="s">
        <v>299</v>
      </c>
      <c r="C270" s="47"/>
      <c r="D270" s="20"/>
      <c r="E270" s="20"/>
    </row>
    <row r="271">
      <c r="A271" s="20" t="s">
        <v>430</v>
      </c>
      <c r="B271" s="46" t="s">
        <v>299</v>
      </c>
      <c r="C271" s="47">
        <v>230962.69</v>
      </c>
      <c r="D271" s="20"/>
      <c r="E271" s="20"/>
    </row>
    <row r="272">
      <c r="A272" s="20" t="s">
        <v>431</v>
      </c>
      <c r="B272" s="46" t="s">
        <v>299</v>
      </c>
      <c r="C272" s="47"/>
      <c r="D272" s="20"/>
      <c r="E272" s="20"/>
    </row>
    <row r="273">
      <c r="A273" s="20" t="s">
        <v>432</v>
      </c>
      <c r="B273" s="46" t="s">
        <v>299</v>
      </c>
      <c r="C273" s="47">
        <v>1963252.3199999998</v>
      </c>
      <c r="D273" s="20"/>
      <c r="E273" s="20"/>
    </row>
    <row r="274">
      <c r="A274" s="20" t="s">
        <v>433</v>
      </c>
      <c r="B274" s="46" t="s">
        <v>299</v>
      </c>
      <c r="C274" s="47">
        <v>140972.65</v>
      </c>
      <c r="D274" s="20"/>
      <c r="E274" s="20"/>
    </row>
    <row r="275">
      <c r="A275" s="20" t="s">
        <v>434</v>
      </c>
      <c r="B275" s="46" t="s">
        <v>299</v>
      </c>
      <c r="C275" s="47"/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12504459.040000003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/>
      <c r="D278" s="20"/>
      <c r="E278" s="20"/>
    </row>
    <row r="279">
      <c r="A279" s="20" t="s">
        <v>426</v>
      </c>
      <c r="B279" s="46" t="s">
        <v>299</v>
      </c>
      <c r="C279" s="47"/>
      <c r="D279" s="20"/>
      <c r="E279" s="20"/>
    </row>
    <row r="280">
      <c r="A280" s="20" t="s">
        <v>437</v>
      </c>
      <c r="B280" s="46" t="s">
        <v>299</v>
      </c>
      <c r="C280" s="47"/>
      <c r="D280" s="20"/>
      <c r="E280" s="20"/>
    </row>
    <row r="281">
      <c r="A281" s="20" t="s">
        <v>438</v>
      </c>
      <c r="B281" s="20"/>
      <c r="C281" s="27"/>
      <c r="D281" s="32">
        <f>SUM(C278:C280)</f>
        <v>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216">
        <v>3268423.02</v>
      </c>
      <c r="D283" s="20"/>
      <c r="E283" s="20"/>
    </row>
    <row r="284">
      <c r="A284" s="20" t="s">
        <v>395</v>
      </c>
      <c r="B284" s="46" t="s">
        <v>299</v>
      </c>
      <c r="C284" s="216">
        <v>577013.78</v>
      </c>
      <c r="D284" s="20"/>
      <c r="E284" s="20"/>
    </row>
    <row r="285">
      <c r="A285" s="20" t="s">
        <v>396</v>
      </c>
      <c r="B285" s="46" t="s">
        <v>299</v>
      </c>
      <c r="C285" s="216">
        <v>23757816.34</v>
      </c>
      <c r="D285" s="20"/>
      <c r="E285" s="20"/>
    </row>
    <row r="286">
      <c r="A286" s="20" t="s">
        <v>440</v>
      </c>
      <c r="B286" s="46" t="s">
        <v>299</v>
      </c>
      <c r="C286" s="216">
        <v>33750635.47</v>
      </c>
      <c r="D286" s="20"/>
      <c r="E286" s="20"/>
    </row>
    <row r="287">
      <c r="A287" s="20" t="s">
        <v>441</v>
      </c>
      <c r="B287" s="46" t="s">
        <v>299</v>
      </c>
      <c r="C287" s="216">
        <v>2416807.1</v>
      </c>
      <c r="D287" s="20"/>
      <c r="E287" s="20"/>
    </row>
    <row r="288">
      <c r="A288" s="20" t="s">
        <v>442</v>
      </c>
      <c r="B288" s="46" t="s">
        <v>299</v>
      </c>
      <c r="C288" s="216">
        <v>38326405.87</v>
      </c>
      <c r="D288" s="20"/>
      <c r="E288" s="20"/>
    </row>
    <row r="289">
      <c r="A289" s="20" t="s">
        <v>401</v>
      </c>
      <c r="B289" s="46" t="s">
        <v>299</v>
      </c>
      <c r="C289" s="216">
        <v>2814834.81</v>
      </c>
      <c r="D289" s="20"/>
      <c r="E289" s="20"/>
    </row>
    <row r="290">
      <c r="A290" s="20" t="s">
        <v>402</v>
      </c>
      <c r="B290" s="46" t="s">
        <v>299</v>
      </c>
      <c r="C290" s="216">
        <v>104912.06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105016848.45</v>
      </c>
      <c r="E291" s="20"/>
    </row>
    <row r="292">
      <c r="A292" s="20" t="s">
        <v>444</v>
      </c>
      <c r="B292" s="46" t="s">
        <v>299</v>
      </c>
      <c r="C292" s="216">
        <v>58250233.59</v>
      </c>
      <c r="D292" s="20"/>
      <c r="E292" s="20"/>
    </row>
    <row r="293">
      <c r="A293" s="20" t="s">
        <v>445</v>
      </c>
      <c r="B293" s="20"/>
      <c r="C293" s="27"/>
      <c r="D293" s="32">
        <f>D291-C292</f>
        <v>46766614.86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216"/>
      <c r="D295" s="20"/>
      <c r="E295" s="20"/>
    </row>
    <row r="296">
      <c r="A296" s="20" t="s">
        <v>448</v>
      </c>
      <c r="B296" s="46" t="s">
        <v>299</v>
      </c>
      <c r="C296" s="216"/>
      <c r="D296" s="20"/>
      <c r="E296" s="20"/>
    </row>
    <row r="297">
      <c r="A297" s="20" t="s">
        <v>449</v>
      </c>
      <c r="B297" s="46" t="s">
        <v>299</v>
      </c>
      <c r="C297" s="216">
        <v>20145546.14</v>
      </c>
      <c r="D297" s="20"/>
      <c r="E297" s="20"/>
    </row>
    <row r="298">
      <c r="A298" s="20" t="s">
        <v>437</v>
      </c>
      <c r="B298" s="46" t="s">
        <v>299</v>
      </c>
      <c r="C298" s="216">
        <v>8800904.38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28946450.520000003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>
        <v>552472.32</v>
      </c>
      <c r="D302" s="20"/>
      <c r="E302" s="20"/>
    </row>
    <row r="303">
      <c r="A303" s="20" t="s">
        <v>453</v>
      </c>
      <c r="B303" s="46" t="s">
        <v>299</v>
      </c>
      <c r="C303" s="47"/>
      <c r="D303" s="20"/>
      <c r="E303" s="20"/>
    </row>
    <row r="304">
      <c r="A304" s="20" t="s">
        <v>454</v>
      </c>
      <c r="B304" s="46" t="s">
        <v>299</v>
      </c>
      <c r="C304" s="47"/>
      <c r="D304" s="20"/>
      <c r="E304" s="20"/>
    </row>
    <row r="305">
      <c r="A305" s="20" t="s">
        <v>455</v>
      </c>
      <c r="B305" s="46" t="s">
        <v>299</v>
      </c>
      <c r="C305" s="47">
        <v>13019.16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565491.48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88783015.900000021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0</v>
      </c>
      <c r="D314" s="20"/>
      <c r="E314" s="20"/>
    </row>
    <row r="315">
      <c r="A315" s="20" t="s">
        <v>461</v>
      </c>
      <c r="B315" s="46" t="s">
        <v>299</v>
      </c>
      <c r="C315" s="47">
        <v>240979.54</v>
      </c>
      <c r="D315" s="20"/>
      <c r="E315" s="20"/>
    </row>
    <row r="316">
      <c r="A316" s="20" t="s">
        <v>462</v>
      </c>
      <c r="B316" s="46" t="s">
        <v>299</v>
      </c>
      <c r="C316" s="47">
        <v>3735668.83</v>
      </c>
      <c r="D316" s="20"/>
      <c r="E316" s="20"/>
    </row>
    <row r="317">
      <c r="A317" s="20" t="s">
        <v>463</v>
      </c>
      <c r="B317" s="46" t="s">
        <v>299</v>
      </c>
      <c r="C317" s="47">
        <v>3864611.66</v>
      </c>
      <c r="D317" s="20"/>
      <c r="E317" s="20"/>
    </row>
    <row r="318">
      <c r="A318" s="20" t="s">
        <v>464</v>
      </c>
      <c r="B318" s="46" t="s">
        <v>299</v>
      </c>
      <c r="C318" s="47"/>
      <c r="D318" s="20"/>
      <c r="E318" s="20"/>
    </row>
    <row r="319">
      <c r="A319" s="20" t="s">
        <v>465</v>
      </c>
      <c r="B319" s="46" t="s">
        <v>299</v>
      </c>
      <c r="C319" s="47">
        <v>1551787.19</v>
      </c>
      <c r="D319" s="20"/>
      <c r="E319" s="20"/>
    </row>
    <row r="320">
      <c r="A320" s="20" t="s">
        <v>466</v>
      </c>
      <c r="B320" s="46" t="s">
        <v>299</v>
      </c>
      <c r="C320" s="47"/>
      <c r="D320" s="20"/>
      <c r="E320" s="20"/>
    </row>
    <row r="321">
      <c r="A321" s="20" t="s">
        <v>467</v>
      </c>
      <c r="B321" s="46" t="s">
        <v>299</v>
      </c>
      <c r="C321" s="47"/>
      <c r="D321" s="20"/>
      <c r="E321" s="20"/>
    </row>
    <row r="322">
      <c r="A322" s="20" t="s">
        <v>468</v>
      </c>
      <c r="B322" s="46" t="s">
        <v>299</v>
      </c>
      <c r="C322" s="47"/>
      <c r="D322" s="20"/>
      <c r="E322" s="20"/>
    </row>
    <row r="323">
      <c r="A323" s="20" t="s">
        <v>469</v>
      </c>
      <c r="B323" s="46" t="s">
        <v>299</v>
      </c>
      <c r="C323" s="47">
        <v>253952.35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9646999.57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/>
      <c r="D326" s="20"/>
      <c r="E326" s="20"/>
    </row>
    <row r="327">
      <c r="A327" s="20" t="s">
        <v>473</v>
      </c>
      <c r="B327" s="46" t="s">
        <v>299</v>
      </c>
      <c r="C327" s="47"/>
      <c r="D327" s="20"/>
      <c r="E327" s="20"/>
    </row>
    <row r="328">
      <c r="A328" s="20" t="s">
        <v>474</v>
      </c>
      <c r="B328" s="46" t="s">
        <v>299</v>
      </c>
      <c r="C328" s="47">
        <v>8916958.11</v>
      </c>
      <c r="D328" s="20"/>
      <c r="E328" s="20"/>
    </row>
    <row r="329">
      <c r="A329" s="20" t="s">
        <v>475</v>
      </c>
      <c r="B329" s="20"/>
      <c r="C329" s="27"/>
      <c r="D329" s="32">
        <f>SUM(C326:C328)</f>
        <v>8916958.11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/>
      <c r="D331" s="20"/>
      <c r="E331" s="20"/>
    </row>
    <row r="332">
      <c r="A332" s="20" t="s">
        <v>478</v>
      </c>
      <c r="B332" s="46" t="s">
        <v>299</v>
      </c>
      <c r="C332" s="47"/>
      <c r="D332" s="20"/>
      <c r="E332" s="20"/>
    </row>
    <row r="333">
      <c r="A333" s="20" t="s">
        <v>479</v>
      </c>
      <c r="B333" s="46" t="s">
        <v>299</v>
      </c>
      <c r="C333" s="47"/>
      <c r="D333" s="20"/>
      <c r="E333" s="20"/>
    </row>
    <row r="334">
      <c r="A334" s="26" t="s">
        <v>480</v>
      </c>
      <c r="B334" s="46" t="s">
        <v>299</v>
      </c>
      <c r="C334" s="47">
        <v>1018624.02</v>
      </c>
      <c r="D334" s="20"/>
      <c r="E334" s="20"/>
    </row>
    <row r="335">
      <c r="A335" s="20" t="s">
        <v>481</v>
      </c>
      <c r="B335" s="46" t="s">
        <v>299</v>
      </c>
      <c r="C335" s="47"/>
      <c r="D335" s="20"/>
      <c r="E335" s="20"/>
    </row>
    <row r="336">
      <c r="A336" s="26" t="s">
        <v>482</v>
      </c>
      <c r="B336" s="46" t="s">
        <v>299</v>
      </c>
      <c r="C336" s="47"/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/>
      <c r="D338" s="20"/>
      <c r="E338" s="20"/>
    </row>
    <row r="339">
      <c r="A339" s="20" t="s">
        <v>230</v>
      </c>
      <c r="B339" s="20"/>
      <c r="C339" s="27"/>
      <c r="D339" s="32">
        <f>SUM(C331:C338)</f>
        <v>1018624.02</v>
      </c>
      <c r="E339" s="20"/>
    </row>
    <row r="340">
      <c r="A340" s="20" t="s">
        <v>485</v>
      </c>
      <c r="B340" s="20"/>
      <c r="C340" s="27"/>
      <c r="D340" s="32">
        <f>C323</f>
        <v>253952.35</v>
      </c>
      <c r="E340" s="20"/>
    </row>
    <row r="341">
      <c r="A341" s="20" t="s">
        <v>486</v>
      </c>
      <c r="B341" s="20"/>
      <c r="C341" s="27"/>
      <c r="D341" s="32">
        <f>D339-D340</f>
        <v>764671.67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6">
        <v>69454386.54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/>
      <c r="D345" s="20"/>
      <c r="E345" s="20"/>
    </row>
    <row r="346">
      <c r="A346" s="20" t="s">
        <v>489</v>
      </c>
      <c r="B346" s="46" t="s">
        <v>299</v>
      </c>
      <c r="C346" s="234"/>
      <c r="D346" s="20"/>
      <c r="E346" s="20"/>
    </row>
    <row r="347">
      <c r="A347" s="20" t="s">
        <v>490</v>
      </c>
      <c r="B347" s="46" t="s">
        <v>299</v>
      </c>
      <c r="C347" s="234"/>
      <c r="D347" s="20"/>
      <c r="E347" s="20"/>
    </row>
    <row r="348">
      <c r="A348" s="20" t="s">
        <v>491</v>
      </c>
      <c r="B348" s="46" t="s">
        <v>299</v>
      </c>
      <c r="C348" s="234"/>
      <c r="D348" s="20"/>
      <c r="E348" s="20"/>
    </row>
    <row r="349">
      <c r="A349" s="20" t="s">
        <v>492</v>
      </c>
      <c r="B349" s="46" t="s">
        <v>299</v>
      </c>
      <c r="C349" s="234"/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88783015.890000016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88783015.900000021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69056037.86</v>
      </c>
      <c r="D358" s="20"/>
      <c r="E358" s="20"/>
    </row>
    <row r="359">
      <c r="A359" s="20" t="s">
        <v>498</v>
      </c>
      <c r="B359" s="46" t="s">
        <v>299</v>
      </c>
      <c r="C359" s="234">
        <v>221219810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290275847.86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2396210.17</v>
      </c>
      <c r="D362" s="20"/>
      <c r="E362" s="45"/>
    </row>
    <row r="363">
      <c r="A363" s="20" t="s">
        <v>501</v>
      </c>
      <c r="B363" s="46" t="s">
        <v>299</v>
      </c>
      <c r="C363" s="47">
        <v>197050162.57000002</v>
      </c>
      <c r="D363" s="20"/>
      <c r="E363" s="20"/>
    </row>
    <row r="364">
      <c r="A364" s="20" t="s">
        <v>502</v>
      </c>
      <c r="B364" s="46" t="s">
        <v>299</v>
      </c>
      <c r="C364" s="47">
        <v>3029018.88</v>
      </c>
      <c r="D364" s="20"/>
      <c r="E364" s="20"/>
    </row>
    <row r="365">
      <c r="A365" s="20" t="s">
        <v>503</v>
      </c>
      <c r="B365" s="46" t="s">
        <v>299</v>
      </c>
      <c r="C365" s="47">
        <v>2153855.67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204629247.29</v>
      </c>
      <c r="E366" s="20"/>
    </row>
    <row r="367">
      <c r="A367" s="20" t="s">
        <v>504</v>
      </c>
      <c r="B367" s="20"/>
      <c r="C367" s="27"/>
      <c r="D367" s="32">
        <f>D360-D366</f>
        <v>85646600.570000023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1347336.33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1347336.33</v>
      </c>
      <c r="E381" s="32"/>
      <c r="F381" s="60"/>
    </row>
    <row r="382">
      <c r="A382" s="56" t="s">
        <v>519</v>
      </c>
      <c r="B382" s="46" t="s">
        <v>299</v>
      </c>
      <c r="C382" s="47"/>
      <c r="D382" s="32"/>
      <c r="E382" s="20"/>
    </row>
    <row r="383">
      <c r="A383" s="20" t="s">
        <v>520</v>
      </c>
      <c r="B383" s="20"/>
      <c r="C383" s="27"/>
      <c r="D383" s="32">
        <f>D381+C382</f>
        <v>1347336.33</v>
      </c>
      <c r="E383" s="20"/>
    </row>
    <row r="384">
      <c r="A384" s="20" t="s">
        <v>521</v>
      </c>
      <c r="B384" s="20"/>
      <c r="C384" s="27"/>
      <c r="D384" s="32">
        <f>D367+D383</f>
        <v>86993936.900000021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40531453.06</v>
      </c>
      <c r="D389" s="20"/>
      <c r="E389" s="20"/>
    </row>
    <row r="390">
      <c r="A390" s="20" t="s">
        <v>11</v>
      </c>
      <c r="B390" s="46" t="s">
        <v>299</v>
      </c>
      <c r="C390" s="47">
        <v>7684394.32</v>
      </c>
      <c r="D390" s="20"/>
      <c r="E390" s="20"/>
    </row>
    <row r="391">
      <c r="A391" s="20" t="s">
        <v>264</v>
      </c>
      <c r="B391" s="46" t="s">
        <v>299</v>
      </c>
      <c r="C391" s="47">
        <v>2361063.72</v>
      </c>
      <c r="D391" s="20"/>
      <c r="E391" s="20"/>
    </row>
    <row r="392">
      <c r="A392" s="20" t="s">
        <v>524</v>
      </c>
      <c r="B392" s="46" t="s">
        <v>299</v>
      </c>
      <c r="C392" s="47">
        <v>7966021.34</v>
      </c>
      <c r="D392" s="20"/>
      <c r="E392" s="20"/>
    </row>
    <row r="393">
      <c r="A393" s="20" t="s">
        <v>525</v>
      </c>
      <c r="B393" s="46" t="s">
        <v>299</v>
      </c>
      <c r="C393" s="47">
        <v>605780.04</v>
      </c>
      <c r="D393" s="20"/>
      <c r="E393" s="20"/>
    </row>
    <row r="394">
      <c r="A394" s="20" t="s">
        <v>526</v>
      </c>
      <c r="B394" s="46" t="s">
        <v>299</v>
      </c>
      <c r="C394" s="47">
        <v>20893357.400000002</v>
      </c>
      <c r="D394" s="20"/>
      <c r="E394" s="20"/>
    </row>
    <row r="395">
      <c r="A395" s="20" t="s">
        <v>16</v>
      </c>
      <c r="B395" s="46" t="s">
        <v>299</v>
      </c>
      <c r="C395" s="47">
        <v>4095898.22</v>
      </c>
      <c r="D395" s="20"/>
      <c r="E395" s="20"/>
    </row>
    <row r="396">
      <c r="A396" s="20" t="s">
        <v>527</v>
      </c>
      <c r="B396" s="46" t="s">
        <v>299</v>
      </c>
      <c r="C396" s="47">
        <v>1836351.09</v>
      </c>
      <c r="D396" s="20"/>
      <c r="E396" s="20"/>
    </row>
    <row r="397">
      <c r="A397" s="20" t="s">
        <v>528</v>
      </c>
      <c r="B397" s="46" t="s">
        <v>299</v>
      </c>
      <c r="C397" s="47">
        <v>373721.51</v>
      </c>
      <c r="D397" s="20"/>
      <c r="E397" s="20"/>
    </row>
    <row r="398">
      <c r="A398" s="20" t="s">
        <v>529</v>
      </c>
      <c r="B398" s="46" t="s">
        <v>299</v>
      </c>
      <c r="C398" s="47">
        <v>879604.04</v>
      </c>
      <c r="D398" s="20"/>
      <c r="E398" s="20"/>
    </row>
    <row r="399">
      <c r="A399" s="20" t="s">
        <v>530</v>
      </c>
      <c r="B399" s="46" t="s">
        <v>299</v>
      </c>
      <c r="C399" s="47">
        <v>7168.93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856591.8599999845</v>
      </c>
      <c r="D414" s="32"/>
      <c r="E414" s="237" t="str">
        <f>IF(OR(C414&gt;999999,C414/(D416)&gt;0.01),"Additional Classification Necessary - See Responses-2 Tab","")</f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856591.8599999845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88091405.53</v>
      </c>
      <c r="E416" s="32"/>
    </row>
    <row r="417">
      <c r="A417" s="32" t="s">
        <v>535</v>
      </c>
      <c r="B417" s="20"/>
      <c r="C417" s="27"/>
      <c r="D417" s="32">
        <f>D384-D416</f>
        <v>-1097468.6299999803</v>
      </c>
      <c r="E417" s="32"/>
    </row>
    <row r="418">
      <c r="A418" s="32" t="s">
        <v>536</v>
      </c>
      <c r="B418" s="20"/>
      <c r="C418" s="236">
        <v>-124480.76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-124480.76</v>
      </c>
      <c r="E420" s="32"/>
    </row>
    <row r="421">
      <c r="A421" s="32" t="s">
        <v>539</v>
      </c>
      <c r="B421" s="20"/>
      <c r="C421" s="27"/>
      <c r="D421" s="32">
        <f>D417+D420</f>
        <v>-1221949.3899999803</v>
      </c>
      <c r="E421" s="32"/>
      <c r="F421" s="63"/>
    </row>
    <row r="422">
      <c r="A422" s="32" t="s">
        <v>540</v>
      </c>
      <c r="B422" s="46" t="s">
        <v>299</v>
      </c>
      <c r="C422" s="47"/>
      <c r="D422" s="32"/>
      <c r="E422" s="20"/>
    </row>
    <row r="423">
      <c r="A423" s="20" t="s">
        <v>541</v>
      </c>
      <c r="B423" s="46" t="s">
        <v>299</v>
      </c>
      <c r="C423" s="47"/>
      <c r="D423" s="32"/>
      <c r="E423" s="20"/>
    </row>
    <row r="424">
      <c r="A424" s="20" t="s">
        <v>542</v>
      </c>
      <c r="B424" s="20"/>
      <c r="C424" s="27"/>
      <c r="D424" s="32">
        <f>D421+C422-C423</f>
        <v>-1221949.3899999803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97742.636363636368</v>
      </c>
      <c r="E612" s="258">
        <f>SUM(C624:D647)+SUM(C668:D713)</f>
        <v>71001983.73561953</v>
      </c>
      <c r="F612" s="258">
        <f>CE64-(AX64+BD64+BE64+BG64+BJ64+BN64+BP64+BQ64+CB64+CC64+CD64)</f>
        <v>7935138.2100000009</v>
      </c>
      <c r="G612" s="256">
        <f>CE91-(AX91+AY91+BD91+BE91+BG91+BJ91+BN91+BP91+BQ91+CB91+CC91+CD91)</f>
        <v>15775</v>
      </c>
      <c r="H612" s="261">
        <f>CE60-(AX60+AY60+AZ60+BD60+BE60+BG60+BJ60+BN60+BO60+BP60+BQ60+BR60+CB60+CC60+CD60)</f>
        <v>326.26985096153851</v>
      </c>
      <c r="I612" s="256">
        <f>CE92-(AX92+AY92+AZ92+BD92+BE92+BF92+BG92+BJ92+BN92+BO92+BP92+BQ92+BR92+CB92+CC92+CD92)</f>
        <v>16761.749999999996</v>
      </c>
      <c r="J612" s="256">
        <f>CE93-(AX93+AY93+AZ93+BA93+BD93+BE93+BF93+BG93+BJ93+BN93+BO93+BP93+BQ93+BR93+CB93+CC93+CD93)</f>
        <v>124350.33</v>
      </c>
      <c r="K612" s="256">
        <f>CE89-(AW89+AX89+AY89+AZ89+BA89+BB89+BC89+BD89+BE89+BF89+BG89+BH89+BI89+BJ89+BK89+BL89+BM89+BN89+BO89+BP89+BQ89+BR89+BS89+BT89+BU89+BV89+BW89+BX89+CB89+CC89+CD89)</f>
        <v>290275847.85999995</v>
      </c>
      <c r="L612" s="262">
        <f>CE94-(AW94+AX94+AY94+AZ94+BA94+BB94+BC94+BD94+BE94+BF94+BG94+BH94+BI94+BJ94+BK94+BL94+BM94+BN94+BO94+BP94+BQ94+BR94+BS94+BT94+BU94+BV94+BW94+BX94+BY94+BZ94+CA94+CB94+CC94+CD94)</f>
        <v>114.11492307692308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2113124.4299999997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1094761.5</v>
      </c>
      <c r="D615" s="256">
        <f>SUM(C614:C615)</f>
        <v>3207885.9299999997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13804.01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1009083.2899999999</v>
      </c>
      <c r="D619" s="256">
        <f>(D615/D612)*BN90</f>
        <v>738785.81438047416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13969614.81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10798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15742085.924380474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37790.83</v>
      </c>
      <c r="D624" s="256">
        <f>(D615/D612)*BD90</f>
        <v>0</v>
      </c>
      <c r="E624" s="258">
        <f>(E623/E612)*SUM(C624:D624)</f>
        <v>8378.7305891174547</v>
      </c>
      <c r="F624" s="258">
        <f>SUM(C624:E624)</f>
        <v>46169.560589117456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1054540.47</v>
      </c>
      <c r="D625" s="256">
        <f>(D615/D612)*AY90</f>
        <v>136902.98538932018</v>
      </c>
      <c r="E625" s="258">
        <f>(E623/E612)*SUM(C625:D625)</f>
        <v>264158.89052646619</v>
      </c>
      <c r="F625" s="258">
        <f>(F624/F612)*AY64</f>
        <v>1601.6757341693437</v>
      </c>
      <c r="G625" s="256">
        <f>SUM(C625:F625)</f>
        <v>1457204.0216499558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-17954.73</v>
      </c>
      <c r="D626" s="256">
        <f>(D615/D612)*BR90</f>
        <v>0</v>
      </c>
      <c r="E626" s="258">
        <f>(E623/E612)*SUM(C626:D626)</f>
        <v>-3980.8028950500648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-21935.532895050063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1564529.7</v>
      </c>
      <c r="D629" s="256">
        <f>(D615/D612)*BF90</f>
        <v>47764.626633924527</v>
      </c>
      <c r="E629" s="258">
        <f>(E623/E612)*SUM(C629:D629)</f>
        <v>357467.1366897258</v>
      </c>
      <c r="F629" s="258">
        <f>(F624/F612)*BF64</f>
        <v>573.00261797038888</v>
      </c>
      <c r="G629" s="256">
        <f>(G625/G612)*BF91</f>
        <v>0</v>
      </c>
      <c r="H629" s="258">
        <f>(H628/H612)*BF60</f>
        <v>-1015.2705570164575</v>
      </c>
      <c r="I629" s="256">
        <f>SUM(C629:H629)</f>
        <v>1969319.1953846042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0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16117.98</v>
      </c>
      <c r="D634" s="256">
        <f>(D615/D612)*BI90</f>
        <v>24155.313712802359</v>
      </c>
      <c r="E634" s="258">
        <f>(E623/E612)*SUM(C634:D634)</f>
        <v>8929.1258740802677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20823.343605150094</v>
      </c>
      <c r="J634" s="256">
        <f>(J630/J612)*BI93</f>
        <v>0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1579204.1900000002</v>
      </c>
      <c r="D635" s="256">
        <f>(D615/D612)*BK90</f>
        <v>0</v>
      </c>
      <c r="E635" s="258">
        <f>(E623/E612)*SUM(C635:D635)</f>
        <v>350130.61245851056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79488.36</v>
      </c>
      <c r="D636" s="256">
        <f>(D615/D612)*BH90</f>
        <v>0</v>
      </c>
      <c r="E636" s="258">
        <f>(E623/E612)*SUM(C636:D636)</f>
        <v>17623.628626594873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1800848.61</v>
      </c>
      <c r="D637" s="256">
        <f>(D615/D612)*BL90</f>
        <v>0</v>
      </c>
      <c r="E637" s="258">
        <f>(E623/E612)*SUM(C637:D637)</f>
        <v>399272.13387418719</v>
      </c>
      <c r="F637" s="258">
        <f>(F624/F612)*BL64</f>
        <v>101.31868876157228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46398</v>
      </c>
      <c r="D642" s="256">
        <f>(D615/D612)*BV90</f>
        <v>69315.248045432862</v>
      </c>
      <c r="E642" s="258">
        <f>(E623/E612)*SUM(C642:D642)</f>
        <v>25655.169017573942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59753.942519126358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108225.59</v>
      </c>
      <c r="D644" s="256">
        <f>(D615/D612)*BX90</f>
        <v>0</v>
      </c>
      <c r="E644" s="258">
        <f>(E623/E612)*SUM(C644:D644)</f>
        <v>23995.05545282504</v>
      </c>
      <c r="F644" s="258">
        <f>(F624/F612)*BX64</f>
        <v>0.076918835543273126</v>
      </c>
      <c r="G644" s="256">
        <f>(G625/G612)*BX91</f>
        <v>0</v>
      </c>
      <c r="H644" s="258">
        <f>(H628/H612)*BX60</f>
        <v>-67.4158218615535</v>
      </c>
      <c r="I644" s="256">
        <f>(I629/I612)*BX92</f>
        <v>0</v>
      </c>
      <c r="J644" s="256">
        <f>(J630/J612)*BX93</f>
        <v>0</v>
      </c>
      <c r="K644" s="258">
        <f>SUM(C631:J644)</f>
        <v>4629970.28297202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1509942.03</v>
      </c>
      <c r="D645" s="256">
        <f>(D615/D612)*BY90</f>
        <v>5776.2706704527382</v>
      </c>
      <c r="E645" s="258">
        <f>(E623/E612)*SUM(C645:D645)</f>
        <v>336054.94481895876</v>
      </c>
      <c r="F645" s="258">
        <f>(F624/F612)*BY64</f>
        <v>72.185708891401589</v>
      </c>
      <c r="G645" s="256">
        <f>(G625/G612)*BY91</f>
        <v>0</v>
      </c>
      <c r="H645" s="258">
        <f>(H628/H612)*BY60</f>
        <v>-669.465929246619</v>
      </c>
      <c r="I645" s="256">
        <f>(I629/I612)*BY92</f>
        <v>4979.4952099271968</v>
      </c>
      <c r="J645" s="256">
        <f>(J630/J612)*BY93</f>
        <v>0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21466.31</v>
      </c>
      <c r="D646" s="256">
        <f>(D615/D612)*BZ90</f>
        <v>0</v>
      </c>
      <c r="E646" s="258">
        <f>(E623/E612)*SUM(C646:D646)</f>
        <v>4759.3669742759794</v>
      </c>
      <c r="F646" s="258">
        <f>(F624/F612)*BZ64</f>
        <v>0.049456134804676366</v>
      </c>
      <c r="G646" s="256">
        <f>(G625/G612)*BZ91</f>
        <v>0</v>
      </c>
      <c r="H646" s="258">
        <f>(H628/H612)*BZ60</f>
        <v>-15.749245677511226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1882365.437663717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26011783.379999995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>
        <f>(J630/J612)*C93</f>
        <v>0</v>
      </c>
      <c r="K668" s="256">
        <f>(K644/K612)*C89</f>
        <v>0</v>
      </c>
      <c r="L668" s="256">
        <f>(L647/L612)*C94</f>
        <v>0</v>
      </c>
      <c r="M668" s="231">
        <f ref="M668:M713" t="shared" si="16">ROUND(SUM(D668:L668),0)</f>
        <v>0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6"/>
        <v>0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6517688.25</v>
      </c>
      <c r="D670" s="256">
        <f>(D615/D612)*E90</f>
        <v>520598.328618087</v>
      </c>
      <c r="E670" s="258">
        <f>(E623/E612)*SUM(C670:D670)</f>
        <v>1560481.9224992464</v>
      </c>
      <c r="F670" s="258">
        <f>(F624/F612)*E64</f>
        <v>1467.3257584412322</v>
      </c>
      <c r="G670" s="256">
        <f>(G625/G612)*E91</f>
        <v>1457204.0216499558</v>
      </c>
      <c r="H670" s="258">
        <f>(H628/H612)*E60</f>
        <v>-2542.6054133496832</v>
      </c>
      <c r="I670" s="256">
        <f>(I629/I612)*E92</f>
        <v>448787.29400793224</v>
      </c>
      <c r="J670" s="256">
        <f>(J630/J612)*E93</f>
        <v>0</v>
      </c>
      <c r="K670" s="256">
        <f>(K644/K612)*E89</f>
        <v>381142.46949718148</v>
      </c>
      <c r="L670" s="256">
        <f>(L647/L612)*E94</f>
        <v>554542.05702553724</v>
      </c>
      <c r="M670" s="231">
        <f t="shared" si="16"/>
        <v>4921681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6"/>
        <v>0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6"/>
        <v>0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6"/>
        <v>0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6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6"/>
        <v>0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6"/>
        <v>0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6"/>
        <v>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6"/>
        <v>0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6"/>
        <v>0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2990379.6500000004</v>
      </c>
      <c r="D680" s="256">
        <f>(D615/D612)*O90</f>
        <v>196733.33443611188</v>
      </c>
      <c r="E680" s="258">
        <f>(E623/E612)*SUM(C680:D680)</f>
        <v>706625.41822098847</v>
      </c>
      <c r="F680" s="258">
        <f>(F624/F612)*O64</f>
        <v>739.44345771580674</v>
      </c>
      <c r="G680" s="256">
        <f>(G625/G612)*O91</f>
        <v>0</v>
      </c>
      <c r="H680" s="258">
        <f>(H628/H612)*O60</f>
        <v>-1055.7715725502392</v>
      </c>
      <c r="I680" s="256">
        <f>(I629/I612)*O92</f>
        <v>169596.05121496873</v>
      </c>
      <c r="J680" s="256">
        <f>(J630/J612)*O93</f>
        <v>0</v>
      </c>
      <c r="K680" s="256">
        <f>(K644/K612)*O89</f>
        <v>172481.26021769855</v>
      </c>
      <c r="L680" s="256">
        <f>(L647/L612)*O94</f>
        <v>241609.19508356805</v>
      </c>
      <c r="M680" s="231">
        <f t="shared" si="16"/>
        <v>1486729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7519287.8900000006</v>
      </c>
      <c r="D681" s="256">
        <f>(D615/D612)*P90</f>
        <v>559719.43452251691</v>
      </c>
      <c r="E681" s="258">
        <f>(E623/E612)*SUM(C681:D681)</f>
        <v>1791223.5798917564</v>
      </c>
      <c r="F681" s="258">
        <f>(F624/F612)*P64</f>
        <v>18396.408506409178</v>
      </c>
      <c r="G681" s="256">
        <f>(G625/G612)*P91</f>
        <v>0</v>
      </c>
      <c r="H681" s="258">
        <f>(H628/H612)*P60</f>
        <v>-1354.6271252271238</v>
      </c>
      <c r="I681" s="256">
        <f>(I629/I612)*P92</f>
        <v>482512.05702062097</v>
      </c>
      <c r="J681" s="256">
        <f>(J630/J612)*P93</f>
        <v>0</v>
      </c>
      <c r="K681" s="256">
        <f>(K644/K612)*P89</f>
        <v>1166711.0339668086</v>
      </c>
      <c r="L681" s="256">
        <f>(L647/L612)*P94</f>
        <v>168886.19925300824</v>
      </c>
      <c r="M681" s="231">
        <f t="shared" si="16"/>
        <v>4186094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1658312.3900000001</v>
      </c>
      <c r="D682" s="256">
        <f>(D615/D612)*Q90</f>
        <v>39383.663662177758</v>
      </c>
      <c r="E682" s="258">
        <f>(E623/E612)*SUM(C682:D682)</f>
        <v>376401.83758449543</v>
      </c>
      <c r="F682" s="258">
        <f>(F624/F612)*Q64</f>
        <v>339.8250880826605</v>
      </c>
      <c r="G682" s="256">
        <f>(G625/G612)*Q91</f>
        <v>0</v>
      </c>
      <c r="H682" s="258">
        <f>(H628/H612)*Q60</f>
        <v>-689.94237283143855</v>
      </c>
      <c r="I682" s="256">
        <f>(I629/I612)*Q92</f>
        <v>33951.103704049063</v>
      </c>
      <c r="J682" s="256">
        <f>(J630/J612)*Q93</f>
        <v>0</v>
      </c>
      <c r="K682" s="256">
        <f>(K644/K612)*Q89</f>
        <v>120262.75909254066</v>
      </c>
      <c r="L682" s="256">
        <f>(L647/L612)*Q94</f>
        <v>156644.4300572986</v>
      </c>
      <c r="M682" s="231">
        <f t="shared" si="16"/>
        <v>726294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186298.9</v>
      </c>
      <c r="D683" s="256">
        <f>(D615/D612)*R90</f>
        <v>6301.3861859484414</v>
      </c>
      <c r="E683" s="258">
        <f>(E623/E612)*SUM(C683:D683)</f>
        <v>42702.049924253639</v>
      </c>
      <c r="F683" s="258">
        <f>(F624/F612)*R64</f>
        <v>381.12020425662115</v>
      </c>
      <c r="G683" s="256">
        <f>(G625/G612)*R91</f>
        <v>0</v>
      </c>
      <c r="H683" s="258">
        <f>(H628/H612)*R60</f>
        <v>0</v>
      </c>
      <c r="I683" s="256">
        <f>(I629/I612)*R92</f>
        <v>5432.1765926478511</v>
      </c>
      <c r="J683" s="256">
        <f>(J630/J612)*R93</f>
        <v>0</v>
      </c>
      <c r="K683" s="256">
        <f>(K644/K612)*R89</f>
        <v>88264.072580511842</v>
      </c>
      <c r="L683" s="256">
        <f>(L647/L612)*R94</f>
        <v>0</v>
      </c>
      <c r="M683" s="231">
        <f t="shared" si="16"/>
        <v>143081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675412.2</v>
      </c>
      <c r="D684" s="256">
        <f>(D615/D612)*S90</f>
        <v>96982.271768112725</v>
      </c>
      <c r="E684" s="258">
        <f>(E623/E612)*SUM(C684:D684)</f>
        <v>171250.14686019608</v>
      </c>
      <c r="F684" s="258">
        <f>(F624/F612)*S64</f>
        <v>833.000675232197</v>
      </c>
      <c r="G684" s="256">
        <f>(G625/G612)*S91</f>
        <v>0</v>
      </c>
      <c r="H684" s="258">
        <f>(H628/H612)*S60</f>
        <v>-361.219656514963</v>
      </c>
      <c r="I684" s="256">
        <f>(I629/I612)*S92</f>
        <v>83604.592871220826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6"/>
        <v>352309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87247.930000000008</v>
      </c>
      <c r="D685" s="256">
        <f>(D615/D612)*T90</f>
        <v>0</v>
      </c>
      <c r="E685" s="258">
        <f>(E623/E612)*SUM(C685:D685)</f>
        <v>19344.028695008248</v>
      </c>
      <c r="F685" s="258">
        <f>(F624/F612)*T64</f>
        <v>248.68359910857055</v>
      </c>
      <c r="G685" s="256">
        <f>(G625/G612)*T91</f>
        <v>0</v>
      </c>
      <c r="H685" s="258">
        <f>(H628/H612)*T60</f>
        <v>-24.382644385491211</v>
      </c>
      <c r="I685" s="256">
        <f>(I629/I612)*T92</f>
        <v>0</v>
      </c>
      <c r="J685" s="256">
        <f>(J630/J612)*T93</f>
        <v>0</v>
      </c>
      <c r="K685" s="256">
        <f>(K644/K612)*T89</f>
        <v>10113.109078574176</v>
      </c>
      <c r="L685" s="256">
        <f>(L647/L612)*T94</f>
        <v>5982.3395304498408</v>
      </c>
      <c r="M685" s="231">
        <f t="shared" si="16"/>
        <v>35664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2101743.5</v>
      </c>
      <c r="D686" s="256">
        <f>(D615/D612)*U90</f>
        <v>53364.864262250863</v>
      </c>
      <c r="E686" s="258">
        <f>(E623/E612)*SUM(C686:D686)</f>
        <v>477816.24204885156</v>
      </c>
      <c r="F686" s="258">
        <f>(F624/F612)*U64</f>
        <v>3648.0998992059267</v>
      </c>
      <c r="G686" s="256">
        <f>(G625/G612)*U91</f>
        <v>0</v>
      </c>
      <c r="H686" s="258">
        <f>(H628/H612)*U60</f>
        <v>-770.55976352227049</v>
      </c>
      <c r="I686" s="256">
        <f>(I629/I612)*U92</f>
        <v>46003.745518986485</v>
      </c>
      <c r="J686" s="256">
        <f>(J630/J612)*U93</f>
        <v>0</v>
      </c>
      <c r="K686" s="256">
        <f>(K644/K612)*U89</f>
        <v>226408.747088422</v>
      </c>
      <c r="L686" s="256">
        <f>(L647/L612)*U94</f>
        <v>0</v>
      </c>
      <c r="M686" s="231">
        <f t="shared" si="16"/>
        <v>806471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6"/>
        <v>0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445138.81999999995</v>
      </c>
      <c r="D688" s="256">
        <f>(D615/D612)*W90</f>
        <v>23630.198197306654</v>
      </c>
      <c r="E688" s="258">
        <f>(E623/E612)*SUM(C688:D688)</f>
        <v>103932.33787139181</v>
      </c>
      <c r="F688" s="258">
        <f>(F624/F612)*W64</f>
        <v>34.2558790479911</v>
      </c>
      <c r="G688" s="256">
        <f>(G625/G612)*W91</f>
        <v>0</v>
      </c>
      <c r="H688" s="258">
        <f>(H628/H612)*W60</f>
        <v>-128.25590941703641</v>
      </c>
      <c r="I688" s="256">
        <f>(I629/I612)*W92</f>
        <v>20370.662222429441</v>
      </c>
      <c r="J688" s="256">
        <f>(J630/J612)*W93</f>
        <v>0</v>
      </c>
      <c r="K688" s="256">
        <f>(K644/K612)*W89</f>
        <v>47729.17685994463</v>
      </c>
      <c r="L688" s="256">
        <f>(L647/L612)*W94</f>
        <v>0</v>
      </c>
      <c r="M688" s="231">
        <f t="shared" si="16"/>
        <v>195568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1133769.05</v>
      </c>
      <c r="D689" s="256">
        <f>(D615/D612)*X90</f>
        <v>18904.158557845323</v>
      </c>
      <c r="E689" s="258">
        <f>(E623/E612)*SUM(C689:D689)</f>
        <v>255563.01017468475</v>
      </c>
      <c r="F689" s="258">
        <f>(F624/F612)*X64</f>
        <v>359.11769353521277</v>
      </c>
      <c r="G689" s="256">
        <f>(G625/G612)*X91</f>
        <v>0</v>
      </c>
      <c r="H689" s="258">
        <f>(H628/H612)*X60</f>
        <v>-347.1204857309088</v>
      </c>
      <c r="I689" s="256">
        <f>(I629/I612)*X92</f>
        <v>16296.529777943553</v>
      </c>
      <c r="J689" s="256">
        <f>(J630/J612)*X93</f>
        <v>0</v>
      </c>
      <c r="K689" s="256">
        <f>(K644/K612)*X89</f>
        <v>254329.46115519552</v>
      </c>
      <c r="L689" s="256">
        <f>(L647/L612)*X94</f>
        <v>15.860912124212478</v>
      </c>
      <c r="M689" s="231">
        <f t="shared" si="16"/>
        <v>545121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2582066.8699999996</v>
      </c>
      <c r="D690" s="256">
        <f>(D615/D612)*Y90</f>
        <v>321523.85417539015</v>
      </c>
      <c r="E690" s="258">
        <f>(E623/E612)*SUM(C690:D690)</f>
        <v>643764.7550722236</v>
      </c>
      <c r="F690" s="258">
        <f>(F624/F612)*Y64</f>
        <v>344.97917371725174</v>
      </c>
      <c r="G690" s="256">
        <f>(G625/G612)*Y91</f>
        <v>0</v>
      </c>
      <c r="H690" s="258">
        <f>(H628/H612)*Y60</f>
        <v>-936.50170272438754</v>
      </c>
      <c r="I690" s="256">
        <f>(I629/I612)*Y92</f>
        <v>277173.03829500062</v>
      </c>
      <c r="J690" s="256">
        <f>(J630/J612)*Y93</f>
        <v>0</v>
      </c>
      <c r="K690" s="256">
        <f>(K644/K612)*Y89</f>
        <v>148270.96981179676</v>
      </c>
      <c r="L690" s="256">
        <f>(L647/L612)*Y94</f>
        <v>192.31355950607627</v>
      </c>
      <c r="M690" s="231">
        <f t="shared" si="16"/>
        <v>1390333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6"/>
        <v>0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239084.22999999995</v>
      </c>
      <c r="D692" s="256">
        <f>(D615/D612)*AA90</f>
        <v>0</v>
      </c>
      <c r="E692" s="258">
        <f>(E623/E612)*SUM(C692:D692)</f>
        <v>53008.159685209153</v>
      </c>
      <c r="F692" s="258">
        <f>(F624/F612)*AA64</f>
        <v>249.32297965606296</v>
      </c>
      <c r="G692" s="256">
        <f>(G625/G612)*AA91</f>
        <v>0</v>
      </c>
      <c r="H692" s="258">
        <f>(H628/H612)*AA60</f>
        <v>-73.43269632613783</v>
      </c>
      <c r="I692" s="256">
        <f>(I629/I612)*AA92</f>
        <v>0</v>
      </c>
      <c r="J692" s="256">
        <f>(J630/J612)*AA93</f>
        <v>0</v>
      </c>
      <c r="K692" s="256">
        <f>(K644/K612)*AA89</f>
        <v>11997.176493450399</v>
      </c>
      <c r="L692" s="256">
        <f>(L647/L612)*AA94</f>
        <v>0</v>
      </c>
      <c r="M692" s="231">
        <f t="shared" si="16"/>
        <v>65181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2145242.9699999997</v>
      </c>
      <c r="D693" s="256">
        <f>(D615/D612)*AB90</f>
        <v>62664.779386115115</v>
      </c>
      <c r="E693" s="258">
        <f>(E623/E612)*SUM(C693:D693)</f>
        <v>489522.56930400623</v>
      </c>
      <c r="F693" s="258">
        <f>(F624/F612)*AB64</f>
        <v>7573.6511001972931</v>
      </c>
      <c r="G693" s="256">
        <f>(G625/G612)*AB91</f>
        <v>0</v>
      </c>
      <c r="H693" s="258">
        <f>(H628/H612)*AB60</f>
        <v>-289.395661999743</v>
      </c>
      <c r="I693" s="256">
        <f>(I629/I612)*AB92</f>
        <v>54020.835689101717</v>
      </c>
      <c r="J693" s="256">
        <f>(J630/J612)*AB93</f>
        <v>0</v>
      </c>
      <c r="K693" s="256">
        <f>(K644/K612)*AB89</f>
        <v>507584.17006103834</v>
      </c>
      <c r="L693" s="256">
        <f>(L647/L612)*AB94</f>
        <v>0</v>
      </c>
      <c r="M693" s="231">
        <f t="shared" si="16"/>
        <v>1121077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888446.53000000014</v>
      </c>
      <c r="D694" s="256">
        <f>(D615/D612)*AC90</f>
        <v>5612.172071860331</v>
      </c>
      <c r="E694" s="258">
        <f>(E623/E612)*SUM(C694:D694)</f>
        <v>198224.72794368755</v>
      </c>
      <c r="F694" s="258">
        <f>(F624/F612)*AC64</f>
        <v>379.40849833918725</v>
      </c>
      <c r="G694" s="256">
        <f>(G625/G612)*AC91</f>
        <v>0</v>
      </c>
      <c r="H694" s="258">
        <f>(H628/H612)*AC60</f>
        <v>-398.70625511311681</v>
      </c>
      <c r="I694" s="256">
        <f>(I629/I612)*AC92</f>
        <v>4838.032277826992</v>
      </c>
      <c r="J694" s="256">
        <f>(J630/J612)*AC93</f>
        <v>0</v>
      </c>
      <c r="K694" s="256">
        <f>(K644/K612)*AC89</f>
        <v>87611.3481272011</v>
      </c>
      <c r="L694" s="256">
        <f>(L647/L612)*AC94</f>
        <v>1434.2229788319132</v>
      </c>
      <c r="M694" s="231">
        <f t="shared" si="16"/>
        <v>297701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4049</v>
      </c>
      <c r="D695" s="256">
        <f>(D615/D612)*AD90</f>
        <v>0</v>
      </c>
      <c r="E695" s="258">
        <f>(E623/E612)*SUM(C695:D695)</f>
        <v>897.7172545651041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6"/>
        <v>898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100421.99</v>
      </c>
      <c r="D696" s="256">
        <f>(D615/D612)*AE90</f>
        <v>6301.3861859484414</v>
      </c>
      <c r="E696" s="258">
        <f>(E623/E612)*SUM(C696:D696)</f>
        <v>23661.994632642247</v>
      </c>
      <c r="F696" s="258">
        <f>(F624/F612)*AE64</f>
        <v>13.906017800690895</v>
      </c>
      <c r="G696" s="256">
        <f>(G625/G612)*AE91</f>
        <v>0</v>
      </c>
      <c r="H696" s="258">
        <f>(H628/H612)*AE60</f>
        <v>0</v>
      </c>
      <c r="I696" s="256">
        <f>(I629/I612)*AE92</f>
        <v>5432.1765926478511</v>
      </c>
      <c r="J696" s="256">
        <f>(J630/J612)*AE93</f>
        <v>0</v>
      </c>
      <c r="K696" s="256">
        <f>(K644/K612)*AE89</f>
        <v>12240.9560184576</v>
      </c>
      <c r="L696" s="256">
        <f>(L647/L612)*AE94</f>
        <v>0</v>
      </c>
      <c r="M696" s="231">
        <f t="shared" si="16"/>
        <v>47650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6"/>
        <v>0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5884561.4</v>
      </c>
      <c r="D698" s="256">
        <f>(D615/D612)*AG90</f>
        <v>273465.83913792158</v>
      </c>
      <c r="E698" s="258">
        <f>(E623/E612)*SUM(C698:D698)</f>
        <v>1365316.6971242339</v>
      </c>
      <c r="F698" s="258">
        <f>(F624/F612)*AG64</f>
        <v>1558.2641281604956</v>
      </c>
      <c r="G698" s="256">
        <f>(G625/G612)*AG91</f>
        <v>0</v>
      </c>
      <c r="H698" s="258">
        <f>(H628/H612)*AG60</f>
        <v>-1518.8388291883641</v>
      </c>
      <c r="I698" s="256">
        <f>(I629/I612)*AG92</f>
        <v>235744.11826502436</v>
      </c>
      <c r="J698" s="256">
        <f>(J630/J612)*AG93</f>
        <v>0</v>
      </c>
      <c r="K698" s="256">
        <f>(K644/K612)*AG89</f>
        <v>772268.48919439106</v>
      </c>
      <c r="L698" s="256">
        <f>(L647/L612)*AG94</f>
        <v>291404.60800209368</v>
      </c>
      <c r="M698" s="231">
        <f t="shared" si="16"/>
        <v>2938239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6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6"/>
        <v>0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24943758.560000002</v>
      </c>
      <c r="D701" s="256">
        <f>(D615/D612)*AJ90</f>
        <v>0</v>
      </c>
      <c r="E701" s="258">
        <f>(E623/E612)*SUM(C701:D701)</f>
        <v>5530363.6584386313</v>
      </c>
      <c r="F701" s="258">
        <f>(F624/F612)*AJ64</f>
        <v>7036.0937522251024</v>
      </c>
      <c r="G701" s="256">
        <f>(G625/G612)*AJ91</f>
        <v>0</v>
      </c>
      <c r="H701" s="258">
        <f>(H628/H612)*AJ60</f>
        <v>-9371.44116798971</v>
      </c>
      <c r="I701" s="256">
        <f>(I629/I612)*AJ92</f>
        <v>0</v>
      </c>
      <c r="J701" s="256">
        <f>(J630/J612)*AJ93</f>
        <v>0</v>
      </c>
      <c r="K701" s="256">
        <f>(K644/K612)*AJ89</f>
        <v>610802.3325857</v>
      </c>
      <c r="L701" s="256">
        <f>(L647/L612)*AJ94</f>
        <v>452777.88970466569</v>
      </c>
      <c r="M701" s="231">
        <f t="shared" si="16"/>
        <v>6591609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152708.5</v>
      </c>
      <c r="D702" s="256">
        <f>(D615/D612)*AK90</f>
        <v>0</v>
      </c>
      <c r="E702" s="258">
        <f>(E623/E612)*SUM(C702:D702)</f>
        <v>33857.509352619214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10854.180651319159</v>
      </c>
      <c r="L702" s="256">
        <f>(L647/L612)*AK94</f>
        <v>0</v>
      </c>
      <c r="M702" s="231">
        <f t="shared" si="16"/>
        <v>44712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7533.34</v>
      </c>
      <c r="D703" s="256">
        <f>(D615/D612)*AL90</f>
        <v>0</v>
      </c>
      <c r="E703" s="258">
        <f>(E623/E612)*SUM(C703:D703)</f>
        <v>1670.241862806985</v>
      </c>
      <c r="F703" s="258">
        <f>(F624/F612)*AL64</f>
        <v>0</v>
      </c>
      <c r="G703" s="256">
        <f>(G625/G612)*AL91</f>
        <v>0</v>
      </c>
      <c r="H703" s="258">
        <f>(H628/H612)*AL60</f>
        <v>-2.1332995684263536</v>
      </c>
      <c r="I703" s="256">
        <f>(I629/I612)*AL92</f>
        <v>0</v>
      </c>
      <c r="J703" s="256">
        <f>(J630/J612)*AL93</f>
        <v>0</v>
      </c>
      <c r="K703" s="256">
        <f>(K644/K612)*AL89</f>
        <v>697.94706050376328</v>
      </c>
      <c r="L703" s="256">
        <f>(L647/L612)*AL94</f>
        <v>0</v>
      </c>
      <c r="M703" s="231">
        <f t="shared" si="16"/>
        <v>2366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6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6"/>
        <v>0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6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6"/>
        <v>0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6"/>
        <v>0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6"/>
        <v>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6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6"/>
        <v>0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6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469134.31</v>
      </c>
      <c r="D713" s="256">
        <f>(D615/D612)*AV90</f>
        <v>0</v>
      </c>
      <c r="E713" s="258">
        <f>(E623/E612)*SUM(C713:D713)</f>
        <v>104013.32793171017</v>
      </c>
      <c r="F713" s="258">
        <f>(F624/F612)*AV64</f>
        <v>218.34505322292583</v>
      </c>
      <c r="G713" s="256">
        <f>(G625/G612)*AV91</f>
        <v>0</v>
      </c>
      <c r="H713" s="258">
        <f>(H628/H612)*AV60</f>
        <v>-302.69678480888138</v>
      </c>
      <c r="I713" s="256">
        <f>(I629/I612)*AV92</f>
        <v>0</v>
      </c>
      <c r="J713" s="256">
        <f>(J630/J612)*AV93</f>
        <v>0</v>
      </c>
      <c r="K713" s="256">
        <f>(K644/K612)*AV89</f>
        <v>200.62343128503065</v>
      </c>
      <c r="L713" s="256">
        <f>(L647/L612)*AV94</f>
        <v>8876.3215566336512</v>
      </c>
      <c r="M713" s="231">
        <f t="shared" si="16"/>
        <v>113006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86744069.66</v>
      </c>
      <c r="D715" s="231">
        <f>SUM(D616:D647)+SUM(D668:D713)</f>
        <v>3207885.93</v>
      </c>
      <c r="E715" s="231">
        <f>SUM(E624:E647)+SUM(E668:E713)</f>
        <v>15742085.924380476</v>
      </c>
      <c r="F715" s="231">
        <f>SUM(F625:F648)+SUM(F668:F713)</f>
        <v>46169.560589117464</v>
      </c>
      <c r="G715" s="231">
        <f>SUM(G626:G647)+SUM(G668:G713)</f>
        <v>1457204.0216499558</v>
      </c>
      <c r="H715" s="231">
        <f>SUM(H629:H647)+SUM(H668:H713)</f>
        <v>-21935.532895050063</v>
      </c>
      <c r="I715" s="231">
        <f>SUM(I630:I647)+SUM(I668:I713)</f>
        <v>1969319.1953846044</v>
      </c>
      <c r="J715" s="231">
        <f>SUM(J631:J647)+SUM(J668:J713)</f>
        <v>0</v>
      </c>
      <c r="K715" s="231">
        <f>SUM(K668:K713)</f>
        <v>4629970.282972021</v>
      </c>
      <c r="L715" s="231">
        <f>SUM(L668:L713)</f>
        <v>1882365.437663717</v>
      </c>
      <c r="M715" s="231">
        <f>SUM(M668:M713)</f>
        <v>26011784</v>
      </c>
      <c r="N715" s="250" t="s">
        <v>697</v>
      </c>
    </row>
    <row r="716" ht="12.6" customHeight="1" s="231" customFormat="1">
      <c r="C716" s="253">
        <f>CE85</f>
        <v>86744069.660000011</v>
      </c>
      <c r="D716" s="231">
        <f>D615</f>
        <v>3207885.9299999997</v>
      </c>
      <c r="E716" s="231">
        <f>E623</f>
        <v>15742085.924380474</v>
      </c>
      <c r="F716" s="231">
        <f>F624</f>
        <v>46169.560589117456</v>
      </c>
      <c r="G716" s="231">
        <f>G625</f>
        <v>1457204.0216499558</v>
      </c>
      <c r="H716" s="231">
        <f>H628</f>
        <v>-21935.532895050063</v>
      </c>
      <c r="I716" s="231">
        <f>I629</f>
        <v>1969319.1953846042</v>
      </c>
      <c r="J716" s="231">
        <f>J630</f>
        <v>0</v>
      </c>
      <c r="K716" s="231">
        <f>K644</f>
        <v>4629970.28297202</v>
      </c>
      <c r="L716" s="231">
        <f>L647</f>
        <v>1882365.437663717</v>
      </c>
      <c r="M716" s="231">
        <f>C648</f>
        <v>26011783.379999995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905</v>
      </c>
      <c r="B1" s="183"/>
      <c r="C1" s="183"/>
    </row>
    <row r="2" ht="20.1" customHeight="1">
      <c r="A2" s="182"/>
      <c r="B2" s="183"/>
      <c r="C2" s="108" t="s">
        <v>906</v>
      </c>
    </row>
    <row r="3" ht="20.1" customHeight="1">
      <c r="A3" s="134" t="str">
        <f>"Hospital: "&amp;data!C98</f>
        <v>Hospital: St. Elizabeth Hospital</v>
      </c>
      <c r="B3" s="184"/>
      <c r="C3" s="156" t="str">
        <f>"FYE: "&amp;data!C96</f>
        <v>FYE: 06/30/2022</v>
      </c>
    </row>
    <row r="4" ht="20.1" customHeight="1">
      <c r="A4" s="185"/>
      <c r="B4" s="186" t="s">
        <v>907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-198678.31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40143692.67</v>
      </c>
    </row>
    <row r="9" ht="20.1" customHeight="1">
      <c r="A9" s="188">
        <v>5</v>
      </c>
      <c r="B9" s="190" t="s">
        <v>908</v>
      </c>
      <c r="C9" s="190">
        <f>data!C269</f>
        <v>29775742.979999997</v>
      </c>
    </row>
    <row r="10" ht="20.1" customHeight="1">
      <c r="A10" s="188">
        <v>6</v>
      </c>
      <c r="B10" s="190" t="s">
        <v>909</v>
      </c>
      <c r="C10" s="190">
        <f>data!C270</f>
        <v>0</v>
      </c>
    </row>
    <row r="11" ht="20.1" customHeight="1">
      <c r="A11" s="188">
        <v>7</v>
      </c>
      <c r="B11" s="190" t="s">
        <v>910</v>
      </c>
      <c r="C11" s="190">
        <f>data!C271</f>
        <v>230962.69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1963252.3199999998</v>
      </c>
    </row>
    <row r="14" ht="20.1" customHeight="1">
      <c r="A14" s="188">
        <v>10</v>
      </c>
      <c r="B14" s="190" t="s">
        <v>433</v>
      </c>
      <c r="C14" s="190">
        <f>data!C274</f>
        <v>140972.65</v>
      </c>
    </row>
    <row r="15" ht="20.1" customHeight="1">
      <c r="A15" s="188">
        <v>11</v>
      </c>
      <c r="B15" s="190" t="s">
        <v>911</v>
      </c>
      <c r="C15" s="190">
        <f>data!C275</f>
        <v>0</v>
      </c>
    </row>
    <row r="16" ht="20.1" customHeight="1">
      <c r="A16" s="188">
        <v>12</v>
      </c>
      <c r="B16" s="190" t="s">
        <v>912</v>
      </c>
      <c r="C16" s="190">
        <f>data!D276</f>
        <v>12504459.040000003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913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0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914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915</v>
      </c>
      <c r="C24" s="189"/>
    </row>
    <row r="25" ht="20.1" customHeight="1">
      <c r="A25" s="188">
        <v>21</v>
      </c>
      <c r="B25" s="190" t="s">
        <v>394</v>
      </c>
      <c r="C25" s="190">
        <f>data!C283</f>
        <v>3268423.02</v>
      </c>
    </row>
    <row r="26" ht="20.1" customHeight="1">
      <c r="A26" s="188">
        <v>22</v>
      </c>
      <c r="B26" s="190" t="s">
        <v>395</v>
      </c>
      <c r="C26" s="190">
        <f>data!C284</f>
        <v>577013.78</v>
      </c>
    </row>
    <row r="27" ht="20.1" customHeight="1">
      <c r="A27" s="188">
        <v>23</v>
      </c>
      <c r="B27" s="190" t="s">
        <v>396</v>
      </c>
      <c r="C27" s="190">
        <f>data!C285</f>
        <v>23757816.34</v>
      </c>
    </row>
    <row r="28" ht="20.1" customHeight="1">
      <c r="A28" s="188">
        <v>24</v>
      </c>
      <c r="B28" s="190" t="s">
        <v>916</v>
      </c>
      <c r="C28" s="190">
        <f>data!C286</f>
        <v>33750635.47</v>
      </c>
    </row>
    <row r="29" ht="20.1" customHeight="1">
      <c r="A29" s="188">
        <v>25</v>
      </c>
      <c r="B29" s="190" t="s">
        <v>398</v>
      </c>
      <c r="C29" s="190">
        <f>data!C287</f>
        <v>2416807.1</v>
      </c>
    </row>
    <row r="30" ht="20.1" customHeight="1">
      <c r="A30" s="188">
        <v>26</v>
      </c>
      <c r="B30" s="190" t="s">
        <v>442</v>
      </c>
      <c r="C30" s="190">
        <f>data!C288</f>
        <v>38326405.87</v>
      </c>
    </row>
    <row r="31" ht="20.1" customHeight="1">
      <c r="A31" s="188">
        <v>27</v>
      </c>
      <c r="B31" s="190" t="s">
        <v>401</v>
      </c>
      <c r="C31" s="190">
        <f>data!C289</f>
        <v>2814834.81</v>
      </c>
    </row>
    <row r="32" ht="20.1" customHeight="1">
      <c r="A32" s="188">
        <v>28</v>
      </c>
      <c r="B32" s="190" t="s">
        <v>402</v>
      </c>
      <c r="C32" s="190">
        <f>data!C290</f>
        <v>104912.06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917</v>
      </c>
      <c r="C34" s="190">
        <f>data!C292</f>
        <v>58250233.59</v>
      </c>
    </row>
    <row r="35" ht="20.1" customHeight="1">
      <c r="A35" s="188">
        <v>31</v>
      </c>
      <c r="B35" s="190" t="s">
        <v>918</v>
      </c>
      <c r="C35" s="190">
        <f>data!D293</f>
        <v>46766614.86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919</v>
      </c>
      <c r="C37" s="189"/>
    </row>
    <row r="38" ht="20.1" customHeight="1">
      <c r="A38" s="188">
        <v>34</v>
      </c>
      <c r="B38" s="190" t="s">
        <v>920</v>
      </c>
      <c r="C38" s="190">
        <f>data!C295</f>
        <v>0</v>
      </c>
    </row>
    <row r="39" ht="20.1" customHeight="1">
      <c r="A39" s="188">
        <v>35</v>
      </c>
      <c r="B39" s="190" t="s">
        <v>921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20145546.14</v>
      </c>
    </row>
    <row r="41" ht="20.1" customHeight="1">
      <c r="A41" s="188">
        <v>37</v>
      </c>
      <c r="B41" s="190" t="s">
        <v>437</v>
      </c>
      <c r="C41" s="190">
        <f>data!C298</f>
        <v>8800904.38</v>
      </c>
    </row>
    <row r="42" ht="20.1" customHeight="1">
      <c r="A42" s="188">
        <v>38</v>
      </c>
      <c r="B42" s="190" t="s">
        <v>922</v>
      </c>
      <c r="C42" s="190">
        <f>data!D299</f>
        <v>28946450.520000003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923</v>
      </c>
      <c r="C44" s="189"/>
    </row>
    <row r="45" ht="20.1" customHeight="1">
      <c r="A45" s="188">
        <v>41</v>
      </c>
      <c r="B45" s="190" t="s">
        <v>452</v>
      </c>
      <c r="C45" s="190">
        <f>data!C302</f>
        <v>552472.32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924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13019.16</v>
      </c>
    </row>
    <row r="49" ht="20.1" customHeight="1">
      <c r="A49" s="188">
        <v>45</v>
      </c>
      <c r="B49" s="190" t="s">
        <v>925</v>
      </c>
      <c r="C49" s="190">
        <f>data!D306</f>
        <v>565491.48</v>
      </c>
    </row>
    <row r="50" ht="20.1" customHeight="1">
      <c r="A50" s="193">
        <v>46</v>
      </c>
      <c r="B50" s="194" t="s">
        <v>926</v>
      </c>
      <c r="C50" s="190">
        <f>data!D308</f>
        <v>88783015.900000021</v>
      </c>
    </row>
    <row r="51" ht="20.1" customHeight="1"/>
    <row r="52" ht="20.1" customHeight="1"/>
    <row r="53" ht="20.1" customHeight="1">
      <c r="A53" s="182" t="s">
        <v>927</v>
      </c>
      <c r="B53" s="183"/>
      <c r="C53" s="183"/>
    </row>
    <row r="54" ht="20.1" customHeight="1">
      <c r="A54" s="182"/>
      <c r="B54" s="183"/>
      <c r="C54" s="108" t="s">
        <v>928</v>
      </c>
    </row>
    <row r="55" ht="20.1" customHeight="1">
      <c r="A55" s="134" t="str">
        <f>"Hospital: "&amp;data!C98</f>
        <v>Hospital: St. Elizabeth Hospital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929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930</v>
      </c>
      <c r="C59" s="190">
        <f>data!C315</f>
        <v>240979.54</v>
      </c>
    </row>
    <row r="60" ht="20.1" customHeight="1">
      <c r="A60" s="188">
        <v>4</v>
      </c>
      <c r="B60" s="190" t="s">
        <v>931</v>
      </c>
      <c r="C60" s="190">
        <f>data!C316</f>
        <v>3735668.83</v>
      </c>
    </row>
    <row r="61" ht="20.1" customHeight="1">
      <c r="A61" s="188">
        <v>5</v>
      </c>
      <c r="B61" s="190" t="s">
        <v>463</v>
      </c>
      <c r="C61" s="190">
        <f>data!C317</f>
        <v>3864611.66</v>
      </c>
    </row>
    <row r="62" ht="20.1" customHeight="1">
      <c r="A62" s="188">
        <v>6</v>
      </c>
      <c r="B62" s="190" t="s">
        <v>932</v>
      </c>
      <c r="C62" s="190">
        <f>data!C318</f>
        <v>0</v>
      </c>
    </row>
    <row r="63" ht="20.1" customHeight="1">
      <c r="A63" s="188">
        <v>7</v>
      </c>
      <c r="B63" s="190" t="s">
        <v>933</v>
      </c>
      <c r="C63" s="190">
        <f>data!C319</f>
        <v>1551787.19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0</v>
      </c>
    </row>
    <row r="67" ht="20.1" customHeight="1">
      <c r="A67" s="188">
        <v>11</v>
      </c>
      <c r="B67" s="190" t="s">
        <v>934</v>
      </c>
      <c r="C67" s="190">
        <f>data!C323</f>
        <v>253952.35</v>
      </c>
    </row>
    <row r="68" ht="20.1" customHeight="1">
      <c r="A68" s="188">
        <v>12</v>
      </c>
      <c r="B68" s="190" t="s">
        <v>935</v>
      </c>
      <c r="C68" s="190">
        <f>data!D324</f>
        <v>9646999.57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936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937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8916958.11</v>
      </c>
    </row>
    <row r="74" ht="20.1" customHeight="1">
      <c r="A74" s="188">
        <v>18</v>
      </c>
      <c r="B74" s="190" t="s">
        <v>938</v>
      </c>
      <c r="C74" s="190">
        <f>data!D329</f>
        <v>8916958.11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939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940</v>
      </c>
      <c r="C80" s="190">
        <f>data!C334</f>
        <v>1018624.02</v>
      </c>
    </row>
    <row r="81" ht="20.1" customHeight="1">
      <c r="A81" s="188">
        <v>25</v>
      </c>
      <c r="B81" s="190" t="s">
        <v>481</v>
      </c>
      <c r="C81" s="190">
        <f>data!C335</f>
        <v>0</v>
      </c>
    </row>
    <row r="82" ht="20.1" customHeight="1">
      <c r="A82" s="188">
        <v>26</v>
      </c>
      <c r="B82" s="190" t="s">
        <v>941</v>
      </c>
      <c r="C82" s="190">
        <f>data!C336</f>
        <v>0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0</v>
      </c>
    </row>
    <row r="85" ht="20.1" customHeight="1">
      <c r="A85" s="188">
        <v>29</v>
      </c>
      <c r="B85" s="190" t="s">
        <v>615</v>
      </c>
      <c r="C85" s="190">
        <f>data!D339</f>
        <v>1018624.02</v>
      </c>
    </row>
    <row r="86" ht="20.1" customHeight="1">
      <c r="A86" s="188">
        <v>30</v>
      </c>
      <c r="B86" s="190" t="s">
        <v>942</v>
      </c>
      <c r="C86" s="190">
        <f>data!D340</f>
        <v>253952.35</v>
      </c>
    </row>
    <row r="87" ht="20.1" customHeight="1">
      <c r="A87" s="188">
        <v>31</v>
      </c>
      <c r="B87" s="190" t="s">
        <v>943</v>
      </c>
      <c r="C87" s="190">
        <f>data!D341</f>
        <v>764671.67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944</v>
      </c>
      <c r="C89" s="190">
        <f>data!C343</f>
        <v>69454386.54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945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946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947</v>
      </c>
      <c r="C98" s="190">
        <f>data!C348</f>
        <v>0</v>
      </c>
    </row>
    <row r="99" ht="20.1" customHeight="1">
      <c r="A99" s="188">
        <v>43</v>
      </c>
      <c r="B99" s="190" t="s">
        <v>948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949</v>
      </c>
      <c r="C101" s="190">
        <f>data!C349</f>
        <v>0</v>
      </c>
    </row>
    <row r="102" ht="20.1" customHeight="1">
      <c r="A102" s="188">
        <v>46</v>
      </c>
      <c r="B102" s="190" t="s">
        <v>950</v>
      </c>
      <c r="C102" s="190">
        <f>data!C343+data!C345+data!C346+data!C347+data!C348-data!C349</f>
        <v>69454386.54</v>
      </c>
    </row>
    <row r="103" ht="20.1" customHeight="1">
      <c r="A103" s="188">
        <v>47</v>
      </c>
      <c r="B103" s="190" t="s">
        <v>951</v>
      </c>
      <c r="C103" s="190">
        <f>data!D352</f>
        <v>88783015.900000021</v>
      </c>
    </row>
    <row r="104" ht="20.1" customHeight="1"/>
    <row r="105" ht="20.1" customHeight="1"/>
    <row r="106" ht="20.1" customHeight="1">
      <c r="A106" s="182" t="s">
        <v>952</v>
      </c>
      <c r="B106" s="183"/>
      <c r="C106" s="183"/>
    </row>
    <row r="107" ht="20.1" customHeight="1">
      <c r="A107" s="184"/>
      <c r="C107" s="108" t="s">
        <v>953</v>
      </c>
    </row>
    <row r="108" ht="20.1" customHeight="1">
      <c r="A108" s="134" t="str">
        <f>"Hospital: "&amp;data!C98</f>
        <v>Hospital: St. Elizabeth Hospital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954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69056037.86</v>
      </c>
    </row>
    <row r="112" ht="20.1" customHeight="1">
      <c r="A112" s="188">
        <v>3</v>
      </c>
      <c r="B112" s="190" t="s">
        <v>498</v>
      </c>
      <c r="C112" s="190">
        <f>data!C359</f>
        <v>221219810</v>
      </c>
    </row>
    <row r="113" ht="20.1" customHeight="1">
      <c r="A113" s="188">
        <v>4</v>
      </c>
      <c r="B113" s="190" t="s">
        <v>955</v>
      </c>
      <c r="C113" s="190">
        <f>data!D360</f>
        <v>290275847.86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956</v>
      </c>
      <c r="C115" s="189"/>
    </row>
    <row r="116" ht="20.1" customHeight="1">
      <c r="A116" s="188">
        <v>7</v>
      </c>
      <c r="B116" s="202" t="s">
        <v>957</v>
      </c>
      <c r="C116" s="203">
        <f>data!C362</f>
        <v>2396210.17</v>
      </c>
    </row>
    <row r="117" ht="20.1" customHeight="1">
      <c r="A117" s="188">
        <v>8</v>
      </c>
      <c r="B117" s="190" t="s">
        <v>501</v>
      </c>
      <c r="C117" s="203">
        <f>data!C363</f>
        <v>197050162.57000002</v>
      </c>
    </row>
    <row r="118" ht="20.1" customHeight="1">
      <c r="A118" s="188">
        <v>9</v>
      </c>
      <c r="B118" s="190" t="s">
        <v>958</v>
      </c>
      <c r="C118" s="203">
        <f>data!C364</f>
        <v>3029018.88</v>
      </c>
    </row>
    <row r="119" ht="20.1" customHeight="1">
      <c r="A119" s="188">
        <v>10</v>
      </c>
      <c r="B119" s="190" t="s">
        <v>959</v>
      </c>
      <c r="C119" s="203">
        <f>data!C365</f>
        <v>2153855.67</v>
      </c>
    </row>
    <row r="120" ht="20.1" customHeight="1">
      <c r="A120" s="188">
        <v>11</v>
      </c>
      <c r="B120" s="190" t="s">
        <v>903</v>
      </c>
      <c r="C120" s="203">
        <f>data!D366</f>
        <v>204629247.29</v>
      </c>
    </row>
    <row r="121" ht="20.1" customHeight="1">
      <c r="A121" s="188">
        <v>12</v>
      </c>
      <c r="B121" s="190" t="s">
        <v>960</v>
      </c>
      <c r="C121" s="203">
        <f>data!D367</f>
        <v>85646600.570000023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961</v>
      </c>
      <c r="B125" s="206" t="s">
        <v>507</v>
      </c>
      <c r="C125" s="205">
        <f>data!C370</f>
        <v>0</v>
      </c>
    </row>
    <row r="126" ht="20.1" customHeight="1">
      <c r="A126" s="209" t="s">
        <v>962</v>
      </c>
      <c r="B126" s="206" t="s">
        <v>508</v>
      </c>
      <c r="C126" s="205">
        <f>data!C371</f>
        <v>0</v>
      </c>
    </row>
    <row r="127" ht="20.1" customHeight="1">
      <c r="A127" s="209" t="s">
        <v>963</v>
      </c>
      <c r="B127" s="206" t="s">
        <v>509</v>
      </c>
      <c r="C127" s="205">
        <f>data!C372</f>
        <v>0</v>
      </c>
    </row>
    <row r="128" ht="20.1" customHeight="1">
      <c r="A128" s="209" t="s">
        <v>964</v>
      </c>
      <c r="B128" s="206" t="s">
        <v>510</v>
      </c>
      <c r="C128" s="205">
        <f>data!C373</f>
        <v>0</v>
      </c>
    </row>
    <row r="129" ht="20.1" customHeight="1">
      <c r="A129" s="209" t="s">
        <v>965</v>
      </c>
      <c r="B129" s="206" t="s">
        <v>511</v>
      </c>
      <c r="C129" s="205">
        <f>data!C374</f>
        <v>0</v>
      </c>
    </row>
    <row r="130" ht="20.1" customHeight="1">
      <c r="A130" s="209" t="s">
        <v>966</v>
      </c>
      <c r="B130" s="206" t="s">
        <v>512</v>
      </c>
      <c r="C130" s="205">
        <f>data!C375</f>
        <v>0</v>
      </c>
    </row>
    <row r="131" ht="20.1" customHeight="1">
      <c r="A131" s="209" t="s">
        <v>967</v>
      </c>
      <c r="B131" s="206" t="s">
        <v>513</v>
      </c>
      <c r="C131" s="205">
        <f>data!C376</f>
        <v>0</v>
      </c>
    </row>
    <row r="132" ht="20.1" customHeight="1">
      <c r="A132" s="209" t="s">
        <v>968</v>
      </c>
      <c r="B132" s="206" t="s">
        <v>514</v>
      </c>
      <c r="C132" s="205">
        <f>data!C377</f>
        <v>0</v>
      </c>
    </row>
    <row r="133" ht="20.1" customHeight="1">
      <c r="A133" s="209" t="s">
        <v>969</v>
      </c>
      <c r="B133" s="206" t="s">
        <v>515</v>
      </c>
      <c r="C133" s="205">
        <f>data!C378</f>
        <v>0</v>
      </c>
    </row>
    <row r="134" ht="20.1" customHeight="1">
      <c r="A134" s="209" t="s">
        <v>970</v>
      </c>
      <c r="B134" s="206" t="s">
        <v>516</v>
      </c>
      <c r="C134" s="205">
        <f>data!C379</f>
        <v>0</v>
      </c>
    </row>
    <row r="135" ht="20.1" customHeight="1">
      <c r="A135" s="209" t="s">
        <v>971</v>
      </c>
      <c r="B135" s="206" t="s">
        <v>517</v>
      </c>
      <c r="C135" s="205">
        <f>data!C380</f>
        <v>1347336.33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972</v>
      </c>
      <c r="C137" s="203">
        <f>data!D383</f>
        <v>1347336.33</v>
      </c>
    </row>
    <row r="138" ht="20.1" customHeight="1">
      <c r="A138" s="188">
        <v>18</v>
      </c>
      <c r="B138" s="190" t="s">
        <v>973</v>
      </c>
      <c r="C138" s="203">
        <f>data!D384</f>
        <v>86993936.900000021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974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40531453.06</v>
      </c>
    </row>
    <row r="142" ht="20.1" customHeight="1">
      <c r="A142" s="188">
        <v>22</v>
      </c>
      <c r="B142" s="190" t="s">
        <v>11</v>
      </c>
      <c r="C142" s="203">
        <f>data!C390</f>
        <v>7684394.32</v>
      </c>
    </row>
    <row r="143" ht="20.1" customHeight="1">
      <c r="A143" s="188">
        <v>23</v>
      </c>
      <c r="B143" s="190" t="s">
        <v>264</v>
      </c>
      <c r="C143" s="203">
        <f>data!C391</f>
        <v>2361063.72</v>
      </c>
    </row>
    <row r="144" ht="20.1" customHeight="1">
      <c r="A144" s="188">
        <v>24</v>
      </c>
      <c r="B144" s="190" t="s">
        <v>265</v>
      </c>
      <c r="C144" s="203">
        <f>data!C392</f>
        <v>7966021.34</v>
      </c>
    </row>
    <row r="145" ht="20.1" customHeight="1">
      <c r="A145" s="188">
        <v>25</v>
      </c>
      <c r="B145" s="190" t="s">
        <v>975</v>
      </c>
      <c r="C145" s="203">
        <f>data!C393</f>
        <v>605780.04</v>
      </c>
    </row>
    <row r="146" ht="20.1" customHeight="1">
      <c r="A146" s="188">
        <v>26</v>
      </c>
      <c r="B146" s="190" t="s">
        <v>976</v>
      </c>
      <c r="C146" s="203">
        <f>data!C394</f>
        <v>20893357.400000002</v>
      </c>
    </row>
    <row r="147" ht="20.1" customHeight="1">
      <c r="A147" s="188">
        <v>27</v>
      </c>
      <c r="B147" s="190" t="s">
        <v>16</v>
      </c>
      <c r="C147" s="203">
        <f>data!C395</f>
        <v>4095898.22</v>
      </c>
    </row>
    <row r="148" ht="20.1" customHeight="1">
      <c r="A148" s="188">
        <v>28</v>
      </c>
      <c r="B148" s="190" t="s">
        <v>977</v>
      </c>
      <c r="C148" s="203">
        <f>data!C396</f>
        <v>1836351.09</v>
      </c>
    </row>
    <row r="149" ht="20.1" customHeight="1">
      <c r="A149" s="188">
        <v>29</v>
      </c>
      <c r="B149" s="190" t="s">
        <v>528</v>
      </c>
      <c r="C149" s="203">
        <f>data!C397</f>
        <v>373721.51</v>
      </c>
    </row>
    <row r="150" ht="20.1" customHeight="1">
      <c r="A150" s="188">
        <v>30</v>
      </c>
      <c r="B150" s="190" t="s">
        <v>978</v>
      </c>
      <c r="C150" s="203">
        <f>data!C398</f>
        <v>879604.04</v>
      </c>
    </row>
    <row r="151" ht="20.1" customHeight="1">
      <c r="A151" s="188">
        <v>31</v>
      </c>
      <c r="B151" s="190" t="s">
        <v>530</v>
      </c>
      <c r="C151" s="203">
        <f>data!C399</f>
        <v>7168.93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979</v>
      </c>
      <c r="B153" s="207" t="s">
        <v>270</v>
      </c>
      <c r="C153" s="203">
        <f>data!C401</f>
        <v>0</v>
      </c>
    </row>
    <row r="154" ht="20.1" customHeight="1">
      <c r="A154" s="209" t="s">
        <v>980</v>
      </c>
      <c r="B154" s="207" t="s">
        <v>271</v>
      </c>
      <c r="C154" s="203">
        <f>data!C402</f>
        <v>0</v>
      </c>
    </row>
    <row r="155" ht="20.1" customHeight="1">
      <c r="A155" s="209" t="s">
        <v>981</v>
      </c>
      <c r="B155" s="207" t="s">
        <v>982</v>
      </c>
      <c r="C155" s="203">
        <f>data!C403</f>
        <v>0</v>
      </c>
    </row>
    <row r="156" ht="20.1" customHeight="1">
      <c r="A156" s="209" t="s">
        <v>983</v>
      </c>
      <c r="B156" s="207" t="s">
        <v>273</v>
      </c>
      <c r="C156" s="203">
        <f>data!C404</f>
        <v>0</v>
      </c>
    </row>
    <row r="157" ht="20.1" customHeight="1">
      <c r="A157" s="209" t="s">
        <v>984</v>
      </c>
      <c r="B157" s="207" t="s">
        <v>274</v>
      </c>
      <c r="C157" s="203">
        <f>data!C405</f>
        <v>0</v>
      </c>
    </row>
    <row r="158" ht="20.1" customHeight="1">
      <c r="A158" s="209" t="s">
        <v>985</v>
      </c>
      <c r="B158" s="207" t="s">
        <v>275</v>
      </c>
      <c r="C158" s="203">
        <f>data!C406</f>
        <v>0</v>
      </c>
    </row>
    <row r="159" ht="20.1" customHeight="1">
      <c r="A159" s="209" t="s">
        <v>986</v>
      </c>
      <c r="B159" s="207" t="s">
        <v>276</v>
      </c>
      <c r="C159" s="203">
        <f>data!C407</f>
        <v>0</v>
      </c>
    </row>
    <row r="160" ht="20.1" customHeight="1">
      <c r="A160" s="209" t="s">
        <v>987</v>
      </c>
      <c r="B160" s="207" t="s">
        <v>277</v>
      </c>
      <c r="C160" s="203">
        <f>data!C408</f>
        <v>0</v>
      </c>
    </row>
    <row r="161" ht="20.1" customHeight="1">
      <c r="A161" s="209" t="s">
        <v>988</v>
      </c>
      <c r="B161" s="207" t="s">
        <v>278</v>
      </c>
      <c r="C161" s="203">
        <f>data!C409</f>
        <v>0</v>
      </c>
    </row>
    <row r="162" ht="20.1" customHeight="1">
      <c r="A162" s="209" t="s">
        <v>989</v>
      </c>
      <c r="B162" s="207" t="s">
        <v>279</v>
      </c>
      <c r="C162" s="203">
        <f>data!C410</f>
        <v>0</v>
      </c>
    </row>
    <row r="163" ht="20.1" customHeight="1">
      <c r="A163" s="209" t="s">
        <v>990</v>
      </c>
      <c r="B163" s="207" t="s">
        <v>280</v>
      </c>
      <c r="C163" s="203">
        <f>data!C411</f>
        <v>0</v>
      </c>
    </row>
    <row r="164" ht="20.1" customHeight="1">
      <c r="A164" s="209" t="s">
        <v>991</v>
      </c>
      <c r="B164" s="207" t="s">
        <v>281</v>
      </c>
      <c r="C164" s="203">
        <f>data!C412</f>
        <v>0</v>
      </c>
    </row>
    <row r="165" ht="20.1" customHeight="1">
      <c r="A165" s="209" t="s">
        <v>992</v>
      </c>
      <c r="B165" s="207" t="s">
        <v>282</v>
      </c>
      <c r="C165" s="203">
        <f>data!C413</f>
        <v>0</v>
      </c>
    </row>
    <row r="166" ht="20.1" customHeight="1">
      <c r="A166" s="209" t="s">
        <v>993</v>
      </c>
      <c r="B166" s="207" t="s">
        <v>994</v>
      </c>
      <c r="C166" s="203">
        <f>data!C414</f>
        <v>856591.8599999845</v>
      </c>
    </row>
    <row r="167" ht="20.1" customHeight="1">
      <c r="A167" s="188">
        <v>34</v>
      </c>
      <c r="B167" s="190" t="s">
        <v>995</v>
      </c>
      <c r="C167" s="203">
        <f>data!D416</f>
        <v>88091405.53</v>
      </c>
    </row>
    <row r="168" ht="20.1" customHeight="1">
      <c r="A168" s="188">
        <v>35</v>
      </c>
      <c r="B168" s="190" t="s">
        <v>996</v>
      </c>
      <c r="C168" s="203">
        <f>data!D417</f>
        <v>-1097468.6299999803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997</v>
      </c>
      <c r="C170" s="203">
        <f>data!D420</f>
        <v>-124480.76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998</v>
      </c>
      <c r="C172" s="190">
        <f>data!D421</f>
        <v>-1221949.3899999803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999</v>
      </c>
      <c r="C174" s="203">
        <f>data!C422</f>
        <v>0</v>
      </c>
    </row>
    <row r="175" ht="20.1" customHeight="1">
      <c r="A175" s="188">
        <v>42</v>
      </c>
      <c r="B175" s="190" t="s">
        <v>1000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1001</v>
      </c>
      <c r="C177" s="203">
        <f>data!D424</f>
        <v>-1221949.3899999803</v>
      </c>
    </row>
    <row r="178" ht="20.1" customHeight="1">
      <c r="A178" s="193">
        <v>45</v>
      </c>
      <c r="B178" s="192" t="s">
        <v>1002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1003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1004</v>
      </c>
    </row>
    <row r="3" ht="20.1" customHeight="1">
      <c r="A3" s="283"/>
      <c r="I3" s="283"/>
    </row>
    <row r="4" ht="20.1" customHeight="1">
      <c r="A4" s="285" t="str">
        <f>"Hospital: "&amp;data!C98</f>
        <v>Hospital: St. Elizabeth Hospital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1005</v>
      </c>
      <c r="C6" s="292" t="s">
        <v>118</v>
      </c>
      <c r="D6" s="293" t="s">
        <v>1006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1007</v>
      </c>
      <c r="E7" s="293" t="s">
        <v>190</v>
      </c>
      <c r="F7" s="293" t="s">
        <v>1008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1009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0</v>
      </c>
      <c r="D9" s="287">
        <f>data!D59</f>
        <v>0</v>
      </c>
      <c r="E9" s="287">
        <f>data!E59</f>
        <v>5411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0</v>
      </c>
      <c r="D10" s="294">
        <f>data!D60</f>
        <v>0</v>
      </c>
      <c r="E10" s="294">
        <f>data!E60</f>
        <v>37.818798076923073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0</v>
      </c>
      <c r="D11" s="287">
        <f>data!D61</f>
        <v>0</v>
      </c>
      <c r="E11" s="287">
        <f>data!E61</f>
        <v>4829961.8299999991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0</v>
      </c>
      <c r="D12" s="287">
        <f>data!D62</f>
        <v>0</v>
      </c>
      <c r="E12" s="287">
        <f>data!E62</f>
        <v>913562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0</v>
      </c>
      <c r="D14" s="287">
        <f>data!D64</f>
        <v>0</v>
      </c>
      <c r="E14" s="287">
        <f>data!E64</f>
        <v>252188.50999999998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0</v>
      </c>
      <c r="D15" s="287">
        <f>data!D65</f>
        <v>0</v>
      </c>
      <c r="E15" s="287">
        <f>data!E65</f>
        <v>797.24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0</v>
      </c>
      <c r="D16" s="287">
        <f>data!D66</f>
        <v>0</v>
      </c>
      <c r="E16" s="287">
        <f>data!E66</f>
        <v>129477.32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0</v>
      </c>
      <c r="D17" s="287">
        <f>data!D67</f>
        <v>0</v>
      </c>
      <c r="E17" s="287">
        <f>data!E67</f>
        <v>384715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1010</v>
      </c>
      <c r="C18" s="287">
        <f>data!C68</f>
        <v>0</v>
      </c>
      <c r="D18" s="287">
        <f>data!D68</f>
        <v>0</v>
      </c>
      <c r="E18" s="287">
        <f>data!E68</f>
        <v>2924.37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1011</v>
      </c>
      <c r="C19" s="287">
        <f>data!C69</f>
        <v>0</v>
      </c>
      <c r="D19" s="287">
        <f>data!D69</f>
        <v>0</v>
      </c>
      <c r="E19" s="287">
        <f>data!E69</f>
        <v>10061.98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0</v>
      </c>
      <c r="D20" s="287">
        <f>-data!D84</f>
        <v>0</v>
      </c>
      <c r="E20" s="287">
        <f>-data!E84</f>
        <v>-6000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1012</v>
      </c>
      <c r="C21" s="287">
        <f>data!C85</f>
        <v>0</v>
      </c>
      <c r="D21" s="287">
        <f>data!D85</f>
        <v>0</v>
      </c>
      <c r="E21" s="287">
        <f>data!E85</f>
        <v>6517688.25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1013</v>
      </c>
      <c r="C23" s="295">
        <f>+data!M668</f>
        <v>0</v>
      </c>
      <c r="D23" s="295">
        <f>+data!M669</f>
        <v>0</v>
      </c>
      <c r="E23" s="295">
        <f>+data!M670</f>
        <v>4921681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ht="20.1" customHeight="1">
      <c r="A24" s="279">
        <v>19</v>
      </c>
      <c r="B24" s="295" t="s">
        <v>1014</v>
      </c>
      <c r="C24" s="287">
        <f>data!C87</f>
        <v>0</v>
      </c>
      <c r="D24" s="287">
        <f>data!D87</f>
        <v>0</v>
      </c>
      <c r="E24" s="287">
        <f>data!E87</f>
        <v>20431891.31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1015</v>
      </c>
      <c r="C25" s="287">
        <f>data!C88</f>
        <v>0</v>
      </c>
      <c r="D25" s="287">
        <f>data!D88</f>
        <v>0</v>
      </c>
      <c r="E25" s="287">
        <f>data!E88</f>
        <v>3463824.3700000006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1016</v>
      </c>
      <c r="C26" s="287">
        <f>data!C89</f>
        <v>0</v>
      </c>
      <c r="D26" s="287">
        <f>data!D89</f>
        <v>0</v>
      </c>
      <c r="E26" s="287">
        <f>data!E89</f>
        <v>23895715.68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ht="20.1" customHeight="1">
      <c r="A27" s="279" t="s">
        <v>1017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1018</v>
      </c>
      <c r="C28" s="287">
        <f>data!C90</f>
        <v>0</v>
      </c>
      <c r="D28" s="287">
        <f>data!D90</f>
        <v>0</v>
      </c>
      <c r="E28" s="287">
        <f>data!E90</f>
        <v>15862.363636363636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1019</v>
      </c>
      <c r="C29" s="287">
        <f>data!C91</f>
        <v>0</v>
      </c>
      <c r="D29" s="287">
        <f>data!D91</f>
        <v>0</v>
      </c>
      <c r="E29" s="287">
        <f>data!E91</f>
        <v>15775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1020</v>
      </c>
      <c r="C30" s="287">
        <f>data!C92</f>
        <v>0</v>
      </c>
      <c r="D30" s="287">
        <f>data!D92</f>
        <v>0</v>
      </c>
      <c r="E30" s="287">
        <f>data!E92</f>
        <v>3819.8279095473572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1021</v>
      </c>
      <c r="C31" s="287">
        <f>data!C93</f>
        <v>0</v>
      </c>
      <c r="D31" s="287">
        <f>data!D93</f>
        <v>0</v>
      </c>
      <c r="E31" s="287">
        <f>data!E93</f>
        <v>42816.26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0</v>
      </c>
      <c r="D32" s="294">
        <f>data!D94</f>
        <v>0</v>
      </c>
      <c r="E32" s="294">
        <f>data!E94</f>
        <v>33.61808653846154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1003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1022</v>
      </c>
    </row>
    <row r="35" ht="20.1" customHeight="1">
      <c r="A35" s="283"/>
      <c r="I35" s="283"/>
    </row>
    <row r="36" ht="20.1" customHeight="1">
      <c r="A36" s="285" t="str">
        <f>"Hospital: "&amp;data!C98</f>
        <v>Hospital: St. Elizabeth Hospital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1005</v>
      </c>
      <c r="C38" s="293"/>
      <c r="D38" s="293" t="s">
        <v>126</v>
      </c>
      <c r="E38" s="293" t="s">
        <v>127</v>
      </c>
      <c r="F38" s="293" t="s">
        <v>1023</v>
      </c>
      <c r="G38" s="293" t="s">
        <v>129</v>
      </c>
      <c r="H38" s="293" t="s">
        <v>1024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1009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1009</v>
      </c>
      <c r="I41" s="287">
        <f>data!P59</f>
        <v>134760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15.703581730769232</v>
      </c>
      <c r="I42" s="294">
        <f>data!P60</f>
        <v>20.148769230769229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2206673.1700000004</v>
      </c>
      <c r="I43" s="287">
        <f>data!P61</f>
        <v>2237193.2499999991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417260</v>
      </c>
      <c r="I44" s="287">
        <f>data!P62</f>
        <v>423350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478020.76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127087.76000000001</v>
      </c>
      <c r="I46" s="287">
        <f>data!P64</f>
        <v>3161781.1000000015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1167.7099999999998</v>
      </c>
      <c r="I47" s="287">
        <f>data!P65</f>
        <v>2009.3999999999999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101337.7</v>
      </c>
      <c r="I48" s="287">
        <f>data!P66</f>
        <v>400630.65000000008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147317</v>
      </c>
      <c r="I49" s="287">
        <f>data!P67</f>
        <v>776883</v>
      </c>
    </row>
    <row r="50" ht="20.1" customHeight="1">
      <c r="A50" s="279">
        <v>13</v>
      </c>
      <c r="B50" s="287" t="s">
        <v>1010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1146.01</v>
      </c>
      <c r="I50" s="287">
        <f>data!P68</f>
        <v>15762.310000000001</v>
      </c>
    </row>
    <row r="51" ht="20.1" customHeight="1">
      <c r="A51" s="279">
        <v>14</v>
      </c>
      <c r="B51" s="287" t="s">
        <v>1011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2962.01</v>
      </c>
      <c r="I51" s="287">
        <f>data!P69</f>
        <v>23657.42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-14571.71</v>
      </c>
      <c r="I52" s="287">
        <f>-data!P84</f>
        <v>0</v>
      </c>
    </row>
    <row r="53" ht="20.1" customHeight="1">
      <c r="A53" s="279">
        <v>16</v>
      </c>
      <c r="B53" s="295" t="s">
        <v>1012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2990379.6500000004</v>
      </c>
      <c r="I53" s="287">
        <f>data!P85</f>
        <v>7519287.8900000006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1013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1486729</v>
      </c>
      <c r="I55" s="295">
        <f>+data!M681</f>
        <v>4186094</v>
      </c>
    </row>
    <row r="56" ht="20.1" customHeight="1">
      <c r="A56" s="279">
        <v>19</v>
      </c>
      <c r="B56" s="295" t="s">
        <v>1014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10083061.68</v>
      </c>
      <c r="I56" s="287">
        <f>data!P87</f>
        <v>10000036.94</v>
      </c>
    </row>
    <row r="57" ht="20.1" customHeight="1">
      <c r="A57" s="279">
        <v>20</v>
      </c>
      <c r="B57" s="295" t="s">
        <v>1015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730645.75</v>
      </c>
      <c r="I57" s="287">
        <f>data!P88</f>
        <v>63146876.29999999</v>
      </c>
    </row>
    <row r="58" ht="20.1" customHeight="1">
      <c r="A58" s="279">
        <v>21</v>
      </c>
      <c r="B58" s="295" t="s">
        <v>1016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10813707.43</v>
      </c>
      <c r="I58" s="287">
        <f>data!P89</f>
        <v>73146913.24</v>
      </c>
    </row>
    <row r="59" ht="20.1" customHeight="1">
      <c r="A59" s="279" t="s">
        <v>1017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1018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5994.363636363636</v>
      </c>
      <c r="I60" s="287">
        <f>data!P90</f>
        <v>17054.363636363636</v>
      </c>
      <c r="K60" s="298"/>
    </row>
    <row r="61" ht="20.1" customHeight="1">
      <c r="A61" s="279">
        <v>23</v>
      </c>
      <c r="B61" s="287" t="s">
        <v>1019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1020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1443.5072882622883</v>
      </c>
      <c r="I62" s="287">
        <f>data!P92</f>
        <v>4106.87434049302</v>
      </c>
    </row>
    <row r="63" ht="20.1" customHeight="1">
      <c r="A63" s="279">
        <v>25</v>
      </c>
      <c r="B63" s="287" t="s">
        <v>1021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15736.05</v>
      </c>
      <c r="I63" s="287">
        <f>data!P93</f>
        <v>24369.31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14.647110576923078</v>
      </c>
      <c r="I64" s="294">
        <f>data!P94</f>
        <v>10.238413461538462</v>
      </c>
    </row>
    <row r="65" ht="20.1" customHeight="1">
      <c r="A65" s="280" t="s">
        <v>1003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1025</v>
      </c>
    </row>
    <row r="67" ht="20.1" customHeight="1">
      <c r="A67" s="283"/>
    </row>
    <row r="68" ht="20.1" customHeight="1">
      <c r="A68" s="285" t="str">
        <f>"Hospital: "&amp;data!C98</f>
        <v>Hospital: St. Elizabeth Hospital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1005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1026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1009</v>
      </c>
      <c r="C72" s="289" t="s">
        <v>1027</v>
      </c>
      <c r="D72" s="288" t="s">
        <v>1028</v>
      </c>
      <c r="E72" s="299"/>
      <c r="F72" s="299"/>
      <c r="G72" s="288" t="s">
        <v>1029</v>
      </c>
      <c r="H72" s="288" t="s">
        <v>1029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80490</v>
      </c>
      <c r="D73" s="295">
        <f>data!R59</f>
        <v>134970</v>
      </c>
      <c r="E73" s="299"/>
      <c r="F73" s="299"/>
      <c r="G73" s="287">
        <f>data!U59</f>
        <v>89654</v>
      </c>
      <c r="H73" s="287">
        <f>data!V59</f>
        <v>0</v>
      </c>
      <c r="I73" s="287">
        <f>data!W59</f>
        <v>3950.0429</v>
      </c>
    </row>
    <row r="74" ht="20.1" customHeight="1">
      <c r="A74" s="279">
        <v>5</v>
      </c>
      <c r="B74" s="287" t="s">
        <v>262</v>
      </c>
      <c r="C74" s="294">
        <f>data!Q60</f>
        <v>10.262225961538462</v>
      </c>
      <c r="D74" s="294">
        <f>data!R60</f>
        <v>0</v>
      </c>
      <c r="E74" s="294">
        <f>data!S60</f>
        <v>5.3727932692307689</v>
      </c>
      <c r="F74" s="294">
        <f>data!T60</f>
        <v>0.36266826923076922</v>
      </c>
      <c r="G74" s="294">
        <f>data!U60</f>
        <v>11.461331730769231</v>
      </c>
      <c r="H74" s="294">
        <f>data!V60</f>
        <v>0</v>
      </c>
      <c r="I74" s="294">
        <f>data!W60</f>
        <v>1.9076826923076924</v>
      </c>
    </row>
    <row r="75" ht="20.1" customHeight="1">
      <c r="A75" s="279">
        <v>6</v>
      </c>
      <c r="B75" s="287" t="s">
        <v>263</v>
      </c>
      <c r="C75" s="287">
        <f>data!Q61</f>
        <v>1316970.81</v>
      </c>
      <c r="D75" s="287">
        <f>data!R61</f>
        <v>0</v>
      </c>
      <c r="E75" s="287">
        <f>data!S61</f>
        <v>348165.94</v>
      </c>
      <c r="F75" s="287">
        <f>data!T61</f>
        <v>37435.81</v>
      </c>
      <c r="G75" s="287">
        <f>data!U61</f>
        <v>895392.7899999998</v>
      </c>
      <c r="H75" s="287">
        <f>data!V61</f>
        <v>0</v>
      </c>
      <c r="I75" s="287">
        <f>data!W61</f>
        <v>266166.49</v>
      </c>
    </row>
    <row r="76" ht="20.1" customHeight="1">
      <c r="A76" s="279">
        <v>7</v>
      </c>
      <c r="B76" s="287" t="s">
        <v>11</v>
      </c>
      <c r="C76" s="287">
        <f>data!Q62</f>
        <v>248764</v>
      </c>
      <c r="D76" s="287">
        <f>data!R62</f>
        <v>0</v>
      </c>
      <c r="E76" s="287">
        <f>data!S62</f>
        <v>65841</v>
      </c>
      <c r="F76" s="287">
        <f>data!T62</f>
        <v>7071</v>
      </c>
      <c r="G76" s="287">
        <f>data!U62</f>
        <v>170376</v>
      </c>
      <c r="H76" s="287">
        <f>data!V62</f>
        <v>0</v>
      </c>
      <c r="I76" s="287">
        <f>data!W62</f>
        <v>50277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115597.97</v>
      </c>
      <c r="E77" s="287">
        <f>data!S63</f>
        <v>0</v>
      </c>
      <c r="F77" s="287">
        <f>data!T63</f>
        <v>0</v>
      </c>
      <c r="G77" s="287">
        <f>data!U63</f>
        <v>948.1</v>
      </c>
      <c r="H77" s="287">
        <f>data!V63</f>
        <v>0</v>
      </c>
      <c r="I77" s="287">
        <f>data!W63</f>
        <v>2400</v>
      </c>
    </row>
    <row r="78" ht="20.1" customHeight="1">
      <c r="A78" s="279">
        <v>9</v>
      </c>
      <c r="B78" s="287" t="s">
        <v>265</v>
      </c>
      <c r="C78" s="287">
        <f>data!Q64</f>
        <v>58405.560000000005</v>
      </c>
      <c r="D78" s="287">
        <f>data!R64</f>
        <v>65502.93</v>
      </c>
      <c r="E78" s="287">
        <f>data!S64</f>
        <v>143167.38999999999</v>
      </c>
      <c r="F78" s="287">
        <f>data!T64</f>
        <v>42741.12000000001</v>
      </c>
      <c r="G78" s="287">
        <f>data!U64</f>
        <v>626997.02000000025</v>
      </c>
      <c r="H78" s="287">
        <f>data!V64</f>
        <v>0</v>
      </c>
      <c r="I78" s="287">
        <f>data!W64</f>
        <v>5887.5400000000009</v>
      </c>
    </row>
    <row r="79" ht="20.1" customHeight="1">
      <c r="A79" s="279">
        <v>10</v>
      </c>
      <c r="B79" s="287" t="s">
        <v>525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2844.4700000000003</v>
      </c>
      <c r="H79" s="287">
        <f>data!V65</f>
        <v>0</v>
      </c>
      <c r="I79" s="287">
        <f>data!W65</f>
        <v>0</v>
      </c>
    </row>
    <row r="80" ht="20.1" customHeight="1">
      <c r="A80" s="279">
        <v>11</v>
      </c>
      <c r="B80" s="287" t="s">
        <v>526</v>
      </c>
      <c r="C80" s="287">
        <f>data!Q66</f>
        <v>4440.15</v>
      </c>
      <c r="D80" s="287">
        <f>data!R66</f>
        <v>0</v>
      </c>
      <c r="E80" s="287">
        <f>data!S66</f>
        <v>35247.22</v>
      </c>
      <c r="F80" s="287">
        <f>data!T66</f>
        <v>0</v>
      </c>
      <c r="G80" s="287">
        <f>data!U66</f>
        <v>342709.36999999994</v>
      </c>
      <c r="H80" s="287">
        <f>data!V66</f>
        <v>0</v>
      </c>
      <c r="I80" s="287">
        <f>data!W66</f>
        <v>99891.79</v>
      </c>
    </row>
    <row r="81" ht="20.1" customHeight="1">
      <c r="A81" s="279">
        <v>12</v>
      </c>
      <c r="B81" s="287" t="s">
        <v>16</v>
      </c>
      <c r="C81" s="287">
        <f>data!Q67</f>
        <v>28063</v>
      </c>
      <c r="D81" s="287">
        <f>data!R67</f>
        <v>5198</v>
      </c>
      <c r="E81" s="287">
        <f>data!S67</f>
        <v>64918</v>
      </c>
      <c r="F81" s="287">
        <f>data!T67</f>
        <v>0</v>
      </c>
      <c r="G81" s="287">
        <f>data!U67</f>
        <v>60686</v>
      </c>
      <c r="H81" s="287">
        <f>data!V67</f>
        <v>0</v>
      </c>
      <c r="I81" s="287">
        <f>data!W67</f>
        <v>20516</v>
      </c>
    </row>
    <row r="82" ht="20.1" customHeight="1">
      <c r="A82" s="279">
        <v>13</v>
      </c>
      <c r="B82" s="287" t="s">
        <v>1010</v>
      </c>
      <c r="C82" s="287">
        <f>data!Q68</f>
        <v>0</v>
      </c>
      <c r="D82" s="287">
        <f>data!R68</f>
        <v>0</v>
      </c>
      <c r="E82" s="287">
        <f>data!S68</f>
        <v>2296.42</v>
      </c>
      <c r="F82" s="287">
        <f>data!T68</f>
        <v>0</v>
      </c>
      <c r="G82" s="287">
        <f>data!U68</f>
        <v>13464.78</v>
      </c>
      <c r="H82" s="287">
        <f>data!V68</f>
        <v>0</v>
      </c>
      <c r="I82" s="287">
        <f>data!W68</f>
        <v>0</v>
      </c>
    </row>
    <row r="83" ht="20.1" customHeight="1">
      <c r="A83" s="279">
        <v>14</v>
      </c>
      <c r="B83" s="287" t="s">
        <v>1011</v>
      </c>
      <c r="C83" s="287">
        <f>data!Q69</f>
        <v>1668.87</v>
      </c>
      <c r="D83" s="287">
        <f>data!R69</f>
        <v>0</v>
      </c>
      <c r="E83" s="287">
        <f>data!S69</f>
        <v>15776.23</v>
      </c>
      <c r="F83" s="287">
        <f>data!T69</f>
        <v>0</v>
      </c>
      <c r="G83" s="287">
        <f>data!U69</f>
        <v>606.31000000000006</v>
      </c>
      <c r="H83" s="287">
        <f>data!V69</f>
        <v>0</v>
      </c>
      <c r="I83" s="287">
        <f>data!W69</f>
        <v>0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12281.34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1012</v>
      </c>
      <c r="C85" s="287">
        <f>data!Q85</f>
        <v>1658312.3900000001</v>
      </c>
      <c r="D85" s="287">
        <f>data!R85</f>
        <v>186298.9</v>
      </c>
      <c r="E85" s="287">
        <f>data!S85</f>
        <v>675412.2</v>
      </c>
      <c r="F85" s="287">
        <f>data!T85</f>
        <v>87247.930000000008</v>
      </c>
      <c r="G85" s="287">
        <f>data!U85</f>
        <v>2101743.5</v>
      </c>
      <c r="H85" s="287">
        <f>data!V85</f>
        <v>0</v>
      </c>
      <c r="I85" s="287">
        <f>data!W85</f>
        <v>445138.81999999995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1013</v>
      </c>
      <c r="C87" s="295">
        <f>+data!M682</f>
        <v>726294</v>
      </c>
      <c r="D87" s="295">
        <f>+data!M683</f>
        <v>143081</v>
      </c>
      <c r="E87" s="295">
        <f>+data!M684</f>
        <v>352309</v>
      </c>
      <c r="F87" s="295">
        <f>+data!M685</f>
        <v>35664</v>
      </c>
      <c r="G87" s="295">
        <f>+data!M686</f>
        <v>806471</v>
      </c>
      <c r="H87" s="295">
        <f>+data!M687</f>
        <v>0</v>
      </c>
      <c r="I87" s="295">
        <f>+data!M688</f>
        <v>195568</v>
      </c>
    </row>
    <row r="88" ht="20.1" customHeight="1">
      <c r="A88" s="279">
        <v>19</v>
      </c>
      <c r="B88" s="295" t="s">
        <v>1014</v>
      </c>
      <c r="C88" s="287">
        <f>data!Q87</f>
        <v>949079.92000000016</v>
      </c>
      <c r="D88" s="287">
        <f>data!R87</f>
        <v>1090614.96</v>
      </c>
      <c r="E88" s="287">
        <f>data!S87</f>
        <v>0</v>
      </c>
      <c r="F88" s="287">
        <f>data!T87</f>
        <v>533969.67999999993</v>
      </c>
      <c r="G88" s="287">
        <f>data!U87</f>
        <v>4617604.21</v>
      </c>
      <c r="H88" s="287">
        <f>data!V87</f>
        <v>0</v>
      </c>
      <c r="I88" s="287">
        <f>data!W87</f>
        <v>233424.78</v>
      </c>
    </row>
    <row r="89" ht="20.1" customHeight="1">
      <c r="A89" s="279">
        <v>20</v>
      </c>
      <c r="B89" s="295" t="s">
        <v>1015</v>
      </c>
      <c r="C89" s="287">
        <f>data!Q88</f>
        <v>6590790.1499999994</v>
      </c>
      <c r="D89" s="287">
        <f>data!R88</f>
        <v>4443098.42</v>
      </c>
      <c r="E89" s="287">
        <f>data!S88</f>
        <v>0</v>
      </c>
      <c r="F89" s="287">
        <f>data!T88</f>
        <v>100071.39</v>
      </c>
      <c r="G89" s="287">
        <f>data!U88</f>
        <v>9577085.39</v>
      </c>
      <c r="H89" s="287">
        <f>data!V88</f>
        <v>0</v>
      </c>
      <c r="I89" s="287">
        <f>data!W88</f>
        <v>2758954.5300000003</v>
      </c>
    </row>
    <row r="90" ht="20.1" customHeight="1">
      <c r="A90" s="279">
        <v>21</v>
      </c>
      <c r="B90" s="295" t="s">
        <v>1016</v>
      </c>
      <c r="C90" s="287">
        <f>data!Q89</f>
        <v>7539870.0699999994</v>
      </c>
      <c r="D90" s="287">
        <f>data!R89</f>
        <v>5533713.38</v>
      </c>
      <c r="E90" s="287">
        <f>data!S89</f>
        <v>0</v>
      </c>
      <c r="F90" s="287">
        <f>data!T89</f>
        <v>634041.07</v>
      </c>
      <c r="G90" s="287">
        <f>data!U89</f>
        <v>14194689.600000002</v>
      </c>
      <c r="H90" s="287">
        <f>data!V89</f>
        <v>0</v>
      </c>
      <c r="I90" s="287">
        <f>data!W89</f>
        <v>2992379.31</v>
      </c>
    </row>
    <row r="91" ht="20.1" customHeight="1">
      <c r="A91" s="279" t="s">
        <v>1017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1018</v>
      </c>
      <c r="C92" s="287">
        <f>data!Q90</f>
        <v>1200</v>
      </c>
      <c r="D92" s="287">
        <f>data!R90</f>
        <v>192</v>
      </c>
      <c r="E92" s="287">
        <f>data!S90</f>
        <v>2955</v>
      </c>
      <c r="F92" s="287">
        <f>data!T90</f>
        <v>0</v>
      </c>
      <c r="G92" s="287">
        <f>data!U90</f>
        <v>1626</v>
      </c>
      <c r="H92" s="287">
        <f>data!V90</f>
        <v>0</v>
      </c>
      <c r="I92" s="287">
        <f>data!W90</f>
        <v>720</v>
      </c>
    </row>
    <row r="93" ht="20.1" customHeight="1">
      <c r="A93" s="279">
        <v>23</v>
      </c>
      <c r="B93" s="287" t="s">
        <v>1019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1020</v>
      </c>
      <c r="C94" s="287">
        <f>data!Q92</f>
        <v>288.97291705939222</v>
      </c>
      <c r="D94" s="287">
        <f>data!R92</f>
        <v>46.235666729502761</v>
      </c>
      <c r="E94" s="287">
        <f>data!S92</f>
        <v>711.59580825875344</v>
      </c>
      <c r="F94" s="287">
        <f>data!T92</f>
        <v>0</v>
      </c>
      <c r="G94" s="287">
        <f>data!U92</f>
        <v>391.55830261547646</v>
      </c>
      <c r="H94" s="287">
        <f>data!V92</f>
        <v>0</v>
      </c>
      <c r="I94" s="287">
        <f>data!W92</f>
        <v>173.38375023563535</v>
      </c>
    </row>
    <row r="95" ht="20.1" customHeight="1">
      <c r="A95" s="279">
        <v>25</v>
      </c>
      <c r="B95" s="287" t="s">
        <v>1021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9.4962788461538477</v>
      </c>
      <c r="D96" s="294">
        <f>data!R94</f>
        <v>0</v>
      </c>
      <c r="E96" s="294">
        <f>data!S94</f>
        <v>0</v>
      </c>
      <c r="F96" s="294">
        <f>data!T94</f>
        <v>0.36266826923076922</v>
      </c>
      <c r="G96" s="294">
        <f>data!U94</f>
        <v>0</v>
      </c>
      <c r="H96" s="294">
        <f>data!V94</f>
        <v>0</v>
      </c>
      <c r="I96" s="294">
        <f>data!W94</f>
        <v>0</v>
      </c>
    </row>
    <row r="97" ht="20.1" customHeight="1">
      <c r="A97" s="280" t="s">
        <v>1003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1030</v>
      </c>
    </row>
    <row r="99" ht="20.1" customHeight="1">
      <c r="A99" s="283"/>
    </row>
    <row r="100" ht="20.1" customHeight="1">
      <c r="A100" s="285" t="str">
        <f>"Hospital: "&amp;data!C98</f>
        <v>Hospital: St. Elizabeth Hospital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1005</v>
      </c>
      <c r="C102" s="293" t="s">
        <v>1031</v>
      </c>
      <c r="D102" s="293" t="s">
        <v>1032</v>
      </c>
      <c r="E102" s="293" t="s">
        <v>1032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1009</v>
      </c>
      <c r="C104" s="288" t="s">
        <v>251</v>
      </c>
      <c r="D104" s="289" t="s">
        <v>1033</v>
      </c>
      <c r="E104" s="289" t="s">
        <v>1033</v>
      </c>
      <c r="F104" s="289" t="s">
        <v>1033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13932.6889</v>
      </c>
      <c r="D105" s="287">
        <f>data!Y59</f>
        <v>83735.23400000004</v>
      </c>
      <c r="E105" s="287">
        <f>data!Z59</f>
        <v>0</v>
      </c>
      <c r="F105" s="287">
        <f>data!AA59</f>
        <v>2164.9778</v>
      </c>
      <c r="G105" s="299"/>
      <c r="H105" s="287">
        <f>data!AC59</f>
        <v>16622.393600000003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5.16308173076923</v>
      </c>
      <c r="D106" s="294">
        <f>data!Y60</f>
        <v>13.929557692307689</v>
      </c>
      <c r="E106" s="294">
        <f>data!Z60</f>
        <v>0</v>
      </c>
      <c r="F106" s="294">
        <f>data!AA60</f>
        <v>1.0922403846153848</v>
      </c>
      <c r="G106" s="294">
        <f>data!AB60</f>
        <v>4.3044807692307687</v>
      </c>
      <c r="H106" s="294">
        <f>data!AC60</f>
        <v>5.9303701923076932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825425.47000000009</v>
      </c>
      <c r="D107" s="287">
        <f>data!Y61</f>
        <v>1561624.64</v>
      </c>
      <c r="E107" s="287">
        <f>data!Z61</f>
        <v>0</v>
      </c>
      <c r="F107" s="287">
        <f>data!AA61</f>
        <v>158902.71999999994</v>
      </c>
      <c r="G107" s="287">
        <f>data!AB61</f>
        <v>583011.46</v>
      </c>
      <c r="H107" s="287">
        <f>data!AC61</f>
        <v>647271.70000000019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155916</v>
      </c>
      <c r="D108" s="287">
        <f>data!Y62</f>
        <v>294977</v>
      </c>
      <c r="E108" s="287">
        <f>data!Z62</f>
        <v>0</v>
      </c>
      <c r="F108" s="287">
        <f>data!AA62</f>
        <v>30015</v>
      </c>
      <c r="G108" s="287">
        <f>data!AB62</f>
        <v>110126</v>
      </c>
      <c r="H108" s="287">
        <f>data!AC62</f>
        <v>122396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3893.6</v>
      </c>
      <c r="D109" s="287">
        <f>data!Y63</f>
        <v>14820</v>
      </c>
      <c r="E109" s="287">
        <f>data!Z63</f>
        <v>0</v>
      </c>
      <c r="F109" s="287">
        <f>data!AA63</f>
        <v>5840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61721.37000000001</v>
      </c>
      <c r="D110" s="287">
        <f>data!Y64</f>
        <v>59291.389999999992</v>
      </c>
      <c r="E110" s="287">
        <f>data!Z64</f>
        <v>0</v>
      </c>
      <c r="F110" s="287">
        <f>data!AA64</f>
        <v>42851.01</v>
      </c>
      <c r="G110" s="287">
        <f>data!AB64</f>
        <v>1301679.45</v>
      </c>
      <c r="H110" s="287">
        <f>data!AC64</f>
        <v>65208.739999999991</v>
      </c>
      <c r="I110" s="287">
        <f>data!AD64</f>
        <v>0</v>
      </c>
    </row>
    <row r="111" ht="20.1" customHeight="1">
      <c r="A111" s="279">
        <v>10</v>
      </c>
      <c r="B111" s="287" t="s">
        <v>525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98.65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71163.61</v>
      </c>
      <c r="D112" s="287">
        <f>data!Y66</f>
        <v>273728.06</v>
      </c>
      <c r="E112" s="287">
        <f>data!Z66</f>
        <v>0</v>
      </c>
      <c r="F112" s="287">
        <f>data!AA66</f>
        <v>1267.5</v>
      </c>
      <c r="G112" s="287">
        <f>data!AB66</f>
        <v>61096.57</v>
      </c>
      <c r="H112" s="287">
        <f>data!AC66</f>
        <v>3261</v>
      </c>
      <c r="I112" s="287">
        <f>data!AD66</f>
        <v>4049</v>
      </c>
    </row>
    <row r="113" ht="20.1" customHeight="1">
      <c r="A113" s="279">
        <v>12</v>
      </c>
      <c r="B113" s="287" t="s">
        <v>16</v>
      </c>
      <c r="C113" s="287">
        <f>data!X67</f>
        <v>15649</v>
      </c>
      <c r="D113" s="287">
        <f>data!Y67</f>
        <v>372958</v>
      </c>
      <c r="E113" s="287">
        <f>data!Z67</f>
        <v>0</v>
      </c>
      <c r="F113" s="287">
        <f>data!AA67</f>
        <v>208</v>
      </c>
      <c r="G113" s="287">
        <f>data!AB67</f>
        <v>88304</v>
      </c>
      <c r="H113" s="287">
        <f>data!AC67</f>
        <v>21971</v>
      </c>
      <c r="I113" s="287">
        <f>data!AD67</f>
        <v>0</v>
      </c>
    </row>
    <row r="114" ht="20.1" customHeight="1">
      <c r="A114" s="279">
        <v>13</v>
      </c>
      <c r="B114" s="287" t="s">
        <v>1010</v>
      </c>
      <c r="C114" s="287">
        <f>data!X68</f>
        <v>0</v>
      </c>
      <c r="D114" s="287">
        <f>data!Y68</f>
        <v>4431.5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24599.46</v>
      </c>
      <c r="I114" s="287">
        <f>data!AD68</f>
        <v>0</v>
      </c>
    </row>
    <row r="115" ht="20.1" customHeight="1">
      <c r="A115" s="279">
        <v>14</v>
      </c>
      <c r="B115" s="287" t="s">
        <v>1011</v>
      </c>
      <c r="C115" s="287">
        <f>data!X69</f>
        <v>0</v>
      </c>
      <c r="D115" s="287">
        <f>data!Y69</f>
        <v>572.37999999999988</v>
      </c>
      <c r="E115" s="287">
        <f>data!Z69</f>
        <v>0</v>
      </c>
      <c r="F115" s="287">
        <f>data!AA69</f>
        <v>0</v>
      </c>
      <c r="G115" s="287">
        <f>data!AB69</f>
        <v>926.83999999999969</v>
      </c>
      <c r="H115" s="287">
        <f>data!AC69</f>
        <v>3738.63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-336.1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1012</v>
      </c>
      <c r="C117" s="287">
        <f>data!X85</f>
        <v>1133769.05</v>
      </c>
      <c r="D117" s="287">
        <f>data!Y85</f>
        <v>2582066.8699999996</v>
      </c>
      <c r="E117" s="287">
        <f>data!Z85</f>
        <v>0</v>
      </c>
      <c r="F117" s="287">
        <f>data!AA85</f>
        <v>239084.22999999995</v>
      </c>
      <c r="G117" s="287">
        <f>data!AB85</f>
        <v>2145242.9699999997</v>
      </c>
      <c r="H117" s="287">
        <f>data!AC85</f>
        <v>888446.53000000014</v>
      </c>
      <c r="I117" s="287">
        <f>data!AD85</f>
        <v>4049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1013</v>
      </c>
      <c r="C119" s="295">
        <f>+data!M689</f>
        <v>545121</v>
      </c>
      <c r="D119" s="295">
        <f>+data!M690</f>
        <v>1390333</v>
      </c>
      <c r="E119" s="295">
        <f>+data!M691</f>
        <v>0</v>
      </c>
      <c r="F119" s="295">
        <f>+data!M692</f>
        <v>65181</v>
      </c>
      <c r="G119" s="295">
        <f>+data!M693</f>
        <v>1121077</v>
      </c>
      <c r="H119" s="295">
        <f>+data!M694</f>
        <v>297701</v>
      </c>
      <c r="I119" s="295">
        <f>+data!M695</f>
        <v>898</v>
      </c>
    </row>
    <row r="120" ht="20.1" customHeight="1">
      <c r="A120" s="279">
        <v>19</v>
      </c>
      <c r="B120" s="295" t="s">
        <v>1014</v>
      </c>
      <c r="C120" s="287">
        <f>data!X87</f>
        <v>1610223.9800000002</v>
      </c>
      <c r="D120" s="287">
        <f>data!Y87</f>
        <v>935801.58999999985</v>
      </c>
      <c r="E120" s="287">
        <f>data!Z87</f>
        <v>0</v>
      </c>
      <c r="F120" s="287">
        <f>data!AA87</f>
        <v>19923.480000000003</v>
      </c>
      <c r="G120" s="287">
        <f>data!AB87</f>
        <v>11004774.05</v>
      </c>
      <c r="H120" s="287">
        <f>data!AC87</f>
        <v>3034678.08</v>
      </c>
      <c r="I120" s="287">
        <f>data!AD87</f>
        <v>0</v>
      </c>
    </row>
    <row r="121" ht="20.1" customHeight="1">
      <c r="A121" s="279">
        <v>20</v>
      </c>
      <c r="B121" s="295" t="s">
        <v>1015</v>
      </c>
      <c r="C121" s="287">
        <f>data!X88</f>
        <v>14334953.95</v>
      </c>
      <c r="D121" s="287">
        <f>data!Y88</f>
        <v>8360042.410000002</v>
      </c>
      <c r="E121" s="287">
        <f>data!Z88</f>
        <v>0</v>
      </c>
      <c r="F121" s="287">
        <f>data!AA88</f>
        <v>732239.14</v>
      </c>
      <c r="G121" s="287">
        <f>data!AB88</f>
        <v>20818200.25</v>
      </c>
      <c r="H121" s="287">
        <f>data!AC88</f>
        <v>2458112.7600000002</v>
      </c>
      <c r="I121" s="287">
        <f>data!AD88</f>
        <v>0</v>
      </c>
    </row>
    <row r="122" ht="20.1" customHeight="1">
      <c r="A122" s="279">
        <v>21</v>
      </c>
      <c r="B122" s="295" t="s">
        <v>1016</v>
      </c>
      <c r="C122" s="287">
        <f>data!X89</f>
        <v>15945177.93</v>
      </c>
      <c r="D122" s="287">
        <f>data!Y89</f>
        <v>9295844.0000000019</v>
      </c>
      <c r="E122" s="287">
        <f>data!Z89</f>
        <v>0</v>
      </c>
      <c r="F122" s="287">
        <f>data!AA89</f>
        <v>752162.62</v>
      </c>
      <c r="G122" s="287">
        <f>data!AB89</f>
        <v>31822974.3</v>
      </c>
      <c r="H122" s="287">
        <f>data!AC89</f>
        <v>5492790.84</v>
      </c>
      <c r="I122" s="287">
        <f>data!AD89</f>
        <v>0</v>
      </c>
    </row>
    <row r="123" ht="20.1" customHeight="1">
      <c r="A123" s="279" t="s">
        <v>1017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1018</v>
      </c>
      <c r="C124" s="287">
        <f>data!X90</f>
        <v>576</v>
      </c>
      <c r="D124" s="287">
        <f>data!Y90</f>
        <v>9796.6666666666679</v>
      </c>
      <c r="E124" s="287">
        <f>data!Z90</f>
        <v>0</v>
      </c>
      <c r="F124" s="287">
        <f>data!AA90</f>
        <v>0</v>
      </c>
      <c r="G124" s="287">
        <f>data!AB90</f>
        <v>1909.3636363636365</v>
      </c>
      <c r="H124" s="287">
        <f>data!AC90</f>
        <v>171</v>
      </c>
      <c r="I124" s="287">
        <f>data!AD90</f>
        <v>0</v>
      </c>
    </row>
    <row r="125" ht="20.1" customHeight="1">
      <c r="A125" s="279">
        <v>23</v>
      </c>
      <c r="B125" s="287" t="s">
        <v>1019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1020</v>
      </c>
      <c r="C126" s="287">
        <f>data!X92</f>
        <v>138.70700018850829</v>
      </c>
      <c r="D126" s="287">
        <f>data!Y92</f>
        <v>2359.1427867709831</v>
      </c>
      <c r="E126" s="287">
        <f>data!Z92</f>
        <v>0</v>
      </c>
      <c r="F126" s="287">
        <f>data!AA92</f>
        <v>0</v>
      </c>
      <c r="G126" s="287">
        <f>data!AB92</f>
        <v>459.79531643927396</v>
      </c>
      <c r="H126" s="287">
        <f>data!AC92</f>
        <v>41.1786406809634</v>
      </c>
      <c r="I126" s="287">
        <f>data!AD92</f>
        <v>0</v>
      </c>
    </row>
    <row r="127" ht="20.1" customHeight="1">
      <c r="A127" s="279">
        <v>25</v>
      </c>
      <c r="B127" s="287" t="s">
        <v>1021</v>
      </c>
      <c r="C127" s="287">
        <f>data!X93</f>
        <v>0</v>
      </c>
      <c r="D127" s="287">
        <f>data!Y93</f>
        <v>11389.83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0.00096153846153846159</v>
      </c>
      <c r="D128" s="294">
        <f>data!Y94</f>
        <v>0.011658653846153846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0.086947115384615387</v>
      </c>
      <c r="I128" s="294">
        <f>data!AD94</f>
        <v>0</v>
      </c>
    </row>
    <row r="129" ht="20.1" customHeight="1">
      <c r="A129" s="280" t="s">
        <v>1003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1034</v>
      </c>
    </row>
    <row r="131" ht="20.1" customHeight="1">
      <c r="A131" s="283"/>
    </row>
    <row r="132" ht="20.1" customHeight="1">
      <c r="A132" s="285" t="str">
        <f>"Hospital: "&amp;data!C98</f>
        <v>Hospital: St. Elizabeth Hospital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1005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1035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1009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1036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3931</v>
      </c>
      <c r="D137" s="287">
        <f>data!AF59</f>
        <v>0</v>
      </c>
      <c r="E137" s="287">
        <f>data!AG59</f>
        <v>12723</v>
      </c>
      <c r="F137" s="287">
        <f>data!AH59</f>
        <v>0</v>
      </c>
      <c r="G137" s="287">
        <f>data!AI59</f>
        <v>0</v>
      </c>
      <c r="H137" s="287">
        <f>data!AJ59</f>
        <v>101957.21</v>
      </c>
      <c r="I137" s="287">
        <f>data!AK59</f>
        <v>2595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0</v>
      </c>
      <c r="D138" s="294">
        <f>data!AF60</f>
        <v>0</v>
      </c>
      <c r="E138" s="294">
        <f>data!AG60</f>
        <v>22.591259615384612</v>
      </c>
      <c r="F138" s="294">
        <f>data!AH60</f>
        <v>0</v>
      </c>
      <c r="G138" s="294">
        <f>data!AI60</f>
        <v>0</v>
      </c>
      <c r="H138" s="294">
        <f>data!AJ60</f>
        <v>139.39112980769235</v>
      </c>
      <c r="I138" s="294">
        <f>data!AK60</f>
        <v>0</v>
      </c>
    </row>
    <row r="139" ht="20.1" customHeight="1">
      <c r="A139" s="279">
        <v>6</v>
      </c>
      <c r="B139" s="287" t="s">
        <v>263</v>
      </c>
      <c r="C139" s="287">
        <f>data!AE61</f>
        <v>34308</v>
      </c>
      <c r="D139" s="287">
        <f>data!AF61</f>
        <v>0</v>
      </c>
      <c r="E139" s="287">
        <f>data!AG61</f>
        <v>3806472.2600000002</v>
      </c>
      <c r="F139" s="287">
        <f>data!AH61</f>
        <v>0</v>
      </c>
      <c r="G139" s="287">
        <f>data!AI61</f>
        <v>0</v>
      </c>
      <c r="H139" s="287">
        <f>data!AJ61</f>
        <v>16411983.23</v>
      </c>
      <c r="I139" s="287">
        <f>data!AK61</f>
        <v>0</v>
      </c>
    </row>
    <row r="140" ht="20.1" customHeight="1">
      <c r="A140" s="279">
        <v>7</v>
      </c>
      <c r="B140" s="287" t="s">
        <v>11</v>
      </c>
      <c r="C140" s="287">
        <f>data!AE62</f>
        <v>6480</v>
      </c>
      <c r="D140" s="287">
        <f>data!AF62</f>
        <v>0</v>
      </c>
      <c r="E140" s="287">
        <f>data!AG62</f>
        <v>720090</v>
      </c>
      <c r="F140" s="287">
        <f>data!AH62</f>
        <v>0</v>
      </c>
      <c r="G140" s="287">
        <f>data!AI62</f>
        <v>0</v>
      </c>
      <c r="H140" s="287">
        <f>data!AJ62</f>
        <v>3100082</v>
      </c>
      <c r="I140" s="287">
        <f>data!AK62</f>
        <v>0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800788.43</v>
      </c>
      <c r="F141" s="287">
        <f>data!AH63</f>
        <v>0</v>
      </c>
      <c r="G141" s="287">
        <f>data!AI63</f>
        <v>0</v>
      </c>
      <c r="H141" s="287">
        <f>data!AJ63</f>
        <v>500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2390.02</v>
      </c>
      <c r="D142" s="287">
        <f>data!AF64</f>
        <v>0</v>
      </c>
      <c r="E142" s="287">
        <f>data!AG64</f>
        <v>267818.0400000001</v>
      </c>
      <c r="F142" s="287">
        <f>data!AH64</f>
        <v>0</v>
      </c>
      <c r="G142" s="287">
        <f>data!AI64</f>
        <v>0</v>
      </c>
      <c r="H142" s="287">
        <f>data!AJ64</f>
        <v>1209289.7499999998</v>
      </c>
      <c r="I142" s="287">
        <f>data!AK64</f>
        <v>0</v>
      </c>
    </row>
    <row r="143" ht="20.1" customHeight="1">
      <c r="A143" s="279">
        <v>10</v>
      </c>
      <c r="B143" s="287" t="s">
        <v>525</v>
      </c>
      <c r="C143" s="287">
        <f>data!AE65</f>
        <v>0</v>
      </c>
      <c r="D143" s="287">
        <f>data!AF65</f>
        <v>0</v>
      </c>
      <c r="E143" s="287">
        <f>data!AG65</f>
        <v>1063.25</v>
      </c>
      <c r="F143" s="287">
        <f>data!AH65</f>
        <v>0</v>
      </c>
      <c r="G143" s="287">
        <f>data!AI65</f>
        <v>0</v>
      </c>
      <c r="H143" s="287">
        <f>data!AJ65</f>
        <v>132521.59</v>
      </c>
      <c r="I143" s="287">
        <f>data!AK65</f>
        <v>0</v>
      </c>
    </row>
    <row r="144" ht="20.1" customHeight="1">
      <c r="A144" s="279">
        <v>11</v>
      </c>
      <c r="B144" s="287" t="s">
        <v>526</v>
      </c>
      <c r="C144" s="287">
        <f>data!AE66</f>
        <v>52893.11</v>
      </c>
      <c r="D144" s="287">
        <f>data!AF66</f>
        <v>0</v>
      </c>
      <c r="E144" s="287">
        <f>data!AG66</f>
        <v>58718.4</v>
      </c>
      <c r="F144" s="287">
        <f>data!AH66</f>
        <v>0</v>
      </c>
      <c r="G144" s="287">
        <f>data!AI66</f>
        <v>0</v>
      </c>
      <c r="H144" s="287">
        <f>data!AJ66</f>
        <v>1380289.09</v>
      </c>
      <c r="I144" s="287">
        <f>data!AK66</f>
        <v>152708.5</v>
      </c>
    </row>
    <row r="145" ht="20.1" customHeight="1">
      <c r="A145" s="279">
        <v>12</v>
      </c>
      <c r="B145" s="287" t="s">
        <v>16</v>
      </c>
      <c r="C145" s="287">
        <f>data!AE67</f>
        <v>4218</v>
      </c>
      <c r="D145" s="287">
        <f>data!AF67</f>
        <v>0</v>
      </c>
      <c r="E145" s="287">
        <f>data!AG67</f>
        <v>221529</v>
      </c>
      <c r="F145" s="287">
        <f>data!AH67</f>
        <v>0</v>
      </c>
      <c r="G145" s="287">
        <f>data!AI67</f>
        <v>0</v>
      </c>
      <c r="H145" s="287">
        <f>data!AJ67</f>
        <v>769666</v>
      </c>
      <c r="I145" s="287">
        <f>data!AK67</f>
        <v>0</v>
      </c>
    </row>
    <row r="146" ht="20.1" customHeight="1">
      <c r="A146" s="279">
        <v>13</v>
      </c>
      <c r="B146" s="287" t="s">
        <v>1010</v>
      </c>
      <c r="C146" s="287">
        <f>data!AE68</f>
        <v>0</v>
      </c>
      <c r="D146" s="287">
        <f>data!AF68</f>
        <v>0</v>
      </c>
      <c r="E146" s="287">
        <f>data!AG68</f>
        <v>1220.98</v>
      </c>
      <c r="F146" s="287">
        <f>data!AH68</f>
        <v>0</v>
      </c>
      <c r="G146" s="287">
        <f>data!AI68</f>
        <v>0</v>
      </c>
      <c r="H146" s="287">
        <f>data!AJ68</f>
        <v>1688860.1799999997</v>
      </c>
      <c r="I146" s="287">
        <f>data!AK68</f>
        <v>0</v>
      </c>
    </row>
    <row r="147" ht="20.1" customHeight="1">
      <c r="A147" s="279">
        <v>14</v>
      </c>
      <c r="B147" s="287" t="s">
        <v>1011</v>
      </c>
      <c r="C147" s="287">
        <f>data!AE69</f>
        <v>132.86</v>
      </c>
      <c r="D147" s="287">
        <f>data!AF69</f>
        <v>0</v>
      </c>
      <c r="E147" s="287">
        <f>data!AG69</f>
        <v>6861.04</v>
      </c>
      <c r="F147" s="287">
        <f>data!AH69</f>
        <v>0</v>
      </c>
      <c r="G147" s="287">
        <f>data!AI69</f>
        <v>0</v>
      </c>
      <c r="H147" s="287">
        <f>data!AJ69</f>
        <v>692308.3</v>
      </c>
      <c r="I147" s="287">
        <f>data!AK69</f>
        <v>0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-441741.58</v>
      </c>
      <c r="I148" s="287">
        <f>-data!AK84</f>
        <v>0</v>
      </c>
    </row>
    <row r="149" ht="20.1" customHeight="1">
      <c r="A149" s="279">
        <v>16</v>
      </c>
      <c r="B149" s="295" t="s">
        <v>1012</v>
      </c>
      <c r="C149" s="287">
        <f>data!AE85</f>
        <v>100421.99</v>
      </c>
      <c r="D149" s="287">
        <f>data!AF85</f>
        <v>0</v>
      </c>
      <c r="E149" s="287">
        <f>data!AG85</f>
        <v>5884561.4</v>
      </c>
      <c r="F149" s="287">
        <f>data!AH85</f>
        <v>0</v>
      </c>
      <c r="G149" s="287">
        <f>data!AI85</f>
        <v>0</v>
      </c>
      <c r="H149" s="287">
        <f>data!AJ85</f>
        <v>24943758.560000002</v>
      </c>
      <c r="I149" s="287">
        <f>data!AK85</f>
        <v>152708.5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1013</v>
      </c>
      <c r="C151" s="295">
        <f>+data!M696</f>
        <v>47650</v>
      </c>
      <c r="D151" s="295">
        <f>+data!M697</f>
        <v>0</v>
      </c>
      <c r="E151" s="295">
        <f>+data!M698</f>
        <v>2938239</v>
      </c>
      <c r="F151" s="295">
        <f>+data!M699</f>
        <v>0</v>
      </c>
      <c r="G151" s="295">
        <f>+data!M700</f>
        <v>0</v>
      </c>
      <c r="H151" s="295">
        <f>+data!M701</f>
        <v>6591609</v>
      </c>
      <c r="I151" s="295">
        <f>+data!M702</f>
        <v>44712</v>
      </c>
    </row>
    <row r="152" ht="20.1" customHeight="1">
      <c r="A152" s="279">
        <v>19</v>
      </c>
      <c r="B152" s="295" t="s">
        <v>1014</v>
      </c>
      <c r="C152" s="287">
        <f>data!AE87</f>
        <v>561617.87</v>
      </c>
      <c r="D152" s="287">
        <f>data!AF87</f>
        <v>0</v>
      </c>
      <c r="E152" s="287">
        <f>data!AG87</f>
        <v>3363005.45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535736.55</v>
      </c>
    </row>
    <row r="153" ht="20.1" customHeight="1">
      <c r="A153" s="279">
        <v>20</v>
      </c>
      <c r="B153" s="295" t="s">
        <v>1015</v>
      </c>
      <c r="C153" s="287">
        <f>data!AE88</f>
        <v>205828.5</v>
      </c>
      <c r="D153" s="287">
        <f>data!AF88</f>
        <v>0</v>
      </c>
      <c r="E153" s="287">
        <f>data!AG88</f>
        <v>45054344.290000007</v>
      </c>
      <c r="F153" s="287">
        <f>data!AH88</f>
        <v>0</v>
      </c>
      <c r="G153" s="287">
        <f>data!AI88</f>
        <v>0</v>
      </c>
      <c r="H153" s="287">
        <f>data!AJ88</f>
        <v>38294233.900000006</v>
      </c>
      <c r="I153" s="287">
        <f>data!AK88</f>
        <v>144765.97999999998</v>
      </c>
    </row>
    <row r="154" ht="20.1" customHeight="1">
      <c r="A154" s="279">
        <v>21</v>
      </c>
      <c r="B154" s="295" t="s">
        <v>1016</v>
      </c>
      <c r="C154" s="287">
        <f>data!AE89</f>
        <v>767446.37</v>
      </c>
      <c r="D154" s="287">
        <f>data!AF89</f>
        <v>0</v>
      </c>
      <c r="E154" s="287">
        <f>data!AG89</f>
        <v>48417349.74000001</v>
      </c>
      <c r="F154" s="287">
        <f>data!AH89</f>
        <v>0</v>
      </c>
      <c r="G154" s="287">
        <f>data!AI89</f>
        <v>0</v>
      </c>
      <c r="H154" s="287">
        <f>data!AJ89</f>
        <v>38294233.900000006</v>
      </c>
      <c r="I154" s="287">
        <f>data!AK89</f>
        <v>680502.53</v>
      </c>
    </row>
    <row r="155" ht="20.1" customHeight="1">
      <c r="A155" s="279" t="s">
        <v>1017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1018</v>
      </c>
      <c r="C156" s="287">
        <f>data!AE90</f>
        <v>192</v>
      </c>
      <c r="D156" s="287">
        <f>data!AF90</f>
        <v>0</v>
      </c>
      <c r="E156" s="287">
        <f>data!AG90</f>
        <v>8332.363636363636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ht="20.1" customHeight="1">
      <c r="A157" s="279">
        <v>23</v>
      </c>
      <c r="B157" s="287" t="s">
        <v>1019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1020</v>
      </c>
      <c r="C158" s="287">
        <f>data!AE92</f>
        <v>46.235666729502761</v>
      </c>
      <c r="D158" s="287">
        <f>data!AF92</f>
        <v>0</v>
      </c>
      <c r="E158" s="287">
        <f>data!AG92</f>
        <v>2006.5228549996709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ht="20.1" customHeight="1">
      <c r="A159" s="279">
        <v>25</v>
      </c>
      <c r="B159" s="287" t="s">
        <v>1021</v>
      </c>
      <c r="C159" s="287">
        <f>data!AE93</f>
        <v>0</v>
      </c>
      <c r="D159" s="287">
        <f>data!AF93</f>
        <v>0</v>
      </c>
      <c r="E159" s="287">
        <f>data!AG93</f>
        <v>30038.88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17.665865384615383</v>
      </c>
      <c r="F160" s="294">
        <f>data!AH94</f>
        <v>0</v>
      </c>
      <c r="G160" s="294">
        <f>data!AI94</f>
        <v>0</v>
      </c>
      <c r="H160" s="294">
        <f>data!AJ94</f>
        <v>27.448822115384619</v>
      </c>
      <c r="I160" s="294">
        <f>data!AK94</f>
        <v>0</v>
      </c>
    </row>
    <row r="161" ht="20.1" customHeight="1">
      <c r="A161" s="280" t="s">
        <v>1003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1037</v>
      </c>
    </row>
    <row r="163" ht="20.1" customHeight="1">
      <c r="A163" s="283"/>
    </row>
    <row r="164" ht="20.1" customHeight="1">
      <c r="A164" s="285" t="str">
        <f>"Hospital: "&amp;data!C98</f>
        <v>Hospital: St. Elizabeth Hospital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1005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1038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1039</v>
      </c>
      <c r="F167" s="293" t="s">
        <v>209</v>
      </c>
      <c r="G167" s="293" t="s">
        <v>148</v>
      </c>
      <c r="H167" s="292" t="s">
        <v>1040</v>
      </c>
      <c r="I167" s="293" t="s">
        <v>196</v>
      </c>
    </row>
    <row r="168" ht="20.1" customHeight="1">
      <c r="A168" s="279">
        <v>3</v>
      </c>
      <c r="B168" s="287" t="s">
        <v>1009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64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0.031730769230769229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3161.67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597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3774.67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1010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1011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1012</v>
      </c>
      <c r="C181" s="287">
        <f>data!AL85</f>
        <v>7533.34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1013</v>
      </c>
      <c r="C183" s="295">
        <f>+data!M703</f>
        <v>2366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1014</v>
      </c>
      <c r="C184" s="287">
        <f>data!AL87</f>
        <v>38595.62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1015</v>
      </c>
      <c r="C185" s="287">
        <f>data!AL88</f>
        <v>5162.15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1016</v>
      </c>
      <c r="C186" s="287">
        <f>data!AL89</f>
        <v>43757.770000000004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ht="20.1" customHeight="1">
      <c r="A187" s="279" t="s">
        <v>1017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1018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1019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1020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1021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1003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1041</v>
      </c>
    </row>
    <row r="195" ht="20.1" customHeight="1">
      <c r="A195" s="283"/>
    </row>
    <row r="196" ht="20.1" customHeight="1">
      <c r="A196" s="285" t="str">
        <f>"Hospital: "&amp;data!C98</f>
        <v>Hospital: St. Elizabeth Hospital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1005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1042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1043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1009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24503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4.5023221153846151</v>
      </c>
      <c r="G202" s="294">
        <f>data!AW60</f>
        <v>0</v>
      </c>
      <c r="H202" s="294">
        <f>data!AX60</f>
        <v>0</v>
      </c>
      <c r="I202" s="294">
        <f>data!AY60</f>
        <v>12.382475961538461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553718.56</v>
      </c>
      <c r="G203" s="287">
        <f>data!AW61</f>
        <v>0</v>
      </c>
      <c r="H203" s="287">
        <f>data!AX61</f>
        <v>0</v>
      </c>
      <c r="I203" s="287">
        <f>data!AY61</f>
        <v>624907.23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104796</v>
      </c>
      <c r="G204" s="287">
        <f>data!AW62</f>
        <v>0</v>
      </c>
      <c r="H204" s="287">
        <f>data!AX62</f>
        <v>0</v>
      </c>
      <c r="I204" s="287">
        <f>data!AY62</f>
        <v>118040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37526.850000000006</v>
      </c>
      <c r="G206" s="287">
        <f>data!AW64</f>
        <v>0</v>
      </c>
      <c r="H206" s="287">
        <f>data!AX64</f>
        <v>0</v>
      </c>
      <c r="I206" s="287">
        <f>data!AY64</f>
        <v>275279.17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1021.48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110886.87</v>
      </c>
      <c r="G208" s="287">
        <f>data!AW66</f>
        <v>0</v>
      </c>
      <c r="H208" s="287">
        <f>data!AX66</f>
        <v>0</v>
      </c>
      <c r="I208" s="287">
        <f>data!AY66</f>
        <v>176685.16999999998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117541</v>
      </c>
    </row>
    <row r="210" ht="20.1" customHeight="1">
      <c r="A210" s="279">
        <v>13</v>
      </c>
      <c r="B210" s="287" t="s">
        <v>1010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8196.87</v>
      </c>
    </row>
    <row r="211" ht="20.1" customHeight="1">
      <c r="A211" s="279">
        <v>14</v>
      </c>
      <c r="B211" s="287" t="s">
        <v>1011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161.22999999999956</v>
      </c>
      <c r="G211" s="287">
        <f>data!AW69</f>
        <v>0</v>
      </c>
      <c r="H211" s="287">
        <f>data!AX69</f>
        <v>0</v>
      </c>
      <c r="I211" s="287">
        <f>data!AY69</f>
        <v>2896.3399999999997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-337955.2</v>
      </c>
      <c r="G212" s="287">
        <f>-data!AW84</f>
        <v>0</v>
      </c>
      <c r="H212" s="287">
        <f>-data!AX84</f>
        <v>0</v>
      </c>
      <c r="I212" s="287">
        <f>-data!AY84</f>
        <v>-270026.79000000004</v>
      </c>
    </row>
    <row r="213" ht="20.1" customHeight="1">
      <c r="A213" s="279">
        <v>16</v>
      </c>
      <c r="B213" s="295" t="s">
        <v>1012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469134.31</v>
      </c>
      <c r="G213" s="287">
        <f>data!AW85</f>
        <v>0</v>
      </c>
      <c r="H213" s="287">
        <f>data!AX85</f>
        <v>0</v>
      </c>
      <c r="I213" s="287">
        <f>data!AY85</f>
        <v>1054540.47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1013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113006</v>
      </c>
      <c r="G215" s="301"/>
      <c r="H215" s="287"/>
      <c r="I215" s="287"/>
    </row>
    <row r="216" ht="20.1" customHeight="1">
      <c r="A216" s="279">
        <v>19</v>
      </c>
      <c r="B216" s="295" t="s">
        <v>1014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11997.710000000001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1015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580.36999999999989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1016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12578.080000000002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1017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1018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4171.363636363636</v>
      </c>
    </row>
    <row r="221" ht="20.1" customHeight="1">
      <c r="A221" s="279">
        <v>23</v>
      </c>
      <c r="B221" s="287" t="s">
        <v>1019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1020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1021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0.53811057692307707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1003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1044</v>
      </c>
    </row>
    <row r="227" ht="20.1" customHeight="1">
      <c r="A227" s="283"/>
    </row>
    <row r="228" ht="20.1" customHeight="1">
      <c r="A228" s="285" t="str">
        <f>"Hospital: "&amp;data!C98</f>
        <v>Hospital: St. Elizabeth Hospital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1005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1045</v>
      </c>
      <c r="F231" s="293" t="s">
        <v>1046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1009</v>
      </c>
      <c r="C232" s="289" t="s">
        <v>1047</v>
      </c>
      <c r="D232" s="289" t="s">
        <v>1048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35425</v>
      </c>
      <c r="D233" s="287">
        <f>data!BA59</f>
        <v>0</v>
      </c>
      <c r="E233" s="299"/>
      <c r="F233" s="299"/>
      <c r="G233" s="299"/>
      <c r="H233" s="287">
        <f>data!BE59</f>
        <v>101301.99999999999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3.5454230769230772</v>
      </c>
      <c r="I234" s="294">
        <f>data!BF60</f>
        <v>15.101168269230769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262215.75</v>
      </c>
      <c r="I235" s="287">
        <f>data!BF61</f>
        <v>1187556.94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49530</v>
      </c>
      <c r="I236" s="287">
        <f>data!BF62</f>
        <v>224319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18230.05</v>
      </c>
      <c r="I238" s="287">
        <f>data!BF64</f>
        <v>98481.660000000018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445362.07</v>
      </c>
      <c r="I239" s="287">
        <f>data!BF65</f>
        <v>650.34</v>
      </c>
    </row>
    <row r="240" ht="20.1" customHeight="1">
      <c r="A240" s="279">
        <v>11</v>
      </c>
      <c r="B240" s="287" t="s">
        <v>526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1177436.98</v>
      </c>
      <c r="I240" s="287">
        <f>data!BF66</f>
        <v>18748.850000000002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135103</v>
      </c>
      <c r="I241" s="287">
        <f>data!BF67</f>
        <v>32313</v>
      </c>
    </row>
    <row r="242" ht="20.1" customHeight="1">
      <c r="A242" s="279">
        <v>13</v>
      </c>
      <c r="B242" s="287" t="s">
        <v>1010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37790.83</v>
      </c>
      <c r="H242" s="287">
        <f>data!BE68</f>
        <v>22515.55</v>
      </c>
      <c r="I242" s="287">
        <f>data!BF68</f>
        <v>2171.99</v>
      </c>
    </row>
    <row r="243" ht="20.1" customHeight="1">
      <c r="A243" s="279">
        <v>14</v>
      </c>
      <c r="B243" s="287" t="s">
        <v>1011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2776.51</v>
      </c>
      <c r="I243" s="287">
        <f>data!BF69</f>
        <v>287.92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-45.48</v>
      </c>
      <c r="I244" s="287">
        <f>-data!BF84</f>
        <v>0</v>
      </c>
    </row>
    <row r="245" ht="20.1" customHeight="1">
      <c r="A245" s="279">
        <v>16</v>
      </c>
      <c r="B245" s="295" t="s">
        <v>1012</v>
      </c>
      <c r="C245" s="287">
        <f>data!AZ85</f>
        <v>0</v>
      </c>
      <c r="D245" s="287">
        <f>data!BA85</f>
        <v>0</v>
      </c>
      <c r="E245" s="287">
        <f>data!BB85</f>
        <v>0</v>
      </c>
      <c r="F245" s="287">
        <f>data!BC85</f>
        <v>0</v>
      </c>
      <c r="G245" s="287">
        <f>data!BD85</f>
        <v>37790.83</v>
      </c>
      <c r="H245" s="287">
        <f>data!BE85</f>
        <v>2113124.4299999997</v>
      </c>
      <c r="I245" s="287">
        <f>data!BF85</f>
        <v>1564529.7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1013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1014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1015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1016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1017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1018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3559.3636363636365</v>
      </c>
      <c r="I252" s="303">
        <f>data!BF90</f>
        <v>1455.3636363636365</v>
      </c>
    </row>
    <row r="253" ht="20.1" customHeight="1">
      <c r="A253" s="279">
        <v>23</v>
      </c>
      <c r="B253" s="287" t="s">
        <v>1019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1020</v>
      </c>
      <c r="C254" s="302" t="str">
        <f>IF(data!AZ78&gt;0,data!AZ78,"")</f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1021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1003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1049</v>
      </c>
    </row>
    <row r="259" ht="20.1" customHeight="1">
      <c r="A259" s="283"/>
    </row>
    <row r="260" ht="20.1" customHeight="1">
      <c r="A260" s="285" t="str">
        <f>"Hospital: "&amp;data!C98</f>
        <v>Hospital: St. Elizabeth Hospital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1005</v>
      </c>
      <c r="C262" s="293" t="s">
        <v>1050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1051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1052</v>
      </c>
    </row>
    <row r="264" ht="20.1" customHeight="1">
      <c r="A264" s="279">
        <v>3</v>
      </c>
      <c r="B264" s="287" t="s">
        <v>1009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17413.59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13804.01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258.5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0</v>
      </c>
      <c r="D272" s="287">
        <f>data!BH66</f>
        <v>78464.77</v>
      </c>
      <c r="E272" s="287">
        <f>data!BI66</f>
        <v>0</v>
      </c>
      <c r="F272" s="287">
        <f>data!BJ66</f>
        <v>0</v>
      </c>
      <c r="G272" s="287">
        <f>data!BK66</f>
        <v>1549833.1400000001</v>
      </c>
      <c r="H272" s="287">
        <f>data!BL66</f>
        <v>1775204.71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0</v>
      </c>
      <c r="D273" s="287">
        <f>data!BH67</f>
        <v>0</v>
      </c>
      <c r="E273" s="287">
        <f>data!BI67</f>
        <v>16169</v>
      </c>
      <c r="F273" s="287">
        <f>data!BJ67</f>
        <v>0</v>
      </c>
      <c r="G273" s="287">
        <f>data!BK67</f>
        <v>0</v>
      </c>
      <c r="H273" s="287">
        <f>data!BL67</f>
        <v>2065</v>
      </c>
      <c r="I273" s="287">
        <f>data!BM67</f>
        <v>0</v>
      </c>
    </row>
    <row r="274" ht="20.1" customHeight="1">
      <c r="A274" s="279">
        <v>13</v>
      </c>
      <c r="B274" s="287" t="s">
        <v>1010</v>
      </c>
      <c r="C274" s="287">
        <f>data!BG68</f>
        <v>0</v>
      </c>
      <c r="D274" s="287">
        <f>data!BH68</f>
        <v>1023.59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5906.81</v>
      </c>
      <c r="I274" s="287">
        <f>data!BM68</f>
        <v>0</v>
      </c>
    </row>
    <row r="275" ht="20.1" customHeight="1">
      <c r="A275" s="279">
        <v>14</v>
      </c>
      <c r="B275" s="287" t="s">
        <v>1011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29371.05</v>
      </c>
      <c r="H275" s="287">
        <f>data!BL69</f>
        <v>0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-51.02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1012</v>
      </c>
      <c r="C277" s="287">
        <f>data!BG85</f>
        <v>13804.01</v>
      </c>
      <c r="D277" s="287">
        <f>data!BH85</f>
        <v>79488.36</v>
      </c>
      <c r="E277" s="287">
        <f>data!BI85</f>
        <v>16117.98</v>
      </c>
      <c r="F277" s="287">
        <f>data!BJ85</f>
        <v>0</v>
      </c>
      <c r="G277" s="287">
        <f>data!BK85</f>
        <v>1579204.1900000002</v>
      </c>
      <c r="H277" s="287">
        <f>data!BL85</f>
        <v>1800848.61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1013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1014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1015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1016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1017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1018</v>
      </c>
      <c r="C284" s="303">
        <f>data!BG90</f>
        <v>0</v>
      </c>
      <c r="D284" s="303">
        <f>data!BH90</f>
        <v>0</v>
      </c>
      <c r="E284" s="303">
        <f>data!BI90</f>
        <v>736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1019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1020</v>
      </c>
      <c r="C286" s="302" t="str">
        <f>IF(data!BG78&gt;0,data!BG78,"")</f>
      </c>
      <c r="D286" s="303">
        <f>data!BH92</f>
        <v>0</v>
      </c>
      <c r="E286" s="303">
        <f>data!BI92</f>
        <v>177.23672246309391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1021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1003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1053</v>
      </c>
    </row>
    <row r="291" ht="20.1" customHeight="1">
      <c r="A291" s="283"/>
    </row>
    <row r="292" ht="20.1" customHeight="1">
      <c r="A292" s="285" t="str">
        <f>"Hospital: "&amp;data!C98</f>
        <v>Hospital: St. Elizabeth Hospital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1005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1054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1009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2.0515144230769229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ht="20.1" customHeight="1">
      <c r="A299" s="279">
        <v>6</v>
      </c>
      <c r="B299" s="287" t="s">
        <v>263</v>
      </c>
      <c r="C299" s="287">
        <f>data!BN61</f>
        <v>328452.7300000001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ht="20.1" customHeight="1">
      <c r="A300" s="279">
        <v>7</v>
      </c>
      <c r="B300" s="287" t="s">
        <v>11</v>
      </c>
      <c r="C300" s="287">
        <f>data!BN62</f>
        <v>80811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17224.48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ht="20.1" customHeight="1">
      <c r="A303" s="279">
        <v>10</v>
      </c>
      <c r="B303" s="287" t="s">
        <v>525</v>
      </c>
      <c r="C303" s="287">
        <f>data!BN65</f>
        <v>580.7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115095.41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494574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ht="20.1" customHeight="1">
      <c r="A306" s="279">
        <v>13</v>
      </c>
      <c r="B306" s="287" t="s">
        <v>1010</v>
      </c>
      <c r="C306" s="287">
        <f>data!BN68</f>
        <v>11475.48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1011</v>
      </c>
      <c r="C307" s="287">
        <f>data!BN69</f>
        <v>58988.66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-17479.77</v>
      </c>
      <c r="H307" s="287">
        <f>data!BS69</f>
        <v>0</v>
      </c>
      <c r="I307" s="287">
        <f>data!BT69</f>
        <v>0</v>
      </c>
    </row>
    <row r="308" ht="20.1" customHeight="1">
      <c r="A308" s="279">
        <v>15</v>
      </c>
      <c r="B308" s="287" t="s">
        <v>284</v>
      </c>
      <c r="C308" s="287">
        <f>-data!BN84</f>
        <v>-98119.17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-474.96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1012</v>
      </c>
      <c r="C309" s="287">
        <f>data!BN85</f>
        <v>1009083.2899999999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-17954.73</v>
      </c>
      <c r="H309" s="287">
        <f>data!BS85</f>
        <v>0</v>
      </c>
      <c r="I309" s="287">
        <f>data!BT85</f>
        <v>0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1013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1014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1015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1016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1017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1018</v>
      </c>
      <c r="C316" s="303">
        <f>data!BN90</f>
        <v>22510.424242424244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ht="20.1" customHeight="1">
      <c r="A317" s="279">
        <v>23</v>
      </c>
      <c r="B317" s="287" t="s">
        <v>1019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1020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0</v>
      </c>
      <c r="I318" s="303">
        <f>data!BT92</f>
        <v>0</v>
      </c>
    </row>
    <row r="319" ht="20.1" customHeight="1">
      <c r="A319" s="279">
        <v>25</v>
      </c>
      <c r="B319" s="287" t="s">
        <v>1021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1003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1055</v>
      </c>
    </row>
    <row r="323" ht="20.1" customHeight="1">
      <c r="A323" s="283"/>
    </row>
    <row r="324" ht="20.1" customHeight="1">
      <c r="A324" s="285" t="str">
        <f>"Hospital: "&amp;data!C98</f>
        <v>Hospital: St. Elizabeth Hospital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1005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1054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1009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1.0027451923076924</v>
      </c>
      <c r="G330" s="294">
        <f>data!BY60</f>
        <v>9.9576586538461545</v>
      </c>
      <c r="H330" s="294">
        <f>data!BZ60</f>
        <v>0.23425480769230769</v>
      </c>
      <c r="I330" s="294">
        <f>data!CA60</f>
        <v>0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91019.37</v>
      </c>
      <c r="G331" s="306">
        <f>data!BY61</f>
        <v>1215724.1400000001</v>
      </c>
      <c r="H331" s="306">
        <f>data!BZ61</f>
        <v>18048.81</v>
      </c>
      <c r="I331" s="306">
        <f>data!CA61</f>
        <v>0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17193</v>
      </c>
      <c r="G332" s="306">
        <f>data!BY62</f>
        <v>234063</v>
      </c>
      <c r="H332" s="306">
        <f>data!BZ62</f>
        <v>3409</v>
      </c>
      <c r="I332" s="306">
        <f>data!CA62</f>
        <v>0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13.22</v>
      </c>
      <c r="G334" s="306">
        <f>data!BY64</f>
        <v>12406.520000000002</v>
      </c>
      <c r="H334" s="306">
        <f>data!BZ64</f>
        <v>8.5</v>
      </c>
      <c r="I334" s="306">
        <f>data!CA64</f>
        <v>0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1147.51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20619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46398</v>
      </c>
      <c r="E337" s="306">
        <f>data!BW67</f>
        <v>0</v>
      </c>
      <c r="F337" s="306">
        <f>data!BX67</f>
        <v>0</v>
      </c>
      <c r="G337" s="306">
        <f>data!BY67</f>
        <v>8129</v>
      </c>
      <c r="H337" s="306">
        <f>data!BZ67</f>
        <v>0</v>
      </c>
      <c r="I337" s="306">
        <f>data!CA67</f>
        <v>0</v>
      </c>
    </row>
    <row r="338" ht="20.1" customHeight="1">
      <c r="A338" s="279">
        <v>13</v>
      </c>
      <c r="B338" s="287" t="s">
        <v>1010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1165.39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1011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16687.469999999998</v>
      </c>
      <c r="H339" s="306">
        <f>data!BZ69</f>
        <v>0</v>
      </c>
      <c r="I339" s="306">
        <f>data!CA69</f>
        <v>0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1012</v>
      </c>
      <c r="C341" s="287">
        <f>data!BU85</f>
        <v>0</v>
      </c>
      <c r="D341" s="287">
        <f>data!BV85</f>
        <v>46398</v>
      </c>
      <c r="E341" s="287">
        <f>data!BW85</f>
        <v>0</v>
      </c>
      <c r="F341" s="287">
        <f>data!BX85</f>
        <v>108225.59</v>
      </c>
      <c r="G341" s="287">
        <f>data!BY85</f>
        <v>1509942.03</v>
      </c>
      <c r="H341" s="287">
        <f>data!BZ85</f>
        <v>21466.31</v>
      </c>
      <c r="I341" s="287">
        <f>data!CA85</f>
        <v>0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1013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1014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1015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1016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1017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1018</v>
      </c>
      <c r="C348" s="303">
        <f>data!BU90</f>
        <v>0</v>
      </c>
      <c r="D348" s="303">
        <f>data!BV90</f>
        <v>2112</v>
      </c>
      <c r="E348" s="303">
        <f>data!BW90</f>
        <v>0</v>
      </c>
      <c r="F348" s="303">
        <f>data!BX90</f>
        <v>0</v>
      </c>
      <c r="G348" s="303">
        <f>data!BY90</f>
        <v>176</v>
      </c>
      <c r="H348" s="303">
        <f>data!BZ90</f>
        <v>0</v>
      </c>
      <c r="I348" s="303">
        <f>data!CA90</f>
        <v>0</v>
      </c>
    </row>
    <row r="349" ht="20.1" customHeight="1">
      <c r="A349" s="279">
        <v>23</v>
      </c>
      <c r="B349" s="287" t="s">
        <v>1019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1020</v>
      </c>
      <c r="C350" s="303">
        <f>data!BU92</f>
        <v>0</v>
      </c>
      <c r="D350" s="303">
        <f>data!BV92</f>
        <v>508.59233402453037</v>
      </c>
      <c r="E350" s="303">
        <f>data!BW92</f>
        <v>0</v>
      </c>
      <c r="F350" s="303">
        <f>data!BX92</f>
        <v>0</v>
      </c>
      <c r="G350" s="303">
        <f>data!BY92</f>
        <v>42.382694502044195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1021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1003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1056</v>
      </c>
    </row>
    <row r="355" ht="20.1" customHeight="1">
      <c r="A355" s="283"/>
    </row>
    <row r="356" ht="20.1" customHeight="1">
      <c r="A356" s="285" t="str">
        <f>"Hospital: "&amp;data!C98</f>
        <v>Hospital: St. Elizabeth Hospital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1005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1057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1009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0.13673076923076921</v>
      </c>
      <c r="E362" s="309"/>
      <c r="F362" s="297"/>
      <c r="G362" s="297"/>
      <c r="H362" s="297"/>
      <c r="I362" s="310">
        <f>data!CE60</f>
        <v>344.38599519230775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79688.29</v>
      </c>
      <c r="E363" s="311"/>
      <c r="F363" s="311"/>
      <c r="G363" s="311"/>
      <c r="H363" s="311"/>
      <c r="I363" s="306">
        <f>data!CE61</f>
        <v>40531453.06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15052</v>
      </c>
      <c r="E364" s="311"/>
      <c r="F364" s="311"/>
      <c r="G364" s="311"/>
      <c r="H364" s="311"/>
      <c r="I364" s="306">
        <f>data!CE62</f>
        <v>7684393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938254.86</v>
      </c>
      <c r="E365" s="311"/>
      <c r="F365" s="311"/>
      <c r="G365" s="311"/>
      <c r="H365" s="311"/>
      <c r="I365" s="306">
        <f>data!CE63</f>
        <v>2361063.7199999997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-4571.4000000000005</v>
      </c>
      <c r="E366" s="311"/>
      <c r="F366" s="311"/>
      <c r="G366" s="311"/>
      <c r="H366" s="311"/>
      <c r="I366" s="306">
        <f>data!CE64</f>
        <v>7966021.3400000008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2453.12</v>
      </c>
      <c r="E367" s="311"/>
      <c r="F367" s="311"/>
      <c r="G367" s="311"/>
      <c r="H367" s="311"/>
      <c r="I367" s="306">
        <f>data!CE65</f>
        <v>605780.03999999992</v>
      </c>
    </row>
    <row r="368" ht="20.1" customHeight="1">
      <c r="A368" s="279">
        <v>11</v>
      </c>
      <c r="B368" s="287" t="s">
        <v>526</v>
      </c>
      <c r="C368" s="306">
        <f>data!CB66</f>
        <v>10798</v>
      </c>
      <c r="D368" s="306">
        <f>data!CC66</f>
        <v>12682900.790000001</v>
      </c>
      <c r="E368" s="311"/>
      <c r="F368" s="311"/>
      <c r="G368" s="311"/>
      <c r="H368" s="311"/>
      <c r="I368" s="306">
        <f>data!CE66</f>
        <v>20893357.400000002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260809</v>
      </c>
      <c r="E369" s="311"/>
      <c r="F369" s="311"/>
      <c r="G369" s="311"/>
      <c r="H369" s="311"/>
      <c r="I369" s="306">
        <f>data!CE67</f>
        <v>4095900</v>
      </c>
    </row>
    <row r="370" ht="20.1" customHeight="1">
      <c r="A370" s="279">
        <v>13</v>
      </c>
      <c r="B370" s="287" t="s">
        <v>1010</v>
      </c>
      <c r="C370" s="306">
        <f>data!CB68</f>
        <v>0</v>
      </c>
      <c r="D370" s="306">
        <f>data!CC68</f>
        <v>-8601.4300000000112</v>
      </c>
      <c r="E370" s="311"/>
      <c r="F370" s="311"/>
      <c r="G370" s="311"/>
      <c r="H370" s="311"/>
      <c r="I370" s="306">
        <f>data!CE68</f>
        <v>1836351.09</v>
      </c>
    </row>
    <row r="371" ht="20.1" customHeight="1">
      <c r="A371" s="279">
        <v>14</v>
      </c>
      <c r="B371" s="287" t="s">
        <v>1011</v>
      </c>
      <c r="C371" s="306">
        <f>data!CB69</f>
        <v>0</v>
      </c>
      <c r="D371" s="306">
        <f>data!CC69</f>
        <v>3629.5799999999581</v>
      </c>
      <c r="E371" s="306">
        <f>data!CD69</f>
        <v>1260494.48</v>
      </c>
      <c r="F371" s="311"/>
      <c r="G371" s="311"/>
      <c r="H371" s="311"/>
      <c r="I371" s="306">
        <f>data!CE69</f>
        <v>3464422.67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0</v>
      </c>
      <c r="E372" s="287">
        <f>-data!CD84</f>
        <v>-165732.97999999998</v>
      </c>
      <c r="F372" s="297"/>
      <c r="G372" s="297"/>
      <c r="H372" s="297"/>
      <c r="I372" s="287">
        <f>-data!CE84</f>
        <v>-1347336.33</v>
      </c>
    </row>
    <row r="373" ht="20.1" customHeight="1">
      <c r="A373" s="279">
        <v>16</v>
      </c>
      <c r="B373" s="295" t="s">
        <v>1012</v>
      </c>
      <c r="C373" s="306">
        <f>data!CB85</f>
        <v>10798</v>
      </c>
      <c r="D373" s="306">
        <f>data!CC85</f>
        <v>13969614.81</v>
      </c>
      <c r="E373" s="306">
        <f>data!CD85</f>
        <v>1094761.5</v>
      </c>
      <c r="F373" s="311"/>
      <c r="G373" s="311"/>
      <c r="H373" s="311"/>
      <c r="I373" s="287">
        <f>data!CE85</f>
        <v>86744069.660000011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1013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1014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69056037.859999985</v>
      </c>
    </row>
    <row r="377" ht="20.1" customHeight="1">
      <c r="A377" s="279">
        <v>20</v>
      </c>
      <c r="B377" s="295" t="s">
        <v>1015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221219810.00000003</v>
      </c>
    </row>
    <row r="378" ht="20.1" customHeight="1">
      <c r="A378" s="279">
        <v>21</v>
      </c>
      <c r="B378" s="295" t="s">
        <v>1016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290275847.85999995</v>
      </c>
    </row>
    <row r="379" ht="20.1" customHeight="1">
      <c r="A379" s="279" t="s">
        <v>1017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1018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101302</v>
      </c>
    </row>
    <row r="381" ht="20.1" customHeight="1">
      <c r="A381" s="279">
        <v>23</v>
      </c>
      <c r="B381" s="287" t="s">
        <v>1019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15775</v>
      </c>
    </row>
    <row r="382" ht="20.1" customHeight="1">
      <c r="A382" s="279">
        <v>24</v>
      </c>
      <c r="B382" s="287" t="s">
        <v>1020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16761.749999999996</v>
      </c>
    </row>
    <row r="383" ht="20.1" customHeight="1">
      <c r="A383" s="279">
        <v>25</v>
      </c>
      <c r="B383" s="287" t="s">
        <v>1021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124350.33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114.11492307692308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1058</v>
      </c>
    </row>
    <row r="2">
      <c r="A2" s="12" t="s">
        <v>1059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1060</v>
      </c>
    </row>
    <row r="9">
      <c r="C9" s="17"/>
    </row>
    <row r="10">
      <c r="A10" s="69" t="s">
        <v>6</v>
      </c>
      <c r="C10" s="17"/>
    </row>
    <row r="11">
      <c r="A11" s="12" t="s">
        <v>1061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1062</v>
      </c>
    </row>
    <row r="19" ht="14.45" customHeight="1">
      <c r="A19" s="18" t="s">
        <v>1063</v>
      </c>
    </row>
    <row r="20" ht="14.45" customHeight="1">
      <c r="A20" s="18" t="s">
        <v>1064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1065</v>
      </c>
      <c r="E24" s="71"/>
      <c r="F24" s="71"/>
      <c r="G24" s="71"/>
    </row>
    <row r="25">
      <c r="A25" s="18" t="s">
        <v>1066</v>
      </c>
    </row>
    <row r="26">
      <c r="A26" s="18" t="s">
        <v>1067</v>
      </c>
    </row>
    <row r="27">
      <c r="A27" s="18"/>
    </row>
    <row r="28">
      <c r="A28" s="16" t="s">
        <v>21</v>
      </c>
      <c r="C28" s="17"/>
    </row>
    <row r="29">
      <c r="A29" s="18" t="s">
        <v>1068</v>
      </c>
      <c r="C29" s="17"/>
    </row>
    <row r="30">
      <c r="C30" s="17"/>
    </row>
    <row r="31">
      <c r="A31" s="12" t="s">
        <v>23</v>
      </c>
      <c r="C31" s="332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3" t="s">
        <v>28</v>
      </c>
      <c r="B37" s="334"/>
      <c r="C37" s="335"/>
      <c r="D37" s="334"/>
      <c r="E37" s="334"/>
      <c r="F37" s="334"/>
      <c r="G37" s="334"/>
    </row>
    <row r="38">
      <c r="A38" s="336" t="s">
        <v>29</v>
      </c>
      <c r="B38" s="337"/>
      <c r="C38" s="335"/>
      <c r="D38" s="334"/>
      <c r="E38" s="334"/>
      <c r="F38" s="334"/>
      <c r="G38" s="334"/>
    </row>
    <row r="39">
      <c r="A39" s="338" t="s">
        <v>1069</v>
      </c>
      <c r="B39" s="337"/>
      <c r="C39" s="335"/>
      <c r="D39" s="334"/>
      <c r="E39" s="334"/>
      <c r="F39" s="334"/>
      <c r="G39" s="334"/>
    </row>
    <row r="40">
      <c r="A40" s="339" t="s">
        <v>31</v>
      </c>
      <c r="B40" s="334"/>
      <c r="C40" s="335"/>
      <c r="D40" s="334"/>
      <c r="E40" s="334"/>
      <c r="F40" s="334"/>
      <c r="G40" s="334"/>
    </row>
    <row r="41">
      <c r="A41" s="338" t="s">
        <v>1070</v>
      </c>
      <c r="B41" s="334"/>
      <c r="C41" s="335"/>
      <c r="D41" s="334"/>
      <c r="E41" s="334"/>
      <c r="F41" s="334"/>
      <c r="G41" s="334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1071</v>
      </c>
      <c r="D71" s="274" t="s">
        <v>1071</v>
      </c>
      <c r="E71" s="274" t="s">
        <v>1071</v>
      </c>
      <c r="F71" s="274" t="s">
        <v>1071</v>
      </c>
      <c r="G71" s="274" t="s">
        <v>1071</v>
      </c>
      <c r="H71" s="274" t="s">
        <v>1071</v>
      </c>
      <c r="I71" s="274" t="s">
        <v>1071</v>
      </c>
      <c r="J71" s="274" t="s">
        <v>1071</v>
      </c>
      <c r="K71" s="274" t="s">
        <v>1071</v>
      </c>
      <c r="L71" s="274" t="s">
        <v>1071</v>
      </c>
      <c r="M71" s="274" t="s">
        <v>1071</v>
      </c>
      <c r="N71" s="274" t="s">
        <v>1071</v>
      </c>
      <c r="O71" s="274" t="s">
        <v>1071</v>
      </c>
      <c r="P71" s="274" t="s">
        <v>1071</v>
      </c>
      <c r="Q71" s="274" t="s">
        <v>1071</v>
      </c>
      <c r="R71" s="274" t="s">
        <v>1071</v>
      </c>
      <c r="S71" s="274" t="s">
        <v>1071</v>
      </c>
      <c r="T71" s="274" t="s">
        <v>1071</v>
      </c>
      <c r="U71" s="274" t="s">
        <v>1071</v>
      </c>
      <c r="V71" s="274" t="s">
        <v>1071</v>
      </c>
      <c r="W71" s="274" t="s">
        <v>1071</v>
      </c>
      <c r="X71" s="274" t="s">
        <v>1071</v>
      </c>
      <c r="Y71" s="274" t="s">
        <v>1071</v>
      </c>
      <c r="Z71" s="274" t="s">
        <v>1071</v>
      </c>
      <c r="AA71" s="274" t="s">
        <v>1071</v>
      </c>
      <c r="AB71" s="274" t="s">
        <v>1071</v>
      </c>
      <c r="AC71" s="274" t="s">
        <v>1071</v>
      </c>
      <c r="AD71" s="274" t="s">
        <v>1071</v>
      </c>
      <c r="AE71" s="274" t="s">
        <v>1071</v>
      </c>
      <c r="AF71" s="274" t="s">
        <v>1071</v>
      </c>
      <c r="AG71" s="274" t="s">
        <v>1071</v>
      </c>
      <c r="AH71" s="274" t="s">
        <v>1071</v>
      </c>
      <c r="AI71" s="274" t="s">
        <v>1071</v>
      </c>
      <c r="AJ71" s="274" t="s">
        <v>1071</v>
      </c>
      <c r="AK71" s="274" t="s">
        <v>1071</v>
      </c>
      <c r="AL71" s="274" t="s">
        <v>1071</v>
      </c>
      <c r="AM71" s="274" t="s">
        <v>1071</v>
      </c>
      <c r="AN71" s="274" t="s">
        <v>1071</v>
      </c>
      <c r="AO71" s="274" t="s">
        <v>1071</v>
      </c>
      <c r="AP71" s="274" t="s">
        <v>1071</v>
      </c>
      <c r="AQ71" s="274" t="s">
        <v>1071</v>
      </c>
      <c r="AR71" s="274" t="s">
        <v>1071</v>
      </c>
      <c r="AS71" s="274" t="s">
        <v>1071</v>
      </c>
      <c r="AT71" s="274" t="s">
        <v>1071</v>
      </c>
      <c r="AU71" s="274" t="s">
        <v>1071</v>
      </c>
      <c r="AV71" s="274" t="s">
        <v>1071</v>
      </c>
      <c r="AW71" s="274" t="s">
        <v>1071</v>
      </c>
      <c r="AX71" s="274" t="s">
        <v>1071</v>
      </c>
      <c r="AY71" s="274" t="s">
        <v>1071</v>
      </c>
      <c r="AZ71" s="274" t="s">
        <v>1071</v>
      </c>
      <c r="BA71" s="274" t="s">
        <v>1071</v>
      </c>
      <c r="BB71" s="274" t="s">
        <v>1071</v>
      </c>
      <c r="BC71" s="274" t="s">
        <v>1071</v>
      </c>
      <c r="BD71" s="274" t="s">
        <v>1071</v>
      </c>
      <c r="BE71" s="274" t="s">
        <v>1071</v>
      </c>
      <c r="BF71" s="274" t="s">
        <v>1071</v>
      </c>
      <c r="BG71" s="274" t="s">
        <v>1071</v>
      </c>
      <c r="BH71" s="274" t="s">
        <v>1071</v>
      </c>
      <c r="BI71" s="274" t="s">
        <v>1071</v>
      </c>
      <c r="BJ71" s="274" t="s">
        <v>1071</v>
      </c>
      <c r="BK71" s="274" t="s">
        <v>1071</v>
      </c>
      <c r="BL71" s="274" t="s">
        <v>1071</v>
      </c>
      <c r="BM71" s="274" t="s">
        <v>1071</v>
      </c>
      <c r="BN71" s="274" t="s">
        <v>1071</v>
      </c>
      <c r="BO71" s="274" t="s">
        <v>1071</v>
      </c>
      <c r="BP71" s="274" t="s">
        <v>1071</v>
      </c>
      <c r="BQ71" s="274" t="s">
        <v>1071</v>
      </c>
      <c r="BR71" s="274" t="s">
        <v>1071</v>
      </c>
      <c r="BS71" s="274" t="s">
        <v>1071</v>
      </c>
      <c r="BT71" s="274" t="s">
        <v>1071</v>
      </c>
      <c r="BU71" s="274" t="s">
        <v>1071</v>
      </c>
      <c r="BV71" s="274" t="s">
        <v>1071</v>
      </c>
      <c r="BW71" s="274" t="s">
        <v>1071</v>
      </c>
      <c r="BX71" s="274" t="s">
        <v>1071</v>
      </c>
      <c r="BY71" s="274" t="s">
        <v>1071</v>
      </c>
      <c r="BZ71" s="274" t="s">
        <v>1071</v>
      </c>
      <c r="CA71" s="274" t="s">
        <v>1071</v>
      </c>
      <c r="CB71" s="274" t="s">
        <v>1071</v>
      </c>
      <c r="CC71" s="274" t="s">
        <v>1071</v>
      </c>
      <c r="CD71" s="274" t="s">
        <v>1071</v>
      </c>
      <c r="CE71" s="32">
        <f>SUM(C71:CD71)</f>
        <v>0</v>
      </c>
    </row>
    <row r="72">
      <c r="A72" s="33" t="s">
        <v>271</v>
      </c>
      <c r="B72" s="34"/>
      <c r="C72" s="274" t="s">
        <v>1071</v>
      </c>
      <c r="D72" s="274" t="s">
        <v>1071</v>
      </c>
      <c r="E72" s="274" t="s">
        <v>1071</v>
      </c>
      <c r="F72" s="274" t="s">
        <v>1071</v>
      </c>
      <c r="G72" s="274" t="s">
        <v>1071</v>
      </c>
      <c r="H72" s="274" t="s">
        <v>1071</v>
      </c>
      <c r="I72" s="274" t="s">
        <v>1071</v>
      </c>
      <c r="J72" s="274" t="s">
        <v>1071</v>
      </c>
      <c r="K72" s="274" t="s">
        <v>1071</v>
      </c>
      <c r="L72" s="274" t="s">
        <v>1071</v>
      </c>
      <c r="M72" s="274" t="s">
        <v>1071</v>
      </c>
      <c r="N72" s="274" t="s">
        <v>1071</v>
      </c>
      <c r="O72" s="274" t="s">
        <v>1071</v>
      </c>
      <c r="P72" s="274" t="s">
        <v>1071</v>
      </c>
      <c r="Q72" s="274" t="s">
        <v>1071</v>
      </c>
      <c r="R72" s="274" t="s">
        <v>1071</v>
      </c>
      <c r="S72" s="274" t="s">
        <v>1071</v>
      </c>
      <c r="T72" s="274" t="s">
        <v>1071</v>
      </c>
      <c r="U72" s="274" t="s">
        <v>1071</v>
      </c>
      <c r="V72" s="274" t="s">
        <v>1071</v>
      </c>
      <c r="W72" s="274" t="s">
        <v>1071</v>
      </c>
      <c r="X72" s="274" t="s">
        <v>1071</v>
      </c>
      <c r="Y72" s="274" t="s">
        <v>1071</v>
      </c>
      <c r="Z72" s="274" t="s">
        <v>1071</v>
      </c>
      <c r="AA72" s="274" t="s">
        <v>1071</v>
      </c>
      <c r="AB72" s="274" t="s">
        <v>1071</v>
      </c>
      <c r="AC72" s="274" t="s">
        <v>1071</v>
      </c>
      <c r="AD72" s="274" t="s">
        <v>1071</v>
      </c>
      <c r="AE72" s="274" t="s">
        <v>1071</v>
      </c>
      <c r="AF72" s="274" t="s">
        <v>1071</v>
      </c>
      <c r="AG72" s="274" t="s">
        <v>1071</v>
      </c>
      <c r="AH72" s="274" t="s">
        <v>1071</v>
      </c>
      <c r="AI72" s="274" t="s">
        <v>1071</v>
      </c>
      <c r="AJ72" s="274" t="s">
        <v>1071</v>
      </c>
      <c r="AK72" s="274" t="s">
        <v>1071</v>
      </c>
      <c r="AL72" s="274" t="s">
        <v>1071</v>
      </c>
      <c r="AM72" s="274" t="s">
        <v>1071</v>
      </c>
      <c r="AN72" s="274" t="s">
        <v>1071</v>
      </c>
      <c r="AO72" s="274" t="s">
        <v>1071</v>
      </c>
      <c r="AP72" s="274" t="s">
        <v>1071</v>
      </c>
      <c r="AQ72" s="274" t="s">
        <v>1071</v>
      </c>
      <c r="AR72" s="274" t="s">
        <v>1071</v>
      </c>
      <c r="AS72" s="274" t="s">
        <v>1071</v>
      </c>
      <c r="AT72" s="274" t="s">
        <v>1071</v>
      </c>
      <c r="AU72" s="274" t="s">
        <v>1071</v>
      </c>
      <c r="AV72" s="274" t="s">
        <v>1071</v>
      </c>
      <c r="AW72" s="274" t="s">
        <v>1071</v>
      </c>
      <c r="AX72" s="274" t="s">
        <v>1071</v>
      </c>
      <c r="AY72" s="274" t="s">
        <v>1071</v>
      </c>
      <c r="AZ72" s="274" t="s">
        <v>1071</v>
      </c>
      <c r="BA72" s="274" t="s">
        <v>1071</v>
      </c>
      <c r="BB72" s="274" t="s">
        <v>1071</v>
      </c>
      <c r="BC72" s="274" t="s">
        <v>1071</v>
      </c>
      <c r="BD72" s="274" t="s">
        <v>1071</v>
      </c>
      <c r="BE72" s="274" t="s">
        <v>1071</v>
      </c>
      <c r="BF72" s="274" t="s">
        <v>1071</v>
      </c>
      <c r="BG72" s="274" t="s">
        <v>1071</v>
      </c>
      <c r="BH72" s="274" t="s">
        <v>1071</v>
      </c>
      <c r="BI72" s="274" t="s">
        <v>1071</v>
      </c>
      <c r="BJ72" s="274" t="s">
        <v>1071</v>
      </c>
      <c r="BK72" s="274" t="s">
        <v>1071</v>
      </c>
      <c r="BL72" s="274" t="s">
        <v>1071</v>
      </c>
      <c r="BM72" s="274" t="s">
        <v>1071</v>
      </c>
      <c r="BN72" s="274" t="s">
        <v>1071</v>
      </c>
      <c r="BO72" s="274" t="s">
        <v>1071</v>
      </c>
      <c r="BP72" s="274" t="s">
        <v>1071</v>
      </c>
      <c r="BQ72" s="274" t="s">
        <v>1071</v>
      </c>
      <c r="BR72" s="274" t="s">
        <v>1071</v>
      </c>
      <c r="BS72" s="274" t="s">
        <v>1071</v>
      </c>
      <c r="BT72" s="274" t="s">
        <v>1071</v>
      </c>
      <c r="BU72" s="274" t="s">
        <v>1071</v>
      </c>
      <c r="BV72" s="274" t="s">
        <v>1071</v>
      </c>
      <c r="BW72" s="274" t="s">
        <v>1071</v>
      </c>
      <c r="BX72" s="274" t="s">
        <v>1071</v>
      </c>
      <c r="BY72" s="274" t="s">
        <v>1071</v>
      </c>
      <c r="BZ72" s="274" t="s">
        <v>1071</v>
      </c>
      <c r="CA72" s="274" t="s">
        <v>1071</v>
      </c>
      <c r="CB72" s="274" t="s">
        <v>1071</v>
      </c>
      <c r="CC72" s="274" t="s">
        <v>1071</v>
      </c>
      <c r="CD72" s="274" t="s">
        <v>1071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1071</v>
      </c>
      <c r="D73" s="274" t="s">
        <v>1071</v>
      </c>
      <c r="E73" s="274" t="s">
        <v>1071</v>
      </c>
      <c r="F73" s="274" t="s">
        <v>1071</v>
      </c>
      <c r="G73" s="274" t="s">
        <v>1071</v>
      </c>
      <c r="H73" s="274" t="s">
        <v>1071</v>
      </c>
      <c r="I73" s="274" t="s">
        <v>1071</v>
      </c>
      <c r="J73" s="274" t="s">
        <v>1071</v>
      </c>
      <c r="K73" s="274" t="s">
        <v>1071</v>
      </c>
      <c r="L73" s="274" t="s">
        <v>1071</v>
      </c>
      <c r="M73" s="274" t="s">
        <v>1071</v>
      </c>
      <c r="N73" s="274" t="s">
        <v>1071</v>
      </c>
      <c r="O73" s="274" t="s">
        <v>1071</v>
      </c>
      <c r="P73" s="274" t="s">
        <v>1071</v>
      </c>
      <c r="Q73" s="274" t="s">
        <v>1071</v>
      </c>
      <c r="R73" s="274" t="s">
        <v>1071</v>
      </c>
      <c r="S73" s="274" t="s">
        <v>1071</v>
      </c>
      <c r="T73" s="274" t="s">
        <v>1071</v>
      </c>
      <c r="U73" s="274" t="s">
        <v>1071</v>
      </c>
      <c r="V73" s="274" t="s">
        <v>1071</v>
      </c>
      <c r="W73" s="274" t="s">
        <v>1071</v>
      </c>
      <c r="X73" s="274" t="s">
        <v>1071</v>
      </c>
      <c r="Y73" s="274" t="s">
        <v>1071</v>
      </c>
      <c r="Z73" s="274" t="s">
        <v>1071</v>
      </c>
      <c r="AA73" s="274" t="s">
        <v>1071</v>
      </c>
      <c r="AB73" s="274" t="s">
        <v>1071</v>
      </c>
      <c r="AC73" s="274" t="s">
        <v>1071</v>
      </c>
      <c r="AD73" s="274" t="s">
        <v>1071</v>
      </c>
      <c r="AE73" s="274" t="s">
        <v>1071</v>
      </c>
      <c r="AF73" s="274" t="s">
        <v>1071</v>
      </c>
      <c r="AG73" s="274" t="s">
        <v>1071</v>
      </c>
      <c r="AH73" s="274" t="s">
        <v>1071</v>
      </c>
      <c r="AI73" s="274" t="s">
        <v>1071</v>
      </c>
      <c r="AJ73" s="274" t="s">
        <v>1071</v>
      </c>
      <c r="AK73" s="274" t="s">
        <v>1071</v>
      </c>
      <c r="AL73" s="274" t="s">
        <v>1071</v>
      </c>
      <c r="AM73" s="274" t="s">
        <v>1071</v>
      </c>
      <c r="AN73" s="274" t="s">
        <v>1071</v>
      </c>
      <c r="AO73" s="274" t="s">
        <v>1071</v>
      </c>
      <c r="AP73" s="274" t="s">
        <v>1071</v>
      </c>
      <c r="AQ73" s="274" t="s">
        <v>1071</v>
      </c>
      <c r="AR73" s="274" t="s">
        <v>1071</v>
      </c>
      <c r="AS73" s="274" t="s">
        <v>1071</v>
      </c>
      <c r="AT73" s="274" t="s">
        <v>1071</v>
      </c>
      <c r="AU73" s="274" t="s">
        <v>1071</v>
      </c>
      <c r="AV73" s="274" t="s">
        <v>1071</v>
      </c>
      <c r="AW73" s="274" t="s">
        <v>1071</v>
      </c>
      <c r="AX73" s="274" t="s">
        <v>1071</v>
      </c>
      <c r="AY73" s="274" t="s">
        <v>1071</v>
      </c>
      <c r="AZ73" s="274" t="s">
        <v>1071</v>
      </c>
      <c r="BA73" s="274" t="s">
        <v>1071</v>
      </c>
      <c r="BB73" s="274" t="s">
        <v>1071</v>
      </c>
      <c r="BC73" s="274" t="s">
        <v>1071</v>
      </c>
      <c r="BD73" s="274" t="s">
        <v>1071</v>
      </c>
      <c r="BE73" s="274" t="s">
        <v>1071</v>
      </c>
      <c r="BF73" s="274" t="s">
        <v>1071</v>
      </c>
      <c r="BG73" s="274" t="s">
        <v>1071</v>
      </c>
      <c r="BH73" s="274" t="s">
        <v>1071</v>
      </c>
      <c r="BI73" s="274" t="s">
        <v>1071</v>
      </c>
      <c r="BJ73" s="274" t="s">
        <v>1071</v>
      </c>
      <c r="BK73" s="274" t="s">
        <v>1071</v>
      </c>
      <c r="BL73" s="274" t="s">
        <v>1071</v>
      </c>
      <c r="BM73" s="274" t="s">
        <v>1071</v>
      </c>
      <c r="BN73" s="274" t="s">
        <v>1071</v>
      </c>
      <c r="BO73" s="274" t="s">
        <v>1071</v>
      </c>
      <c r="BP73" s="274" t="s">
        <v>1071</v>
      </c>
      <c r="BQ73" s="274" t="s">
        <v>1071</v>
      </c>
      <c r="BR73" s="274" t="s">
        <v>1071</v>
      </c>
      <c r="BS73" s="274" t="s">
        <v>1071</v>
      </c>
      <c r="BT73" s="274" t="s">
        <v>1071</v>
      </c>
      <c r="BU73" s="274" t="s">
        <v>1071</v>
      </c>
      <c r="BV73" s="274" t="s">
        <v>1071</v>
      </c>
      <c r="BW73" s="274" t="s">
        <v>1071</v>
      </c>
      <c r="BX73" s="274" t="s">
        <v>1071</v>
      </c>
      <c r="BY73" s="274" t="s">
        <v>1071</v>
      </c>
      <c r="BZ73" s="274" t="s">
        <v>1071</v>
      </c>
      <c r="CA73" s="274" t="s">
        <v>1071</v>
      </c>
      <c r="CB73" s="274" t="s">
        <v>1071</v>
      </c>
      <c r="CC73" s="274" t="s">
        <v>1071</v>
      </c>
      <c r="CD73" s="274" t="s">
        <v>1071</v>
      </c>
      <c r="CE73" s="32">
        <f t="shared" si="11"/>
        <v>0</v>
      </c>
    </row>
    <row r="74">
      <c r="A74" s="33" t="s">
        <v>273</v>
      </c>
      <c r="B74" s="34"/>
      <c r="C74" s="274" t="s">
        <v>1071</v>
      </c>
      <c r="D74" s="274" t="s">
        <v>1071</v>
      </c>
      <c r="E74" s="274" t="s">
        <v>1071</v>
      </c>
      <c r="F74" s="274" t="s">
        <v>1071</v>
      </c>
      <c r="G74" s="274" t="s">
        <v>1071</v>
      </c>
      <c r="H74" s="274" t="s">
        <v>1071</v>
      </c>
      <c r="I74" s="274" t="s">
        <v>1071</v>
      </c>
      <c r="J74" s="274" t="s">
        <v>1071</v>
      </c>
      <c r="K74" s="274" t="s">
        <v>1071</v>
      </c>
      <c r="L74" s="274" t="s">
        <v>1071</v>
      </c>
      <c r="M74" s="274" t="s">
        <v>1071</v>
      </c>
      <c r="N74" s="274" t="s">
        <v>1071</v>
      </c>
      <c r="O74" s="274" t="s">
        <v>1071</v>
      </c>
      <c r="P74" s="274" t="s">
        <v>1071</v>
      </c>
      <c r="Q74" s="274" t="s">
        <v>1071</v>
      </c>
      <c r="R74" s="274" t="s">
        <v>1071</v>
      </c>
      <c r="S74" s="274" t="s">
        <v>1071</v>
      </c>
      <c r="T74" s="274" t="s">
        <v>1071</v>
      </c>
      <c r="U74" s="274" t="s">
        <v>1071</v>
      </c>
      <c r="V74" s="274" t="s">
        <v>1071</v>
      </c>
      <c r="W74" s="274" t="s">
        <v>1071</v>
      </c>
      <c r="X74" s="274" t="s">
        <v>1071</v>
      </c>
      <c r="Y74" s="274" t="s">
        <v>1071</v>
      </c>
      <c r="Z74" s="274" t="s">
        <v>1071</v>
      </c>
      <c r="AA74" s="274" t="s">
        <v>1071</v>
      </c>
      <c r="AB74" s="274" t="s">
        <v>1071</v>
      </c>
      <c r="AC74" s="274" t="s">
        <v>1071</v>
      </c>
      <c r="AD74" s="274" t="s">
        <v>1071</v>
      </c>
      <c r="AE74" s="274" t="s">
        <v>1071</v>
      </c>
      <c r="AF74" s="274" t="s">
        <v>1071</v>
      </c>
      <c r="AG74" s="274" t="s">
        <v>1071</v>
      </c>
      <c r="AH74" s="274" t="s">
        <v>1071</v>
      </c>
      <c r="AI74" s="274" t="s">
        <v>1071</v>
      </c>
      <c r="AJ74" s="274" t="s">
        <v>1071</v>
      </c>
      <c r="AK74" s="274" t="s">
        <v>1071</v>
      </c>
      <c r="AL74" s="274" t="s">
        <v>1071</v>
      </c>
      <c r="AM74" s="274" t="s">
        <v>1071</v>
      </c>
      <c r="AN74" s="274" t="s">
        <v>1071</v>
      </c>
      <c r="AO74" s="274" t="s">
        <v>1071</v>
      </c>
      <c r="AP74" s="274" t="s">
        <v>1071</v>
      </c>
      <c r="AQ74" s="274" t="s">
        <v>1071</v>
      </c>
      <c r="AR74" s="274" t="s">
        <v>1071</v>
      </c>
      <c r="AS74" s="274" t="s">
        <v>1071</v>
      </c>
      <c r="AT74" s="274" t="s">
        <v>1071</v>
      </c>
      <c r="AU74" s="274" t="s">
        <v>1071</v>
      </c>
      <c r="AV74" s="274" t="s">
        <v>1071</v>
      </c>
      <c r="AW74" s="274" t="s">
        <v>1071</v>
      </c>
      <c r="AX74" s="274" t="s">
        <v>1071</v>
      </c>
      <c r="AY74" s="274" t="s">
        <v>1071</v>
      </c>
      <c r="AZ74" s="274" t="s">
        <v>1071</v>
      </c>
      <c r="BA74" s="274" t="s">
        <v>1071</v>
      </c>
      <c r="BB74" s="274" t="s">
        <v>1071</v>
      </c>
      <c r="BC74" s="274" t="s">
        <v>1071</v>
      </c>
      <c r="BD74" s="274" t="s">
        <v>1071</v>
      </c>
      <c r="BE74" s="274" t="s">
        <v>1071</v>
      </c>
      <c r="BF74" s="274" t="s">
        <v>1071</v>
      </c>
      <c r="BG74" s="274" t="s">
        <v>1071</v>
      </c>
      <c r="BH74" s="274" t="s">
        <v>1071</v>
      </c>
      <c r="BI74" s="274" t="s">
        <v>1071</v>
      </c>
      <c r="BJ74" s="274" t="s">
        <v>1071</v>
      </c>
      <c r="BK74" s="274" t="s">
        <v>1071</v>
      </c>
      <c r="BL74" s="274" t="s">
        <v>1071</v>
      </c>
      <c r="BM74" s="274" t="s">
        <v>1071</v>
      </c>
      <c r="BN74" s="274" t="s">
        <v>1071</v>
      </c>
      <c r="BO74" s="274" t="s">
        <v>1071</v>
      </c>
      <c r="BP74" s="274" t="s">
        <v>1071</v>
      </c>
      <c r="BQ74" s="274" t="s">
        <v>1071</v>
      </c>
      <c r="BR74" s="274" t="s">
        <v>1071</v>
      </c>
      <c r="BS74" s="274" t="s">
        <v>1071</v>
      </c>
      <c r="BT74" s="274" t="s">
        <v>1071</v>
      </c>
      <c r="BU74" s="274" t="s">
        <v>1071</v>
      </c>
      <c r="BV74" s="274" t="s">
        <v>1071</v>
      </c>
      <c r="BW74" s="274" t="s">
        <v>1071</v>
      </c>
      <c r="BX74" s="274" t="s">
        <v>1071</v>
      </c>
      <c r="BY74" s="274" t="s">
        <v>1071</v>
      </c>
      <c r="BZ74" s="274" t="s">
        <v>1071</v>
      </c>
      <c r="CA74" s="274" t="s">
        <v>1071</v>
      </c>
      <c r="CB74" s="274" t="s">
        <v>1071</v>
      </c>
      <c r="CC74" s="274" t="s">
        <v>1071</v>
      </c>
      <c r="CD74" s="274" t="s">
        <v>1071</v>
      </c>
      <c r="CE74" s="32">
        <f t="shared" si="11"/>
        <v>0</v>
      </c>
    </row>
    <row r="75">
      <c r="A75" s="33" t="s">
        <v>274</v>
      </c>
      <c r="B75" s="34"/>
      <c r="C75" s="274" t="s">
        <v>1071</v>
      </c>
      <c r="D75" s="274" t="s">
        <v>1071</v>
      </c>
      <c r="E75" s="274" t="s">
        <v>1071</v>
      </c>
      <c r="F75" s="274" t="s">
        <v>1071</v>
      </c>
      <c r="G75" s="274" t="s">
        <v>1071</v>
      </c>
      <c r="H75" s="274" t="s">
        <v>1071</v>
      </c>
      <c r="I75" s="274" t="s">
        <v>1071</v>
      </c>
      <c r="J75" s="274" t="s">
        <v>1071</v>
      </c>
      <c r="K75" s="274" t="s">
        <v>1071</v>
      </c>
      <c r="L75" s="274" t="s">
        <v>1071</v>
      </c>
      <c r="M75" s="274" t="s">
        <v>1071</v>
      </c>
      <c r="N75" s="274" t="s">
        <v>1071</v>
      </c>
      <c r="O75" s="274" t="s">
        <v>1071</v>
      </c>
      <c r="P75" s="274" t="s">
        <v>1071</v>
      </c>
      <c r="Q75" s="274" t="s">
        <v>1071</v>
      </c>
      <c r="R75" s="274" t="s">
        <v>1071</v>
      </c>
      <c r="S75" s="274" t="s">
        <v>1071</v>
      </c>
      <c r="T75" s="274" t="s">
        <v>1071</v>
      </c>
      <c r="U75" s="274" t="s">
        <v>1071</v>
      </c>
      <c r="V75" s="274" t="s">
        <v>1071</v>
      </c>
      <c r="W75" s="274" t="s">
        <v>1071</v>
      </c>
      <c r="X75" s="274" t="s">
        <v>1071</v>
      </c>
      <c r="Y75" s="274" t="s">
        <v>1071</v>
      </c>
      <c r="Z75" s="274" t="s">
        <v>1071</v>
      </c>
      <c r="AA75" s="274" t="s">
        <v>1071</v>
      </c>
      <c r="AB75" s="274" t="s">
        <v>1071</v>
      </c>
      <c r="AC75" s="274" t="s">
        <v>1071</v>
      </c>
      <c r="AD75" s="274" t="s">
        <v>1071</v>
      </c>
      <c r="AE75" s="274" t="s">
        <v>1071</v>
      </c>
      <c r="AF75" s="274" t="s">
        <v>1071</v>
      </c>
      <c r="AG75" s="274" t="s">
        <v>1071</v>
      </c>
      <c r="AH75" s="274" t="s">
        <v>1071</v>
      </c>
      <c r="AI75" s="274" t="s">
        <v>1071</v>
      </c>
      <c r="AJ75" s="274" t="s">
        <v>1071</v>
      </c>
      <c r="AK75" s="274" t="s">
        <v>1071</v>
      </c>
      <c r="AL75" s="274" t="s">
        <v>1071</v>
      </c>
      <c r="AM75" s="274" t="s">
        <v>1071</v>
      </c>
      <c r="AN75" s="274" t="s">
        <v>1071</v>
      </c>
      <c r="AO75" s="274" t="s">
        <v>1071</v>
      </c>
      <c r="AP75" s="274" t="s">
        <v>1071</v>
      </c>
      <c r="AQ75" s="274" t="s">
        <v>1071</v>
      </c>
      <c r="AR75" s="274" t="s">
        <v>1071</v>
      </c>
      <c r="AS75" s="274" t="s">
        <v>1071</v>
      </c>
      <c r="AT75" s="274" t="s">
        <v>1071</v>
      </c>
      <c r="AU75" s="274" t="s">
        <v>1071</v>
      </c>
      <c r="AV75" s="274" t="s">
        <v>1071</v>
      </c>
      <c r="AW75" s="274" t="s">
        <v>1071</v>
      </c>
      <c r="AX75" s="274" t="s">
        <v>1071</v>
      </c>
      <c r="AY75" s="274" t="s">
        <v>1071</v>
      </c>
      <c r="AZ75" s="274" t="s">
        <v>1071</v>
      </c>
      <c r="BA75" s="274" t="s">
        <v>1071</v>
      </c>
      <c r="BB75" s="274" t="s">
        <v>1071</v>
      </c>
      <c r="BC75" s="274" t="s">
        <v>1071</v>
      </c>
      <c r="BD75" s="274" t="s">
        <v>1071</v>
      </c>
      <c r="BE75" s="274" t="s">
        <v>1071</v>
      </c>
      <c r="BF75" s="274" t="s">
        <v>1071</v>
      </c>
      <c r="BG75" s="274" t="s">
        <v>1071</v>
      </c>
      <c r="BH75" s="274" t="s">
        <v>1071</v>
      </c>
      <c r="BI75" s="274" t="s">
        <v>1071</v>
      </c>
      <c r="BJ75" s="274" t="s">
        <v>1071</v>
      </c>
      <c r="BK75" s="274" t="s">
        <v>1071</v>
      </c>
      <c r="BL75" s="274" t="s">
        <v>1071</v>
      </c>
      <c r="BM75" s="274" t="s">
        <v>1071</v>
      </c>
      <c r="BN75" s="274" t="s">
        <v>1071</v>
      </c>
      <c r="BO75" s="274" t="s">
        <v>1071</v>
      </c>
      <c r="BP75" s="274" t="s">
        <v>1071</v>
      </c>
      <c r="BQ75" s="274" t="s">
        <v>1071</v>
      </c>
      <c r="BR75" s="274" t="s">
        <v>1071</v>
      </c>
      <c r="BS75" s="274" t="s">
        <v>1071</v>
      </c>
      <c r="BT75" s="274" t="s">
        <v>1071</v>
      </c>
      <c r="BU75" s="274" t="s">
        <v>1071</v>
      </c>
      <c r="BV75" s="274" t="s">
        <v>1071</v>
      </c>
      <c r="BW75" s="274" t="s">
        <v>1071</v>
      </c>
      <c r="BX75" s="274" t="s">
        <v>1071</v>
      </c>
      <c r="BY75" s="274" t="s">
        <v>1071</v>
      </c>
      <c r="BZ75" s="274" t="s">
        <v>1071</v>
      </c>
      <c r="CA75" s="274" t="s">
        <v>1071</v>
      </c>
      <c r="CB75" s="274" t="s">
        <v>1071</v>
      </c>
      <c r="CC75" s="274" t="s">
        <v>1071</v>
      </c>
      <c r="CD75" s="274" t="s">
        <v>1071</v>
      </c>
      <c r="CE75" s="32">
        <f t="shared" si="11"/>
        <v>0</v>
      </c>
    </row>
    <row r="76">
      <c r="A76" s="33" t="s">
        <v>275</v>
      </c>
      <c r="B76" s="34"/>
      <c r="C76" s="274" t="s">
        <v>1071</v>
      </c>
      <c r="D76" s="274" t="s">
        <v>1071</v>
      </c>
      <c r="E76" s="274" t="s">
        <v>1071</v>
      </c>
      <c r="F76" s="274" t="s">
        <v>1071</v>
      </c>
      <c r="G76" s="274" t="s">
        <v>1071</v>
      </c>
      <c r="H76" s="274" t="s">
        <v>1071</v>
      </c>
      <c r="I76" s="274" t="s">
        <v>1071</v>
      </c>
      <c r="J76" s="274" t="s">
        <v>1071</v>
      </c>
      <c r="K76" s="274" t="s">
        <v>1071</v>
      </c>
      <c r="L76" s="274" t="s">
        <v>1071</v>
      </c>
      <c r="M76" s="274" t="s">
        <v>1071</v>
      </c>
      <c r="N76" s="274" t="s">
        <v>1071</v>
      </c>
      <c r="O76" s="274" t="s">
        <v>1071</v>
      </c>
      <c r="P76" s="274" t="s">
        <v>1071</v>
      </c>
      <c r="Q76" s="274" t="s">
        <v>1071</v>
      </c>
      <c r="R76" s="274" t="s">
        <v>1071</v>
      </c>
      <c r="S76" s="274" t="s">
        <v>1071</v>
      </c>
      <c r="T76" s="274" t="s">
        <v>1071</v>
      </c>
      <c r="U76" s="274" t="s">
        <v>1071</v>
      </c>
      <c r="V76" s="274" t="s">
        <v>1071</v>
      </c>
      <c r="W76" s="274" t="s">
        <v>1071</v>
      </c>
      <c r="X76" s="274" t="s">
        <v>1071</v>
      </c>
      <c r="Y76" s="274" t="s">
        <v>1071</v>
      </c>
      <c r="Z76" s="274" t="s">
        <v>1071</v>
      </c>
      <c r="AA76" s="274" t="s">
        <v>1071</v>
      </c>
      <c r="AB76" s="274" t="s">
        <v>1071</v>
      </c>
      <c r="AC76" s="274" t="s">
        <v>1071</v>
      </c>
      <c r="AD76" s="274" t="s">
        <v>1071</v>
      </c>
      <c r="AE76" s="274" t="s">
        <v>1071</v>
      </c>
      <c r="AF76" s="274" t="s">
        <v>1071</v>
      </c>
      <c r="AG76" s="274" t="s">
        <v>1071</v>
      </c>
      <c r="AH76" s="274" t="s">
        <v>1071</v>
      </c>
      <c r="AI76" s="274" t="s">
        <v>1071</v>
      </c>
      <c r="AJ76" s="274" t="s">
        <v>1071</v>
      </c>
      <c r="AK76" s="274" t="s">
        <v>1071</v>
      </c>
      <c r="AL76" s="274" t="s">
        <v>1071</v>
      </c>
      <c r="AM76" s="274" t="s">
        <v>1071</v>
      </c>
      <c r="AN76" s="274" t="s">
        <v>1071</v>
      </c>
      <c r="AO76" s="274" t="s">
        <v>1071</v>
      </c>
      <c r="AP76" s="274" t="s">
        <v>1071</v>
      </c>
      <c r="AQ76" s="274" t="s">
        <v>1071</v>
      </c>
      <c r="AR76" s="274" t="s">
        <v>1071</v>
      </c>
      <c r="AS76" s="274" t="s">
        <v>1071</v>
      </c>
      <c r="AT76" s="274" t="s">
        <v>1071</v>
      </c>
      <c r="AU76" s="274" t="s">
        <v>1071</v>
      </c>
      <c r="AV76" s="274" t="s">
        <v>1071</v>
      </c>
      <c r="AW76" s="274" t="s">
        <v>1071</v>
      </c>
      <c r="AX76" s="274" t="s">
        <v>1071</v>
      </c>
      <c r="AY76" s="274" t="s">
        <v>1071</v>
      </c>
      <c r="AZ76" s="274" t="s">
        <v>1071</v>
      </c>
      <c r="BA76" s="274" t="s">
        <v>1071</v>
      </c>
      <c r="BB76" s="274" t="s">
        <v>1071</v>
      </c>
      <c r="BC76" s="274" t="s">
        <v>1071</v>
      </c>
      <c r="BD76" s="274" t="s">
        <v>1071</v>
      </c>
      <c r="BE76" s="274" t="s">
        <v>1071</v>
      </c>
      <c r="BF76" s="274" t="s">
        <v>1071</v>
      </c>
      <c r="BG76" s="274" t="s">
        <v>1071</v>
      </c>
      <c r="BH76" s="274" t="s">
        <v>1071</v>
      </c>
      <c r="BI76" s="274" t="s">
        <v>1071</v>
      </c>
      <c r="BJ76" s="274" t="s">
        <v>1071</v>
      </c>
      <c r="BK76" s="274" t="s">
        <v>1071</v>
      </c>
      <c r="BL76" s="274" t="s">
        <v>1071</v>
      </c>
      <c r="BM76" s="274" t="s">
        <v>1071</v>
      </c>
      <c r="BN76" s="274" t="s">
        <v>1071</v>
      </c>
      <c r="BO76" s="274" t="s">
        <v>1071</v>
      </c>
      <c r="BP76" s="274" t="s">
        <v>1071</v>
      </c>
      <c r="BQ76" s="274" t="s">
        <v>1071</v>
      </c>
      <c r="BR76" s="274" t="s">
        <v>1071</v>
      </c>
      <c r="BS76" s="274" t="s">
        <v>1071</v>
      </c>
      <c r="BT76" s="274" t="s">
        <v>1071</v>
      </c>
      <c r="BU76" s="274" t="s">
        <v>1071</v>
      </c>
      <c r="BV76" s="274" t="s">
        <v>1071</v>
      </c>
      <c r="BW76" s="274" t="s">
        <v>1071</v>
      </c>
      <c r="BX76" s="274" t="s">
        <v>1071</v>
      </c>
      <c r="BY76" s="274" t="s">
        <v>1071</v>
      </c>
      <c r="BZ76" s="274" t="s">
        <v>1071</v>
      </c>
      <c r="CA76" s="274" t="s">
        <v>1071</v>
      </c>
      <c r="CB76" s="274" t="s">
        <v>1071</v>
      </c>
      <c r="CC76" s="274" t="s">
        <v>1071</v>
      </c>
      <c r="CD76" s="274" t="s">
        <v>1071</v>
      </c>
      <c r="CE76" s="32">
        <f t="shared" si="11"/>
        <v>0</v>
      </c>
    </row>
    <row r="77">
      <c r="A77" s="33" t="s">
        <v>276</v>
      </c>
      <c r="B77" s="232"/>
      <c r="C77" s="274" t="s">
        <v>1071</v>
      </c>
      <c r="D77" s="274" t="s">
        <v>1071</v>
      </c>
      <c r="E77" s="274" t="s">
        <v>1071</v>
      </c>
      <c r="F77" s="274" t="s">
        <v>1071</v>
      </c>
      <c r="G77" s="274" t="s">
        <v>1071</v>
      </c>
      <c r="H77" s="274" t="s">
        <v>1071</v>
      </c>
      <c r="I77" s="274" t="s">
        <v>1071</v>
      </c>
      <c r="J77" s="274" t="s">
        <v>1071</v>
      </c>
      <c r="K77" s="274" t="s">
        <v>1071</v>
      </c>
      <c r="L77" s="274" t="s">
        <v>1071</v>
      </c>
      <c r="M77" s="274" t="s">
        <v>1071</v>
      </c>
      <c r="N77" s="274" t="s">
        <v>1071</v>
      </c>
      <c r="O77" s="274" t="s">
        <v>1071</v>
      </c>
      <c r="P77" s="274" t="s">
        <v>1071</v>
      </c>
      <c r="Q77" s="274" t="s">
        <v>1071</v>
      </c>
      <c r="R77" s="274" t="s">
        <v>1071</v>
      </c>
      <c r="S77" s="274" t="s">
        <v>1071</v>
      </c>
      <c r="T77" s="274" t="s">
        <v>1071</v>
      </c>
      <c r="U77" s="274" t="s">
        <v>1071</v>
      </c>
      <c r="V77" s="274" t="s">
        <v>1071</v>
      </c>
      <c r="W77" s="274" t="s">
        <v>1071</v>
      </c>
      <c r="X77" s="274" t="s">
        <v>1071</v>
      </c>
      <c r="Y77" s="274" t="s">
        <v>1071</v>
      </c>
      <c r="Z77" s="274" t="s">
        <v>1071</v>
      </c>
      <c r="AA77" s="274" t="s">
        <v>1071</v>
      </c>
      <c r="AB77" s="274" t="s">
        <v>1071</v>
      </c>
      <c r="AC77" s="274" t="s">
        <v>1071</v>
      </c>
      <c r="AD77" s="274" t="s">
        <v>1071</v>
      </c>
      <c r="AE77" s="274" t="s">
        <v>1071</v>
      </c>
      <c r="AF77" s="274" t="s">
        <v>1071</v>
      </c>
      <c r="AG77" s="274" t="s">
        <v>1071</v>
      </c>
      <c r="AH77" s="274" t="s">
        <v>1071</v>
      </c>
      <c r="AI77" s="274" t="s">
        <v>1071</v>
      </c>
      <c r="AJ77" s="274" t="s">
        <v>1071</v>
      </c>
      <c r="AK77" s="274" t="s">
        <v>1071</v>
      </c>
      <c r="AL77" s="274" t="s">
        <v>1071</v>
      </c>
      <c r="AM77" s="274" t="s">
        <v>1071</v>
      </c>
      <c r="AN77" s="274" t="s">
        <v>1071</v>
      </c>
      <c r="AO77" s="274" t="s">
        <v>1071</v>
      </c>
      <c r="AP77" s="274" t="s">
        <v>1071</v>
      </c>
      <c r="AQ77" s="274" t="s">
        <v>1071</v>
      </c>
      <c r="AR77" s="274" t="s">
        <v>1071</v>
      </c>
      <c r="AS77" s="274" t="s">
        <v>1071</v>
      </c>
      <c r="AT77" s="274" t="s">
        <v>1071</v>
      </c>
      <c r="AU77" s="274" t="s">
        <v>1071</v>
      </c>
      <c r="AV77" s="274" t="s">
        <v>1071</v>
      </c>
      <c r="AW77" s="274" t="s">
        <v>1071</v>
      </c>
      <c r="AX77" s="274" t="s">
        <v>1071</v>
      </c>
      <c r="AY77" s="274" t="s">
        <v>1071</v>
      </c>
      <c r="AZ77" s="274" t="s">
        <v>1071</v>
      </c>
      <c r="BA77" s="274" t="s">
        <v>1071</v>
      </c>
      <c r="BB77" s="274" t="s">
        <v>1071</v>
      </c>
      <c r="BC77" s="274" t="s">
        <v>1071</v>
      </c>
      <c r="BD77" s="274" t="s">
        <v>1071</v>
      </c>
      <c r="BE77" s="274" t="s">
        <v>1071</v>
      </c>
      <c r="BF77" s="274" t="s">
        <v>1071</v>
      </c>
      <c r="BG77" s="274" t="s">
        <v>1071</v>
      </c>
      <c r="BH77" s="274" t="s">
        <v>1071</v>
      </c>
      <c r="BI77" s="274" t="s">
        <v>1071</v>
      </c>
      <c r="BJ77" s="274" t="s">
        <v>1071</v>
      </c>
      <c r="BK77" s="274" t="s">
        <v>1071</v>
      </c>
      <c r="BL77" s="274" t="s">
        <v>1071</v>
      </c>
      <c r="BM77" s="274" t="s">
        <v>1071</v>
      </c>
      <c r="BN77" s="274" t="s">
        <v>1071</v>
      </c>
      <c r="BO77" s="274" t="s">
        <v>1071</v>
      </c>
      <c r="BP77" s="274" t="s">
        <v>1071</v>
      </c>
      <c r="BQ77" s="274" t="s">
        <v>1071</v>
      </c>
      <c r="BR77" s="274" t="s">
        <v>1071</v>
      </c>
      <c r="BS77" s="274" t="s">
        <v>1071</v>
      </c>
      <c r="BT77" s="274" t="s">
        <v>1071</v>
      </c>
      <c r="BU77" s="274" t="s">
        <v>1071</v>
      </c>
      <c r="BV77" s="274" t="s">
        <v>1071</v>
      </c>
      <c r="BW77" s="274" t="s">
        <v>1071</v>
      </c>
      <c r="BX77" s="274" t="s">
        <v>1071</v>
      </c>
      <c r="BY77" s="274" t="s">
        <v>1071</v>
      </c>
      <c r="BZ77" s="274" t="s">
        <v>1071</v>
      </c>
      <c r="CA77" s="274" t="s">
        <v>1071</v>
      </c>
      <c r="CB77" s="274" t="s">
        <v>1071</v>
      </c>
      <c r="CC77" s="274" t="s">
        <v>1071</v>
      </c>
      <c r="CD77" s="274" t="s">
        <v>1071</v>
      </c>
      <c r="CE77" s="32">
        <f t="shared" si="11"/>
        <v>0</v>
      </c>
    </row>
    <row r="78">
      <c r="A78" s="33" t="s">
        <v>277</v>
      </c>
      <c r="B78" s="34"/>
      <c r="C78" s="274" t="s">
        <v>1071</v>
      </c>
      <c r="D78" s="274" t="s">
        <v>1071</v>
      </c>
      <c r="E78" s="274" t="s">
        <v>1071</v>
      </c>
      <c r="F78" s="274" t="s">
        <v>1071</v>
      </c>
      <c r="G78" s="274" t="s">
        <v>1071</v>
      </c>
      <c r="H78" s="274" t="s">
        <v>1071</v>
      </c>
      <c r="I78" s="274" t="s">
        <v>1071</v>
      </c>
      <c r="J78" s="274" t="s">
        <v>1071</v>
      </c>
      <c r="K78" s="274" t="s">
        <v>1071</v>
      </c>
      <c r="L78" s="274" t="s">
        <v>1071</v>
      </c>
      <c r="M78" s="274" t="s">
        <v>1071</v>
      </c>
      <c r="N78" s="274" t="s">
        <v>1071</v>
      </c>
      <c r="O78" s="274" t="s">
        <v>1071</v>
      </c>
      <c r="P78" s="274" t="s">
        <v>1071</v>
      </c>
      <c r="Q78" s="274" t="s">
        <v>1071</v>
      </c>
      <c r="R78" s="274" t="s">
        <v>1071</v>
      </c>
      <c r="S78" s="274" t="s">
        <v>1071</v>
      </c>
      <c r="T78" s="274" t="s">
        <v>1071</v>
      </c>
      <c r="U78" s="274" t="s">
        <v>1071</v>
      </c>
      <c r="V78" s="274" t="s">
        <v>1071</v>
      </c>
      <c r="W78" s="274" t="s">
        <v>1071</v>
      </c>
      <c r="X78" s="274" t="s">
        <v>1071</v>
      </c>
      <c r="Y78" s="274" t="s">
        <v>1071</v>
      </c>
      <c r="Z78" s="274" t="s">
        <v>1071</v>
      </c>
      <c r="AA78" s="274" t="s">
        <v>1071</v>
      </c>
      <c r="AB78" s="274" t="s">
        <v>1071</v>
      </c>
      <c r="AC78" s="274" t="s">
        <v>1071</v>
      </c>
      <c r="AD78" s="274" t="s">
        <v>1071</v>
      </c>
      <c r="AE78" s="274" t="s">
        <v>1071</v>
      </c>
      <c r="AF78" s="274" t="s">
        <v>1071</v>
      </c>
      <c r="AG78" s="274" t="s">
        <v>1071</v>
      </c>
      <c r="AH78" s="274" t="s">
        <v>1071</v>
      </c>
      <c r="AI78" s="274" t="s">
        <v>1071</v>
      </c>
      <c r="AJ78" s="274" t="s">
        <v>1071</v>
      </c>
      <c r="AK78" s="274" t="s">
        <v>1071</v>
      </c>
      <c r="AL78" s="274" t="s">
        <v>1071</v>
      </c>
      <c r="AM78" s="274" t="s">
        <v>1071</v>
      </c>
      <c r="AN78" s="274" t="s">
        <v>1071</v>
      </c>
      <c r="AO78" s="274" t="s">
        <v>1071</v>
      </c>
      <c r="AP78" s="274" t="s">
        <v>1071</v>
      </c>
      <c r="AQ78" s="274" t="s">
        <v>1071</v>
      </c>
      <c r="AR78" s="274" t="s">
        <v>1071</v>
      </c>
      <c r="AS78" s="274" t="s">
        <v>1071</v>
      </c>
      <c r="AT78" s="274" t="s">
        <v>1071</v>
      </c>
      <c r="AU78" s="274" t="s">
        <v>1071</v>
      </c>
      <c r="AV78" s="274" t="s">
        <v>1071</v>
      </c>
      <c r="AW78" s="274" t="s">
        <v>1071</v>
      </c>
      <c r="AX78" s="274" t="s">
        <v>1071</v>
      </c>
      <c r="AY78" s="274" t="s">
        <v>1071</v>
      </c>
      <c r="AZ78" s="274" t="s">
        <v>1071</v>
      </c>
      <c r="BA78" s="274" t="s">
        <v>1071</v>
      </c>
      <c r="BB78" s="274" t="s">
        <v>1071</v>
      </c>
      <c r="BC78" s="274" t="s">
        <v>1071</v>
      </c>
      <c r="BD78" s="274" t="s">
        <v>1071</v>
      </c>
      <c r="BE78" s="274" t="s">
        <v>1071</v>
      </c>
      <c r="BF78" s="274" t="s">
        <v>1071</v>
      </c>
      <c r="BG78" s="274" t="s">
        <v>1071</v>
      </c>
      <c r="BH78" s="274" t="s">
        <v>1071</v>
      </c>
      <c r="BI78" s="274" t="s">
        <v>1071</v>
      </c>
      <c r="BJ78" s="274" t="s">
        <v>1071</v>
      </c>
      <c r="BK78" s="274" t="s">
        <v>1071</v>
      </c>
      <c r="BL78" s="274" t="s">
        <v>1071</v>
      </c>
      <c r="BM78" s="274" t="s">
        <v>1071</v>
      </c>
      <c r="BN78" s="274" t="s">
        <v>1071</v>
      </c>
      <c r="BO78" s="274" t="s">
        <v>1071</v>
      </c>
      <c r="BP78" s="274" t="s">
        <v>1071</v>
      </c>
      <c r="BQ78" s="274" t="s">
        <v>1071</v>
      </c>
      <c r="BR78" s="274" t="s">
        <v>1071</v>
      </c>
      <c r="BS78" s="274" t="s">
        <v>1071</v>
      </c>
      <c r="BT78" s="274" t="s">
        <v>1071</v>
      </c>
      <c r="BU78" s="274" t="s">
        <v>1071</v>
      </c>
      <c r="BV78" s="274" t="s">
        <v>1071</v>
      </c>
      <c r="BW78" s="274" t="s">
        <v>1071</v>
      </c>
      <c r="BX78" s="274" t="s">
        <v>1071</v>
      </c>
      <c r="BY78" s="274" t="s">
        <v>1071</v>
      </c>
      <c r="BZ78" s="274" t="s">
        <v>1071</v>
      </c>
      <c r="CA78" s="274" t="s">
        <v>1071</v>
      </c>
      <c r="CB78" s="274" t="s">
        <v>1071</v>
      </c>
      <c r="CC78" s="274" t="s">
        <v>1071</v>
      </c>
      <c r="CD78" s="274" t="s">
        <v>1071</v>
      </c>
      <c r="CE78" s="32">
        <f t="shared" si="11"/>
        <v>0</v>
      </c>
    </row>
    <row r="79">
      <c r="A79" s="33" t="s">
        <v>278</v>
      </c>
      <c r="B79" s="20"/>
      <c r="C79" s="274" t="s">
        <v>1071</v>
      </c>
      <c r="D79" s="274" t="s">
        <v>1071</v>
      </c>
      <c r="E79" s="274" t="s">
        <v>1071</v>
      </c>
      <c r="F79" s="274" t="s">
        <v>1071</v>
      </c>
      <c r="G79" s="274" t="s">
        <v>1071</v>
      </c>
      <c r="H79" s="274" t="s">
        <v>1071</v>
      </c>
      <c r="I79" s="274" t="s">
        <v>1071</v>
      </c>
      <c r="J79" s="274" t="s">
        <v>1071</v>
      </c>
      <c r="K79" s="274" t="s">
        <v>1071</v>
      </c>
      <c r="L79" s="274" t="s">
        <v>1071</v>
      </c>
      <c r="M79" s="274" t="s">
        <v>1071</v>
      </c>
      <c r="N79" s="274" t="s">
        <v>1071</v>
      </c>
      <c r="O79" s="274" t="s">
        <v>1071</v>
      </c>
      <c r="P79" s="274" t="s">
        <v>1071</v>
      </c>
      <c r="Q79" s="274" t="s">
        <v>1071</v>
      </c>
      <c r="R79" s="274" t="s">
        <v>1071</v>
      </c>
      <c r="S79" s="274" t="s">
        <v>1071</v>
      </c>
      <c r="T79" s="274" t="s">
        <v>1071</v>
      </c>
      <c r="U79" s="274" t="s">
        <v>1071</v>
      </c>
      <c r="V79" s="274" t="s">
        <v>1071</v>
      </c>
      <c r="W79" s="274" t="s">
        <v>1071</v>
      </c>
      <c r="X79" s="274" t="s">
        <v>1071</v>
      </c>
      <c r="Y79" s="274" t="s">
        <v>1071</v>
      </c>
      <c r="Z79" s="274" t="s">
        <v>1071</v>
      </c>
      <c r="AA79" s="274" t="s">
        <v>1071</v>
      </c>
      <c r="AB79" s="274" t="s">
        <v>1071</v>
      </c>
      <c r="AC79" s="274" t="s">
        <v>1071</v>
      </c>
      <c r="AD79" s="274" t="s">
        <v>1071</v>
      </c>
      <c r="AE79" s="274" t="s">
        <v>1071</v>
      </c>
      <c r="AF79" s="274" t="s">
        <v>1071</v>
      </c>
      <c r="AG79" s="274" t="s">
        <v>1071</v>
      </c>
      <c r="AH79" s="274" t="s">
        <v>1071</v>
      </c>
      <c r="AI79" s="274" t="s">
        <v>1071</v>
      </c>
      <c r="AJ79" s="274" t="s">
        <v>1071</v>
      </c>
      <c r="AK79" s="274" t="s">
        <v>1071</v>
      </c>
      <c r="AL79" s="274" t="s">
        <v>1071</v>
      </c>
      <c r="AM79" s="274" t="s">
        <v>1071</v>
      </c>
      <c r="AN79" s="274" t="s">
        <v>1071</v>
      </c>
      <c r="AO79" s="274" t="s">
        <v>1071</v>
      </c>
      <c r="AP79" s="274" t="s">
        <v>1071</v>
      </c>
      <c r="AQ79" s="274" t="s">
        <v>1071</v>
      </c>
      <c r="AR79" s="274" t="s">
        <v>1071</v>
      </c>
      <c r="AS79" s="274" t="s">
        <v>1071</v>
      </c>
      <c r="AT79" s="274" t="s">
        <v>1071</v>
      </c>
      <c r="AU79" s="274" t="s">
        <v>1071</v>
      </c>
      <c r="AV79" s="274" t="s">
        <v>1071</v>
      </c>
      <c r="AW79" s="274" t="s">
        <v>1071</v>
      </c>
      <c r="AX79" s="274" t="s">
        <v>1071</v>
      </c>
      <c r="AY79" s="274" t="s">
        <v>1071</v>
      </c>
      <c r="AZ79" s="274" t="s">
        <v>1071</v>
      </c>
      <c r="BA79" s="274" t="s">
        <v>1071</v>
      </c>
      <c r="BB79" s="274" t="s">
        <v>1071</v>
      </c>
      <c r="BC79" s="274" t="s">
        <v>1071</v>
      </c>
      <c r="BD79" s="274" t="s">
        <v>1071</v>
      </c>
      <c r="BE79" s="274" t="s">
        <v>1071</v>
      </c>
      <c r="BF79" s="274" t="s">
        <v>1071</v>
      </c>
      <c r="BG79" s="274" t="s">
        <v>1071</v>
      </c>
      <c r="BH79" s="274" t="s">
        <v>1071</v>
      </c>
      <c r="BI79" s="274" t="s">
        <v>1071</v>
      </c>
      <c r="BJ79" s="274" t="s">
        <v>1071</v>
      </c>
      <c r="BK79" s="274" t="s">
        <v>1071</v>
      </c>
      <c r="BL79" s="274" t="s">
        <v>1071</v>
      </c>
      <c r="BM79" s="274" t="s">
        <v>1071</v>
      </c>
      <c r="BN79" s="274" t="s">
        <v>1071</v>
      </c>
      <c r="BO79" s="274" t="s">
        <v>1071</v>
      </c>
      <c r="BP79" s="274" t="s">
        <v>1071</v>
      </c>
      <c r="BQ79" s="274" t="s">
        <v>1071</v>
      </c>
      <c r="BR79" s="274" t="s">
        <v>1071</v>
      </c>
      <c r="BS79" s="274" t="s">
        <v>1071</v>
      </c>
      <c r="BT79" s="274" t="s">
        <v>1071</v>
      </c>
      <c r="BU79" s="274" t="s">
        <v>1071</v>
      </c>
      <c r="BV79" s="274" t="s">
        <v>1071</v>
      </c>
      <c r="BW79" s="274" t="s">
        <v>1071</v>
      </c>
      <c r="BX79" s="274" t="s">
        <v>1071</v>
      </c>
      <c r="BY79" s="274" t="s">
        <v>1071</v>
      </c>
      <c r="BZ79" s="274" t="s">
        <v>1071</v>
      </c>
      <c r="CA79" s="274" t="s">
        <v>1071</v>
      </c>
      <c r="CB79" s="274" t="s">
        <v>1071</v>
      </c>
      <c r="CC79" s="274" t="s">
        <v>1071</v>
      </c>
      <c r="CD79" s="274" t="s">
        <v>1071</v>
      </c>
      <c r="CE79" s="32">
        <f t="shared" si="11"/>
        <v>0</v>
      </c>
    </row>
    <row r="80">
      <c r="A80" s="33" t="s">
        <v>279</v>
      </c>
      <c r="B80" s="20"/>
      <c r="C80" s="274" t="s">
        <v>1071</v>
      </c>
      <c r="D80" s="274" t="s">
        <v>1071</v>
      </c>
      <c r="E80" s="274" t="s">
        <v>1071</v>
      </c>
      <c r="F80" s="274" t="s">
        <v>1071</v>
      </c>
      <c r="G80" s="274" t="s">
        <v>1071</v>
      </c>
      <c r="H80" s="274" t="s">
        <v>1071</v>
      </c>
      <c r="I80" s="274" t="s">
        <v>1071</v>
      </c>
      <c r="J80" s="274" t="s">
        <v>1071</v>
      </c>
      <c r="K80" s="274" t="s">
        <v>1071</v>
      </c>
      <c r="L80" s="274" t="s">
        <v>1071</v>
      </c>
      <c r="M80" s="274" t="s">
        <v>1071</v>
      </c>
      <c r="N80" s="274" t="s">
        <v>1071</v>
      </c>
      <c r="O80" s="274" t="s">
        <v>1071</v>
      </c>
      <c r="P80" s="274" t="s">
        <v>1071</v>
      </c>
      <c r="Q80" s="274" t="s">
        <v>1071</v>
      </c>
      <c r="R80" s="274" t="s">
        <v>1071</v>
      </c>
      <c r="S80" s="274" t="s">
        <v>1071</v>
      </c>
      <c r="T80" s="274" t="s">
        <v>1071</v>
      </c>
      <c r="U80" s="274" t="s">
        <v>1071</v>
      </c>
      <c r="V80" s="274" t="s">
        <v>1071</v>
      </c>
      <c r="W80" s="274" t="s">
        <v>1071</v>
      </c>
      <c r="X80" s="274" t="s">
        <v>1071</v>
      </c>
      <c r="Y80" s="274" t="s">
        <v>1071</v>
      </c>
      <c r="Z80" s="274" t="s">
        <v>1071</v>
      </c>
      <c r="AA80" s="274" t="s">
        <v>1071</v>
      </c>
      <c r="AB80" s="274" t="s">
        <v>1071</v>
      </c>
      <c r="AC80" s="274" t="s">
        <v>1071</v>
      </c>
      <c r="AD80" s="274" t="s">
        <v>1071</v>
      </c>
      <c r="AE80" s="274" t="s">
        <v>1071</v>
      </c>
      <c r="AF80" s="274" t="s">
        <v>1071</v>
      </c>
      <c r="AG80" s="274" t="s">
        <v>1071</v>
      </c>
      <c r="AH80" s="274" t="s">
        <v>1071</v>
      </c>
      <c r="AI80" s="274" t="s">
        <v>1071</v>
      </c>
      <c r="AJ80" s="274" t="s">
        <v>1071</v>
      </c>
      <c r="AK80" s="274" t="s">
        <v>1071</v>
      </c>
      <c r="AL80" s="274" t="s">
        <v>1071</v>
      </c>
      <c r="AM80" s="274" t="s">
        <v>1071</v>
      </c>
      <c r="AN80" s="274" t="s">
        <v>1071</v>
      </c>
      <c r="AO80" s="274" t="s">
        <v>1071</v>
      </c>
      <c r="AP80" s="274" t="s">
        <v>1071</v>
      </c>
      <c r="AQ80" s="274" t="s">
        <v>1071</v>
      </c>
      <c r="AR80" s="274" t="s">
        <v>1071</v>
      </c>
      <c r="AS80" s="274" t="s">
        <v>1071</v>
      </c>
      <c r="AT80" s="274" t="s">
        <v>1071</v>
      </c>
      <c r="AU80" s="274" t="s">
        <v>1071</v>
      </c>
      <c r="AV80" s="274" t="s">
        <v>1071</v>
      </c>
      <c r="AW80" s="274" t="s">
        <v>1071</v>
      </c>
      <c r="AX80" s="274" t="s">
        <v>1071</v>
      </c>
      <c r="AY80" s="274" t="s">
        <v>1071</v>
      </c>
      <c r="AZ80" s="274" t="s">
        <v>1071</v>
      </c>
      <c r="BA80" s="274" t="s">
        <v>1071</v>
      </c>
      <c r="BB80" s="274" t="s">
        <v>1071</v>
      </c>
      <c r="BC80" s="274" t="s">
        <v>1071</v>
      </c>
      <c r="BD80" s="274" t="s">
        <v>1071</v>
      </c>
      <c r="BE80" s="274" t="s">
        <v>1071</v>
      </c>
      <c r="BF80" s="274" t="s">
        <v>1071</v>
      </c>
      <c r="BG80" s="274" t="s">
        <v>1071</v>
      </c>
      <c r="BH80" s="274" t="s">
        <v>1071</v>
      </c>
      <c r="BI80" s="274" t="s">
        <v>1071</v>
      </c>
      <c r="BJ80" s="274" t="s">
        <v>1071</v>
      </c>
      <c r="BK80" s="274" t="s">
        <v>1071</v>
      </c>
      <c r="BL80" s="274" t="s">
        <v>1071</v>
      </c>
      <c r="BM80" s="274" t="s">
        <v>1071</v>
      </c>
      <c r="BN80" s="274" t="s">
        <v>1071</v>
      </c>
      <c r="BO80" s="274" t="s">
        <v>1071</v>
      </c>
      <c r="BP80" s="274" t="s">
        <v>1071</v>
      </c>
      <c r="BQ80" s="274" t="s">
        <v>1071</v>
      </c>
      <c r="BR80" s="274" t="s">
        <v>1071</v>
      </c>
      <c r="BS80" s="274" t="s">
        <v>1071</v>
      </c>
      <c r="BT80" s="274" t="s">
        <v>1071</v>
      </c>
      <c r="BU80" s="274" t="s">
        <v>1071</v>
      </c>
      <c r="BV80" s="274" t="s">
        <v>1071</v>
      </c>
      <c r="BW80" s="274" t="s">
        <v>1071</v>
      </c>
      <c r="BX80" s="274" t="s">
        <v>1071</v>
      </c>
      <c r="BY80" s="274" t="s">
        <v>1071</v>
      </c>
      <c r="BZ80" s="274" t="s">
        <v>1071</v>
      </c>
      <c r="CA80" s="274" t="s">
        <v>1071</v>
      </c>
      <c r="CB80" s="274" t="s">
        <v>1071</v>
      </c>
      <c r="CC80" s="274" t="s">
        <v>1071</v>
      </c>
      <c r="CD80" s="274" t="s">
        <v>1071</v>
      </c>
      <c r="CE80" s="32">
        <f t="shared" si="11"/>
        <v>0</v>
      </c>
    </row>
    <row r="81">
      <c r="A81" s="33" t="s">
        <v>280</v>
      </c>
      <c r="B81" s="20"/>
      <c r="C81" s="274" t="s">
        <v>1071</v>
      </c>
      <c r="D81" s="274" t="s">
        <v>1071</v>
      </c>
      <c r="E81" s="274" t="s">
        <v>1071</v>
      </c>
      <c r="F81" s="274" t="s">
        <v>1071</v>
      </c>
      <c r="G81" s="274" t="s">
        <v>1071</v>
      </c>
      <c r="H81" s="274" t="s">
        <v>1071</v>
      </c>
      <c r="I81" s="274" t="s">
        <v>1071</v>
      </c>
      <c r="J81" s="274" t="s">
        <v>1071</v>
      </c>
      <c r="K81" s="274" t="s">
        <v>1071</v>
      </c>
      <c r="L81" s="274" t="s">
        <v>1071</v>
      </c>
      <c r="M81" s="274" t="s">
        <v>1071</v>
      </c>
      <c r="N81" s="274" t="s">
        <v>1071</v>
      </c>
      <c r="O81" s="274" t="s">
        <v>1071</v>
      </c>
      <c r="P81" s="274" t="s">
        <v>1071</v>
      </c>
      <c r="Q81" s="274" t="s">
        <v>1071</v>
      </c>
      <c r="R81" s="274" t="s">
        <v>1071</v>
      </c>
      <c r="S81" s="274" t="s">
        <v>1071</v>
      </c>
      <c r="T81" s="274" t="s">
        <v>1071</v>
      </c>
      <c r="U81" s="274" t="s">
        <v>1071</v>
      </c>
      <c r="V81" s="274" t="s">
        <v>1071</v>
      </c>
      <c r="W81" s="274" t="s">
        <v>1071</v>
      </c>
      <c r="X81" s="274" t="s">
        <v>1071</v>
      </c>
      <c r="Y81" s="274" t="s">
        <v>1071</v>
      </c>
      <c r="Z81" s="274" t="s">
        <v>1071</v>
      </c>
      <c r="AA81" s="274" t="s">
        <v>1071</v>
      </c>
      <c r="AB81" s="274" t="s">
        <v>1071</v>
      </c>
      <c r="AC81" s="274" t="s">
        <v>1071</v>
      </c>
      <c r="AD81" s="274" t="s">
        <v>1071</v>
      </c>
      <c r="AE81" s="274" t="s">
        <v>1071</v>
      </c>
      <c r="AF81" s="274" t="s">
        <v>1071</v>
      </c>
      <c r="AG81" s="274" t="s">
        <v>1071</v>
      </c>
      <c r="AH81" s="274" t="s">
        <v>1071</v>
      </c>
      <c r="AI81" s="274" t="s">
        <v>1071</v>
      </c>
      <c r="AJ81" s="274" t="s">
        <v>1071</v>
      </c>
      <c r="AK81" s="274" t="s">
        <v>1071</v>
      </c>
      <c r="AL81" s="274" t="s">
        <v>1071</v>
      </c>
      <c r="AM81" s="274" t="s">
        <v>1071</v>
      </c>
      <c r="AN81" s="274" t="s">
        <v>1071</v>
      </c>
      <c r="AO81" s="274" t="s">
        <v>1071</v>
      </c>
      <c r="AP81" s="274" t="s">
        <v>1071</v>
      </c>
      <c r="AQ81" s="274" t="s">
        <v>1071</v>
      </c>
      <c r="AR81" s="274" t="s">
        <v>1071</v>
      </c>
      <c r="AS81" s="274" t="s">
        <v>1071</v>
      </c>
      <c r="AT81" s="274" t="s">
        <v>1071</v>
      </c>
      <c r="AU81" s="274" t="s">
        <v>1071</v>
      </c>
      <c r="AV81" s="274" t="s">
        <v>1071</v>
      </c>
      <c r="AW81" s="274" t="s">
        <v>1071</v>
      </c>
      <c r="AX81" s="274" t="s">
        <v>1071</v>
      </c>
      <c r="AY81" s="274" t="s">
        <v>1071</v>
      </c>
      <c r="AZ81" s="274" t="s">
        <v>1071</v>
      </c>
      <c r="BA81" s="274" t="s">
        <v>1071</v>
      </c>
      <c r="BB81" s="274" t="s">
        <v>1071</v>
      </c>
      <c r="BC81" s="274" t="s">
        <v>1071</v>
      </c>
      <c r="BD81" s="274" t="s">
        <v>1071</v>
      </c>
      <c r="BE81" s="274" t="s">
        <v>1071</v>
      </c>
      <c r="BF81" s="274" t="s">
        <v>1071</v>
      </c>
      <c r="BG81" s="274" t="s">
        <v>1071</v>
      </c>
      <c r="BH81" s="274" t="s">
        <v>1071</v>
      </c>
      <c r="BI81" s="274" t="s">
        <v>1071</v>
      </c>
      <c r="BJ81" s="274" t="s">
        <v>1071</v>
      </c>
      <c r="BK81" s="274" t="s">
        <v>1071</v>
      </c>
      <c r="BL81" s="274" t="s">
        <v>1071</v>
      </c>
      <c r="BM81" s="274" t="s">
        <v>1071</v>
      </c>
      <c r="BN81" s="274" t="s">
        <v>1071</v>
      </c>
      <c r="BO81" s="274" t="s">
        <v>1071</v>
      </c>
      <c r="BP81" s="274" t="s">
        <v>1071</v>
      </c>
      <c r="BQ81" s="274" t="s">
        <v>1071</v>
      </c>
      <c r="BR81" s="274" t="s">
        <v>1071</v>
      </c>
      <c r="BS81" s="274" t="s">
        <v>1071</v>
      </c>
      <c r="BT81" s="274" t="s">
        <v>1071</v>
      </c>
      <c r="BU81" s="274" t="s">
        <v>1071</v>
      </c>
      <c r="BV81" s="274" t="s">
        <v>1071</v>
      </c>
      <c r="BW81" s="274" t="s">
        <v>1071</v>
      </c>
      <c r="BX81" s="274" t="s">
        <v>1071</v>
      </c>
      <c r="BY81" s="274" t="s">
        <v>1071</v>
      </c>
      <c r="BZ81" s="274" t="s">
        <v>1071</v>
      </c>
      <c r="CA81" s="274" t="s">
        <v>1071</v>
      </c>
      <c r="CB81" s="274" t="s">
        <v>1071</v>
      </c>
      <c r="CC81" s="274" t="s">
        <v>1071</v>
      </c>
      <c r="CD81" s="274" t="s">
        <v>1071</v>
      </c>
      <c r="CE81" s="32">
        <f t="shared" si="11"/>
        <v>0</v>
      </c>
    </row>
    <row r="82">
      <c r="A82" s="33" t="s">
        <v>281</v>
      </c>
      <c r="B82" s="20"/>
      <c r="C82" s="274" t="s">
        <v>1071</v>
      </c>
      <c r="D82" s="274" t="s">
        <v>1071</v>
      </c>
      <c r="E82" s="274" t="s">
        <v>1071</v>
      </c>
      <c r="F82" s="274" t="s">
        <v>1071</v>
      </c>
      <c r="G82" s="274" t="s">
        <v>1071</v>
      </c>
      <c r="H82" s="274" t="s">
        <v>1071</v>
      </c>
      <c r="I82" s="274" t="s">
        <v>1071</v>
      </c>
      <c r="J82" s="274" t="s">
        <v>1071</v>
      </c>
      <c r="K82" s="274" t="s">
        <v>1071</v>
      </c>
      <c r="L82" s="274" t="s">
        <v>1071</v>
      </c>
      <c r="M82" s="274" t="s">
        <v>1071</v>
      </c>
      <c r="N82" s="274" t="s">
        <v>1071</v>
      </c>
      <c r="O82" s="274" t="s">
        <v>1071</v>
      </c>
      <c r="P82" s="274" t="s">
        <v>1071</v>
      </c>
      <c r="Q82" s="274" t="s">
        <v>1071</v>
      </c>
      <c r="R82" s="274" t="s">
        <v>1071</v>
      </c>
      <c r="S82" s="274" t="s">
        <v>1071</v>
      </c>
      <c r="T82" s="274" t="s">
        <v>1071</v>
      </c>
      <c r="U82" s="274" t="s">
        <v>1071</v>
      </c>
      <c r="V82" s="274" t="s">
        <v>1071</v>
      </c>
      <c r="W82" s="274" t="s">
        <v>1071</v>
      </c>
      <c r="X82" s="274" t="s">
        <v>1071</v>
      </c>
      <c r="Y82" s="274" t="s">
        <v>1071</v>
      </c>
      <c r="Z82" s="274" t="s">
        <v>1071</v>
      </c>
      <c r="AA82" s="274" t="s">
        <v>1071</v>
      </c>
      <c r="AB82" s="274" t="s">
        <v>1071</v>
      </c>
      <c r="AC82" s="274" t="s">
        <v>1071</v>
      </c>
      <c r="AD82" s="274" t="s">
        <v>1071</v>
      </c>
      <c r="AE82" s="274" t="s">
        <v>1071</v>
      </c>
      <c r="AF82" s="274" t="s">
        <v>1071</v>
      </c>
      <c r="AG82" s="274" t="s">
        <v>1071</v>
      </c>
      <c r="AH82" s="274" t="s">
        <v>1071</v>
      </c>
      <c r="AI82" s="274" t="s">
        <v>1071</v>
      </c>
      <c r="AJ82" s="274" t="s">
        <v>1071</v>
      </c>
      <c r="AK82" s="274" t="s">
        <v>1071</v>
      </c>
      <c r="AL82" s="274" t="s">
        <v>1071</v>
      </c>
      <c r="AM82" s="274" t="s">
        <v>1071</v>
      </c>
      <c r="AN82" s="274" t="s">
        <v>1071</v>
      </c>
      <c r="AO82" s="274" t="s">
        <v>1071</v>
      </c>
      <c r="AP82" s="274" t="s">
        <v>1071</v>
      </c>
      <c r="AQ82" s="274" t="s">
        <v>1071</v>
      </c>
      <c r="AR82" s="274" t="s">
        <v>1071</v>
      </c>
      <c r="AS82" s="274" t="s">
        <v>1071</v>
      </c>
      <c r="AT82" s="274" t="s">
        <v>1071</v>
      </c>
      <c r="AU82" s="274" t="s">
        <v>1071</v>
      </c>
      <c r="AV82" s="274" t="s">
        <v>1071</v>
      </c>
      <c r="AW82" s="274" t="s">
        <v>1071</v>
      </c>
      <c r="AX82" s="274" t="s">
        <v>1071</v>
      </c>
      <c r="AY82" s="274" t="s">
        <v>1071</v>
      </c>
      <c r="AZ82" s="274" t="s">
        <v>1071</v>
      </c>
      <c r="BA82" s="274" t="s">
        <v>1071</v>
      </c>
      <c r="BB82" s="274" t="s">
        <v>1071</v>
      </c>
      <c r="BC82" s="274" t="s">
        <v>1071</v>
      </c>
      <c r="BD82" s="274" t="s">
        <v>1071</v>
      </c>
      <c r="BE82" s="274" t="s">
        <v>1071</v>
      </c>
      <c r="BF82" s="274" t="s">
        <v>1071</v>
      </c>
      <c r="BG82" s="274" t="s">
        <v>1071</v>
      </c>
      <c r="BH82" s="274" t="s">
        <v>1071</v>
      </c>
      <c r="BI82" s="274" t="s">
        <v>1071</v>
      </c>
      <c r="BJ82" s="274" t="s">
        <v>1071</v>
      </c>
      <c r="BK82" s="274" t="s">
        <v>1071</v>
      </c>
      <c r="BL82" s="274" t="s">
        <v>1071</v>
      </c>
      <c r="BM82" s="274" t="s">
        <v>1071</v>
      </c>
      <c r="BN82" s="274" t="s">
        <v>1071</v>
      </c>
      <c r="BO82" s="274" t="s">
        <v>1071</v>
      </c>
      <c r="BP82" s="274" t="s">
        <v>1071</v>
      </c>
      <c r="BQ82" s="274" t="s">
        <v>1071</v>
      </c>
      <c r="BR82" s="274" t="s">
        <v>1071</v>
      </c>
      <c r="BS82" s="274" t="s">
        <v>1071</v>
      </c>
      <c r="BT82" s="274" t="s">
        <v>1071</v>
      </c>
      <c r="BU82" s="274" t="s">
        <v>1071</v>
      </c>
      <c r="BV82" s="274" t="s">
        <v>1071</v>
      </c>
      <c r="BW82" s="274" t="s">
        <v>1071</v>
      </c>
      <c r="BX82" s="274" t="s">
        <v>1071</v>
      </c>
      <c r="BY82" s="274" t="s">
        <v>1071</v>
      </c>
      <c r="BZ82" s="274" t="s">
        <v>1071</v>
      </c>
      <c r="CA82" s="274" t="s">
        <v>1071</v>
      </c>
      <c r="CB82" s="274" t="s">
        <v>1071</v>
      </c>
      <c r="CC82" s="274" t="s">
        <v>1071</v>
      </c>
      <c r="CD82" s="274" t="s">
        <v>1071</v>
      </c>
      <c r="CE82" s="32">
        <f t="shared" si="11"/>
        <v>0</v>
      </c>
    </row>
    <row r="83">
      <c r="A83" s="33" t="s">
        <v>282</v>
      </c>
      <c r="B83" s="20"/>
      <c r="C83" s="274" t="s">
        <v>1071</v>
      </c>
      <c r="D83" s="274" t="s">
        <v>1071</v>
      </c>
      <c r="E83" s="274" t="s">
        <v>1071</v>
      </c>
      <c r="F83" s="274" t="s">
        <v>1071</v>
      </c>
      <c r="G83" s="274" t="s">
        <v>1071</v>
      </c>
      <c r="H83" s="274" t="s">
        <v>1071</v>
      </c>
      <c r="I83" s="274" t="s">
        <v>1071</v>
      </c>
      <c r="J83" s="274" t="s">
        <v>1071</v>
      </c>
      <c r="K83" s="274" t="s">
        <v>1071</v>
      </c>
      <c r="L83" s="274" t="s">
        <v>1071</v>
      </c>
      <c r="M83" s="274" t="s">
        <v>1071</v>
      </c>
      <c r="N83" s="274" t="s">
        <v>1071</v>
      </c>
      <c r="O83" s="274" t="s">
        <v>1071</v>
      </c>
      <c r="P83" s="274" t="s">
        <v>1071</v>
      </c>
      <c r="Q83" s="274" t="s">
        <v>1071</v>
      </c>
      <c r="R83" s="274" t="s">
        <v>1071</v>
      </c>
      <c r="S83" s="274" t="s">
        <v>1071</v>
      </c>
      <c r="T83" s="274" t="s">
        <v>1071</v>
      </c>
      <c r="U83" s="274" t="s">
        <v>1071</v>
      </c>
      <c r="V83" s="274" t="s">
        <v>1071</v>
      </c>
      <c r="W83" s="274" t="s">
        <v>1071</v>
      </c>
      <c r="X83" s="274" t="s">
        <v>1071</v>
      </c>
      <c r="Y83" s="274" t="s">
        <v>1071</v>
      </c>
      <c r="Z83" s="274" t="s">
        <v>1071</v>
      </c>
      <c r="AA83" s="274" t="s">
        <v>1071</v>
      </c>
      <c r="AB83" s="274" t="s">
        <v>1071</v>
      </c>
      <c r="AC83" s="274" t="s">
        <v>1071</v>
      </c>
      <c r="AD83" s="274" t="s">
        <v>1071</v>
      </c>
      <c r="AE83" s="274" t="s">
        <v>1071</v>
      </c>
      <c r="AF83" s="274" t="s">
        <v>1071</v>
      </c>
      <c r="AG83" s="274" t="s">
        <v>1071</v>
      </c>
      <c r="AH83" s="274" t="s">
        <v>1071</v>
      </c>
      <c r="AI83" s="274" t="s">
        <v>1071</v>
      </c>
      <c r="AJ83" s="274" t="s">
        <v>1071</v>
      </c>
      <c r="AK83" s="274" t="s">
        <v>1071</v>
      </c>
      <c r="AL83" s="274" t="s">
        <v>1071</v>
      </c>
      <c r="AM83" s="274" t="s">
        <v>1071</v>
      </c>
      <c r="AN83" s="274" t="s">
        <v>1071</v>
      </c>
      <c r="AO83" s="274" t="s">
        <v>1071</v>
      </c>
      <c r="AP83" s="274" t="s">
        <v>1071</v>
      </c>
      <c r="AQ83" s="274" t="s">
        <v>1071</v>
      </c>
      <c r="AR83" s="274" t="s">
        <v>1071</v>
      </c>
      <c r="AS83" s="274" t="s">
        <v>1071</v>
      </c>
      <c r="AT83" s="274" t="s">
        <v>1071</v>
      </c>
      <c r="AU83" s="274" t="s">
        <v>1071</v>
      </c>
      <c r="AV83" s="274" t="s">
        <v>1071</v>
      </c>
      <c r="AW83" s="274" t="s">
        <v>1071</v>
      </c>
      <c r="AX83" s="274" t="s">
        <v>1071</v>
      </c>
      <c r="AY83" s="274" t="s">
        <v>1071</v>
      </c>
      <c r="AZ83" s="274" t="s">
        <v>1071</v>
      </c>
      <c r="BA83" s="274" t="s">
        <v>1071</v>
      </c>
      <c r="BB83" s="274" t="s">
        <v>1071</v>
      </c>
      <c r="BC83" s="274" t="s">
        <v>1071</v>
      </c>
      <c r="BD83" s="274" t="s">
        <v>1071</v>
      </c>
      <c r="BE83" s="274" t="s">
        <v>1071</v>
      </c>
      <c r="BF83" s="274" t="s">
        <v>1071</v>
      </c>
      <c r="BG83" s="274" t="s">
        <v>1071</v>
      </c>
      <c r="BH83" s="274" t="s">
        <v>1071</v>
      </c>
      <c r="BI83" s="274" t="s">
        <v>1071</v>
      </c>
      <c r="BJ83" s="274" t="s">
        <v>1071</v>
      </c>
      <c r="BK83" s="274" t="s">
        <v>1071</v>
      </c>
      <c r="BL83" s="274" t="s">
        <v>1071</v>
      </c>
      <c r="BM83" s="274" t="s">
        <v>1071</v>
      </c>
      <c r="BN83" s="274" t="s">
        <v>1071</v>
      </c>
      <c r="BO83" s="274" t="s">
        <v>1071</v>
      </c>
      <c r="BP83" s="274" t="s">
        <v>1071</v>
      </c>
      <c r="BQ83" s="274" t="s">
        <v>1071</v>
      </c>
      <c r="BR83" s="274" t="s">
        <v>1071</v>
      </c>
      <c r="BS83" s="274" t="s">
        <v>1071</v>
      </c>
      <c r="BT83" s="274" t="s">
        <v>1071</v>
      </c>
      <c r="BU83" s="274" t="s">
        <v>1071</v>
      </c>
      <c r="BV83" s="274" t="s">
        <v>1071</v>
      </c>
      <c r="BW83" s="274" t="s">
        <v>1071</v>
      </c>
      <c r="BX83" s="274" t="s">
        <v>1071</v>
      </c>
      <c r="BY83" s="274" t="s">
        <v>1071</v>
      </c>
      <c r="BZ83" s="274" t="s">
        <v>1071</v>
      </c>
      <c r="CA83" s="274" t="s">
        <v>1071</v>
      </c>
      <c r="CB83" s="274" t="s">
        <v>1071</v>
      </c>
      <c r="CC83" s="274" t="s">
        <v>1071</v>
      </c>
      <c r="CD83" s="274" t="s">
        <v>1071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1071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1"/>
      <c r="D108" s="42"/>
      <c r="E108" s="43"/>
      <c r="F108" s="16"/>
    </row>
    <row r="109">
      <c r="A109" s="32" t="s">
        <v>320</v>
      </c>
      <c r="B109" s="40" t="s">
        <v>299</v>
      </c>
      <c r="C109" s="341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7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1071</v>
      </c>
      <c r="D114" s="20"/>
      <c r="E114" s="20"/>
    </row>
    <row r="115">
      <c r="A115" s="20" t="s">
        <v>310</v>
      </c>
      <c r="B115" s="46" t="s">
        <v>299</v>
      </c>
      <c r="C115" s="47" t="s">
        <v>1071</v>
      </c>
      <c r="D115" s="20"/>
      <c r="E115" s="20"/>
    </row>
    <row r="116">
      <c r="A116" s="20" t="s">
        <v>328</v>
      </c>
      <c r="B116" s="46" t="s">
        <v>299</v>
      </c>
      <c r="C116" s="47" t="s">
        <v>1071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1071</v>
      </c>
      <c r="D121" s="20"/>
      <c r="E121" s="20"/>
    </row>
    <row r="122">
      <c r="A122" s="20" t="s">
        <v>333</v>
      </c>
      <c r="B122" s="46" t="s">
        <v>299</v>
      </c>
      <c r="C122" s="47" t="s">
        <v>1071</v>
      </c>
      <c r="D122" s="20"/>
      <c r="E122" s="20"/>
    </row>
    <row r="123">
      <c r="A123" s="20" t="s">
        <v>334</v>
      </c>
      <c r="B123" s="46" t="s">
        <v>299</v>
      </c>
      <c r="C123" s="47" t="s">
        <v>1071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3" t="s">
        <v>405</v>
      </c>
      <c r="C237" s="343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</row>
    <row r="2">
      <c r="A2" s="12" t="str">
        <f>RIGHT(data!C96,4)</f>
        <v>2022</v>
      </c>
      <c r="B2" s="225" t="str">
        <f>RIGHT(data!C97,3)</f>
        <v>035</v>
      </c>
      <c r="C2" s="12" t="str">
        <f>SUBSTITUTE(LEFT(data!C98,49),",","")</f>
        <v>St. Elizabeth Hospital</v>
      </c>
      <c r="D2" s="12" t="str">
        <f>LEFT(data!C99,49)</f>
        <v>PO Box 218</v>
      </c>
      <c r="E2" s="12" t="str">
        <f>RIGHT(data!C100,100)</f>
        <v>Enumclaw</v>
      </c>
      <c r="F2" s="12" t="str">
        <f>RIGHT(data!C101,100)</f>
        <v>WA</v>
      </c>
      <c r="G2" s="12" t="str">
        <f>RIGHT(data!C102,100)</f>
        <v>98022</v>
      </c>
      <c r="H2" s="12" t="str">
        <f>RIGHT(data!C103,100)</f>
        <v>King</v>
      </c>
      <c r="I2" s="12" t="str">
        <f>LEFT(data!C104,49)</f>
        <v>Ketul Patel</v>
      </c>
      <c r="J2" s="12" t="str">
        <f>LEFT(data!C105,49)</f>
        <v>David Nosacka</v>
      </c>
      <c r="K2" s="12" t="str">
        <f>LEFT(data!C107,49)</f>
        <v>360-825-2505</v>
      </c>
      <c r="L2" s="12" t="str">
        <f>LEFT(data!C107,49)</f>
        <v>360-825-2505</v>
      </c>
      <c r="M2" s="12" t="str">
        <f>LEFT(data!C109,49)</f>
        <v>Caroline Leung</v>
      </c>
      <c r="N2" s="12" t="str">
        <f>LEFT(data!C110,49)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1086</v>
      </c>
      <c r="B1" s="16" t="s">
        <v>1087</v>
      </c>
      <c r="C1" s="10" t="s">
        <v>1088</v>
      </c>
      <c r="D1" s="10" t="s">
        <v>1089</v>
      </c>
      <c r="E1" s="10" t="s">
        <v>1090</v>
      </c>
      <c r="F1" s="10" t="s">
        <v>1091</v>
      </c>
      <c r="G1" s="10" t="s">
        <v>1092</v>
      </c>
      <c r="H1" s="10" t="s">
        <v>1093</v>
      </c>
      <c r="I1" s="10" t="s">
        <v>1094</v>
      </c>
      <c r="J1" s="10" t="s">
        <v>1095</v>
      </c>
      <c r="K1" s="10" t="s">
        <v>1096</v>
      </c>
      <c r="L1" s="10" t="s">
        <v>1097</v>
      </c>
      <c r="M1" s="10" t="s">
        <v>1098</v>
      </c>
      <c r="N1" s="10" t="s">
        <v>1099</v>
      </c>
      <c r="O1" s="10" t="s">
        <v>1100</v>
      </c>
      <c r="P1" s="10" t="s">
        <v>1101</v>
      </c>
      <c r="Q1" s="10" t="s">
        <v>1102</v>
      </c>
      <c r="R1" s="10" t="s">
        <v>1103</v>
      </c>
      <c r="S1" s="10" t="s">
        <v>1104</v>
      </c>
      <c r="T1" s="10" t="s">
        <v>1105</v>
      </c>
      <c r="U1" s="10" t="s">
        <v>1106</v>
      </c>
      <c r="V1" s="10" t="s">
        <v>1107</v>
      </c>
      <c r="W1" s="10" t="s">
        <v>1108</v>
      </c>
      <c r="X1" s="10" t="s">
        <v>1109</v>
      </c>
      <c r="Y1" s="10" t="s">
        <v>1110</v>
      </c>
      <c r="Z1" s="10" t="s">
        <v>1111</v>
      </c>
      <c r="AA1" s="10" t="s">
        <v>1112</v>
      </c>
      <c r="AB1" s="10" t="s">
        <v>1113</v>
      </c>
      <c r="AC1" s="10" t="s">
        <v>1114</v>
      </c>
      <c r="AD1" s="10" t="s">
        <v>1115</v>
      </c>
      <c r="AE1" s="10" t="s">
        <v>1116</v>
      </c>
      <c r="AF1" s="10" t="s">
        <v>1117</v>
      </c>
      <c r="AG1" s="10" t="s">
        <v>1118</v>
      </c>
      <c r="AH1" s="10" t="s">
        <v>1119</v>
      </c>
      <c r="AI1" s="10" t="s">
        <v>1120</v>
      </c>
      <c r="AJ1" s="10" t="s">
        <v>1121</v>
      </c>
      <c r="AK1" s="10" t="s">
        <v>1122</v>
      </c>
      <c r="AL1" s="10" t="s">
        <v>1123</v>
      </c>
      <c r="AM1" s="10" t="s">
        <v>1124</v>
      </c>
      <c r="AN1" s="10" t="s">
        <v>1125</v>
      </c>
      <c r="AO1" s="10" t="s">
        <v>1126</v>
      </c>
      <c r="AP1" s="10" t="s">
        <v>1127</v>
      </c>
      <c r="AQ1" s="10" t="s">
        <v>1128</v>
      </c>
      <c r="AR1" s="10" t="s">
        <v>1129</v>
      </c>
      <c r="AS1" s="10" t="s">
        <v>1130</v>
      </c>
      <c r="AT1" s="10" t="s">
        <v>1131</v>
      </c>
      <c r="AU1" s="10" t="s">
        <v>1132</v>
      </c>
      <c r="AV1" s="10" t="s">
        <v>1133</v>
      </c>
      <c r="AW1" s="10" t="s">
        <v>1134</v>
      </c>
      <c r="AX1" s="10" t="s">
        <v>1135</v>
      </c>
      <c r="AY1" s="10" t="s">
        <v>1136</v>
      </c>
      <c r="AZ1" s="10" t="s">
        <v>1137</v>
      </c>
      <c r="BA1" s="10" t="s">
        <v>1138</v>
      </c>
      <c r="BB1" s="10" t="s">
        <v>1139</v>
      </c>
      <c r="BC1" s="10" t="s">
        <v>1140</v>
      </c>
      <c r="BD1" s="10" t="s">
        <v>1141</v>
      </c>
      <c r="BE1" s="10" t="s">
        <v>1142</v>
      </c>
      <c r="BF1" s="10" t="s">
        <v>1143</v>
      </c>
      <c r="BG1" s="10" t="s">
        <v>1144</v>
      </c>
      <c r="BH1" s="10" t="s">
        <v>1145</v>
      </c>
      <c r="BI1" s="10" t="s">
        <v>1146</v>
      </c>
      <c r="BJ1" s="10" t="s">
        <v>1147</v>
      </c>
      <c r="BK1" s="10" t="s">
        <v>1148</v>
      </c>
      <c r="BL1" s="10" t="s">
        <v>1149</v>
      </c>
      <c r="BM1" s="10" t="s">
        <v>1150</v>
      </c>
      <c r="BN1" s="10" t="s">
        <v>1151</v>
      </c>
      <c r="BO1" s="10" t="s">
        <v>1152</v>
      </c>
      <c r="BP1" s="10" t="s">
        <v>1153</v>
      </c>
      <c r="BQ1" s="10" t="s">
        <v>1154</v>
      </c>
      <c r="BR1" s="10" t="s">
        <v>1155</v>
      </c>
      <c r="BS1" s="10" t="s">
        <v>1156</v>
      </c>
      <c r="BT1" s="10" t="s">
        <v>1157</v>
      </c>
      <c r="BU1" s="10" t="s">
        <v>1158</v>
      </c>
      <c r="BV1" s="10" t="s">
        <v>1159</v>
      </c>
      <c r="BW1" s="10" t="s">
        <v>1160</v>
      </c>
      <c r="BX1" s="10" t="s">
        <v>1161</v>
      </c>
      <c r="BY1" s="10" t="s">
        <v>1162</v>
      </c>
      <c r="BZ1" s="10" t="s">
        <v>1163</v>
      </c>
      <c r="CA1" s="10" t="s">
        <v>1164</v>
      </c>
      <c r="CB1" s="10" t="s">
        <v>1165</v>
      </c>
      <c r="CC1" s="10" t="s">
        <v>1166</v>
      </c>
      <c r="CD1" s="10" t="s">
        <v>1167</v>
      </c>
      <c r="CE1" s="10" t="s">
        <v>1168</v>
      </c>
      <c r="CF1" s="10" t="s">
        <v>1169</v>
      </c>
    </row>
    <row r="2" ht="12.6" customHeight="1" s="183" customFormat="1">
      <c r="A2" s="16" t="str">
        <f>RIGHT(data!C97,3)</f>
        <v>035</v>
      </c>
      <c r="B2" s="224" t="str">
        <f>RIGHT(data!C96,4)</f>
        <v>2022</v>
      </c>
      <c r="C2" s="16" t="s">
        <v>1170</v>
      </c>
      <c r="D2" s="223">
        <f>ROUND(data!C181,0)</f>
        <v>2184739</v>
      </c>
      <c r="E2" s="223">
        <f>ROUND(data!C182,0)</f>
        <v>-22465</v>
      </c>
      <c r="F2" s="223">
        <f>ROUND(data!C183,0)</f>
        <v>218772</v>
      </c>
      <c r="G2" s="223">
        <f>ROUND(data!C184,0)</f>
        <v>3235856</v>
      </c>
      <c r="H2" s="223">
        <f>ROUND(data!C185,0)</f>
        <v>73645</v>
      </c>
      <c r="I2" s="223">
        <f>ROUND(data!C186,0)</f>
        <v>1482920</v>
      </c>
      <c r="J2" s="223">
        <f>ROUND(data!C187+data!C188,0)</f>
        <v>510928</v>
      </c>
      <c r="K2" s="223">
        <f>ROUND(data!C191,0)</f>
        <v>1738000</v>
      </c>
      <c r="L2" s="223">
        <f>ROUND(data!C192,0)</f>
        <v>98351</v>
      </c>
      <c r="M2" s="223">
        <f>ROUND(data!C195,0)</f>
        <v>580017</v>
      </c>
      <c r="N2" s="223">
        <f>ROUND(data!C196,0)</f>
        <v>-206295</v>
      </c>
      <c r="O2" s="223">
        <f>ROUND(data!C199,0)</f>
        <v>40368</v>
      </c>
      <c r="P2" s="223">
        <f>ROUND(data!C200,0)</f>
        <v>839236</v>
      </c>
      <c r="Q2" s="223">
        <f>ROUND(data!C201,0)</f>
        <v>0</v>
      </c>
      <c r="R2" s="223">
        <f>ROUND(data!C204,0)</f>
        <v>0</v>
      </c>
      <c r="S2" s="223">
        <f>ROUND(data!C205,0)</f>
        <v>7169</v>
      </c>
      <c r="T2" s="223">
        <f>ROUND(data!B211,0)</f>
        <v>3268423</v>
      </c>
      <c r="U2" s="223">
        <f>ROUND(data!C211,0)</f>
        <v>0</v>
      </c>
      <c r="V2" s="223">
        <f>ROUND(data!D211,0)</f>
        <v>0</v>
      </c>
      <c r="W2" s="223">
        <f>ROUND(data!B212,0)</f>
        <v>577014</v>
      </c>
      <c r="X2" s="223">
        <f>ROUND(data!C212,0)</f>
        <v>0</v>
      </c>
      <c r="Y2" s="223">
        <f>ROUND(data!D212,0)</f>
        <v>0</v>
      </c>
      <c r="Z2" s="223">
        <f>ROUND(data!B213,0)</f>
        <v>23757816</v>
      </c>
      <c r="AA2" s="223">
        <f>ROUND(data!C213,0)</f>
        <v>0</v>
      </c>
      <c r="AB2" s="223">
        <f>ROUND(data!D213,0)</f>
        <v>0</v>
      </c>
      <c r="AC2" s="223">
        <f>ROUND(data!B214,0)</f>
        <v>33737931</v>
      </c>
      <c r="AD2" s="223">
        <f>ROUND(data!C214,0)</f>
        <v>12705</v>
      </c>
      <c r="AE2" s="223">
        <f>ROUND(data!D214,0)</f>
        <v>0</v>
      </c>
      <c r="AF2" s="223">
        <f>ROUND(data!B215,0)</f>
        <v>2408760</v>
      </c>
      <c r="AG2" s="223">
        <f>ROUND(data!C215,0)</f>
        <v>8047</v>
      </c>
      <c r="AH2" s="223">
        <f>ROUND(data!D215,0)</f>
        <v>0</v>
      </c>
      <c r="AI2" s="223">
        <f>ROUND(data!B216,0)</f>
        <v>37708179</v>
      </c>
      <c r="AJ2" s="223">
        <f>ROUND(data!C216,0)</f>
        <v>899694</v>
      </c>
      <c r="AK2" s="223">
        <f>ROUND(data!D216,0)</f>
        <v>281468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2548631</v>
      </c>
      <c r="AP2" s="223">
        <f>ROUND(data!C218,0)</f>
        <v>266839</v>
      </c>
      <c r="AQ2" s="223">
        <f>ROUND(data!D218,0)</f>
        <v>635</v>
      </c>
      <c r="AR2" s="223">
        <f>ROUND(data!B219,0)</f>
        <v>166477</v>
      </c>
      <c r="AS2" s="223">
        <f>ROUND(data!C219,0)</f>
        <v>-61565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574077</v>
      </c>
      <c r="AY2" s="223">
        <f>ROUND(data!C225,0)</f>
        <v>8704</v>
      </c>
      <c r="AZ2" s="223">
        <f>ROUND(data!D225,0)</f>
        <v>0</v>
      </c>
      <c r="BA2" s="223">
        <f>ROUND(data!B226,0)</f>
        <v>6724283</v>
      </c>
      <c r="BB2" s="223">
        <f>ROUND(data!C226,0)</f>
        <v>574491</v>
      </c>
      <c r="BC2" s="223">
        <f>ROUND(data!D226,0)</f>
        <v>0</v>
      </c>
      <c r="BD2" s="223">
        <f>ROUND(data!B227,0)</f>
        <v>11750843</v>
      </c>
      <c r="BE2" s="223">
        <f>ROUND(data!C227,0)</f>
        <v>936550</v>
      </c>
      <c r="BF2" s="223">
        <f>ROUND(data!D227,0)</f>
        <v>-4080</v>
      </c>
      <c r="BG2" s="223">
        <f>ROUND(data!B228,0)</f>
        <v>1683009</v>
      </c>
      <c r="BH2" s="223">
        <f>ROUND(data!C228,0)</f>
        <v>95039</v>
      </c>
      <c r="BI2" s="223">
        <f>ROUND(data!D228,0)</f>
        <v>-5950</v>
      </c>
      <c r="BJ2" s="223">
        <f>ROUND(data!B229,0)</f>
        <v>32428993</v>
      </c>
      <c r="BK2" s="223">
        <f>ROUND(data!C229,0)</f>
        <v>2301071</v>
      </c>
      <c r="BL2" s="223">
        <f>ROUND(data!D229,0)</f>
        <v>773097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1590996</v>
      </c>
      <c r="BQ2" s="223">
        <f>ROUND(data!C231,0)</f>
        <v>180044</v>
      </c>
      <c r="BR2" s="223">
        <f>ROUND(data!D231,0)</f>
        <v>-165200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88155223</v>
      </c>
      <c r="BW2" s="223">
        <f>ROUND(data!C240,0)</f>
        <v>38275654</v>
      </c>
      <c r="BX2" s="223">
        <f>ROUND(data!C241,0)</f>
        <v>0</v>
      </c>
      <c r="BY2" s="223">
        <f>ROUND(data!C242,0)</f>
        <v>6628013</v>
      </c>
      <c r="BZ2" s="223">
        <f>ROUND(data!C243,0)</f>
        <v>60328560</v>
      </c>
      <c r="CA2" s="223">
        <f>ROUND(data!C244,0)</f>
        <v>3662713</v>
      </c>
      <c r="CB2" s="223">
        <f>ROUND(data!C247,0)</f>
        <v>1362</v>
      </c>
      <c r="CC2" s="223">
        <f>ROUND(data!C249,0)</f>
        <v>925426</v>
      </c>
      <c r="CD2" s="223">
        <f>ROUND(data!C250,0)</f>
        <v>2103593</v>
      </c>
      <c r="CE2" s="223">
        <f>ROUND(data!C254+data!C255,0)</f>
        <v>2153856</v>
      </c>
      <c r="CF2" s="223">
        <f>data!D237</f>
        <v>2396210.17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1171</v>
      </c>
      <c r="B1" s="16" t="s">
        <v>1172</v>
      </c>
      <c r="C1" s="16" t="s">
        <v>1173</v>
      </c>
      <c r="D1" s="10" t="s">
        <v>1174</v>
      </c>
      <c r="E1" s="10" t="s">
        <v>1175</v>
      </c>
      <c r="F1" s="10" t="s">
        <v>1176</v>
      </c>
      <c r="G1" s="10" t="s">
        <v>1177</v>
      </c>
      <c r="H1" s="10" t="s">
        <v>1178</v>
      </c>
      <c r="I1" s="10" t="s">
        <v>1179</v>
      </c>
      <c r="J1" s="10" t="s">
        <v>1180</v>
      </c>
      <c r="K1" s="10" t="s">
        <v>1181</v>
      </c>
      <c r="L1" s="10" t="s">
        <v>1182</v>
      </c>
      <c r="M1" s="10" t="s">
        <v>1183</v>
      </c>
      <c r="N1" s="10" t="s">
        <v>1184</v>
      </c>
      <c r="O1" s="10" t="s">
        <v>1185</v>
      </c>
      <c r="P1" s="10" t="s">
        <v>1186</v>
      </c>
      <c r="Q1" s="10" t="s">
        <v>1187</v>
      </c>
      <c r="R1" s="10" t="s">
        <v>1188</v>
      </c>
      <c r="S1" s="10" t="s">
        <v>1189</v>
      </c>
      <c r="T1" s="10" t="s">
        <v>1190</v>
      </c>
      <c r="U1" s="10" t="s">
        <v>1191</v>
      </c>
      <c r="V1" s="10" t="s">
        <v>1192</v>
      </c>
      <c r="W1" s="10" t="s">
        <v>1193</v>
      </c>
      <c r="X1" s="10" t="s">
        <v>1194</v>
      </c>
      <c r="Y1" s="10" t="s">
        <v>1195</v>
      </c>
      <c r="Z1" s="10" t="s">
        <v>1196</v>
      </c>
      <c r="AA1" s="10" t="s">
        <v>1197</v>
      </c>
      <c r="AB1" s="10" t="s">
        <v>1198</v>
      </c>
      <c r="AC1" s="10" t="s">
        <v>1199</v>
      </c>
      <c r="AD1" s="10" t="s">
        <v>1200</v>
      </c>
      <c r="AE1" s="10" t="s">
        <v>1201</v>
      </c>
      <c r="AF1" s="10" t="s">
        <v>1202</v>
      </c>
      <c r="AG1" s="10" t="s">
        <v>1203</v>
      </c>
      <c r="AH1" s="10" t="s">
        <v>1204</v>
      </c>
      <c r="AI1" s="10" t="s">
        <v>1205</v>
      </c>
      <c r="AJ1" s="10" t="s">
        <v>1206</v>
      </c>
      <c r="AK1" s="10" t="s">
        <v>1207</v>
      </c>
      <c r="AL1" s="10" t="s">
        <v>1208</v>
      </c>
      <c r="AM1" s="10" t="s">
        <v>1209</v>
      </c>
      <c r="AN1" s="10" t="s">
        <v>1210</v>
      </c>
      <c r="AO1" s="10" t="s">
        <v>1211</v>
      </c>
      <c r="AP1" s="10" t="s">
        <v>1212</v>
      </c>
      <c r="AQ1" s="10" t="s">
        <v>1213</v>
      </c>
      <c r="AR1" s="10" t="s">
        <v>1214</v>
      </c>
      <c r="AS1" s="10" t="s">
        <v>1215</v>
      </c>
      <c r="AT1" s="10" t="s">
        <v>1216</v>
      </c>
      <c r="AU1" s="10" t="s">
        <v>1217</v>
      </c>
      <c r="AV1" s="10" t="s">
        <v>1218</v>
      </c>
      <c r="AW1" s="10" t="s">
        <v>1219</v>
      </c>
      <c r="AX1" s="10" t="s">
        <v>1220</v>
      </c>
      <c r="AY1" s="10" t="s">
        <v>1221</v>
      </c>
      <c r="AZ1" s="10" t="s">
        <v>1222</v>
      </c>
      <c r="BA1" s="10" t="s">
        <v>1223</v>
      </c>
      <c r="BB1" s="10" t="s">
        <v>1224</v>
      </c>
      <c r="BC1" s="10" t="s">
        <v>1225</v>
      </c>
      <c r="BD1" s="10" t="s">
        <v>1226</v>
      </c>
      <c r="BE1" s="10" t="s">
        <v>1227</v>
      </c>
      <c r="BF1" s="10" t="s">
        <v>1228</v>
      </c>
      <c r="BG1" s="10" t="s">
        <v>1229</v>
      </c>
      <c r="BH1" s="10" t="s">
        <v>1230</v>
      </c>
      <c r="BI1" s="10" t="s">
        <v>1231</v>
      </c>
      <c r="BJ1" s="10" t="s">
        <v>1232</v>
      </c>
      <c r="BK1" s="10" t="s">
        <v>1233</v>
      </c>
      <c r="BL1" s="10" t="s">
        <v>1234</v>
      </c>
      <c r="BM1" s="10" t="s">
        <v>1235</v>
      </c>
      <c r="BN1" s="10" t="s">
        <v>1236</v>
      </c>
      <c r="BO1" s="10" t="s">
        <v>1237</v>
      </c>
      <c r="BP1" s="10" t="s">
        <v>1238</v>
      </c>
      <c r="BQ1" s="10" t="s">
        <v>1239</v>
      </c>
      <c r="BR1" s="10" t="s">
        <v>1240</v>
      </c>
      <c r="BS1" s="10" t="s">
        <v>1241</v>
      </c>
    </row>
    <row r="2" ht="12.6" customHeight="1" s="183" customFormat="1">
      <c r="A2" s="16" t="str">
        <f>RIGHT(data!C97,3)</f>
        <v>035</v>
      </c>
      <c r="B2" s="16" t="str">
        <f>RIGHT(data!C96,4)</f>
        <v>2022</v>
      </c>
      <c r="C2" s="16" t="s">
        <v>1170</v>
      </c>
      <c r="D2" s="222">
        <f>ROUND(data!C127,0)</f>
        <v>1329</v>
      </c>
      <c r="E2" s="222">
        <f>ROUND(data!C128,0)</f>
        <v>0</v>
      </c>
      <c r="F2" s="222">
        <f>ROUND(data!C129,0)</f>
        <v>0</v>
      </c>
      <c r="G2" s="222">
        <f>ROUND(data!C130,0)</f>
        <v>357</v>
      </c>
      <c r="H2" s="222">
        <f>ROUND(data!D127,0)</f>
        <v>5411</v>
      </c>
      <c r="I2" s="222">
        <f>ROUND(data!D128,0)</f>
        <v>0</v>
      </c>
      <c r="J2" s="222">
        <f>ROUND(data!D129,0)</f>
        <v>0</v>
      </c>
      <c r="K2" s="222">
        <f>ROUND(data!D130,0)</f>
        <v>477</v>
      </c>
      <c r="L2" s="222">
        <f>ROUND(data!C132,0)</f>
        <v>4</v>
      </c>
      <c r="M2" s="222">
        <f>ROUND(data!C133,0)</f>
        <v>0</v>
      </c>
      <c r="N2" s="222">
        <f>ROUND(data!C134,0)</f>
        <v>16</v>
      </c>
      <c r="O2" s="222">
        <f>ROUND(data!C135,0)</f>
        <v>0</v>
      </c>
      <c r="P2" s="222">
        <f>ROUND(data!C136,0)</f>
        <v>5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38</v>
      </c>
      <c r="X2" s="222">
        <f>ROUND(data!C145,0)</f>
        <v>8</v>
      </c>
      <c r="Y2" s="222">
        <f>ROUND(data!B154,0)</f>
        <v>559</v>
      </c>
      <c r="Z2" s="222">
        <f>ROUND(data!B155,0)</f>
        <v>3357</v>
      </c>
      <c r="AA2" s="222">
        <f>ROUND(data!B156,0)</f>
        <v>0</v>
      </c>
      <c r="AB2" s="222">
        <f>ROUND(data!B157,0)</f>
        <v>32452336</v>
      </c>
      <c r="AC2" s="222">
        <f>ROUND(data!B158,0)</f>
        <v>85851126</v>
      </c>
      <c r="AD2" s="222">
        <f>ROUND(data!C154,0)</f>
        <v>246</v>
      </c>
      <c r="AE2" s="222">
        <f>ROUND(data!C155,0)</f>
        <v>761</v>
      </c>
      <c r="AF2" s="222">
        <f>ROUND(data!C156,0)</f>
        <v>0</v>
      </c>
      <c r="AG2" s="222">
        <f>ROUND(data!C157,0)</f>
        <v>12570498</v>
      </c>
      <c r="AH2" s="222">
        <f>ROUND(data!C158,0)</f>
        <v>35659196</v>
      </c>
      <c r="AI2" s="222">
        <f>ROUND(data!D154,0)</f>
        <v>524</v>
      </c>
      <c r="AJ2" s="222">
        <f>ROUND(data!D155,0)</f>
        <v>1293</v>
      </c>
      <c r="AK2" s="222">
        <f>ROUND(data!D156,0)</f>
        <v>0</v>
      </c>
      <c r="AL2" s="222">
        <f>ROUND(data!D157,0)</f>
        <v>24033204</v>
      </c>
      <c r="AM2" s="222">
        <f>ROUND(data!D158,0)</f>
        <v>99709488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1242</v>
      </c>
      <c r="B1" s="16" t="s">
        <v>1243</v>
      </c>
      <c r="C1" s="16" t="s">
        <v>1244</v>
      </c>
      <c r="D1" s="10" t="s">
        <v>1245</v>
      </c>
      <c r="E1" s="10" t="s">
        <v>1246</v>
      </c>
      <c r="F1" s="10" t="s">
        <v>1247</v>
      </c>
      <c r="G1" s="10" t="s">
        <v>1248</v>
      </c>
      <c r="H1" s="10" t="s">
        <v>1249</v>
      </c>
      <c r="I1" s="10" t="s">
        <v>1250</v>
      </c>
      <c r="J1" s="10" t="s">
        <v>1251</v>
      </c>
      <c r="K1" s="10" t="s">
        <v>1252</v>
      </c>
      <c r="L1" s="10" t="s">
        <v>1253</v>
      </c>
      <c r="M1" s="10" t="s">
        <v>1254</v>
      </c>
      <c r="N1" s="10" t="s">
        <v>1255</v>
      </c>
      <c r="O1" s="10" t="s">
        <v>1256</v>
      </c>
      <c r="P1" s="10" t="s">
        <v>1257</v>
      </c>
      <c r="Q1" s="10" t="s">
        <v>1258</v>
      </c>
      <c r="R1" s="10" t="s">
        <v>1259</v>
      </c>
      <c r="S1" s="10" t="s">
        <v>1260</v>
      </c>
      <c r="T1" s="10" t="s">
        <v>1261</v>
      </c>
      <c r="U1" s="10" t="s">
        <v>1262</v>
      </c>
      <c r="V1" s="10" t="s">
        <v>1263</v>
      </c>
      <c r="W1" s="10" t="s">
        <v>1264</v>
      </c>
      <c r="X1" s="10" t="s">
        <v>1265</v>
      </c>
      <c r="Y1" s="10" t="s">
        <v>1266</v>
      </c>
      <c r="Z1" s="10" t="s">
        <v>1267</v>
      </c>
      <c r="AA1" s="10" t="s">
        <v>1268</v>
      </c>
      <c r="AB1" s="10" t="s">
        <v>1269</v>
      </c>
      <c r="AC1" s="10" t="s">
        <v>1270</v>
      </c>
      <c r="AD1" s="10" t="s">
        <v>1271</v>
      </c>
      <c r="AE1" s="10" t="s">
        <v>1272</v>
      </c>
      <c r="AF1" s="10" t="s">
        <v>1273</v>
      </c>
      <c r="AG1" s="10" t="s">
        <v>1274</v>
      </c>
      <c r="AH1" s="10" t="s">
        <v>1275</v>
      </c>
      <c r="AI1" s="10" t="s">
        <v>1276</v>
      </c>
      <c r="AJ1" s="10" t="s">
        <v>1277</v>
      </c>
      <c r="AK1" s="10" t="s">
        <v>1278</v>
      </c>
      <c r="AL1" s="10" t="s">
        <v>1279</v>
      </c>
      <c r="AM1" s="10" t="s">
        <v>1280</v>
      </c>
      <c r="AN1" s="10" t="s">
        <v>1281</v>
      </c>
      <c r="AO1" s="10" t="s">
        <v>1282</v>
      </c>
      <c r="AP1" s="10" t="s">
        <v>1283</v>
      </c>
      <c r="AQ1" s="10" t="s">
        <v>1284</v>
      </c>
      <c r="AR1" s="10" t="s">
        <v>1285</v>
      </c>
      <c r="AS1" s="10" t="s">
        <v>1286</v>
      </c>
      <c r="AT1" s="10" t="s">
        <v>1287</v>
      </c>
      <c r="AU1" s="10" t="s">
        <v>1288</v>
      </c>
      <c r="AV1" s="10" t="s">
        <v>1289</v>
      </c>
      <c r="AW1" s="10" t="s">
        <v>1290</v>
      </c>
      <c r="AX1" s="10" t="s">
        <v>1291</v>
      </c>
      <c r="AY1" s="10" t="s">
        <v>1292</v>
      </c>
      <c r="AZ1" s="10" t="s">
        <v>1293</v>
      </c>
      <c r="BA1" s="10" t="s">
        <v>1294</v>
      </c>
      <c r="BB1" s="10" t="s">
        <v>1295</v>
      </c>
      <c r="BC1" s="10" t="s">
        <v>1296</v>
      </c>
      <c r="BD1" s="10" t="s">
        <v>1297</v>
      </c>
      <c r="BE1" s="10" t="s">
        <v>1298</v>
      </c>
      <c r="BF1" s="10" t="s">
        <v>1299</v>
      </c>
      <c r="BG1" s="10" t="s">
        <v>1300</v>
      </c>
      <c r="BH1" s="10" t="s">
        <v>1301</v>
      </c>
      <c r="BI1" s="10" t="s">
        <v>1302</v>
      </c>
      <c r="BJ1" s="10" t="s">
        <v>1303</v>
      </c>
      <c r="BK1" s="10" t="s">
        <v>1304</v>
      </c>
      <c r="BL1" s="10" t="s">
        <v>1305</v>
      </c>
      <c r="BM1" s="10" t="s">
        <v>1306</v>
      </c>
      <c r="BN1" s="10" t="s">
        <v>1307</v>
      </c>
      <c r="BO1" s="10" t="s">
        <v>1308</v>
      </c>
      <c r="BP1" s="10" t="s">
        <v>1309</v>
      </c>
      <c r="BQ1" s="10" t="s">
        <v>1310</v>
      </c>
      <c r="BR1" s="10" t="s">
        <v>1311</v>
      </c>
      <c r="BS1" s="10" t="s">
        <v>1312</v>
      </c>
      <c r="BT1" s="10" t="s">
        <v>1313</v>
      </c>
      <c r="BU1" s="10" t="s">
        <v>1314</v>
      </c>
      <c r="BV1" s="10" t="s">
        <v>1315</v>
      </c>
      <c r="BW1" s="10" t="s">
        <v>1316</v>
      </c>
      <c r="BX1" s="10" t="s">
        <v>1317</v>
      </c>
      <c r="BY1" s="10" t="s">
        <v>1318</v>
      </c>
      <c r="BZ1" s="10" t="s">
        <v>1319</v>
      </c>
      <c r="CA1" s="10" t="s">
        <v>1320</v>
      </c>
      <c r="CB1" s="10" t="s">
        <v>1321</v>
      </c>
      <c r="CC1" s="10" t="s">
        <v>1322</v>
      </c>
      <c r="CD1" s="10" t="s">
        <v>1323</v>
      </c>
      <c r="CE1" s="10" t="s">
        <v>1324</v>
      </c>
      <c r="CF1" s="10" t="s">
        <v>1325</v>
      </c>
      <c r="CG1" s="10" t="s">
        <v>1326</v>
      </c>
      <c r="CH1" s="10" t="s">
        <v>1327</v>
      </c>
      <c r="CI1" s="10" t="s">
        <v>1328</v>
      </c>
      <c r="CJ1" s="10" t="s">
        <v>1329</v>
      </c>
      <c r="CK1" s="10" t="s">
        <v>1330</v>
      </c>
      <c r="CL1" s="10" t="s">
        <v>1331</v>
      </c>
      <c r="CM1" s="10" t="s">
        <v>1332</v>
      </c>
      <c r="CN1" s="10" t="s">
        <v>1333</v>
      </c>
      <c r="CO1" s="10" t="s">
        <v>1334</v>
      </c>
      <c r="CP1" s="10" t="s">
        <v>1335</v>
      </c>
      <c r="CQ1" s="211" t="s">
        <v>1336</v>
      </c>
      <c r="CR1" s="211" t="s">
        <v>1337</v>
      </c>
      <c r="CS1" s="211" t="s">
        <v>1338</v>
      </c>
      <c r="CT1" s="211" t="s">
        <v>1339</v>
      </c>
      <c r="CU1" s="211" t="s">
        <v>1340</v>
      </c>
      <c r="CV1" s="211" t="s">
        <v>1341</v>
      </c>
      <c r="CW1" s="211" t="s">
        <v>1342</v>
      </c>
      <c r="CX1" s="211" t="s">
        <v>1343</v>
      </c>
      <c r="CY1" s="211" t="s">
        <v>1344</v>
      </c>
      <c r="CZ1" s="211" t="s">
        <v>1345</v>
      </c>
      <c r="DA1" s="211" t="s">
        <v>1346</v>
      </c>
      <c r="DB1" s="211" t="s">
        <v>1347</v>
      </c>
      <c r="DC1" s="211" t="s">
        <v>1348</v>
      </c>
      <c r="DD1" s="211" t="s">
        <v>1349</v>
      </c>
      <c r="DE1" s="10" t="s">
        <v>1350</v>
      </c>
      <c r="DF1" s="10" t="s">
        <v>1351</v>
      </c>
      <c r="DG1" s="10" t="s">
        <v>1352</v>
      </c>
      <c r="DH1" s="10" t="s">
        <v>1353</v>
      </c>
    </row>
    <row r="2" ht="12.6" customHeight="1" s="183" customFormat="1">
      <c r="A2" s="223" t="str">
        <f>RIGHT(data!C97,3)</f>
        <v>035</v>
      </c>
      <c r="B2" s="224" t="str">
        <f>RIGHT(data!C96,4)</f>
        <v>2022</v>
      </c>
      <c r="C2" s="16" t="s">
        <v>1170</v>
      </c>
      <c r="D2" s="222">
        <f>ROUND(data!C266,0)</f>
        <v>-198678</v>
      </c>
      <c r="E2" s="222">
        <f>ROUND(data!C267,0)</f>
        <v>0</v>
      </c>
      <c r="F2" s="222">
        <f>ROUND(data!C268,0)</f>
        <v>40143693</v>
      </c>
      <c r="G2" s="222">
        <f>ROUND(data!C269,0)</f>
        <v>29775743</v>
      </c>
      <c r="H2" s="222">
        <f>ROUND(data!C270,0)</f>
        <v>0</v>
      </c>
      <c r="I2" s="222">
        <f>ROUND(data!C271,0)</f>
        <v>230963</v>
      </c>
      <c r="J2" s="222">
        <f>ROUND(data!C272,0)</f>
        <v>0</v>
      </c>
      <c r="K2" s="222">
        <f>ROUND(data!C273,0)</f>
        <v>1963252</v>
      </c>
      <c r="L2" s="222">
        <f>ROUND(data!C274,0)</f>
        <v>140973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3268423</v>
      </c>
      <c r="R2" s="222">
        <f>ROUND(data!C284,0)</f>
        <v>577014</v>
      </c>
      <c r="S2" s="222">
        <f>ROUND(data!C285,0)</f>
        <v>23757816</v>
      </c>
      <c r="T2" s="222">
        <f>ROUND(data!C286,0)</f>
        <v>33750635</v>
      </c>
      <c r="U2" s="222">
        <f>ROUND(data!C287,0)</f>
        <v>2416807</v>
      </c>
      <c r="V2" s="222">
        <f>ROUND(data!C288,0)</f>
        <v>38326406</v>
      </c>
      <c r="W2" s="222">
        <f>ROUND(data!C289,0)</f>
        <v>2814835</v>
      </c>
      <c r="X2" s="222">
        <f>ROUND(data!C290,0)</f>
        <v>104912</v>
      </c>
      <c r="Y2" s="222">
        <f>ROUND(data!C291,0)</f>
        <v>0</v>
      </c>
      <c r="Z2" s="222">
        <f>ROUND(data!C292,0)</f>
        <v>58250234</v>
      </c>
      <c r="AA2" s="222">
        <f>ROUND(data!C295,0)</f>
        <v>0</v>
      </c>
      <c r="AB2" s="222">
        <f>ROUND(data!C296,0)</f>
        <v>0</v>
      </c>
      <c r="AC2" s="222">
        <f>ROUND(data!C297,0)</f>
        <v>20145546</v>
      </c>
      <c r="AD2" s="222">
        <f>ROUND(data!C298,0)</f>
        <v>8800904</v>
      </c>
      <c r="AE2" s="222">
        <f>ROUND(data!C302,0)</f>
        <v>552472</v>
      </c>
      <c r="AF2" s="222">
        <f>ROUND(data!C303,0)</f>
        <v>0</v>
      </c>
      <c r="AG2" s="222">
        <f>ROUND(data!C304,0)</f>
        <v>0</v>
      </c>
      <c r="AH2" s="222">
        <f>ROUND(data!C305,0)</f>
        <v>13019</v>
      </c>
      <c r="AI2" s="222">
        <f>ROUND(data!C314,0)</f>
        <v>0</v>
      </c>
      <c r="AJ2" s="222">
        <f>ROUND(data!C315,0)</f>
        <v>240980</v>
      </c>
      <c r="AK2" s="222">
        <f>ROUND(data!C316,0)</f>
        <v>3735669</v>
      </c>
      <c r="AL2" s="222">
        <f>ROUND(data!C317,0)</f>
        <v>3864612</v>
      </c>
      <c r="AM2" s="222">
        <f>ROUND(data!C318,0)</f>
        <v>0</v>
      </c>
      <c r="AN2" s="222">
        <f>ROUND(data!C319,0)</f>
        <v>1551787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253952</v>
      </c>
      <c r="AS2" s="222">
        <f>ROUND(data!C326,0)</f>
        <v>0</v>
      </c>
      <c r="AT2" s="222">
        <f>ROUND(data!C327,0)</f>
        <v>0</v>
      </c>
      <c r="AU2" s="222">
        <f>ROUND(data!C328,0)</f>
        <v>8916958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1018624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69454387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344.39</v>
      </c>
      <c r="BL2" s="222">
        <f>ROUND(data!C358,0)</f>
        <v>69056038</v>
      </c>
      <c r="BM2" s="222">
        <f>ROUND(data!C359,0)</f>
        <v>221219810</v>
      </c>
      <c r="BN2" s="222">
        <f>ROUND(data!C363,0)</f>
        <v>197050163</v>
      </c>
      <c r="BO2" s="222">
        <f>ROUND(data!C364,0)</f>
        <v>3029019</v>
      </c>
      <c r="BP2" s="222">
        <f>ROUND(data!C365,0)</f>
        <v>2153856</v>
      </c>
      <c r="BQ2" s="222">
        <f>ROUND(data!D381,0)</f>
        <v>1347336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1347336</v>
      </c>
      <c r="CC2" s="222">
        <f>ROUND(data!C382,0)</f>
        <v>0</v>
      </c>
      <c r="CD2" s="222">
        <f>ROUND(data!C389,0)</f>
        <v>40531453</v>
      </c>
      <c r="CE2" s="222">
        <f>ROUND(data!C390,0)</f>
        <v>7684394</v>
      </c>
      <c r="CF2" s="222">
        <f>ROUND(data!C391,0)</f>
        <v>2361064</v>
      </c>
      <c r="CG2" s="222">
        <f>ROUND(data!C392,0)</f>
        <v>7966021</v>
      </c>
      <c r="CH2" s="222">
        <f>ROUND(data!C393,0)</f>
        <v>605780</v>
      </c>
      <c r="CI2" s="222">
        <f>ROUND(data!C394,0)</f>
        <v>20893357</v>
      </c>
      <c r="CJ2" s="222">
        <f>ROUND(data!C395,0)</f>
        <v>4095898</v>
      </c>
      <c r="CK2" s="222">
        <f>ROUND(data!C396,0)</f>
        <v>1836351</v>
      </c>
      <c r="CL2" s="222">
        <f>ROUND(data!C397,0)</f>
        <v>373722</v>
      </c>
      <c r="CM2" s="222">
        <f>ROUND(data!C398,0)</f>
        <v>879604</v>
      </c>
      <c r="CN2" s="222">
        <f>ROUND(data!C399,0)</f>
        <v>7169</v>
      </c>
      <c r="CO2" s="222">
        <f>ROUND(data!C362,0)</f>
        <v>2396210</v>
      </c>
      <c r="CP2" s="222">
        <f>ROUND(data!D415,0)</f>
        <v>856592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856592</v>
      </c>
      <c r="DE2" s="65">
        <f>ROUND(data!C419,0)</f>
        <v>0</v>
      </c>
      <c r="DF2" s="222">
        <f>ROUND(data!D420,0)</f>
        <v>-124481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1354</v>
      </c>
      <c r="B1" s="16" t="s">
        <v>1355</v>
      </c>
      <c r="C1" s="10" t="s">
        <v>1356</v>
      </c>
      <c r="D1" s="16" t="s">
        <v>1357</v>
      </c>
      <c r="E1" s="10" t="s">
        <v>1358</v>
      </c>
      <c r="F1" s="10" t="s">
        <v>1359</v>
      </c>
      <c r="G1" s="10" t="s">
        <v>1360</v>
      </c>
      <c r="H1" s="10" t="s">
        <v>1361</v>
      </c>
      <c r="I1" s="10" t="s">
        <v>1362</v>
      </c>
      <c r="J1" s="10" t="s">
        <v>1363</v>
      </c>
      <c r="K1" s="10" t="s">
        <v>1364</v>
      </c>
      <c r="L1" s="10" t="s">
        <v>1365</v>
      </c>
      <c r="M1" s="10" t="s">
        <v>1366</v>
      </c>
      <c r="N1" s="10" t="s">
        <v>1367</v>
      </c>
      <c r="O1" s="10" t="s">
        <v>1368</v>
      </c>
      <c r="P1" s="10" t="s">
        <v>1336</v>
      </c>
      <c r="Q1" s="10" t="s">
        <v>1337</v>
      </c>
      <c r="R1" s="10" t="s">
        <v>1338</v>
      </c>
      <c r="S1" s="10" t="s">
        <v>1339</v>
      </c>
      <c r="T1" s="10" t="s">
        <v>1340</v>
      </c>
      <c r="U1" s="10" t="s">
        <v>1341</v>
      </c>
      <c r="V1" s="10" t="s">
        <v>1342</v>
      </c>
      <c r="W1" s="10" t="s">
        <v>1343</v>
      </c>
      <c r="X1" s="10" t="s">
        <v>1344</v>
      </c>
      <c r="Y1" s="10" t="s">
        <v>1345</v>
      </c>
      <c r="Z1" s="10" t="s">
        <v>1346</v>
      </c>
      <c r="AA1" s="10" t="s">
        <v>1347</v>
      </c>
      <c r="AB1" s="10" t="s">
        <v>1348</v>
      </c>
      <c r="AC1" s="10" t="s">
        <v>1349</v>
      </c>
      <c r="AD1" s="10" t="s">
        <v>1369</v>
      </c>
      <c r="AE1" s="10" t="s">
        <v>1370</v>
      </c>
      <c r="AF1" s="10" t="s">
        <v>1371</v>
      </c>
      <c r="AG1" s="10" t="s">
        <v>1372</v>
      </c>
      <c r="AH1" s="10" t="s">
        <v>1373</v>
      </c>
      <c r="AI1" s="10" t="s">
        <v>1374</v>
      </c>
      <c r="AJ1" s="10" t="s">
        <v>1375</v>
      </c>
      <c r="AK1" s="10" t="s">
        <v>1376</v>
      </c>
      <c r="AM1" s="18"/>
      <c r="AN1" s="18"/>
      <c r="AO1" s="18"/>
      <c r="AP1" s="18"/>
    </row>
    <row r="2" ht="12.6" customHeight="1" s="183" customFormat="1">
      <c r="A2" s="16" t="str">
        <f>RIGHT(data!$C$97,3)</f>
        <v>035</v>
      </c>
      <c r="B2" s="224" t="str">
        <f>RIGHT(data!$C$96,4)</f>
        <v>2022</v>
      </c>
      <c r="C2" s="16" t="str">
        <f>data!C$55</f>
        <v>6010</v>
      </c>
      <c r="D2" s="16" t="s">
        <v>1170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035</v>
      </c>
      <c r="B3" s="224" t="str">
        <f>RIGHT(data!$C$96,4)</f>
        <v>2022</v>
      </c>
      <c r="C3" s="16" t="str">
        <f>data!D$55</f>
        <v>6030</v>
      </c>
      <c r="D3" s="16" t="s">
        <v>1170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035</v>
      </c>
      <c r="B4" s="224" t="str">
        <f>RIGHT(data!$C$96,4)</f>
        <v>2022</v>
      </c>
      <c r="C4" s="16" t="str">
        <f>data!E$55</f>
        <v>6070</v>
      </c>
      <c r="D4" s="16" t="s">
        <v>1170</v>
      </c>
      <c r="E4" s="222">
        <f>ROUND(data!E59,0)</f>
        <v>5411</v>
      </c>
      <c r="F4" s="212">
        <f>ROUND(data!E60,2)</f>
        <v>37.82</v>
      </c>
      <c r="G4" s="222">
        <f>ROUND(data!E61,0)</f>
        <v>4829962</v>
      </c>
      <c r="H4" s="222">
        <f>ROUND(data!E62,0)</f>
        <v>913562</v>
      </c>
      <c r="I4" s="222">
        <f>ROUND(data!E63,0)</f>
        <v>0</v>
      </c>
      <c r="J4" s="222">
        <f>ROUND(data!E64,0)</f>
        <v>252189</v>
      </c>
      <c r="K4" s="222">
        <f>ROUND(data!E65,0)</f>
        <v>797</v>
      </c>
      <c r="L4" s="222">
        <f>ROUND(data!E66,0)</f>
        <v>129477</v>
      </c>
      <c r="M4" s="66">
        <f>ROUND(data!E67,0)</f>
        <v>384715</v>
      </c>
      <c r="N4" s="222">
        <f>ROUND(data!E68,0)</f>
        <v>2924</v>
      </c>
      <c r="O4" s="222">
        <f>ROUND(data!E69,0)</f>
        <v>10062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10062</v>
      </c>
      <c r="AD4" s="222">
        <f>ROUND(data!E84,0)</f>
        <v>6000</v>
      </c>
      <c r="AE4" s="222">
        <f>ROUND(data!E89,0)</f>
        <v>23895716</v>
      </c>
      <c r="AF4" s="222">
        <f>ROUND(data!E87,0)</f>
        <v>20431891</v>
      </c>
      <c r="AG4" s="222">
        <f>IF(data!E90&gt;0,ROUND(data!E90,0),0)</f>
        <v>15862</v>
      </c>
      <c r="AH4" s="222">
        <f>IF(data!E91&gt;0,ROUND(data!E91,0),0)</f>
        <v>15775</v>
      </c>
      <c r="AI4" s="222">
        <f>IF(data!E92&gt;0,ROUND(data!E92,0),0)</f>
        <v>3820</v>
      </c>
      <c r="AJ4" s="222">
        <f>IF(data!E93&gt;0,ROUND(data!E93,0),0)</f>
        <v>42816</v>
      </c>
      <c r="AK4" s="212">
        <f>IF(data!E94&gt;0,ROUND(data!E94,2),0)</f>
        <v>33.62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035</v>
      </c>
      <c r="B5" s="224" t="str">
        <f>RIGHT(data!$C$96,4)</f>
        <v>2022</v>
      </c>
      <c r="C5" s="16" t="str">
        <f>data!F$55</f>
        <v>6100</v>
      </c>
      <c r="D5" s="16" t="s">
        <v>1170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035</v>
      </c>
      <c r="B6" s="224" t="str">
        <f>RIGHT(data!$C$96,4)</f>
        <v>2022</v>
      </c>
      <c r="C6" s="16" t="str">
        <f>data!G$55</f>
        <v>6120</v>
      </c>
      <c r="D6" s="16" t="s">
        <v>1170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035</v>
      </c>
      <c r="B7" s="224" t="str">
        <f>RIGHT(data!$C$96,4)</f>
        <v>2022</v>
      </c>
      <c r="C7" s="16" t="str">
        <f>data!H$55</f>
        <v>6140</v>
      </c>
      <c r="D7" s="16" t="s">
        <v>1170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035</v>
      </c>
      <c r="B8" s="224" t="str">
        <f>RIGHT(data!$C$96,4)</f>
        <v>2022</v>
      </c>
      <c r="C8" s="16" t="str">
        <f>data!I$55</f>
        <v>6150</v>
      </c>
      <c r="D8" s="16" t="s">
        <v>1170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035</v>
      </c>
      <c r="B9" s="224" t="str">
        <f>RIGHT(data!$C$96,4)</f>
        <v>2022</v>
      </c>
      <c r="C9" s="16" t="str">
        <f>data!J$55</f>
        <v>6170</v>
      </c>
      <c r="D9" s="16" t="s">
        <v>1170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035</v>
      </c>
      <c r="B10" s="224" t="str">
        <f>RIGHT(data!$C$96,4)</f>
        <v>2022</v>
      </c>
      <c r="C10" s="16" t="str">
        <f>data!K$55</f>
        <v>6200</v>
      </c>
      <c r="D10" s="16" t="s">
        <v>1170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035</v>
      </c>
      <c r="B11" s="224" t="str">
        <f>RIGHT(data!$C$96,4)</f>
        <v>2022</v>
      </c>
      <c r="C11" s="16" t="str">
        <f>data!L$55</f>
        <v>6210</v>
      </c>
      <c r="D11" s="16" t="s">
        <v>1170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035</v>
      </c>
      <c r="B12" s="224" t="str">
        <f>RIGHT(data!$C$96,4)</f>
        <v>2022</v>
      </c>
      <c r="C12" s="16" t="str">
        <f>data!M$55</f>
        <v>6330</v>
      </c>
      <c r="D12" s="16" t="s">
        <v>1170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035</v>
      </c>
      <c r="B13" s="224" t="str">
        <f>RIGHT(data!$C$96,4)</f>
        <v>2022</v>
      </c>
      <c r="C13" s="16" t="str">
        <f>data!N$55</f>
        <v>6400</v>
      </c>
      <c r="D13" s="16" t="s">
        <v>1170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035</v>
      </c>
      <c r="B14" s="224" t="str">
        <f>RIGHT(data!$C$96,4)</f>
        <v>2022</v>
      </c>
      <c r="C14" s="16" t="str">
        <f>data!O$55</f>
        <v>7010</v>
      </c>
      <c r="D14" s="16" t="s">
        <v>1170</v>
      </c>
      <c r="E14" s="222">
        <f>ROUND(data!O59,0)</f>
        <v>1009</v>
      </c>
      <c r="F14" s="212">
        <f>ROUND(data!O60,2)</f>
        <v>15.7</v>
      </c>
      <c r="G14" s="222">
        <f>ROUND(data!O61,0)</f>
        <v>2206673</v>
      </c>
      <c r="H14" s="222">
        <f>ROUND(data!O62,0)</f>
        <v>417260</v>
      </c>
      <c r="I14" s="222">
        <f>ROUND(data!O63,0)</f>
        <v>0</v>
      </c>
      <c r="J14" s="222">
        <f>ROUND(data!O64,0)</f>
        <v>127088</v>
      </c>
      <c r="K14" s="222">
        <f>ROUND(data!O65,0)</f>
        <v>1168</v>
      </c>
      <c r="L14" s="222">
        <f>ROUND(data!O66,0)</f>
        <v>101338</v>
      </c>
      <c r="M14" s="66">
        <f>ROUND(data!O67,0)</f>
        <v>147317</v>
      </c>
      <c r="N14" s="222">
        <f>ROUND(data!O68,0)</f>
        <v>1146</v>
      </c>
      <c r="O14" s="222">
        <f>ROUND(data!O69,0)</f>
        <v>2962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2962</v>
      </c>
      <c r="AD14" s="222">
        <f>ROUND(data!O84,0)</f>
        <v>14572</v>
      </c>
      <c r="AE14" s="222">
        <f>ROUND(data!O89,0)</f>
        <v>10813707</v>
      </c>
      <c r="AF14" s="222">
        <f>ROUND(data!O87,0)</f>
        <v>10083062</v>
      </c>
      <c r="AG14" s="222">
        <f>IF(data!O90&gt;0,ROUND(data!O90,0),0)</f>
        <v>5994</v>
      </c>
      <c r="AH14" s="222">
        <f>IF(data!O91&gt;0,ROUND(data!O91,0),0)</f>
        <v>0</v>
      </c>
      <c r="AI14" s="222">
        <f>IF(data!O92&gt;0,ROUND(data!O92,0),0)</f>
        <v>1444</v>
      </c>
      <c r="AJ14" s="222">
        <f>IF(data!O93&gt;0,ROUND(data!O93,0),0)</f>
        <v>15736</v>
      </c>
      <c r="AK14" s="212">
        <f>IF(data!O94&gt;0,ROUND(data!O94,2),0)</f>
        <v>14.65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035</v>
      </c>
      <c r="B15" s="224" t="str">
        <f>RIGHT(data!$C$96,4)</f>
        <v>2022</v>
      </c>
      <c r="C15" s="16" t="str">
        <f>data!P$55</f>
        <v>7020</v>
      </c>
      <c r="D15" s="16" t="s">
        <v>1170</v>
      </c>
      <c r="E15" s="222">
        <f>ROUND(data!P59,0)</f>
        <v>134760</v>
      </c>
      <c r="F15" s="212">
        <f>ROUND(data!P60,2)</f>
        <v>20.15</v>
      </c>
      <c r="G15" s="222">
        <f>ROUND(data!P61,0)</f>
        <v>2237193</v>
      </c>
      <c r="H15" s="222">
        <f>ROUND(data!P62,0)</f>
        <v>423350</v>
      </c>
      <c r="I15" s="222">
        <f>ROUND(data!P63,0)</f>
        <v>478021</v>
      </c>
      <c r="J15" s="222">
        <f>ROUND(data!P64,0)</f>
        <v>3161781</v>
      </c>
      <c r="K15" s="222">
        <f>ROUND(data!P65,0)</f>
        <v>2009</v>
      </c>
      <c r="L15" s="222">
        <f>ROUND(data!P66,0)</f>
        <v>400631</v>
      </c>
      <c r="M15" s="66">
        <f>ROUND(data!P67,0)</f>
        <v>776883</v>
      </c>
      <c r="N15" s="222">
        <f>ROUND(data!P68,0)</f>
        <v>15762</v>
      </c>
      <c r="O15" s="222">
        <f>ROUND(data!P69,0)</f>
        <v>23657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23657</v>
      </c>
      <c r="AD15" s="222">
        <f>ROUND(data!P84,0)</f>
        <v>0</v>
      </c>
      <c r="AE15" s="222">
        <f>ROUND(data!P89,0)</f>
        <v>73146913</v>
      </c>
      <c r="AF15" s="222">
        <f>ROUND(data!P87,0)</f>
        <v>10000037</v>
      </c>
      <c r="AG15" s="222">
        <f>IF(data!P90&gt;0,ROUND(data!P90,0),0)</f>
        <v>17054</v>
      </c>
      <c r="AH15" s="222">
        <f>IF(data!P91&gt;0,ROUND(data!P91,0),0)</f>
        <v>0</v>
      </c>
      <c r="AI15" s="222">
        <f>IF(data!P92&gt;0,ROUND(data!P92,0),0)</f>
        <v>4107</v>
      </c>
      <c r="AJ15" s="222">
        <f>IF(data!P93&gt;0,ROUND(data!P93,0),0)</f>
        <v>24369</v>
      </c>
      <c r="AK15" s="212">
        <f>IF(data!P94&gt;0,ROUND(data!P94,2),0)</f>
        <v>10.24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035</v>
      </c>
      <c r="B16" s="224" t="str">
        <f>RIGHT(data!$C$96,4)</f>
        <v>2022</v>
      </c>
      <c r="C16" s="16" t="str">
        <f>data!Q$55</f>
        <v>7030</v>
      </c>
      <c r="D16" s="16" t="s">
        <v>1170</v>
      </c>
      <c r="E16" s="222">
        <f>ROUND(data!Q59,0)</f>
        <v>80490</v>
      </c>
      <c r="F16" s="212">
        <f>ROUND(data!Q60,2)</f>
        <v>10.26</v>
      </c>
      <c r="G16" s="222">
        <f>ROUND(data!Q61,0)</f>
        <v>1316971</v>
      </c>
      <c r="H16" s="222">
        <f>ROUND(data!Q62,0)</f>
        <v>248764</v>
      </c>
      <c r="I16" s="222">
        <f>ROUND(data!Q63,0)</f>
        <v>0</v>
      </c>
      <c r="J16" s="222">
        <f>ROUND(data!Q64,0)</f>
        <v>58406</v>
      </c>
      <c r="K16" s="222">
        <f>ROUND(data!Q65,0)</f>
        <v>0</v>
      </c>
      <c r="L16" s="222">
        <f>ROUND(data!Q66,0)</f>
        <v>4440</v>
      </c>
      <c r="M16" s="66">
        <f>ROUND(data!Q67,0)</f>
        <v>28063</v>
      </c>
      <c r="N16" s="222">
        <f>ROUND(data!Q68,0)</f>
        <v>0</v>
      </c>
      <c r="O16" s="222">
        <f>ROUND(data!Q69,0)</f>
        <v>1669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1669</v>
      </c>
      <c r="AD16" s="222">
        <f>ROUND(data!Q84,0)</f>
        <v>0</v>
      </c>
      <c r="AE16" s="222">
        <f>ROUND(data!Q89,0)</f>
        <v>7539870</v>
      </c>
      <c r="AF16" s="222">
        <f>ROUND(data!Q87,0)</f>
        <v>949080</v>
      </c>
      <c r="AG16" s="222">
        <f>IF(data!Q90&gt;0,ROUND(data!Q90,0),0)</f>
        <v>1200</v>
      </c>
      <c r="AH16" s="222">
        <f>IF(data!Q91&gt;0,ROUND(data!Q91,0),0)</f>
        <v>0</v>
      </c>
      <c r="AI16" s="222">
        <f>IF(data!Q92&gt;0,ROUND(data!Q92,0),0)</f>
        <v>289</v>
      </c>
      <c r="AJ16" s="222">
        <f>IF(data!Q93&gt;0,ROUND(data!Q93,0),0)</f>
        <v>0</v>
      </c>
      <c r="AK16" s="212">
        <f>IF(data!Q94&gt;0,ROUND(data!Q94,2),0)</f>
        <v>9.5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035</v>
      </c>
      <c r="B17" s="224" t="str">
        <f>RIGHT(data!$C$96,4)</f>
        <v>2022</v>
      </c>
      <c r="C17" s="16" t="str">
        <f>data!R$55</f>
        <v>7040</v>
      </c>
      <c r="D17" s="16" t="s">
        <v>1170</v>
      </c>
      <c r="E17" s="222">
        <f>ROUND(data!R59,0)</f>
        <v>134970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115598</v>
      </c>
      <c r="J17" s="222">
        <f>ROUND(data!R64,0)</f>
        <v>65503</v>
      </c>
      <c r="K17" s="222">
        <f>ROUND(data!R65,0)</f>
        <v>0</v>
      </c>
      <c r="L17" s="222">
        <f>ROUND(data!R66,0)</f>
        <v>0</v>
      </c>
      <c r="M17" s="66">
        <f>ROUND(data!R67,0)</f>
        <v>5198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5533713</v>
      </c>
      <c r="AF17" s="222">
        <f>ROUND(data!R87,0)</f>
        <v>1090615</v>
      </c>
      <c r="AG17" s="222">
        <f>IF(data!R90&gt;0,ROUND(data!R90,0),0)</f>
        <v>192</v>
      </c>
      <c r="AH17" s="222">
        <f>IF(data!R91&gt;0,ROUND(data!R91,0),0)</f>
        <v>0</v>
      </c>
      <c r="AI17" s="222">
        <f>IF(data!R92&gt;0,ROUND(data!R92,0),0)</f>
        <v>46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035</v>
      </c>
      <c r="B18" s="224" t="str">
        <f>RIGHT(data!$C$96,4)</f>
        <v>2022</v>
      </c>
      <c r="C18" s="16" t="str">
        <f>data!S$55</f>
        <v>7050</v>
      </c>
      <c r="D18" s="16" t="s">
        <v>1170</v>
      </c>
      <c r="E18" s="222"/>
      <c r="F18" s="212">
        <f>ROUND(data!S60,2)</f>
        <v>5.37</v>
      </c>
      <c r="G18" s="222">
        <f>ROUND(data!S61,0)</f>
        <v>348166</v>
      </c>
      <c r="H18" s="222">
        <f>ROUND(data!S62,0)</f>
        <v>65841</v>
      </c>
      <c r="I18" s="222">
        <f>ROUND(data!S63,0)</f>
        <v>0</v>
      </c>
      <c r="J18" s="222">
        <f>ROUND(data!S64,0)</f>
        <v>143167</v>
      </c>
      <c r="K18" s="222">
        <f>ROUND(data!S65,0)</f>
        <v>0</v>
      </c>
      <c r="L18" s="222">
        <f>ROUND(data!S66,0)</f>
        <v>35247</v>
      </c>
      <c r="M18" s="66">
        <f>ROUND(data!S67,0)</f>
        <v>64918</v>
      </c>
      <c r="N18" s="222">
        <f>ROUND(data!S68,0)</f>
        <v>2296</v>
      </c>
      <c r="O18" s="222">
        <f>ROUND(data!S69,0)</f>
        <v>15776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15776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2955</v>
      </c>
      <c r="AH18" s="222">
        <f>IF(data!S91&gt;0,ROUND(data!S91,0),0)</f>
        <v>0</v>
      </c>
      <c r="AI18" s="222">
        <f>IF(data!S92&gt;0,ROUND(data!S92,0),0)</f>
        <v>712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035</v>
      </c>
      <c r="B19" s="224" t="str">
        <f>RIGHT(data!$C$96,4)</f>
        <v>2022</v>
      </c>
      <c r="C19" s="16" t="str">
        <f>data!T$55</f>
        <v>7060</v>
      </c>
      <c r="D19" s="16" t="s">
        <v>1170</v>
      </c>
      <c r="E19" s="222"/>
      <c r="F19" s="212">
        <f>ROUND(data!T60,2)</f>
        <v>0.36</v>
      </c>
      <c r="G19" s="222">
        <f>ROUND(data!T61,0)</f>
        <v>37436</v>
      </c>
      <c r="H19" s="222">
        <f>ROUND(data!T62,0)</f>
        <v>7071</v>
      </c>
      <c r="I19" s="222">
        <f>ROUND(data!T63,0)</f>
        <v>0</v>
      </c>
      <c r="J19" s="222">
        <f>ROUND(data!T64,0)</f>
        <v>42741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634041</v>
      </c>
      <c r="AF19" s="222">
        <f>ROUND(data!T87,0)</f>
        <v>533970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0.36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035</v>
      </c>
      <c r="B20" s="224" t="str">
        <f>RIGHT(data!$C$96,4)</f>
        <v>2022</v>
      </c>
      <c r="C20" s="16" t="str">
        <f>data!U$55</f>
        <v>7070</v>
      </c>
      <c r="D20" s="16" t="s">
        <v>1170</v>
      </c>
      <c r="E20" s="222">
        <f>ROUND(data!U59,0)</f>
        <v>89654</v>
      </c>
      <c r="F20" s="212">
        <f>ROUND(data!U60,2)</f>
        <v>11.46</v>
      </c>
      <c r="G20" s="222">
        <f>ROUND(data!U61,0)</f>
        <v>895393</v>
      </c>
      <c r="H20" s="222">
        <f>ROUND(data!U62,0)</f>
        <v>170376</v>
      </c>
      <c r="I20" s="222">
        <f>ROUND(data!U63,0)</f>
        <v>948</v>
      </c>
      <c r="J20" s="222">
        <f>ROUND(data!U64,0)</f>
        <v>626997</v>
      </c>
      <c r="K20" s="222">
        <f>ROUND(data!U65,0)</f>
        <v>2844</v>
      </c>
      <c r="L20" s="222">
        <f>ROUND(data!U66,0)</f>
        <v>342709</v>
      </c>
      <c r="M20" s="66">
        <f>ROUND(data!U67,0)</f>
        <v>60686</v>
      </c>
      <c r="N20" s="222">
        <f>ROUND(data!U68,0)</f>
        <v>13465</v>
      </c>
      <c r="O20" s="222">
        <f>ROUND(data!U69,0)</f>
        <v>606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606</v>
      </c>
      <c r="AD20" s="222">
        <f>ROUND(data!U84,0)</f>
        <v>12281</v>
      </c>
      <c r="AE20" s="222">
        <f>ROUND(data!U89,0)</f>
        <v>14194690</v>
      </c>
      <c r="AF20" s="222">
        <f>ROUND(data!U87,0)</f>
        <v>4617604</v>
      </c>
      <c r="AG20" s="222">
        <f>IF(data!U90&gt;0,ROUND(data!U90,0),0)</f>
        <v>1626</v>
      </c>
      <c r="AH20" s="222">
        <f>IF(data!U91&gt;0,ROUND(data!U91,0),0)</f>
        <v>0</v>
      </c>
      <c r="AI20" s="222">
        <f>IF(data!U92&gt;0,ROUND(data!U92,0),0)</f>
        <v>392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035</v>
      </c>
      <c r="B21" s="224" t="str">
        <f>RIGHT(data!$C$96,4)</f>
        <v>2022</v>
      </c>
      <c r="C21" s="16" t="str">
        <f>data!V$55</f>
        <v>7110</v>
      </c>
      <c r="D21" s="16" t="s">
        <v>1170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035</v>
      </c>
      <c r="B22" s="224" t="str">
        <f>RIGHT(data!$C$96,4)</f>
        <v>2022</v>
      </c>
      <c r="C22" s="16" t="str">
        <f>data!W$55</f>
        <v>7120</v>
      </c>
      <c r="D22" s="16" t="s">
        <v>1170</v>
      </c>
      <c r="E22" s="222">
        <f>ROUND(data!W59,0)</f>
        <v>3950</v>
      </c>
      <c r="F22" s="212">
        <f>ROUND(data!W60,2)</f>
        <v>1.91</v>
      </c>
      <c r="G22" s="222">
        <f>ROUND(data!W61,0)</f>
        <v>266166</v>
      </c>
      <c r="H22" s="222">
        <f>ROUND(data!W62,0)</f>
        <v>50277</v>
      </c>
      <c r="I22" s="222">
        <f>ROUND(data!W63,0)</f>
        <v>2400</v>
      </c>
      <c r="J22" s="222">
        <f>ROUND(data!W64,0)</f>
        <v>5888</v>
      </c>
      <c r="K22" s="222">
        <f>ROUND(data!W65,0)</f>
        <v>0</v>
      </c>
      <c r="L22" s="222">
        <f>ROUND(data!W66,0)</f>
        <v>99892</v>
      </c>
      <c r="M22" s="66">
        <f>ROUND(data!W67,0)</f>
        <v>20516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2992379</v>
      </c>
      <c r="AF22" s="222">
        <f>ROUND(data!W87,0)</f>
        <v>233425</v>
      </c>
      <c r="AG22" s="222">
        <f>IF(data!W90&gt;0,ROUND(data!W90,0),0)</f>
        <v>720</v>
      </c>
      <c r="AH22" s="222">
        <f>IF(data!W91&gt;0,ROUND(data!W91,0),0)</f>
        <v>0</v>
      </c>
      <c r="AI22" s="222">
        <f>IF(data!W92&gt;0,ROUND(data!W92,0),0)</f>
        <v>173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035</v>
      </c>
      <c r="B23" s="224" t="str">
        <f>RIGHT(data!$C$96,4)</f>
        <v>2022</v>
      </c>
      <c r="C23" s="16" t="str">
        <f>data!X$55</f>
        <v>7130</v>
      </c>
      <c r="D23" s="16" t="s">
        <v>1170</v>
      </c>
      <c r="E23" s="222">
        <f>ROUND(data!X59,0)</f>
        <v>13933</v>
      </c>
      <c r="F23" s="212">
        <f>ROUND(data!X60,2)</f>
        <v>5.16</v>
      </c>
      <c r="G23" s="222">
        <f>ROUND(data!X61,0)</f>
        <v>825425</v>
      </c>
      <c r="H23" s="222">
        <f>ROUND(data!X62,0)</f>
        <v>155916</v>
      </c>
      <c r="I23" s="222">
        <f>ROUND(data!X63,0)</f>
        <v>3894</v>
      </c>
      <c r="J23" s="222">
        <f>ROUND(data!X64,0)</f>
        <v>61721</v>
      </c>
      <c r="K23" s="222">
        <f>ROUND(data!X65,0)</f>
        <v>0</v>
      </c>
      <c r="L23" s="222">
        <f>ROUND(data!X66,0)</f>
        <v>71164</v>
      </c>
      <c r="M23" s="66">
        <f>ROUND(data!X67,0)</f>
        <v>15649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15945178</v>
      </c>
      <c r="AF23" s="222">
        <f>ROUND(data!X87,0)</f>
        <v>1610224</v>
      </c>
      <c r="AG23" s="222">
        <f>IF(data!X90&gt;0,ROUND(data!X90,0),0)</f>
        <v>576</v>
      </c>
      <c r="AH23" s="222">
        <f>IF(data!X91&gt;0,ROUND(data!X91,0),0)</f>
        <v>0</v>
      </c>
      <c r="AI23" s="222">
        <f>IF(data!X92&gt;0,ROUND(data!X92,0),0)</f>
        <v>139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035</v>
      </c>
      <c r="B24" s="224" t="str">
        <f>RIGHT(data!$C$96,4)</f>
        <v>2022</v>
      </c>
      <c r="C24" s="16" t="str">
        <f>data!Y$55</f>
        <v>7140</v>
      </c>
      <c r="D24" s="16" t="s">
        <v>1170</v>
      </c>
      <c r="E24" s="222">
        <f>ROUND(data!Y59,0)</f>
        <v>83735</v>
      </c>
      <c r="F24" s="212">
        <f>ROUND(data!Y60,2)</f>
        <v>13.93</v>
      </c>
      <c r="G24" s="222">
        <f>ROUND(data!Y61,0)</f>
        <v>1561625</v>
      </c>
      <c r="H24" s="222">
        <f>ROUND(data!Y62,0)</f>
        <v>294977</v>
      </c>
      <c r="I24" s="222">
        <f>ROUND(data!Y63,0)</f>
        <v>14820</v>
      </c>
      <c r="J24" s="222">
        <f>ROUND(data!Y64,0)</f>
        <v>59291</v>
      </c>
      <c r="K24" s="222">
        <f>ROUND(data!Y65,0)</f>
        <v>0</v>
      </c>
      <c r="L24" s="222">
        <f>ROUND(data!Y66,0)</f>
        <v>273728</v>
      </c>
      <c r="M24" s="66">
        <f>ROUND(data!Y67,0)</f>
        <v>372958</v>
      </c>
      <c r="N24" s="222">
        <f>ROUND(data!Y68,0)</f>
        <v>4432</v>
      </c>
      <c r="O24" s="222">
        <f>ROUND(data!Y69,0)</f>
        <v>572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572</v>
      </c>
      <c r="AD24" s="222">
        <f>ROUND(data!Y84,0)</f>
        <v>336</v>
      </c>
      <c r="AE24" s="222">
        <f>ROUND(data!Y89,0)</f>
        <v>9295844</v>
      </c>
      <c r="AF24" s="222">
        <f>ROUND(data!Y87,0)</f>
        <v>935802</v>
      </c>
      <c r="AG24" s="222">
        <f>IF(data!Y90&gt;0,ROUND(data!Y90,0),0)</f>
        <v>9797</v>
      </c>
      <c r="AH24" s="222">
        <f>IF(data!Y91&gt;0,ROUND(data!Y91,0),0)</f>
        <v>0</v>
      </c>
      <c r="AI24" s="222">
        <f>IF(data!Y92&gt;0,ROUND(data!Y92,0),0)</f>
        <v>2359</v>
      </c>
      <c r="AJ24" s="222">
        <f>IF(data!Y93&gt;0,ROUND(data!Y93,0),0)</f>
        <v>11390</v>
      </c>
      <c r="AK24" s="212">
        <f>IF(data!Y94&gt;0,ROUND(data!Y94,2),0)</f>
        <v>0.01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035</v>
      </c>
      <c r="B25" s="224" t="str">
        <f>RIGHT(data!$C$96,4)</f>
        <v>2022</v>
      </c>
      <c r="C25" s="16" t="str">
        <f>data!Z$55</f>
        <v>7150</v>
      </c>
      <c r="D25" s="16" t="s">
        <v>1170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035</v>
      </c>
      <c r="B26" s="224" t="str">
        <f>RIGHT(data!$C$96,4)</f>
        <v>2022</v>
      </c>
      <c r="C26" s="16" t="str">
        <f>data!AA$55</f>
        <v>7160</v>
      </c>
      <c r="D26" s="16" t="s">
        <v>1170</v>
      </c>
      <c r="E26" s="222">
        <f>ROUND(data!AA59,0)</f>
        <v>2165</v>
      </c>
      <c r="F26" s="212">
        <f>ROUND(data!AA60,2)</f>
        <v>1.09</v>
      </c>
      <c r="G26" s="222">
        <f>ROUND(data!AA61,0)</f>
        <v>158903</v>
      </c>
      <c r="H26" s="222">
        <f>ROUND(data!AA62,0)</f>
        <v>30015</v>
      </c>
      <c r="I26" s="222">
        <f>ROUND(data!AA63,0)</f>
        <v>5840</v>
      </c>
      <c r="J26" s="222">
        <f>ROUND(data!AA64,0)</f>
        <v>42851</v>
      </c>
      <c r="K26" s="222">
        <f>ROUND(data!AA65,0)</f>
        <v>0</v>
      </c>
      <c r="L26" s="222">
        <f>ROUND(data!AA66,0)</f>
        <v>1268</v>
      </c>
      <c r="M26" s="66">
        <f>ROUND(data!AA67,0)</f>
        <v>208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752163</v>
      </c>
      <c r="AF26" s="222">
        <f>ROUND(data!AA87,0)</f>
        <v>19923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035</v>
      </c>
      <c r="B27" s="224" t="str">
        <f>RIGHT(data!$C$96,4)</f>
        <v>2022</v>
      </c>
      <c r="C27" s="16" t="str">
        <f>data!AB$55</f>
        <v>7170</v>
      </c>
      <c r="D27" s="16" t="s">
        <v>1170</v>
      </c>
      <c r="E27" s="222"/>
      <c r="F27" s="212">
        <f>ROUND(data!AB60,2)</f>
        <v>4.3</v>
      </c>
      <c r="G27" s="222">
        <f>ROUND(data!AB61,0)</f>
        <v>583011</v>
      </c>
      <c r="H27" s="222">
        <f>ROUND(data!AB62,0)</f>
        <v>110126</v>
      </c>
      <c r="I27" s="222">
        <f>ROUND(data!AB63,0)</f>
        <v>0</v>
      </c>
      <c r="J27" s="222">
        <f>ROUND(data!AB64,0)</f>
        <v>1301679</v>
      </c>
      <c r="K27" s="222">
        <f>ROUND(data!AB65,0)</f>
        <v>99</v>
      </c>
      <c r="L27" s="222">
        <f>ROUND(data!AB66,0)</f>
        <v>61097</v>
      </c>
      <c r="M27" s="66">
        <f>ROUND(data!AB67,0)</f>
        <v>88304</v>
      </c>
      <c r="N27" s="222">
        <f>ROUND(data!AB68,0)</f>
        <v>0</v>
      </c>
      <c r="O27" s="222">
        <f>ROUND(data!AB69,0)</f>
        <v>927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927</v>
      </c>
      <c r="AD27" s="222">
        <f>ROUND(data!AB84,0)</f>
        <v>0</v>
      </c>
      <c r="AE27" s="222">
        <f>ROUND(data!AB89,0)</f>
        <v>31822974</v>
      </c>
      <c r="AF27" s="222">
        <f>ROUND(data!AB87,0)</f>
        <v>11004774</v>
      </c>
      <c r="AG27" s="222">
        <f>IF(data!AB90&gt;0,ROUND(data!AB90,0),0)</f>
        <v>1909</v>
      </c>
      <c r="AH27" s="222">
        <f>IF(data!AB91&gt;0,ROUND(data!AB91,0),0)</f>
        <v>0</v>
      </c>
      <c r="AI27" s="222">
        <f>IF(data!AB92&gt;0,ROUND(data!AB92,0),0)</f>
        <v>460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035</v>
      </c>
      <c r="B28" s="224" t="str">
        <f>RIGHT(data!$C$96,4)</f>
        <v>2022</v>
      </c>
      <c r="C28" s="16" t="str">
        <f>data!AC$55</f>
        <v>7180</v>
      </c>
      <c r="D28" s="16" t="s">
        <v>1170</v>
      </c>
      <c r="E28" s="222">
        <f>ROUND(data!AC59,0)</f>
        <v>16622</v>
      </c>
      <c r="F28" s="212">
        <f>ROUND(data!AC60,2)</f>
        <v>5.93</v>
      </c>
      <c r="G28" s="222">
        <f>ROUND(data!AC61,0)</f>
        <v>647272</v>
      </c>
      <c r="H28" s="222">
        <f>ROUND(data!AC62,0)</f>
        <v>122396</v>
      </c>
      <c r="I28" s="222">
        <f>ROUND(data!AC63,0)</f>
        <v>0</v>
      </c>
      <c r="J28" s="222">
        <f>ROUND(data!AC64,0)</f>
        <v>65209</v>
      </c>
      <c r="K28" s="222">
        <f>ROUND(data!AC65,0)</f>
        <v>0</v>
      </c>
      <c r="L28" s="222">
        <f>ROUND(data!AC66,0)</f>
        <v>3261</v>
      </c>
      <c r="M28" s="66">
        <f>ROUND(data!AC67,0)</f>
        <v>21971</v>
      </c>
      <c r="N28" s="222">
        <f>ROUND(data!AC68,0)</f>
        <v>24599</v>
      </c>
      <c r="O28" s="222">
        <f>ROUND(data!AC69,0)</f>
        <v>3739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3739</v>
      </c>
      <c r="AD28" s="222">
        <f>ROUND(data!AC84,0)</f>
        <v>0</v>
      </c>
      <c r="AE28" s="222">
        <f>ROUND(data!AC89,0)</f>
        <v>5492791</v>
      </c>
      <c r="AF28" s="222">
        <f>ROUND(data!AC87,0)</f>
        <v>3034678</v>
      </c>
      <c r="AG28" s="222">
        <f>IF(data!AC90&gt;0,ROUND(data!AC90,0),0)</f>
        <v>171</v>
      </c>
      <c r="AH28" s="222">
        <f>IF(data!AC91&gt;0,ROUND(data!AC91,0),0)</f>
        <v>0</v>
      </c>
      <c r="AI28" s="222">
        <f>IF(data!AC92&gt;0,ROUND(data!AC92,0),0)</f>
        <v>41</v>
      </c>
      <c r="AJ28" s="222">
        <f>IF(data!AC93&gt;0,ROUND(data!AC93,0),0)</f>
        <v>0</v>
      </c>
      <c r="AK28" s="212">
        <f>IF(data!AC94&gt;0,ROUND(data!AC94,2),0)</f>
        <v>0.09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035</v>
      </c>
      <c r="B29" s="224" t="str">
        <f>RIGHT(data!$C$96,4)</f>
        <v>2022</v>
      </c>
      <c r="C29" s="16" t="str">
        <f>data!AD$55</f>
        <v>7190</v>
      </c>
      <c r="D29" s="16" t="s">
        <v>1170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4049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035</v>
      </c>
      <c r="B30" s="224" t="str">
        <f>RIGHT(data!$C$96,4)</f>
        <v>2022</v>
      </c>
      <c r="C30" s="16" t="str">
        <f>data!AE$55</f>
        <v>7200</v>
      </c>
      <c r="D30" s="16" t="s">
        <v>1170</v>
      </c>
      <c r="E30" s="222">
        <f>ROUND(data!AE59,0)</f>
        <v>3931</v>
      </c>
      <c r="F30" s="212">
        <f>ROUND(data!AE60,2)</f>
        <v>0</v>
      </c>
      <c r="G30" s="222">
        <f>ROUND(data!AE61,0)</f>
        <v>34308</v>
      </c>
      <c r="H30" s="222">
        <f>ROUND(data!AE62,0)</f>
        <v>6480</v>
      </c>
      <c r="I30" s="222">
        <f>ROUND(data!AE63,0)</f>
        <v>0</v>
      </c>
      <c r="J30" s="222">
        <f>ROUND(data!AE64,0)</f>
        <v>2390</v>
      </c>
      <c r="K30" s="222">
        <f>ROUND(data!AE65,0)</f>
        <v>0</v>
      </c>
      <c r="L30" s="222">
        <f>ROUND(data!AE66,0)</f>
        <v>52893</v>
      </c>
      <c r="M30" s="66">
        <f>ROUND(data!AE67,0)</f>
        <v>4218</v>
      </c>
      <c r="N30" s="222">
        <f>ROUND(data!AE68,0)</f>
        <v>0</v>
      </c>
      <c r="O30" s="222">
        <f>ROUND(data!AE69,0)</f>
        <v>133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133</v>
      </c>
      <c r="AD30" s="222">
        <f>ROUND(data!AE84,0)</f>
        <v>0</v>
      </c>
      <c r="AE30" s="222">
        <f>ROUND(data!AE89,0)</f>
        <v>767446</v>
      </c>
      <c r="AF30" s="222">
        <f>ROUND(data!AE87,0)</f>
        <v>561618</v>
      </c>
      <c r="AG30" s="222">
        <f>IF(data!AE90&gt;0,ROUND(data!AE90,0),0)</f>
        <v>192</v>
      </c>
      <c r="AH30" s="222">
        <f>IF(data!AE91&gt;0,ROUND(data!AE91,0),0)</f>
        <v>0</v>
      </c>
      <c r="AI30" s="222">
        <f>IF(data!AE92&gt;0,ROUND(data!AE92,0),0)</f>
        <v>46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035</v>
      </c>
      <c r="B31" s="224" t="str">
        <f>RIGHT(data!$C$96,4)</f>
        <v>2022</v>
      </c>
      <c r="C31" s="16" t="str">
        <f>data!AF$55</f>
        <v>7220</v>
      </c>
      <c r="D31" s="16" t="s">
        <v>1170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035</v>
      </c>
      <c r="B32" s="224" t="str">
        <f>RIGHT(data!$C$96,4)</f>
        <v>2022</v>
      </c>
      <c r="C32" s="16" t="str">
        <f>data!AG$55</f>
        <v>7230</v>
      </c>
      <c r="D32" s="16" t="s">
        <v>1170</v>
      </c>
      <c r="E32" s="222">
        <f>ROUND(data!AG59,0)</f>
        <v>12723</v>
      </c>
      <c r="F32" s="212">
        <f>ROUND(data!AG60,2)</f>
        <v>22.59</v>
      </c>
      <c r="G32" s="222">
        <f>ROUND(data!AG61,0)</f>
        <v>3806472</v>
      </c>
      <c r="H32" s="222">
        <f>ROUND(data!AG62,0)</f>
        <v>720090</v>
      </c>
      <c r="I32" s="222">
        <f>ROUND(data!AG63,0)</f>
        <v>800788</v>
      </c>
      <c r="J32" s="222">
        <f>ROUND(data!AG64,0)</f>
        <v>267818</v>
      </c>
      <c r="K32" s="222">
        <f>ROUND(data!AG65,0)</f>
        <v>1063</v>
      </c>
      <c r="L32" s="222">
        <f>ROUND(data!AG66,0)</f>
        <v>58718</v>
      </c>
      <c r="M32" s="66">
        <f>ROUND(data!AG67,0)</f>
        <v>221529</v>
      </c>
      <c r="N32" s="222">
        <f>ROUND(data!AG68,0)</f>
        <v>1221</v>
      </c>
      <c r="O32" s="222">
        <f>ROUND(data!AG69,0)</f>
        <v>6861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6861</v>
      </c>
      <c r="AD32" s="222">
        <f>ROUND(data!AG84,0)</f>
        <v>0</v>
      </c>
      <c r="AE32" s="222">
        <f>ROUND(data!AG89,0)</f>
        <v>48417350</v>
      </c>
      <c r="AF32" s="222">
        <f>ROUND(data!AG87,0)</f>
        <v>3363005</v>
      </c>
      <c r="AG32" s="222">
        <f>IF(data!AG90&gt;0,ROUND(data!AG90,0),0)</f>
        <v>8332</v>
      </c>
      <c r="AH32" s="222">
        <f>IF(data!AG91&gt;0,ROUND(data!AG91,0),0)</f>
        <v>0</v>
      </c>
      <c r="AI32" s="222">
        <f>IF(data!AG92&gt;0,ROUND(data!AG92,0),0)</f>
        <v>2007</v>
      </c>
      <c r="AJ32" s="222">
        <f>IF(data!AG93&gt;0,ROUND(data!AG93,0),0)</f>
        <v>30039</v>
      </c>
      <c r="AK32" s="212">
        <f>IF(data!AG94&gt;0,ROUND(data!AG94,2),0)</f>
        <v>17.67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035</v>
      </c>
      <c r="B33" s="224" t="str">
        <f>RIGHT(data!$C$96,4)</f>
        <v>2022</v>
      </c>
      <c r="C33" s="16" t="str">
        <f>data!AH$55</f>
        <v>7240</v>
      </c>
      <c r="D33" s="16" t="s">
        <v>1170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035</v>
      </c>
      <c r="B34" s="224" t="str">
        <f>RIGHT(data!$C$96,4)</f>
        <v>2022</v>
      </c>
      <c r="C34" s="16" t="str">
        <f>data!AI$55</f>
        <v>7250</v>
      </c>
      <c r="D34" s="16" t="s">
        <v>1170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035</v>
      </c>
      <c r="B35" s="224" t="str">
        <f>RIGHT(data!$C$96,4)</f>
        <v>2022</v>
      </c>
      <c r="C35" s="16" t="str">
        <f>data!AJ$55</f>
        <v>7260</v>
      </c>
      <c r="D35" s="16" t="s">
        <v>1170</v>
      </c>
      <c r="E35" s="222">
        <f>ROUND(data!AJ59,0)</f>
        <v>101957</v>
      </c>
      <c r="F35" s="212">
        <f>ROUND(data!AJ60,2)</f>
        <v>139.39</v>
      </c>
      <c r="G35" s="222">
        <f>ROUND(data!AJ61,0)</f>
        <v>16411983</v>
      </c>
      <c r="H35" s="222">
        <f>ROUND(data!AJ62,0)</f>
        <v>3100082</v>
      </c>
      <c r="I35" s="222">
        <f>ROUND(data!AJ63,0)</f>
        <v>500</v>
      </c>
      <c r="J35" s="222">
        <f>ROUND(data!AJ64,0)</f>
        <v>1209290</v>
      </c>
      <c r="K35" s="222">
        <f>ROUND(data!AJ65,0)</f>
        <v>132522</v>
      </c>
      <c r="L35" s="222">
        <f>ROUND(data!AJ66,0)</f>
        <v>1380289</v>
      </c>
      <c r="M35" s="66">
        <f>ROUND(data!AJ67,0)</f>
        <v>769666</v>
      </c>
      <c r="N35" s="222">
        <f>ROUND(data!AJ68,0)</f>
        <v>1688860</v>
      </c>
      <c r="O35" s="222">
        <f>ROUND(data!AJ69,0)</f>
        <v>692308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692308</v>
      </c>
      <c r="AD35" s="222">
        <f>ROUND(data!AJ84,0)</f>
        <v>441742</v>
      </c>
      <c r="AE35" s="222">
        <f>ROUND(data!AJ89,0)</f>
        <v>38294234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27.45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035</v>
      </c>
      <c r="B36" s="224" t="str">
        <f>RIGHT(data!$C$96,4)</f>
        <v>2022</v>
      </c>
      <c r="C36" s="16" t="str">
        <f>data!AK$55</f>
        <v>7310</v>
      </c>
      <c r="D36" s="16" t="s">
        <v>1170</v>
      </c>
      <c r="E36" s="222">
        <f>ROUND(data!AK59,0)</f>
        <v>2595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152709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680503</v>
      </c>
      <c r="AF36" s="222">
        <f>ROUND(data!AK87,0)</f>
        <v>535737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035</v>
      </c>
      <c r="B37" s="224" t="str">
        <f>RIGHT(data!$C$96,4)</f>
        <v>2022</v>
      </c>
      <c r="C37" s="16" t="str">
        <f>data!AL$55</f>
        <v>7320</v>
      </c>
      <c r="D37" s="16" t="s">
        <v>1170</v>
      </c>
      <c r="E37" s="222">
        <f>ROUND(data!AL59,0)</f>
        <v>64</v>
      </c>
      <c r="F37" s="212">
        <f>ROUND(data!AL60,2)</f>
        <v>0.03</v>
      </c>
      <c r="G37" s="222">
        <f>ROUND(data!AL61,0)</f>
        <v>3162</v>
      </c>
      <c r="H37" s="222">
        <f>ROUND(data!AL62,0)</f>
        <v>597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3775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43758</v>
      </c>
      <c r="AF37" s="222">
        <f>ROUND(data!AL87,0)</f>
        <v>38596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035</v>
      </c>
      <c r="B38" s="224" t="str">
        <f>RIGHT(data!$C$96,4)</f>
        <v>2022</v>
      </c>
      <c r="C38" s="16" t="str">
        <f>data!AM$55</f>
        <v>7330</v>
      </c>
      <c r="D38" s="16" t="s">
        <v>1170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035</v>
      </c>
      <c r="B39" s="224" t="str">
        <f>RIGHT(data!$C$96,4)</f>
        <v>2022</v>
      </c>
      <c r="C39" s="16" t="str">
        <f>data!AN$55</f>
        <v>7340</v>
      </c>
      <c r="D39" s="16" t="s">
        <v>1170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035</v>
      </c>
      <c r="B40" s="224" t="str">
        <f>RIGHT(data!$C$96,4)</f>
        <v>2022</v>
      </c>
      <c r="C40" s="16" t="str">
        <f>data!AO$55</f>
        <v>7350</v>
      </c>
      <c r="D40" s="16" t="s">
        <v>1170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035</v>
      </c>
      <c r="B41" s="224" t="str">
        <f>RIGHT(data!$C$96,4)</f>
        <v>2022</v>
      </c>
      <c r="C41" s="16" t="str">
        <f>data!AP$55</f>
        <v>7380</v>
      </c>
      <c r="D41" s="16" t="s">
        <v>1170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035</v>
      </c>
      <c r="B42" s="224" t="str">
        <f>RIGHT(data!$C$96,4)</f>
        <v>2022</v>
      </c>
      <c r="C42" s="16" t="str">
        <f>data!AQ$55</f>
        <v>7390</v>
      </c>
      <c r="D42" s="16" t="s">
        <v>1170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035</v>
      </c>
      <c r="B43" s="224" t="str">
        <f>RIGHT(data!$C$96,4)</f>
        <v>2022</v>
      </c>
      <c r="C43" s="16" t="str">
        <f>data!AR$55</f>
        <v>7400</v>
      </c>
      <c r="D43" s="16" t="s">
        <v>1170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035</v>
      </c>
      <c r="B44" s="224" t="str">
        <f>RIGHT(data!$C$96,4)</f>
        <v>2022</v>
      </c>
      <c r="C44" s="16" t="str">
        <f>data!AS$55</f>
        <v>7410</v>
      </c>
      <c r="D44" s="16" t="s">
        <v>1170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035</v>
      </c>
      <c r="B45" s="224" t="str">
        <f>RIGHT(data!$C$96,4)</f>
        <v>2022</v>
      </c>
      <c r="C45" s="16" t="str">
        <f>data!AT$55</f>
        <v>7420</v>
      </c>
      <c r="D45" s="16" t="s">
        <v>1170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035</v>
      </c>
      <c r="B46" s="224" t="str">
        <f>RIGHT(data!$C$96,4)</f>
        <v>2022</v>
      </c>
      <c r="C46" s="16" t="str">
        <f>data!AU$55</f>
        <v>7430</v>
      </c>
      <c r="D46" s="16" t="s">
        <v>1170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035</v>
      </c>
      <c r="B47" s="224" t="str">
        <f>RIGHT(data!$C$96,4)</f>
        <v>2022</v>
      </c>
      <c r="C47" s="16" t="str">
        <f>data!AV$55</f>
        <v>7490</v>
      </c>
      <c r="D47" s="16" t="s">
        <v>1170</v>
      </c>
      <c r="E47" s="222"/>
      <c r="F47" s="212">
        <f>ROUND(data!AV60,2)</f>
        <v>4.5</v>
      </c>
      <c r="G47" s="222">
        <f>ROUND(data!AV61,0)</f>
        <v>553719</v>
      </c>
      <c r="H47" s="222">
        <f>ROUND(data!AV62,0)</f>
        <v>104796</v>
      </c>
      <c r="I47" s="222">
        <f>ROUND(data!AV63,0)</f>
        <v>0</v>
      </c>
      <c r="J47" s="222">
        <f>ROUND(data!AV64,0)</f>
        <v>37527</v>
      </c>
      <c r="K47" s="222">
        <f>ROUND(data!AV65,0)</f>
        <v>0</v>
      </c>
      <c r="L47" s="222">
        <f>ROUND(data!AV66,0)</f>
        <v>110887</v>
      </c>
      <c r="M47" s="66">
        <f>ROUND(data!AV67,0)</f>
        <v>0</v>
      </c>
      <c r="N47" s="222">
        <f>ROUND(data!AV68,0)</f>
        <v>0</v>
      </c>
      <c r="O47" s="222">
        <f>ROUND(data!AV69,0)</f>
        <v>161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161</v>
      </c>
      <c r="AD47" s="222">
        <f>ROUND(data!AV84,0)</f>
        <v>337955</v>
      </c>
      <c r="AE47" s="222">
        <f>ROUND(data!AV89,0)</f>
        <v>12578</v>
      </c>
      <c r="AF47" s="222">
        <f>ROUND(data!AV87,0)</f>
        <v>11998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0.54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035</v>
      </c>
      <c r="B48" s="224" t="str">
        <f>RIGHT(data!$C$96,4)</f>
        <v>2022</v>
      </c>
      <c r="C48" s="16" t="str">
        <f>data!AW$55</f>
        <v>8200</v>
      </c>
      <c r="D48" s="16" t="s">
        <v>1170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035</v>
      </c>
      <c r="B49" s="224" t="str">
        <f>RIGHT(data!$C$96,4)</f>
        <v>2022</v>
      </c>
      <c r="C49" s="16" t="str">
        <f>data!AX$55</f>
        <v>8310</v>
      </c>
      <c r="D49" s="16" t="s">
        <v>1170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035</v>
      </c>
      <c r="B50" s="224" t="str">
        <f>RIGHT(data!$C$96,4)</f>
        <v>2022</v>
      </c>
      <c r="C50" s="16" t="str">
        <f>data!AY$55</f>
        <v>8320</v>
      </c>
      <c r="D50" s="16" t="s">
        <v>1170</v>
      </c>
      <c r="E50" s="222">
        <f>ROUND(data!AY59,0)</f>
        <v>24503</v>
      </c>
      <c r="F50" s="212">
        <f>ROUND(data!AY60,2)</f>
        <v>12.38</v>
      </c>
      <c r="G50" s="222">
        <f>ROUND(data!AY61,0)</f>
        <v>624907</v>
      </c>
      <c r="H50" s="222">
        <f>ROUND(data!AY62,0)</f>
        <v>118040</v>
      </c>
      <c r="I50" s="222">
        <f>ROUND(data!AY63,0)</f>
        <v>0</v>
      </c>
      <c r="J50" s="222">
        <f>ROUND(data!AY64,0)</f>
        <v>275279</v>
      </c>
      <c r="K50" s="222">
        <f>ROUND(data!AY65,0)</f>
        <v>1021</v>
      </c>
      <c r="L50" s="222">
        <f>ROUND(data!AY66,0)</f>
        <v>176685</v>
      </c>
      <c r="M50" s="66">
        <f>ROUND(data!AY67,0)</f>
        <v>117541</v>
      </c>
      <c r="N50" s="222">
        <f>ROUND(data!AY68,0)</f>
        <v>8197</v>
      </c>
      <c r="O50" s="222">
        <f>ROUND(data!AY69,0)</f>
        <v>2896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2896</v>
      </c>
      <c r="AD50" s="222">
        <f>ROUND(data!AY84,0)</f>
        <v>270027</v>
      </c>
      <c r="AE50" s="222"/>
      <c r="AF50" s="222"/>
      <c r="AG50" s="222">
        <f>IF(data!AY90&gt;0,ROUND(data!AY90,0),0)</f>
        <v>4171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035</v>
      </c>
      <c r="B51" s="224" t="str">
        <f>RIGHT(data!$C$96,4)</f>
        <v>2022</v>
      </c>
      <c r="C51" s="16" t="str">
        <f>data!AZ$55</f>
        <v>8330</v>
      </c>
      <c r="D51" s="16" t="s">
        <v>1170</v>
      </c>
      <c r="E51" s="222">
        <f>ROUND(data!AZ59,0)</f>
        <v>35425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035</v>
      </c>
      <c r="B52" s="224" t="str">
        <f>RIGHT(data!$C$96,4)</f>
        <v>2022</v>
      </c>
      <c r="C52" s="16" t="str">
        <f>data!BA$55</f>
        <v>8350</v>
      </c>
      <c r="D52" s="16" t="s">
        <v>1170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035</v>
      </c>
      <c r="B53" s="224" t="str">
        <f>RIGHT(data!$C$96,4)</f>
        <v>2022</v>
      </c>
      <c r="C53" s="16" t="str">
        <f>data!BB$55</f>
        <v>8360</v>
      </c>
      <c r="D53" s="16" t="s">
        <v>1170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035</v>
      </c>
      <c r="B54" s="224" t="str">
        <f>RIGHT(data!$C$96,4)</f>
        <v>2022</v>
      </c>
      <c r="C54" s="16" t="str">
        <f>data!BC$55</f>
        <v>8370</v>
      </c>
      <c r="D54" s="16" t="s">
        <v>1170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035</v>
      </c>
      <c r="B55" s="224" t="str">
        <f>RIGHT(data!$C$96,4)</f>
        <v>2022</v>
      </c>
      <c r="C55" s="16" t="str">
        <f>data!BD$55</f>
        <v>8420</v>
      </c>
      <c r="D55" s="16" t="s">
        <v>1170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37791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035</v>
      </c>
      <c r="B56" s="224" t="str">
        <f>RIGHT(data!$C$96,4)</f>
        <v>2022</v>
      </c>
      <c r="C56" s="16" t="str">
        <f>data!BE$55</f>
        <v>8430</v>
      </c>
      <c r="D56" s="16" t="s">
        <v>1170</v>
      </c>
      <c r="E56" s="222">
        <f>ROUND(data!BE59,0)</f>
        <v>101302</v>
      </c>
      <c r="F56" s="212">
        <f>ROUND(data!BE60,2)</f>
        <v>3.55</v>
      </c>
      <c r="G56" s="222">
        <f>ROUND(data!BE61,0)</f>
        <v>262216</v>
      </c>
      <c r="H56" s="222">
        <f>ROUND(data!BE62,0)</f>
        <v>49530</v>
      </c>
      <c r="I56" s="222">
        <f>ROUND(data!BE63,0)</f>
        <v>0</v>
      </c>
      <c r="J56" s="222">
        <f>ROUND(data!BE64,0)</f>
        <v>18230</v>
      </c>
      <c r="K56" s="222">
        <f>ROUND(data!BE65,0)</f>
        <v>445362</v>
      </c>
      <c r="L56" s="222">
        <f>ROUND(data!BE66,0)</f>
        <v>1177437</v>
      </c>
      <c r="M56" s="66">
        <f>ROUND(data!BE67,0)</f>
        <v>135103</v>
      </c>
      <c r="N56" s="222">
        <f>ROUND(data!BE68,0)</f>
        <v>22516</v>
      </c>
      <c r="O56" s="222">
        <f>ROUND(data!BE69,0)</f>
        <v>2777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2777</v>
      </c>
      <c r="AD56" s="222">
        <f>ROUND(data!BE84,0)</f>
        <v>45</v>
      </c>
      <c r="AE56" s="222"/>
      <c r="AF56" s="222"/>
      <c r="AG56" s="222">
        <f>IF(data!BE90&gt;0,ROUND(data!BE90,0),0)</f>
        <v>3559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035</v>
      </c>
      <c r="B57" s="224" t="str">
        <f>RIGHT(data!$C$96,4)</f>
        <v>2022</v>
      </c>
      <c r="C57" s="16" t="str">
        <f>data!BF$55</f>
        <v>8460</v>
      </c>
      <c r="D57" s="16" t="s">
        <v>1170</v>
      </c>
      <c r="E57" s="222"/>
      <c r="F57" s="212">
        <f>ROUND(data!BF60,2)</f>
        <v>15.1</v>
      </c>
      <c r="G57" s="222">
        <f>ROUND(data!BF61,0)</f>
        <v>1187557</v>
      </c>
      <c r="H57" s="222">
        <f>ROUND(data!BF62,0)</f>
        <v>224319</v>
      </c>
      <c r="I57" s="222">
        <f>ROUND(data!BF63,0)</f>
        <v>0</v>
      </c>
      <c r="J57" s="222">
        <f>ROUND(data!BF64,0)</f>
        <v>98482</v>
      </c>
      <c r="K57" s="222">
        <f>ROUND(data!BF65,0)</f>
        <v>650</v>
      </c>
      <c r="L57" s="222">
        <f>ROUND(data!BF66,0)</f>
        <v>18749</v>
      </c>
      <c r="M57" s="66">
        <f>ROUND(data!BF67,0)</f>
        <v>32313</v>
      </c>
      <c r="N57" s="222">
        <f>ROUND(data!BF68,0)</f>
        <v>2172</v>
      </c>
      <c r="O57" s="222">
        <f>ROUND(data!BF69,0)</f>
        <v>288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288</v>
      </c>
      <c r="AD57" s="222">
        <f>ROUND(data!BF84,0)</f>
        <v>0</v>
      </c>
      <c r="AE57" s="222"/>
      <c r="AF57" s="222"/>
      <c r="AG57" s="222">
        <f>IF(data!BF90&gt;0,ROUND(data!BF90,0),0)</f>
        <v>1455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035</v>
      </c>
      <c r="B58" s="224" t="str">
        <f>RIGHT(data!$C$96,4)</f>
        <v>2022</v>
      </c>
      <c r="C58" s="16" t="str">
        <f>data!BG$55</f>
        <v>8470</v>
      </c>
      <c r="D58" s="16" t="s">
        <v>1170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13804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035</v>
      </c>
      <c r="B59" s="224" t="str">
        <f>RIGHT(data!$C$96,4)</f>
        <v>2022</v>
      </c>
      <c r="C59" s="16" t="str">
        <f>data!BH$55</f>
        <v>8480</v>
      </c>
      <c r="D59" s="16" t="s">
        <v>1170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78465</v>
      </c>
      <c r="M59" s="66">
        <f>ROUND(data!BH67,0)</f>
        <v>0</v>
      </c>
      <c r="N59" s="222">
        <f>ROUND(data!BH68,0)</f>
        <v>1024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035</v>
      </c>
      <c r="B60" s="224" t="str">
        <f>RIGHT(data!$C$96,4)</f>
        <v>2022</v>
      </c>
      <c r="C60" s="16" t="str">
        <f>data!BI$55</f>
        <v>8490</v>
      </c>
      <c r="D60" s="16" t="s">
        <v>1170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16169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51</v>
      </c>
      <c r="AE60" s="222"/>
      <c r="AF60" s="222"/>
      <c r="AG60" s="222">
        <f>IF(data!BI90&gt;0,ROUND(data!BI90,0),0)</f>
        <v>736</v>
      </c>
      <c r="AH60" s="222">
        <f>IFERROR(IF(data!BI$91&gt;0,ROUND(data!BI$91,0),0),0)</f>
        <v>0</v>
      </c>
      <c r="AI60" s="222">
        <f>IFERROR(IF(data!BI$92&gt;0,ROUND(data!BI$92,0),0),0)</f>
        <v>177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035</v>
      </c>
      <c r="B61" s="224" t="str">
        <f>RIGHT(data!$C$96,4)</f>
        <v>2022</v>
      </c>
      <c r="C61" s="16" t="str">
        <f>data!BJ$55</f>
        <v>8510</v>
      </c>
      <c r="D61" s="16" t="s">
        <v>1170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035</v>
      </c>
      <c r="B62" s="224" t="str">
        <f>RIGHT(data!$C$96,4)</f>
        <v>2022</v>
      </c>
      <c r="C62" s="16" t="str">
        <f>data!BK$55</f>
        <v>8530</v>
      </c>
      <c r="D62" s="16" t="s">
        <v>1170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1549833</v>
      </c>
      <c r="M62" s="66">
        <f>ROUND(data!BK67,0)</f>
        <v>0</v>
      </c>
      <c r="N62" s="222">
        <f>ROUND(data!BK68,0)</f>
        <v>0</v>
      </c>
      <c r="O62" s="222">
        <f>ROUND(data!BK69,0)</f>
        <v>29371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29371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035</v>
      </c>
      <c r="B63" s="224" t="str">
        <f>RIGHT(data!$C$96,4)</f>
        <v>2022</v>
      </c>
      <c r="C63" s="16" t="str">
        <f>data!BL$55</f>
        <v>8560</v>
      </c>
      <c r="D63" s="16" t="s">
        <v>1170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17414</v>
      </c>
      <c r="K63" s="222">
        <f>ROUND(data!BL65,0)</f>
        <v>259</v>
      </c>
      <c r="L63" s="222">
        <f>ROUND(data!BL66,0)</f>
        <v>1775205</v>
      </c>
      <c r="M63" s="66">
        <f>ROUND(data!BL67,0)</f>
        <v>2065</v>
      </c>
      <c r="N63" s="222">
        <f>ROUND(data!BL68,0)</f>
        <v>5907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035</v>
      </c>
      <c r="B64" s="224" t="str">
        <f>RIGHT(data!$C$96,4)</f>
        <v>2022</v>
      </c>
      <c r="C64" s="16" t="str">
        <f>data!BM$55</f>
        <v>8590</v>
      </c>
      <c r="D64" s="16" t="s">
        <v>1170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035</v>
      </c>
      <c r="B65" s="224" t="str">
        <f>RIGHT(data!$C$96,4)</f>
        <v>2022</v>
      </c>
      <c r="C65" s="16" t="str">
        <f>data!BN$55</f>
        <v>8610</v>
      </c>
      <c r="D65" s="16" t="s">
        <v>1170</v>
      </c>
      <c r="E65" s="222"/>
      <c r="F65" s="212">
        <f>ROUND(data!BN60,2)</f>
        <v>2.05</v>
      </c>
      <c r="G65" s="222">
        <f>ROUND(data!BN61,0)</f>
        <v>328453</v>
      </c>
      <c r="H65" s="222">
        <f>ROUND(data!BN62,0)</f>
        <v>80811</v>
      </c>
      <c r="I65" s="222">
        <f>ROUND(data!BN63,0)</f>
        <v>0</v>
      </c>
      <c r="J65" s="222">
        <f>ROUND(data!BN64,0)</f>
        <v>17224</v>
      </c>
      <c r="K65" s="222">
        <f>ROUND(data!BN65,0)</f>
        <v>581</v>
      </c>
      <c r="L65" s="222">
        <f>ROUND(data!BN66,0)</f>
        <v>115095</v>
      </c>
      <c r="M65" s="66">
        <f>ROUND(data!BN67,0)</f>
        <v>494574</v>
      </c>
      <c r="N65" s="222">
        <f>ROUND(data!BN68,0)</f>
        <v>11475</v>
      </c>
      <c r="O65" s="222">
        <f>ROUND(data!BN69,0)</f>
        <v>58989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58989</v>
      </c>
      <c r="AD65" s="222">
        <f>ROUND(data!BN84,0)</f>
        <v>98119</v>
      </c>
      <c r="AE65" s="222"/>
      <c r="AF65" s="222"/>
      <c r="AG65" s="222">
        <f>IF(data!BN90&gt;0,ROUND(data!BN90,0),0)</f>
        <v>22510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035</v>
      </c>
      <c r="B66" s="224" t="str">
        <f>RIGHT(data!$C$96,4)</f>
        <v>2022</v>
      </c>
      <c r="C66" s="16" t="str">
        <f>data!BO$55</f>
        <v>8620</v>
      </c>
      <c r="D66" s="16" t="s">
        <v>1170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035</v>
      </c>
      <c r="B67" s="224" t="str">
        <f>RIGHT(data!$C$96,4)</f>
        <v>2022</v>
      </c>
      <c r="C67" s="16" t="str">
        <f>data!BP$55</f>
        <v>8630</v>
      </c>
      <c r="D67" s="16" t="s">
        <v>1170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035</v>
      </c>
      <c r="B68" s="224" t="str">
        <f>RIGHT(data!$C$96,4)</f>
        <v>2022</v>
      </c>
      <c r="C68" s="16" t="str">
        <f>data!BQ$55</f>
        <v>8640</v>
      </c>
      <c r="D68" s="16" t="s">
        <v>1170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035</v>
      </c>
      <c r="B69" s="224" t="str">
        <f>RIGHT(data!$C$96,4)</f>
        <v>2022</v>
      </c>
      <c r="C69" s="16" t="str">
        <f>data!BR$55</f>
        <v>8650</v>
      </c>
      <c r="D69" s="16" t="s">
        <v>1170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-17480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-17480</v>
      </c>
      <c r="AD69" s="222">
        <f>ROUND(data!BR84,0)</f>
        <v>475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035</v>
      </c>
      <c r="B70" s="224" t="str">
        <f>RIGHT(data!$C$96,4)</f>
        <v>2022</v>
      </c>
      <c r="C70" s="16" t="str">
        <f>data!BS$55</f>
        <v>8660</v>
      </c>
      <c r="D70" s="16" t="s">
        <v>1170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035</v>
      </c>
      <c r="B71" s="224" t="str">
        <f>RIGHT(data!$C$96,4)</f>
        <v>2022</v>
      </c>
      <c r="C71" s="16" t="str">
        <f>data!BT$55</f>
        <v>8670</v>
      </c>
      <c r="D71" s="16" t="s">
        <v>1170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035</v>
      </c>
      <c r="B72" s="224" t="str">
        <f>RIGHT(data!$C$96,4)</f>
        <v>2022</v>
      </c>
      <c r="C72" s="16" t="str">
        <f>data!BU$55</f>
        <v>8680</v>
      </c>
      <c r="D72" s="16" t="s">
        <v>1170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035</v>
      </c>
      <c r="B73" s="224" t="str">
        <f>RIGHT(data!$C$96,4)</f>
        <v>2022</v>
      </c>
      <c r="C73" s="16" t="str">
        <f>data!BV$55</f>
        <v>8690</v>
      </c>
      <c r="D73" s="16" t="s">
        <v>1170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46398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2112</v>
      </c>
      <c r="AH73" s="222">
        <f>IF(data!BV91&gt;0,ROUND(data!BV91,0),0)</f>
        <v>0</v>
      </c>
      <c r="AI73" s="222">
        <f>IF(data!BV92&gt;0,ROUND(data!BV92,0),0)</f>
        <v>509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035</v>
      </c>
      <c r="B74" s="224" t="str">
        <f>RIGHT(data!$C$96,4)</f>
        <v>2022</v>
      </c>
      <c r="C74" s="16" t="str">
        <f>data!BW$55</f>
        <v>8700</v>
      </c>
      <c r="D74" s="16" t="s">
        <v>1170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035</v>
      </c>
      <c r="B75" s="224" t="str">
        <f>RIGHT(data!$C$96,4)</f>
        <v>2022</v>
      </c>
      <c r="C75" s="16" t="str">
        <f>data!BX$55</f>
        <v>8710</v>
      </c>
      <c r="D75" s="16" t="s">
        <v>1170</v>
      </c>
      <c r="E75" s="222"/>
      <c r="F75" s="212">
        <f>ROUND(data!BX60,2)</f>
        <v>1</v>
      </c>
      <c r="G75" s="222">
        <f>ROUND(data!BX61,0)</f>
        <v>91019</v>
      </c>
      <c r="H75" s="222">
        <f>ROUND(data!BX62,0)</f>
        <v>17193</v>
      </c>
      <c r="I75" s="222">
        <f>ROUND(data!BX63,0)</f>
        <v>0</v>
      </c>
      <c r="J75" s="222">
        <f>ROUND(data!BX64,0)</f>
        <v>13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035</v>
      </c>
      <c r="B76" s="224" t="str">
        <f>RIGHT(data!$C$96,4)</f>
        <v>2022</v>
      </c>
      <c r="C76" s="16" t="str">
        <f>data!BY$55</f>
        <v>8720</v>
      </c>
      <c r="D76" s="16" t="s">
        <v>1170</v>
      </c>
      <c r="E76" s="222"/>
      <c r="F76" s="212">
        <f>ROUND(data!BY60,2)</f>
        <v>9.96</v>
      </c>
      <c r="G76" s="222">
        <f>ROUND(data!BY61,0)</f>
        <v>1215724</v>
      </c>
      <c r="H76" s="222">
        <f>ROUND(data!BY62,0)</f>
        <v>234063</v>
      </c>
      <c r="I76" s="222">
        <f>ROUND(data!BY63,0)</f>
        <v>0</v>
      </c>
      <c r="J76" s="222">
        <f>ROUND(data!BY64,0)</f>
        <v>12407</v>
      </c>
      <c r="K76" s="222">
        <f>ROUND(data!BY65,0)</f>
        <v>1148</v>
      </c>
      <c r="L76" s="222">
        <f>ROUND(data!BY66,0)</f>
        <v>20619</v>
      </c>
      <c r="M76" s="66">
        <f>ROUND(data!BY67,0)</f>
        <v>8129</v>
      </c>
      <c r="N76" s="222">
        <f>ROUND(data!BY68,0)</f>
        <v>1165</v>
      </c>
      <c r="O76" s="222">
        <f>ROUND(data!BY69,0)</f>
        <v>16687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16687</v>
      </c>
      <c r="AD76" s="222">
        <f>ROUND(data!BY84,0)</f>
        <v>0</v>
      </c>
      <c r="AE76" s="222"/>
      <c r="AF76" s="222"/>
      <c r="AG76" s="222">
        <f>IF(data!BY90&gt;0,ROUND(data!BY90,0),0)</f>
        <v>176</v>
      </c>
      <c r="AH76" s="222">
        <f>IF(data!BY91&gt;0,ROUND(data!BY91,0),0)</f>
        <v>0</v>
      </c>
      <c r="AI76" s="222">
        <f>IF(data!BY92&gt;0,ROUND(data!BY92,0),0)</f>
        <v>42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035</v>
      </c>
      <c r="B77" s="224" t="str">
        <f>RIGHT(data!$C$96,4)</f>
        <v>2022</v>
      </c>
      <c r="C77" s="16" t="str">
        <f>data!BZ$55</f>
        <v>8730</v>
      </c>
      <c r="D77" s="16" t="s">
        <v>1170</v>
      </c>
      <c r="E77" s="222"/>
      <c r="F77" s="212">
        <f>ROUND(data!BZ60,2)</f>
        <v>0.23</v>
      </c>
      <c r="G77" s="222">
        <f>ROUND(data!BZ61,0)</f>
        <v>18049</v>
      </c>
      <c r="H77" s="222">
        <f>ROUND(data!BZ62,0)</f>
        <v>3409</v>
      </c>
      <c r="I77" s="222">
        <f>ROUND(data!BZ63,0)</f>
        <v>0</v>
      </c>
      <c r="J77" s="222">
        <f>ROUND(data!BZ64,0)</f>
        <v>9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035</v>
      </c>
      <c r="B78" s="224" t="str">
        <f>RIGHT(data!$C$96,4)</f>
        <v>2022</v>
      </c>
      <c r="C78" s="16" t="str">
        <f>data!CA$55</f>
        <v>8740</v>
      </c>
      <c r="D78" s="16" t="s">
        <v>1170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035</v>
      </c>
      <c r="B79" s="224" t="str">
        <f>RIGHT(data!$C$96,4)</f>
        <v>2022</v>
      </c>
      <c r="C79" s="16" t="str">
        <f>data!CB$55</f>
        <v>8770</v>
      </c>
      <c r="D79" s="16" t="s">
        <v>1170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10798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035</v>
      </c>
      <c r="B80" s="224" t="str">
        <f>RIGHT(data!$C$96,4)</f>
        <v>2022</v>
      </c>
      <c r="C80" s="16" t="str">
        <f>data!CC$55</f>
        <v>8790</v>
      </c>
      <c r="D80" s="16" t="s">
        <v>1170</v>
      </c>
      <c r="E80" s="222"/>
      <c r="F80" s="212">
        <f>ROUND(data!CC60,2)</f>
        <v>0.14</v>
      </c>
      <c r="G80" s="222">
        <f>ROUND(data!CC61,0)</f>
        <v>79688</v>
      </c>
      <c r="H80" s="222">
        <f>ROUND(data!CC62,0)</f>
        <v>15052</v>
      </c>
      <c r="I80" s="222">
        <f>ROUND(data!CC63,0)</f>
        <v>938255</v>
      </c>
      <c r="J80" s="222">
        <f>ROUND(data!CC64,0)</f>
        <v>-4571</v>
      </c>
      <c r="K80" s="222">
        <f>ROUND(data!CC65,0)</f>
        <v>2453</v>
      </c>
      <c r="L80" s="222">
        <f>ROUND(data!CC66,0)</f>
        <v>12682901</v>
      </c>
      <c r="M80" s="66">
        <f>ROUND(data!CC67,0)</f>
        <v>260809</v>
      </c>
      <c r="N80" s="222">
        <f>ROUND(data!CC68,0)</f>
        <v>-8601</v>
      </c>
      <c r="O80" s="222">
        <f>ROUND(data!CC69,0)</f>
        <v>3630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3630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St. Elizabeth Hospital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H-035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PO Box 218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Enumclaw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035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ref="F15:F59" t="shared" si="0">IF(B15=0,"",IF(D15=0,"",B15/D15))</f>
      </c>
      <c r="G15" s="238" t="str">
        <f ref="G15:G29" t="shared" si="1">IF(C15=0,"",IF(E15=0,"",C15/E15))</f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6517688.25</v>
      </c>
      <c r="D17" s="275">
        <f>'Prior Year'!E60</f>
        <v>0</v>
      </c>
      <c r="E17" s="1">
        <f>data!E59</f>
        <v>5411</v>
      </c>
      <c r="F17" s="238" t="str">
        <f t="shared" si="0"/>
      </c>
      <c r="G17" s="238">
        <f t="shared" si="1"/>
        <v>1204.5256422103123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2990379.6500000004</v>
      </c>
      <c r="D27" s="275">
        <f>'Prior Year'!O60</f>
        <v>0</v>
      </c>
      <c r="E27" s="1">
        <f>data!O59</f>
        <v>1009</v>
      </c>
      <c r="F27" s="238" t="str">
        <f t="shared" si="0"/>
      </c>
      <c r="G27" s="238">
        <f t="shared" si="1"/>
        <v>2963.7062933597626</v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7519287.8900000006</v>
      </c>
      <c r="D28" s="275">
        <f>'Prior Year'!P60</f>
        <v>0</v>
      </c>
      <c r="E28" s="1">
        <f>data!P59</f>
        <v>134760</v>
      </c>
      <c r="F28" s="238" t="str">
        <f t="shared" si="0"/>
      </c>
      <c r="G28" s="238">
        <f t="shared" si="1"/>
        <v>55.797624591867027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1658312.3900000001</v>
      </c>
      <c r="D29" s="275">
        <f>'Prior Year'!Q60</f>
        <v>0</v>
      </c>
      <c r="E29" s="1">
        <f>data!Q59</f>
        <v>80490</v>
      </c>
      <c r="F29" s="238" t="str">
        <f t="shared" si="0"/>
      </c>
      <c r="G29" s="238">
        <f t="shared" si="1"/>
        <v>20.602713256305133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186298.9</v>
      </c>
      <c r="D30" s="275">
        <f>'Prior Year'!R60</f>
        <v>0</v>
      </c>
      <c r="E30" s="1">
        <f>data!R59</f>
        <v>134970</v>
      </c>
      <c r="F30" s="238" t="str">
        <f t="shared" si="0"/>
      </c>
      <c r="G30" s="238">
        <f>IFERROR(IF(C30=0,"",IF(E30=0,"",C30/E30)),"")</f>
        <v>1.3802985848707119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675412.2</v>
      </c>
      <c r="D31" s="275" t="s">
        <v>753</v>
      </c>
      <c r="E31" s="4" t="s">
        <v>753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754</v>
      </c>
      <c r="B32" s="275">
        <f>'Prior Year'!T86</f>
        <v>0</v>
      </c>
      <c r="C32" s="275">
        <f>data!T85</f>
        <v>87247.930000000008</v>
      </c>
      <c r="D32" s="275" t="s">
        <v>753</v>
      </c>
      <c r="E32" s="4" t="s">
        <v>753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755</v>
      </c>
      <c r="B33" s="275">
        <f>'Prior Year'!U86</f>
        <v>0</v>
      </c>
      <c r="C33" s="275">
        <f>data!U85</f>
        <v>2101743.5</v>
      </c>
      <c r="D33" s="275">
        <f>'Prior Year'!U60</f>
        <v>0</v>
      </c>
      <c r="E33" s="1">
        <f>data!U59</f>
        <v>89654</v>
      </c>
      <c r="F33" s="238" t="str">
        <f t="shared" si="0"/>
      </c>
      <c r="G33" s="238">
        <f ref="G33:G69" t="shared" si="5">IF(C33=0,"",IF(E33=0,"",C33/E33))</f>
        <v>23.442830213933568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756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</c>
      <c r="G34" s="238" t="str">
        <f t="shared" si="5"/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757</v>
      </c>
      <c r="B35" s="275">
        <f>'Prior Year'!W86</f>
        <v>0</v>
      </c>
      <c r="C35" s="275">
        <f>data!W85</f>
        <v>445138.81999999995</v>
      </c>
      <c r="D35" s="275">
        <f>'Prior Year'!W60</f>
        <v>0</v>
      </c>
      <c r="E35" s="1">
        <f>data!W59</f>
        <v>3950.0429</v>
      </c>
      <c r="F35" s="238" t="str">
        <f t="shared" si="0"/>
      </c>
      <c r="G35" s="238">
        <f t="shared" si="5"/>
        <v>112.69214822957997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758</v>
      </c>
      <c r="B36" s="275">
        <f>'Prior Year'!X86</f>
        <v>0</v>
      </c>
      <c r="C36" s="275">
        <f>data!X85</f>
        <v>1133769.05</v>
      </c>
      <c r="D36" s="275">
        <f>'Prior Year'!X60</f>
        <v>0</v>
      </c>
      <c r="E36" s="1">
        <f>data!X59</f>
        <v>13932.6889</v>
      </c>
      <c r="F36" s="238" t="str">
        <f t="shared" si="0"/>
      </c>
      <c r="G36" s="238">
        <f t="shared" si="5"/>
        <v>81.374748129199958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759</v>
      </c>
      <c r="B37" s="275">
        <f>'Prior Year'!Y86</f>
        <v>0</v>
      </c>
      <c r="C37" s="275">
        <f>data!Y85</f>
        <v>2582066.8699999996</v>
      </c>
      <c r="D37" s="275">
        <f>'Prior Year'!Y60</f>
        <v>0</v>
      </c>
      <c r="E37" s="1">
        <f>data!Y59</f>
        <v>83735.23400000004</v>
      </c>
      <c r="F37" s="238" t="str">
        <f t="shared" si="0"/>
      </c>
      <c r="G37" s="238">
        <f t="shared" si="5"/>
        <v>30.836085918145262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760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</c>
      <c r="G38" s="238" t="str">
        <f t="shared" si="5"/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761</v>
      </c>
      <c r="B39" s="275">
        <f>'Prior Year'!AA86</f>
        <v>0</v>
      </c>
      <c r="C39" s="275">
        <f>data!AA85</f>
        <v>239084.22999999995</v>
      </c>
      <c r="D39" s="275">
        <f>'Prior Year'!AA60</f>
        <v>0</v>
      </c>
      <c r="E39" s="1">
        <f>data!AA59</f>
        <v>2164.9778</v>
      </c>
      <c r="F39" s="238" t="str">
        <f t="shared" si="0"/>
      </c>
      <c r="G39" s="238">
        <f t="shared" si="5"/>
        <v>110.43264739250441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762</v>
      </c>
      <c r="B40" s="275">
        <f>'Prior Year'!AB86</f>
        <v>0</v>
      </c>
      <c r="C40" s="275">
        <f>data!AB85</f>
        <v>2145242.9699999997</v>
      </c>
      <c r="D40" s="275" t="s">
        <v>753</v>
      </c>
      <c r="E40" s="4" t="s">
        <v>753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763</v>
      </c>
      <c r="B41" s="275">
        <f>'Prior Year'!AC86</f>
        <v>0</v>
      </c>
      <c r="C41" s="275">
        <f>data!AC85</f>
        <v>888446.53000000014</v>
      </c>
      <c r="D41" s="275">
        <f>'Prior Year'!AC60</f>
        <v>0</v>
      </c>
      <c r="E41" s="1">
        <f>data!AC59</f>
        <v>16622.393600000003</v>
      </c>
      <c r="F41" s="238" t="str">
        <f t="shared" si="0"/>
      </c>
      <c r="G41" s="238">
        <f t="shared" si="5"/>
        <v>53.4487722634603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764</v>
      </c>
      <c r="B42" s="275">
        <f>'Prior Year'!AD86</f>
        <v>0</v>
      </c>
      <c r="C42" s="275">
        <f>data!AD85</f>
        <v>4049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765</v>
      </c>
      <c r="B43" s="275">
        <f>'Prior Year'!AE86</f>
        <v>0</v>
      </c>
      <c r="C43" s="275">
        <f>data!AE85</f>
        <v>100421.99</v>
      </c>
      <c r="D43" s="275">
        <f>'Prior Year'!AE60</f>
        <v>0</v>
      </c>
      <c r="E43" s="1">
        <f>data!AE59</f>
        <v>3931</v>
      </c>
      <c r="F43" s="238" t="str">
        <f t="shared" si="0"/>
      </c>
      <c r="G43" s="238">
        <f t="shared" si="5"/>
        <v>25.546168913762404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766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767</v>
      </c>
      <c r="B45" s="275">
        <f>'Prior Year'!AG86</f>
        <v>0</v>
      </c>
      <c r="C45" s="275">
        <f>data!AG85</f>
        <v>5884561.4</v>
      </c>
      <c r="D45" s="275">
        <f>'Prior Year'!AG60</f>
        <v>0</v>
      </c>
      <c r="E45" s="1">
        <f>data!AG59</f>
        <v>12723</v>
      </c>
      <c r="F45" s="238" t="str">
        <f t="shared" si="0"/>
      </c>
      <c r="G45" s="238">
        <f t="shared" si="5"/>
        <v>462.51366816002519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768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769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770</v>
      </c>
      <c r="B48" s="275">
        <f>'Prior Year'!AJ86</f>
        <v>0</v>
      </c>
      <c r="C48" s="275">
        <f>data!AJ85</f>
        <v>24943758.560000002</v>
      </c>
      <c r="D48" s="275">
        <f>'Prior Year'!AJ60</f>
        <v>0</v>
      </c>
      <c r="E48" s="1">
        <f>data!AJ59</f>
        <v>101957.21</v>
      </c>
      <c r="F48" s="238" t="str">
        <f t="shared" si="0"/>
      </c>
      <c r="G48" s="238">
        <f t="shared" si="5"/>
        <v>244.6492853227349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771</v>
      </c>
      <c r="B49" s="275">
        <f>'Prior Year'!AK86</f>
        <v>0</v>
      </c>
      <c r="C49" s="275">
        <f>data!AK85</f>
        <v>152708.5</v>
      </c>
      <c r="D49" s="275">
        <f>'Prior Year'!AK60</f>
        <v>0</v>
      </c>
      <c r="E49" s="1">
        <f>data!AK59</f>
        <v>2595</v>
      </c>
      <c r="F49" s="238" t="str">
        <f t="shared" si="0"/>
      </c>
      <c r="G49" s="238">
        <f t="shared" si="5"/>
        <v>58.847206165703277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772</v>
      </c>
      <c r="B50" s="275">
        <f>'Prior Year'!AL86</f>
        <v>0</v>
      </c>
      <c r="C50" s="275">
        <f>data!AL85</f>
        <v>7533.34</v>
      </c>
      <c r="D50" s="275">
        <f>'Prior Year'!AL60</f>
        <v>0</v>
      </c>
      <c r="E50" s="1">
        <f>data!AL59</f>
        <v>64</v>
      </c>
      <c r="F50" s="238" t="str">
        <f t="shared" si="0"/>
      </c>
      <c r="G50" s="238">
        <f t="shared" si="5"/>
        <v>117.7084375</v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773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774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775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776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777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778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779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780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781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782</v>
      </c>
      <c r="B60" s="275">
        <f>'Prior Year'!AV86</f>
        <v>0</v>
      </c>
      <c r="C60" s="275">
        <f>data!AV85</f>
        <v>469134.31</v>
      </c>
      <c r="D60" s="275" t="s">
        <v>753</v>
      </c>
      <c r="E60" s="4" t="s">
        <v>753</v>
      </c>
      <c r="F60" s="238"/>
      <c r="G60" s="238"/>
      <c r="H60" s="6"/>
      <c r="I60" s="275" t="str">
        <f t="shared" si="6"/>
      </c>
      <c r="M60" s="7"/>
    </row>
    <row r="61">
      <c r="A61" s="1" t="s">
        <v>783</v>
      </c>
      <c r="B61" s="275">
        <f>'Prior Year'!AW86</f>
        <v>0</v>
      </c>
      <c r="C61" s="275">
        <f>data!AW85</f>
        <v>0</v>
      </c>
      <c r="D61" s="275" t="s">
        <v>753</v>
      </c>
      <c r="E61" s="4" t="s">
        <v>753</v>
      </c>
      <c r="F61" s="238"/>
      <c r="G61" s="238"/>
      <c r="H61" s="6"/>
      <c r="I61" s="275" t="str">
        <f t="shared" si="6"/>
      </c>
      <c r="M61" s="7"/>
    </row>
    <row r="62">
      <c r="A62" s="1" t="s">
        <v>784</v>
      </c>
      <c r="B62" s="275">
        <f>'Prior Year'!AX86</f>
        <v>0</v>
      </c>
      <c r="C62" s="275">
        <f>data!AX85</f>
        <v>0</v>
      </c>
      <c r="D62" s="275" t="s">
        <v>753</v>
      </c>
      <c r="E62" s="4" t="s">
        <v>753</v>
      </c>
      <c r="F62" s="238"/>
      <c r="G62" s="238"/>
      <c r="H62" s="6"/>
      <c r="I62" s="275" t="str">
        <f t="shared" si="6"/>
      </c>
      <c r="M62" s="7"/>
    </row>
    <row r="63">
      <c r="A63" s="1" t="s">
        <v>785</v>
      </c>
      <c r="B63" s="275">
        <f>'Prior Year'!AY86</f>
        <v>0</v>
      </c>
      <c r="C63" s="275">
        <f>data!AY85</f>
        <v>1054540.47</v>
      </c>
      <c r="D63" s="275">
        <f>'Prior Year'!AY60</f>
        <v>0</v>
      </c>
      <c r="E63" s="1">
        <f>data!AY59</f>
        <v>24503</v>
      </c>
      <c r="F63" s="238" t="str">
        <f>IF(B63=0,"",IF(D63=0,"",B63/D63))</f>
      </c>
      <c r="G63" s="238">
        <f t="shared" si="5"/>
        <v>43.037198302248704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786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35425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787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788</v>
      </c>
      <c r="B66" s="275">
        <f>'Prior Year'!BB86</f>
        <v>0</v>
      </c>
      <c r="C66" s="275">
        <f>data!BB85</f>
        <v>0</v>
      </c>
      <c r="D66" s="275" t="s">
        <v>753</v>
      </c>
      <c r="E66" s="4" t="s">
        <v>753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789</v>
      </c>
      <c r="B67" s="275">
        <f>'Prior Year'!BC86</f>
        <v>0</v>
      </c>
      <c r="C67" s="275">
        <f>data!BC85</f>
        <v>0</v>
      </c>
      <c r="D67" s="275" t="s">
        <v>753</v>
      </c>
      <c r="E67" s="4" t="s">
        <v>753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790</v>
      </c>
      <c r="B68" s="275">
        <f>'Prior Year'!BD86</f>
        <v>0</v>
      </c>
      <c r="C68" s="275">
        <f>data!BD85</f>
        <v>37790.83</v>
      </c>
      <c r="D68" s="275" t="s">
        <v>753</v>
      </c>
      <c r="E68" s="4" t="s">
        <v>753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791</v>
      </c>
      <c r="B69" s="275">
        <f>'Prior Year'!BE86</f>
        <v>0</v>
      </c>
      <c r="C69" s="275">
        <f>data!BE85</f>
        <v>2113124.4299999997</v>
      </c>
      <c r="D69" s="275">
        <f>'Prior Year'!BE60</f>
        <v>0</v>
      </c>
      <c r="E69" s="1">
        <f>data!BE59</f>
        <v>101301.99999999999</v>
      </c>
      <c r="F69" s="238" t="str">
        <f>IF(B69=0,"",IF(D69=0,"",B69/D69))</f>
      </c>
      <c r="G69" s="238">
        <f t="shared" si="5"/>
        <v>20.859651635703145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792</v>
      </c>
      <c r="B70" s="275">
        <f>'Prior Year'!BF86</f>
        <v>0</v>
      </c>
      <c r="C70" s="275">
        <f>data!BF85</f>
        <v>1564529.7</v>
      </c>
      <c r="D70" s="275" t="s">
        <v>753</v>
      </c>
      <c r="E70" s="4" t="s">
        <v>753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793</v>
      </c>
      <c r="B71" s="275">
        <f>'Prior Year'!BG86</f>
        <v>0</v>
      </c>
      <c r="C71" s="275">
        <f>data!BG85</f>
        <v>13804.01</v>
      </c>
      <c r="D71" s="275" t="s">
        <v>753</v>
      </c>
      <c r="E71" s="4" t="s">
        <v>753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794</v>
      </c>
      <c r="B72" s="275">
        <f>'Prior Year'!BH86</f>
        <v>0</v>
      </c>
      <c r="C72" s="275">
        <f>data!BH85</f>
        <v>79488.36</v>
      </c>
      <c r="D72" s="275" t="s">
        <v>753</v>
      </c>
      <c r="E72" s="4" t="s">
        <v>753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795</v>
      </c>
      <c r="B73" s="275">
        <f>'Prior Year'!BI86</f>
        <v>0</v>
      </c>
      <c r="C73" s="275">
        <f>data!BI85</f>
        <v>16117.98</v>
      </c>
      <c r="D73" s="275" t="s">
        <v>753</v>
      </c>
      <c r="E73" s="4" t="s">
        <v>753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796</v>
      </c>
      <c r="B74" s="275">
        <f>'Prior Year'!BJ86</f>
        <v>0</v>
      </c>
      <c r="C74" s="275">
        <f>data!BJ85</f>
        <v>0</v>
      </c>
      <c r="D74" s="275" t="s">
        <v>753</v>
      </c>
      <c r="E74" s="4" t="s">
        <v>753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797</v>
      </c>
      <c r="B75" s="275">
        <f>'Prior Year'!BK86</f>
        <v>0</v>
      </c>
      <c r="C75" s="275">
        <f>data!BK85</f>
        <v>1579204.1900000002</v>
      </c>
      <c r="D75" s="275" t="s">
        <v>753</v>
      </c>
      <c r="E75" s="4" t="s">
        <v>753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798</v>
      </c>
      <c r="B76" s="275">
        <f>'Prior Year'!BL86</f>
        <v>0</v>
      </c>
      <c r="C76" s="275">
        <f>data!BL85</f>
        <v>1800848.61</v>
      </c>
      <c r="D76" s="275" t="s">
        <v>753</v>
      </c>
      <c r="E76" s="4" t="s">
        <v>753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799</v>
      </c>
      <c r="B77" s="275">
        <f>'Prior Year'!BM86</f>
        <v>0</v>
      </c>
      <c r="C77" s="275">
        <f>data!BM85</f>
        <v>0</v>
      </c>
      <c r="D77" s="275" t="s">
        <v>753</v>
      </c>
      <c r="E77" s="4" t="s">
        <v>753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800</v>
      </c>
      <c r="B78" s="275">
        <f>'Prior Year'!BN86</f>
        <v>0</v>
      </c>
      <c r="C78" s="275">
        <f>data!BN85</f>
        <v>1009083.2899999999</v>
      </c>
      <c r="D78" s="275" t="s">
        <v>753</v>
      </c>
      <c r="E78" s="4" t="s">
        <v>753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801</v>
      </c>
      <c r="B79" s="275">
        <f>'Prior Year'!BO86</f>
        <v>0</v>
      </c>
      <c r="C79" s="275">
        <f>data!BO85</f>
        <v>0</v>
      </c>
      <c r="D79" s="275" t="s">
        <v>753</v>
      </c>
      <c r="E79" s="4" t="s">
        <v>753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802</v>
      </c>
      <c r="B80" s="275">
        <f>'Prior Year'!BP86</f>
        <v>0</v>
      </c>
      <c r="C80" s="275">
        <f>data!BP85</f>
        <v>0</v>
      </c>
      <c r="D80" s="275" t="s">
        <v>753</v>
      </c>
      <c r="E80" s="4" t="s">
        <v>753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803</v>
      </c>
      <c r="B81" s="275">
        <f>'Prior Year'!BQ86</f>
        <v>0</v>
      </c>
      <c r="C81" s="275">
        <f>data!BQ85</f>
        <v>0</v>
      </c>
      <c r="D81" s="275" t="s">
        <v>753</v>
      </c>
      <c r="E81" s="4" t="s">
        <v>753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804</v>
      </c>
      <c r="B82" s="275">
        <f>'Prior Year'!BR86</f>
        <v>0</v>
      </c>
      <c r="C82" s="275">
        <f>data!BR85</f>
        <v>-17954.73</v>
      </c>
      <c r="D82" s="275" t="s">
        <v>753</v>
      </c>
      <c r="E82" s="4" t="s">
        <v>753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805</v>
      </c>
      <c r="B83" s="275">
        <f>'Prior Year'!BS86</f>
        <v>0</v>
      </c>
      <c r="C83" s="275">
        <f>data!BS85</f>
        <v>0</v>
      </c>
      <c r="D83" s="275" t="s">
        <v>753</v>
      </c>
      <c r="E83" s="4" t="s">
        <v>753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806</v>
      </c>
      <c r="B84" s="275">
        <f>'Prior Year'!BT86</f>
        <v>0</v>
      </c>
      <c r="C84" s="275">
        <f>data!BT85</f>
        <v>0</v>
      </c>
      <c r="D84" s="275" t="s">
        <v>753</v>
      </c>
      <c r="E84" s="4" t="s">
        <v>753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807</v>
      </c>
      <c r="B85" s="275">
        <f>'Prior Year'!BU86</f>
        <v>0</v>
      </c>
      <c r="C85" s="275">
        <f>data!BU85</f>
        <v>0</v>
      </c>
      <c r="D85" s="275" t="s">
        <v>753</v>
      </c>
      <c r="E85" s="4" t="s">
        <v>753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808</v>
      </c>
      <c r="B86" s="275">
        <f>'Prior Year'!BV86</f>
        <v>0</v>
      </c>
      <c r="C86" s="275">
        <f>data!BV85</f>
        <v>46398</v>
      </c>
      <c r="D86" s="275" t="s">
        <v>753</v>
      </c>
      <c r="E86" s="4" t="s">
        <v>753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809</v>
      </c>
      <c r="B87" s="275">
        <f>'Prior Year'!BW86</f>
        <v>0</v>
      </c>
      <c r="C87" s="275">
        <f>data!BW85</f>
        <v>0</v>
      </c>
      <c r="D87" s="275" t="s">
        <v>753</v>
      </c>
      <c r="E87" s="4" t="s">
        <v>753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810</v>
      </c>
      <c r="B88" s="275">
        <f>'Prior Year'!BX86</f>
        <v>0</v>
      </c>
      <c r="C88" s="275">
        <f>data!BX85</f>
        <v>108225.59</v>
      </c>
      <c r="D88" s="275" t="s">
        <v>753</v>
      </c>
      <c r="E88" s="4" t="s">
        <v>753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811</v>
      </c>
      <c r="B89" s="275">
        <f>'Prior Year'!BY86</f>
        <v>0</v>
      </c>
      <c r="C89" s="275">
        <f>data!BY85</f>
        <v>1509942.03</v>
      </c>
      <c r="D89" s="275" t="s">
        <v>753</v>
      </c>
      <c r="E89" s="4" t="s">
        <v>753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812</v>
      </c>
      <c r="B90" s="275">
        <f>'Prior Year'!BZ86</f>
        <v>0</v>
      </c>
      <c r="C90" s="275">
        <f>data!BZ85</f>
        <v>21466.31</v>
      </c>
      <c r="D90" s="275" t="s">
        <v>753</v>
      </c>
      <c r="E90" s="4" t="s">
        <v>753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813</v>
      </c>
      <c r="B91" s="275">
        <f>'Prior Year'!CA86</f>
        <v>0</v>
      </c>
      <c r="C91" s="275">
        <f>data!CA85</f>
        <v>0</v>
      </c>
      <c r="D91" s="275" t="s">
        <v>753</v>
      </c>
      <c r="E91" s="4" t="s">
        <v>753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814</v>
      </c>
      <c r="B92" s="275">
        <f>'Prior Year'!CB86</f>
        <v>0</v>
      </c>
      <c r="C92" s="275">
        <f>data!CB85</f>
        <v>10798</v>
      </c>
      <c r="D92" s="275" t="s">
        <v>753</v>
      </c>
      <c r="E92" s="4" t="s">
        <v>753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815</v>
      </c>
      <c r="B93" s="275">
        <f>'Prior Year'!CC86</f>
        <v>0</v>
      </c>
      <c r="C93" s="275">
        <f>data!CC85</f>
        <v>13969614.81</v>
      </c>
      <c r="D93" s="275" t="s">
        <v>753</v>
      </c>
      <c r="E93" s="4" t="s">
        <v>753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816</v>
      </c>
      <c r="B94" s="275">
        <f>'Prior Year'!CD86</f>
        <v>0</v>
      </c>
      <c r="C94" s="275">
        <f>data!CD85</f>
        <v>1094761.5</v>
      </c>
      <c r="D94" s="275" t="s">
        <v>753</v>
      </c>
      <c r="E94" s="4" t="s">
        <v>753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1" t="s">
        <v>817</v>
      </c>
    </row>
    <row r="3">
      <c r="A3" s="11" t="s">
        <v>818</v>
      </c>
    </row>
    <row r="4">
      <c r="A4" s="329" t="s">
        <v>819</v>
      </c>
    </row>
    <row r="5">
      <c r="A5" s="330" t="s">
        <v>820</v>
      </c>
    </row>
    <row r="6">
      <c r="A6" s="328"/>
    </row>
    <row r="7">
      <c r="A7" s="329" t="s">
        <v>821</v>
      </c>
    </row>
    <row r="8">
      <c r="A8" s="330" t="s">
        <v>822</v>
      </c>
    </row>
    <row r="11">
      <c r="A11" s="13" t="s">
        <v>823</v>
      </c>
      <c r="D11" s="276">
        <f>data!C380</f>
        <v>1347336.33</v>
      </c>
    </row>
    <row r="12">
      <c r="A12" s="13" t="s">
        <v>824</v>
      </c>
      <c r="D12" s="276" t="str">
        <f>IF(OR(data!C380&gt;1000000,data!C380/(data!D360+data!D383)&gt;0.01),"Yes","No")</f>
        <v>Yes</v>
      </c>
    </row>
    <row r="14">
      <c r="A14" s="13" t="s">
        <v>825</v>
      </c>
      <c r="D14" s="14" t="s">
        <v>826</v>
      </c>
    </row>
    <row r="15">
      <c r="A15" s="12" t="s">
        <v>827</v>
      </c>
      <c r="D15" s="15"/>
    </row>
    <row r="16">
      <c r="A16" s="12" t="s">
        <v>827</v>
      </c>
      <c r="D16" s="15"/>
    </row>
    <row r="17">
      <c r="A17" s="12" t="s">
        <v>827</v>
      </c>
      <c r="D17" s="15"/>
    </row>
    <row r="18">
      <c r="A18" s="12" t="s">
        <v>827</v>
      </c>
      <c r="D18" s="15"/>
    </row>
    <row r="19">
      <c r="A19" s="12" t="s">
        <v>827</v>
      </c>
      <c r="D19" s="15"/>
    </row>
    <row r="20">
      <c r="A20" s="12" t="s">
        <v>827</v>
      </c>
      <c r="D20" s="15"/>
    </row>
    <row r="21">
      <c r="A21" s="12" t="s">
        <v>827</v>
      </c>
      <c r="D21" s="15"/>
    </row>
    <row r="25">
      <c r="A25" s="13" t="s">
        <v>828</v>
      </c>
      <c r="D25" s="277">
        <f>data!C414</f>
        <v>856591.8599999845</v>
      </c>
    </row>
    <row r="26">
      <c r="A26" s="13" t="s">
        <v>824</v>
      </c>
      <c r="D26" s="277" t="str">
        <f>IF(OR(data!C414&gt;1000000,data!C414/(data!D416)&gt;0.01),"Yes","No")</f>
        <v>No</v>
      </c>
    </row>
    <row r="28">
      <c r="A28" s="13" t="s">
        <v>825</v>
      </c>
      <c r="D28" s="14" t="s">
        <v>826</v>
      </c>
    </row>
    <row r="29">
      <c r="A29" s="12" t="s">
        <v>829</v>
      </c>
      <c r="D29" s="15"/>
    </row>
    <row r="30">
      <c r="A30" s="12" t="s">
        <v>829</v>
      </c>
      <c r="D30" s="15"/>
    </row>
    <row r="31">
      <c r="A31" s="12" t="s">
        <v>829</v>
      </c>
      <c r="D31" s="15"/>
    </row>
    <row r="32">
      <c r="A32" s="12" t="s">
        <v>829</v>
      </c>
      <c r="D32" s="15"/>
    </row>
    <row r="33">
      <c r="A33" s="12" t="s">
        <v>829</v>
      </c>
      <c r="D33" s="15"/>
    </row>
    <row r="34">
      <c r="A34" s="12" t="s">
        <v>829</v>
      </c>
      <c r="D34" s="15"/>
    </row>
    <row r="35">
      <c r="A35" s="12" t="s">
        <v>829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830</v>
      </c>
    </row>
    <row r="2" ht="20.1" customHeight="1">
      <c r="A2" s="76" t="s">
        <v>831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H-35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St. Elizabeth Hospital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98022</v>
      </c>
      <c r="E6" s="80"/>
      <c r="F6" s="80"/>
      <c r="G6" s="81"/>
    </row>
    <row r="7" ht="20.1" customHeight="1">
      <c r="A7" s="77">
        <v>4</v>
      </c>
      <c r="B7" s="78" t="s">
        <v>832</v>
      </c>
      <c r="C7" s="81"/>
      <c r="D7" s="78" t="str">
        <f>"  "&amp;data!C103</f>
        <v>  King</v>
      </c>
      <c r="E7" s="80"/>
      <c r="F7" s="80"/>
      <c r="G7" s="81"/>
    </row>
    <row r="8" ht="20.1" customHeight="1">
      <c r="A8" s="77">
        <v>5</v>
      </c>
      <c r="B8" s="78" t="s">
        <v>833</v>
      </c>
      <c r="C8" s="81"/>
      <c r="D8" s="78" t="str">
        <f>"  "&amp;data!C104</f>
        <v>  Ketul Patel</v>
      </c>
      <c r="E8" s="80"/>
      <c r="F8" s="80"/>
      <c r="G8" s="81"/>
    </row>
    <row r="9" ht="20.1" customHeight="1">
      <c r="A9" s="77">
        <v>6</v>
      </c>
      <c r="B9" s="78" t="s">
        <v>834</v>
      </c>
      <c r="C9" s="81"/>
      <c r="D9" s="78" t="str">
        <f>"  "&amp;data!C105</f>
        <v>  David Nosacka</v>
      </c>
      <c r="E9" s="80"/>
      <c r="F9" s="80"/>
      <c r="G9" s="81"/>
    </row>
    <row r="10" ht="20.1" customHeight="1">
      <c r="A10" s="77">
        <v>7</v>
      </c>
      <c r="B10" s="78" t="s">
        <v>835</v>
      </c>
      <c r="C10" s="81"/>
      <c r="D10" s="78" t="str">
        <f>"  "&amp;data!C107</f>
        <v>  360-825-2505</v>
      </c>
      <c r="E10" s="80"/>
      <c r="F10" s="80"/>
      <c r="G10" s="81"/>
    </row>
    <row r="11" ht="20.1" customHeight="1">
      <c r="A11" s="77">
        <v>8</v>
      </c>
      <c r="B11" s="78" t="s">
        <v>836</v>
      </c>
      <c r="C11" s="81"/>
      <c r="D11" s="78" t="str">
        <f>"  "&amp;data!C108</f>
        <v>  360-825-9046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837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  <v> X</v>
      </c>
      <c r="D16" s="94" t="s">
        <v>838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839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840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841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842</v>
      </c>
      <c r="C23" s="78"/>
      <c r="D23" s="78"/>
      <c r="E23" s="78"/>
      <c r="F23" s="77">
        <f>data!C127</f>
        <v>1329</v>
      </c>
      <c r="G23" s="81">
        <f>data!D127</f>
        <v>5411</v>
      </c>
    </row>
    <row r="24" ht="20.1" customHeight="1">
      <c r="A24" s="77"/>
      <c r="B24" s="78" t="s">
        <v>843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844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357</v>
      </c>
      <c r="G26" s="81">
        <f>data!D130</f>
        <v>477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845</v>
      </c>
      <c r="C29" s="81"/>
      <c r="D29" s="93" t="s">
        <v>194</v>
      </c>
      <c r="E29" s="97" t="s">
        <v>845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4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846</v>
      </c>
      <c r="C31" s="81"/>
      <c r="D31" s="81">
        <f>data!C133</f>
        <v>0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847</v>
      </c>
      <c r="C32" s="81"/>
      <c r="D32" s="81">
        <f>data!C134</f>
        <v>16</v>
      </c>
      <c r="E32" s="78" t="s">
        <v>848</v>
      </c>
      <c r="F32" s="81"/>
      <c r="G32" s="81">
        <f>data!C141</f>
        <v>0</v>
      </c>
    </row>
    <row r="33" ht="20.1" customHeight="1">
      <c r="A33" s="77"/>
      <c r="B33" s="97" t="s">
        <v>849</v>
      </c>
      <c r="C33" s="81"/>
      <c r="D33" s="81">
        <f>data!C135</f>
        <v>0</v>
      </c>
      <c r="E33" s="78" t="s">
        <v>850</v>
      </c>
      <c r="F33" s="81"/>
      <c r="G33" s="81">
        <f>data!C142</f>
        <v>0</v>
      </c>
    </row>
    <row r="34" ht="20.1" customHeight="1">
      <c r="A34" s="77"/>
      <c r="B34" s="97" t="s">
        <v>851</v>
      </c>
      <c r="C34" s="81"/>
      <c r="D34" s="81">
        <f>data!C136</f>
        <v>5</v>
      </c>
      <c r="E34" s="78" t="s">
        <v>352</v>
      </c>
      <c r="F34" s="81"/>
      <c r="G34" s="81">
        <f>data!E143</f>
        <v>25</v>
      </c>
    </row>
    <row r="35" ht="20.1" customHeight="1">
      <c r="A35" s="77"/>
      <c r="B35" s="97" t="s">
        <v>852</v>
      </c>
      <c r="C35" s="81"/>
      <c r="D35" s="81">
        <f>data!C137</f>
        <v>0</v>
      </c>
      <c r="E35" s="78" t="s">
        <v>853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353</v>
      </c>
      <c r="F36" s="81"/>
      <c r="G36" s="81">
        <f>data!C144</f>
        <v>38</v>
      </c>
    </row>
    <row r="37" ht="20.1" customHeight="1">
      <c r="A37" s="77"/>
      <c r="E37" s="78" t="s">
        <v>354</v>
      </c>
      <c r="F37" s="81"/>
      <c r="G37" s="81">
        <f>data!C145</f>
        <v>8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854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855</v>
      </c>
      <c r="G1" s="75" t="s">
        <v>856</v>
      </c>
    </row>
    <row r="2" ht="20.1" customHeight="1">
      <c r="A2" s="1" t="str">
        <f>"Hospital: "&amp;data!C98</f>
        <v>Hospital: St. Elizabeth Hospital</v>
      </c>
      <c r="G2" s="4" t="s">
        <v>857</v>
      </c>
    </row>
    <row r="3" ht="20.1" customHeight="1">
      <c r="G3" s="4" t="str">
        <f>"FYE: "&amp;data!C96</f>
        <v>FYE: 06/30/2022</v>
      </c>
    </row>
    <row r="4" ht="20.1" customHeight="1">
      <c r="A4" s="135" t="s">
        <v>858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859</v>
      </c>
      <c r="C5" s="88"/>
      <c r="D5" s="88"/>
      <c r="E5" s="139" t="s">
        <v>364</v>
      </c>
      <c r="F5" s="88"/>
      <c r="G5" s="88"/>
    </row>
    <row r="6" ht="20.1" customHeight="1">
      <c r="A6" s="140" t="s">
        <v>860</v>
      </c>
      <c r="B6" s="93" t="s">
        <v>337</v>
      </c>
      <c r="C6" s="93" t="s">
        <v>861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559</v>
      </c>
      <c r="C7" s="141">
        <f>data!B155</f>
        <v>3357</v>
      </c>
      <c r="D7" s="141">
        <f>data!B156</f>
        <v>0</v>
      </c>
      <c r="E7" s="141">
        <f>data!B157</f>
        <v>32452336.35</v>
      </c>
      <c r="F7" s="141">
        <f>data!B158</f>
        <v>85851126.479999989</v>
      </c>
      <c r="G7" s="141">
        <f>data!B157+data!B158</f>
        <v>118303462.82999998</v>
      </c>
    </row>
    <row r="8" ht="20.1" customHeight="1">
      <c r="A8" s="77" t="s">
        <v>359</v>
      </c>
      <c r="B8" s="141">
        <f>data!C154</f>
        <v>246</v>
      </c>
      <c r="C8" s="141">
        <f>data!C155</f>
        <v>761</v>
      </c>
      <c r="D8" s="141">
        <f>data!C156</f>
        <v>0</v>
      </c>
      <c r="E8" s="141">
        <f>data!C157</f>
        <v>12570497.96</v>
      </c>
      <c r="F8" s="141">
        <f>data!C158</f>
        <v>35659195.73</v>
      </c>
      <c r="G8" s="141">
        <f>data!C157+data!C158</f>
        <v>48229693.69</v>
      </c>
    </row>
    <row r="9" ht="20.1" customHeight="1">
      <c r="A9" s="77" t="s">
        <v>862</v>
      </c>
      <c r="B9" s="141">
        <f>data!D154</f>
        <v>524</v>
      </c>
      <c r="C9" s="141">
        <f>data!D155</f>
        <v>1293</v>
      </c>
      <c r="D9" s="141">
        <f>data!D156</f>
        <v>0</v>
      </c>
      <c r="E9" s="141">
        <f>data!D157</f>
        <v>24033203.549999997</v>
      </c>
      <c r="F9" s="141">
        <f>data!D158</f>
        <v>99709487.790000021</v>
      </c>
      <c r="G9" s="141">
        <f>data!D157+data!D158</f>
        <v>123742691.34000002</v>
      </c>
    </row>
    <row r="10" ht="20.1" customHeight="1">
      <c r="A10" s="92" t="s">
        <v>230</v>
      </c>
      <c r="B10" s="141">
        <f>data!E154</f>
        <v>1329</v>
      </c>
      <c r="C10" s="141">
        <f>data!E155</f>
        <v>5411</v>
      </c>
      <c r="D10" s="141">
        <f>data!E156</f>
        <v>0</v>
      </c>
      <c r="E10" s="141">
        <f>data!E157</f>
        <v>69056037.86</v>
      </c>
      <c r="F10" s="141">
        <f>data!E158</f>
        <v>221219810</v>
      </c>
      <c r="G10" s="141">
        <f>E10+F10</f>
        <v>290275847.86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863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859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860</v>
      </c>
      <c r="B15" s="93" t="s">
        <v>337</v>
      </c>
      <c r="C15" s="93" t="s">
        <v>861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359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862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864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859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860</v>
      </c>
      <c r="B24" s="93" t="s">
        <v>337</v>
      </c>
      <c r="C24" s="93" t="s">
        <v>861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862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865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866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867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868</v>
      </c>
    </row>
    <row r="2" ht="20.1" customHeight="1">
      <c r="A2" s="100"/>
    </row>
    <row r="3" ht="20.1" customHeight="1">
      <c r="A3" s="134" t="str">
        <f>"Hospital: "&amp;data!C98</f>
        <v>Hospital: St. Elizabeth Hospital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869</v>
      </c>
      <c r="C6" s="77">
        <f>data!C181</f>
        <v>2184739.14</v>
      </c>
    </row>
    <row r="7" ht="20.1" customHeight="1">
      <c r="A7" s="158">
        <v>3</v>
      </c>
      <c r="B7" s="97" t="s">
        <v>370</v>
      </c>
      <c r="C7" s="77">
        <f>data!C182</f>
        <v>-22464.855671005305</v>
      </c>
    </row>
    <row r="8" ht="20.1" customHeight="1">
      <c r="A8" s="158">
        <v>4</v>
      </c>
      <c r="B8" s="78" t="s">
        <v>371</v>
      </c>
      <c r="C8" s="77">
        <f>data!C183</f>
        <v>218772.16125628667</v>
      </c>
    </row>
    <row r="9" ht="20.1" customHeight="1">
      <c r="A9" s="158">
        <v>5</v>
      </c>
      <c r="B9" s="78" t="s">
        <v>372</v>
      </c>
      <c r="C9" s="77">
        <f>data!C184</f>
        <v>3235855.7667479357</v>
      </c>
    </row>
    <row r="10" ht="20.1" customHeight="1">
      <c r="A10" s="158">
        <v>6</v>
      </c>
      <c r="B10" s="78" t="s">
        <v>373</v>
      </c>
      <c r="C10" s="77">
        <f>data!C185</f>
        <v>73644.72095525093</v>
      </c>
    </row>
    <row r="11" ht="20.1" customHeight="1">
      <c r="A11" s="158">
        <v>7</v>
      </c>
      <c r="B11" s="78" t="s">
        <v>374</v>
      </c>
      <c r="C11" s="77">
        <f>data!C186</f>
        <v>1482919.6272629851</v>
      </c>
    </row>
    <row r="12" ht="20.1" customHeight="1">
      <c r="A12" s="158">
        <v>8</v>
      </c>
      <c r="B12" s="78" t="s">
        <v>375</v>
      </c>
      <c r="C12" s="77">
        <f>data!C187</f>
        <v>0</v>
      </c>
    </row>
    <row r="13" ht="20.1" customHeight="1">
      <c r="A13" s="158">
        <v>9</v>
      </c>
      <c r="B13" s="78" t="s">
        <v>375</v>
      </c>
      <c r="C13" s="77">
        <f>data!C188</f>
        <v>510927.75944854692</v>
      </c>
    </row>
    <row r="14" ht="20.1" customHeight="1">
      <c r="A14" s="158">
        <v>10</v>
      </c>
      <c r="B14" s="78" t="s">
        <v>870</v>
      </c>
      <c r="C14" s="77">
        <f>data!D189</f>
        <v>7684394.32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871</v>
      </c>
      <c r="C18" s="77">
        <f>data!C191</f>
        <v>1737999.9600000002</v>
      </c>
    </row>
    <row r="19" ht="20.1" customHeight="1">
      <c r="A19" s="77">
        <v>13</v>
      </c>
      <c r="B19" s="78" t="s">
        <v>872</v>
      </c>
      <c r="C19" s="77">
        <f>data!C192</f>
        <v>98351.129999999888</v>
      </c>
    </row>
    <row r="20" ht="20.1" customHeight="1">
      <c r="A20" s="77">
        <v>14</v>
      </c>
      <c r="B20" s="78" t="s">
        <v>873</v>
      </c>
      <c r="C20" s="77">
        <f>data!D193</f>
        <v>1836351.09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874</v>
      </c>
      <c r="C24" s="162"/>
    </row>
    <row r="25" ht="20.1" customHeight="1">
      <c r="A25" s="77">
        <v>17</v>
      </c>
      <c r="B25" s="78" t="s">
        <v>875</v>
      </c>
      <c r="C25" s="77">
        <f>data!C195</f>
        <v>580016.6</v>
      </c>
    </row>
    <row r="26" ht="20.1" customHeight="1">
      <c r="A26" s="77">
        <v>18</v>
      </c>
      <c r="B26" s="78" t="s">
        <v>381</v>
      </c>
      <c r="C26" s="77">
        <f>data!C196</f>
        <v>-206295.08999999997</v>
      </c>
    </row>
    <row r="27" ht="20.1" customHeight="1">
      <c r="A27" s="77">
        <v>19</v>
      </c>
      <c r="B27" s="78" t="s">
        <v>876</v>
      </c>
      <c r="C27" s="77">
        <f>data!D197</f>
        <v>373721.51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877</v>
      </c>
      <c r="C30" s="147"/>
    </row>
    <row r="31" ht="20.1" customHeight="1">
      <c r="A31" s="77">
        <v>21</v>
      </c>
      <c r="B31" s="78" t="s">
        <v>383</v>
      </c>
      <c r="C31" s="77">
        <f>data!C199</f>
        <v>40368.11</v>
      </c>
    </row>
    <row r="32" ht="20.1" customHeight="1">
      <c r="A32" s="77">
        <v>22</v>
      </c>
      <c r="B32" s="78" t="s">
        <v>878</v>
      </c>
      <c r="C32" s="77">
        <f>data!C200</f>
        <v>839235.93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879</v>
      </c>
      <c r="C34" s="77">
        <f>data!D202</f>
        <v>879604.04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880</v>
      </c>
      <c r="C38" s="77">
        <f>data!C204</f>
        <v>0</v>
      </c>
    </row>
    <row r="39" ht="20.1" customHeight="1">
      <c r="A39" s="77">
        <v>27</v>
      </c>
      <c r="B39" s="78" t="s">
        <v>387</v>
      </c>
      <c r="C39" s="77">
        <f>data!C205</f>
        <v>7168.93</v>
      </c>
    </row>
    <row r="40" ht="20.1" customHeight="1">
      <c r="A40" s="77">
        <v>28</v>
      </c>
      <c r="B40" s="78" t="s">
        <v>881</v>
      </c>
      <c r="C40" s="77">
        <f>data!D206</f>
        <v>7168.93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882</v>
      </c>
    </row>
    <row r="3" ht="20.1" customHeight="1">
      <c r="A3" s="134" t="str">
        <f>"Hospital: "&amp;data!C98</f>
        <v>Hospital: St. Elizabeth Hospital</v>
      </c>
      <c r="F3" s="156" t="str">
        <f>"FYE: "&amp;data!C96</f>
        <v>FYE: 06/30/2022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883</v>
      </c>
      <c r="D5" s="165"/>
      <c r="E5" s="165"/>
      <c r="F5" s="165" t="s">
        <v>884</v>
      </c>
    </row>
    <row r="6" ht="20.1" customHeight="1">
      <c r="A6" s="166"/>
      <c r="B6" s="84"/>
      <c r="C6" s="167" t="s">
        <v>885</v>
      </c>
      <c r="D6" s="167" t="s">
        <v>391</v>
      </c>
      <c r="E6" s="167" t="s">
        <v>886</v>
      </c>
      <c r="F6" s="167" t="s">
        <v>885</v>
      </c>
    </row>
    <row r="7" ht="20.1" customHeight="1">
      <c r="A7" s="77">
        <v>1</v>
      </c>
      <c r="B7" s="81" t="s">
        <v>394</v>
      </c>
      <c r="C7" s="81">
        <f>data!B211</f>
        <v>3268423.02</v>
      </c>
      <c r="D7" s="81">
        <f>data!C225</f>
        <v>8703.69</v>
      </c>
      <c r="E7" s="81">
        <f>data!D225</f>
        <v>0</v>
      </c>
      <c r="F7" s="81">
        <f>data!E211</f>
        <v>3268423.02</v>
      </c>
    </row>
    <row r="8" ht="20.1" customHeight="1">
      <c r="A8" s="77">
        <v>2</v>
      </c>
      <c r="B8" s="81" t="s">
        <v>395</v>
      </c>
      <c r="C8" s="81">
        <f>data!B212</f>
        <v>577013.78</v>
      </c>
      <c r="D8" s="81">
        <f>data!C226</f>
        <v>574490.52</v>
      </c>
      <c r="E8" s="81">
        <f>data!D226</f>
        <v>0</v>
      </c>
      <c r="F8" s="81">
        <f>data!E212</f>
        <v>577013.78</v>
      </c>
    </row>
    <row r="9" ht="20.1" customHeight="1">
      <c r="A9" s="77">
        <v>3</v>
      </c>
      <c r="B9" s="81" t="s">
        <v>396</v>
      </c>
      <c r="C9" s="81">
        <f>data!B213</f>
        <v>23757816.34</v>
      </c>
      <c r="D9" s="81">
        <f>data!C227</f>
        <v>936549.91</v>
      </c>
      <c r="E9" s="81">
        <f>data!D227</f>
        <v>-4080.0599999999977</v>
      </c>
      <c r="F9" s="81">
        <f>data!E213</f>
        <v>23757816.34</v>
      </c>
    </row>
    <row r="10" ht="20.1" customHeight="1">
      <c r="A10" s="77">
        <v>4</v>
      </c>
      <c r="B10" s="81" t="s">
        <v>887</v>
      </c>
      <c r="C10" s="81">
        <f>data!B214</f>
        <v>33737930.88</v>
      </c>
      <c r="D10" s="81">
        <f>data!C228</f>
        <v>95038.680000000008</v>
      </c>
      <c r="E10" s="81">
        <f>data!D228</f>
        <v>-5950.489999999998</v>
      </c>
      <c r="F10" s="81">
        <f>data!E214</f>
        <v>33750635.470000006</v>
      </c>
    </row>
    <row r="11" ht="20.1" customHeight="1">
      <c r="A11" s="77">
        <v>5</v>
      </c>
      <c r="B11" s="81" t="s">
        <v>888</v>
      </c>
      <c r="C11" s="81">
        <f>data!B215</f>
        <v>2408760.35</v>
      </c>
      <c r="D11" s="81">
        <f>data!C229</f>
        <v>2301071.0700000003</v>
      </c>
      <c r="E11" s="81">
        <f>data!D229</f>
        <v>773096.73000000045</v>
      </c>
      <c r="F11" s="81">
        <f>data!E215</f>
        <v>2416807.1</v>
      </c>
    </row>
    <row r="12" ht="20.1" customHeight="1">
      <c r="A12" s="77">
        <v>6</v>
      </c>
      <c r="B12" s="81" t="s">
        <v>889</v>
      </c>
      <c r="C12" s="81">
        <f>data!B216</f>
        <v>37708179.43</v>
      </c>
      <c r="D12" s="81">
        <f>data!C230</f>
        <v>0</v>
      </c>
      <c r="E12" s="81">
        <f>data!D230</f>
        <v>0</v>
      </c>
      <c r="F12" s="81">
        <f>data!E216</f>
        <v>38326405.870000005</v>
      </c>
    </row>
    <row r="13" ht="20.1" customHeight="1">
      <c r="A13" s="77">
        <v>7</v>
      </c>
      <c r="B13" s="81" t="s">
        <v>890</v>
      </c>
      <c r="C13" s="81">
        <f>data!B217</f>
        <v>0</v>
      </c>
      <c r="D13" s="81">
        <f>data!C231</f>
        <v>180044.35</v>
      </c>
      <c r="E13" s="81">
        <f>data!D231</f>
        <v>-165199.56999999998</v>
      </c>
      <c r="F13" s="81">
        <f>data!E217</f>
        <v>0</v>
      </c>
    </row>
    <row r="14" ht="20.1" customHeight="1">
      <c r="A14" s="77">
        <v>8</v>
      </c>
      <c r="B14" s="81" t="s">
        <v>401</v>
      </c>
      <c r="C14" s="81">
        <f>data!B218</f>
        <v>2548630.88</v>
      </c>
      <c r="D14" s="81">
        <f>data!C232</f>
        <v>0</v>
      </c>
      <c r="E14" s="81">
        <f>data!D232</f>
        <v>0</v>
      </c>
      <c r="F14" s="81">
        <f>data!E218</f>
        <v>2814834.81</v>
      </c>
    </row>
    <row r="15" ht="20.1" customHeight="1">
      <c r="A15" s="77">
        <v>9</v>
      </c>
      <c r="B15" s="81" t="s">
        <v>891</v>
      </c>
      <c r="C15" s="81">
        <f>data!B219</f>
        <v>166476.76</v>
      </c>
      <c r="D15" s="81">
        <f>data!C233</f>
        <v>4095898.22</v>
      </c>
      <c r="E15" s="81">
        <f>data!D233</f>
        <v>597866.61000000045</v>
      </c>
      <c r="F15" s="81">
        <f>data!E219</f>
        <v>104912.06000000001</v>
      </c>
    </row>
    <row r="16" ht="20.1" customHeight="1">
      <c r="A16" s="77">
        <v>10</v>
      </c>
      <c r="B16" s="81" t="s">
        <v>615</v>
      </c>
      <c r="C16" s="81">
        <f>data!B220</f>
        <v>104173231.44000001</v>
      </c>
      <c r="D16" s="81">
        <f>data!C234</f>
        <v>0</v>
      </c>
      <c r="E16" s="81">
        <f>data!D234</f>
        <v>0</v>
      </c>
      <c r="F16" s="81">
        <f>data!E220</f>
        <v>105016848.45000002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883</v>
      </c>
      <c r="D21" s="4" t="s">
        <v>230</v>
      </c>
      <c r="E21" s="167"/>
      <c r="F21" s="167" t="s">
        <v>884</v>
      </c>
    </row>
    <row r="22" ht="20.1" customHeight="1">
      <c r="A22" s="168"/>
      <c r="B22" s="160"/>
      <c r="C22" s="167" t="s">
        <v>885</v>
      </c>
      <c r="D22" s="167" t="s">
        <v>892</v>
      </c>
      <c r="E22" s="167" t="s">
        <v>886</v>
      </c>
      <c r="F22" s="167" t="s">
        <v>885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574077.39</v>
      </c>
      <c r="D24" s="81">
        <f>data!C225</f>
        <v>8703.69</v>
      </c>
      <c r="E24" s="81">
        <f>data!D225</f>
        <v>0</v>
      </c>
      <c r="F24" s="81">
        <f>data!E225</f>
        <v>582781.08</v>
      </c>
    </row>
    <row r="25" ht="20.1" customHeight="1">
      <c r="A25" s="77">
        <v>13</v>
      </c>
      <c r="B25" s="81" t="s">
        <v>396</v>
      </c>
      <c r="C25" s="81">
        <f>data!B226</f>
        <v>6724283.26</v>
      </c>
      <c r="D25" s="81">
        <f>data!C226</f>
        <v>574490.52</v>
      </c>
      <c r="E25" s="81">
        <f>data!D226</f>
        <v>0</v>
      </c>
      <c r="F25" s="81">
        <f>data!E226</f>
        <v>7298773.7799999993</v>
      </c>
    </row>
    <row r="26" ht="20.1" customHeight="1">
      <c r="A26" s="77">
        <v>14</v>
      </c>
      <c r="B26" s="81" t="s">
        <v>887</v>
      </c>
      <c r="C26" s="81">
        <f>data!B227</f>
        <v>11750843</v>
      </c>
      <c r="D26" s="81">
        <f>data!C227</f>
        <v>936549.91</v>
      </c>
      <c r="E26" s="81">
        <f>data!D227</f>
        <v>-4080.0599999999977</v>
      </c>
      <c r="F26" s="81">
        <f>data!E227</f>
        <v>12691472.97</v>
      </c>
    </row>
    <row r="27" ht="20.1" customHeight="1">
      <c r="A27" s="77">
        <v>15</v>
      </c>
      <c r="B27" s="81" t="s">
        <v>888</v>
      </c>
      <c r="C27" s="81">
        <f>data!B228</f>
        <v>1683009.24</v>
      </c>
      <c r="D27" s="81">
        <f>data!C228</f>
        <v>95038.680000000008</v>
      </c>
      <c r="E27" s="81">
        <f>data!D228</f>
        <v>-5950.489999999998</v>
      </c>
      <c r="F27" s="81">
        <f>data!E228</f>
        <v>1783998.41</v>
      </c>
    </row>
    <row r="28" ht="20.1" customHeight="1">
      <c r="A28" s="77">
        <v>16</v>
      </c>
      <c r="B28" s="81" t="s">
        <v>889</v>
      </c>
      <c r="C28" s="81">
        <f>data!B229</f>
        <v>32428993.080000002</v>
      </c>
      <c r="D28" s="81">
        <f>data!C229</f>
        <v>2301071.0700000003</v>
      </c>
      <c r="E28" s="81">
        <f>data!D229</f>
        <v>773096.73000000045</v>
      </c>
      <c r="F28" s="81">
        <f>data!E229</f>
        <v>33956967.42</v>
      </c>
    </row>
    <row r="29" ht="20.1" customHeight="1">
      <c r="A29" s="77">
        <v>17</v>
      </c>
      <c r="B29" s="81" t="s">
        <v>890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401</v>
      </c>
      <c r="C30" s="81">
        <f>data!B231</f>
        <v>1590996.01</v>
      </c>
      <c r="D30" s="81">
        <f>data!C231</f>
        <v>180044.35</v>
      </c>
      <c r="E30" s="81">
        <f>data!D231</f>
        <v>-165199.56999999998</v>
      </c>
      <c r="F30" s="81">
        <f>data!E231</f>
        <v>1936239.9300000002</v>
      </c>
    </row>
    <row r="31" ht="20.1" customHeight="1">
      <c r="A31" s="77">
        <v>19</v>
      </c>
      <c r="B31" s="81" t="s">
        <v>891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615</v>
      </c>
      <c r="C32" s="81">
        <f>data!B233</f>
        <v>54752201.98</v>
      </c>
      <c r="D32" s="81">
        <f>data!C233</f>
        <v>4095898.22</v>
      </c>
      <c r="E32" s="81">
        <f>data!D233</f>
        <v>597866.61000000045</v>
      </c>
      <c r="F32" s="81">
        <f>data!E233</f>
        <v>58250233.589999996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893</v>
      </c>
      <c r="B1" s="76"/>
      <c r="C1" s="76"/>
      <c r="D1" s="75" t="s">
        <v>894</v>
      </c>
    </row>
    <row r="2" ht="20.1" customHeight="1">
      <c r="A2" s="134" t="str">
        <f>"Hospital: "&amp;data!C98</f>
        <v>Hospital: St. Elizabeth Hospital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895</v>
      </c>
      <c r="C4" s="170" t="s">
        <v>896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2396210.17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88155222.99000001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38275653.8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6628012.5</v>
      </c>
    </row>
    <row r="11" ht="20.1" customHeight="1">
      <c r="A11" s="77">
        <v>7</v>
      </c>
      <c r="B11" s="172">
        <v>5850</v>
      </c>
      <c r="C11" s="81" t="s">
        <v>897</v>
      </c>
      <c r="D11" s="81">
        <f>data!C243</f>
        <v>60328560.03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3662713.25</v>
      </c>
    </row>
    <row r="13" ht="20.1" customHeight="1">
      <c r="A13" s="77">
        <v>9</v>
      </c>
      <c r="B13" s="81"/>
      <c r="C13" s="81" t="s">
        <v>898</v>
      </c>
      <c r="D13" s="81">
        <f>data!D245</f>
        <v>197050162.57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899</v>
      </c>
      <c r="D16" s="77">
        <f>data!C247</f>
        <v>1362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925425.69</v>
      </c>
    </row>
    <row r="19" ht="20.1" customHeight="1">
      <c r="A19" s="175">
        <v>15</v>
      </c>
      <c r="B19" s="172">
        <v>5910</v>
      </c>
      <c r="C19" s="94" t="s">
        <v>900</v>
      </c>
      <c r="D19" s="81">
        <f>data!C250</f>
        <v>2103593.19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901</v>
      </c>
      <c r="D22" s="81">
        <f>data!D252</f>
        <v>3029018.88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2153855.67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902</v>
      </c>
      <c r="D26" s="81">
        <f>data!C255</f>
        <v>0</v>
      </c>
    </row>
    <row r="27" ht="20.1" customHeight="1">
      <c r="A27" s="158">
        <v>23</v>
      </c>
      <c r="B27" s="177" t="s">
        <v>903</v>
      </c>
      <c r="C27" s="93"/>
      <c r="D27" s="81">
        <f>data!D256</f>
        <v>2153855.67</v>
      </c>
    </row>
    <row r="28" ht="20.1" customHeight="1">
      <c r="A28" s="86">
        <v>24</v>
      </c>
      <c r="B28" s="152" t="s">
        <v>904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2023-01-04T16:58:37Z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