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3C2B2A41-C5B0-4578-8C57-CD186D2DEFD2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<sst xmlns="http://schemas.openxmlformats.org/spreadsheetml/2006/main" count="1376" uniqueCount="1376">
  <si>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</si>
  <si>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</si>
  <si>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</si>
  <si>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</si>
  <si>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</si>
  <si>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</si>
  <si>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</si>
  <si>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</si>
  <si>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</si>
  <si>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</si>
  <si>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</si>
  <si>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</si>
  <si>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</si>
  <si>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</si>
  <si>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</si>
  <si>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</si>
  <si>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</si>
  <si>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</si>
  <si>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</si>
  <si>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</si>
  <si>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</si>
  <si>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</si>
  <si>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</si>
  <si>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</si>
  <si>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</si>
  <si>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</si>
  <si>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</si>
  <si>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</si>
  <si>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</si>
  <si>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</si>
  <si>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</si>
  <si>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</si>
  <si>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</si>
  <si>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</si>
  <si>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</si>
  <si>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</si>
  <si>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</si>
  <si>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</si>
  <si>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</si>
  <si>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</si>
  <si>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</si>
  <si>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</si>
  <si>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</si>
  <si>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</si>
  <si>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</si>
  <si>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</si>
  <si>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</si>
  <si>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</si>
  <si>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</si>
  <si>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</si>
  <si>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</si>
  <si>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</si>
  <si>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</si>
  <si>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</si>
  <si>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</si>
  <si>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</si>
  <si>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</si>
  <si>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</si>
  <si>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</si>
  <si>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</si>
  <si>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</si>
  <si>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</si>
  <si>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</si>
  <si>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</si>
  <si>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</si>
  <si>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</si>
  <si>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</si>
  <si>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</si>
  <si>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</si>
  <si>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</si>
  <si>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</si>
  <si>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</si>
  <si>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</si>
  <si>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</si>
  <si>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</si>
  <si>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</si>
  <si>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</si>
  <si>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</si>
  <si>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</si>
  <si>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</si>
  <si>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</si>
  <si>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</si>
  <si>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</si>
  <si>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</si>
  <si>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</si>
  <si>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</si>
  <si>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</si>
  <si>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</si>
  <si>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</si>
  <si>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</si>
  <si>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</si>
  <si>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</si>
  <si>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</si>
  <si>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</si>
  <si>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</si>
  <si>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</si>
  <si>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</si>
  <si>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</si>
  <si>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</si>
  <si>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</si>
  <si>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</si>
  <si>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</si>
  <si>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</si>
  <si>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</si>
  <si>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</si>
  <si>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</si>
  <si>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</si>
  <si>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</si>
  <si>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</si>
  <si>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</si>
  <si>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</si>
  <si>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</si>
  <si>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</si>
  <si>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</si>
  <si>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</si>
  <si>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</si>
  <si>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</si>
  <si>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</si>
  <si>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</si>
  <si>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</si>
  <si>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</si>
  <si>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</si>
  <si>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</si>
  <si>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</si>
  <si>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</si>
  <si>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</si>
  <si>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</si>
  <si>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</si>
  <si>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</si>
  <si>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</si>
  <si>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</si>
  <si>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</si>
  <si>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</si>
  <si>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</si>
  <si>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</si>
  <si>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</si>
  <si>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</si>
  <si>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</si>
  <si>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</si>
  <si>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</si>
  <si>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</si>
  <si>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</si>
  <si>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</si>
  <si>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</si>
  <si>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</si>
  <si>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</si>
  <si>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</si>
  <si>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</si>
  <si>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</si>
  <si>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</si>
  <si>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</si>
  <si>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</si>
  <si>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</si>
  <si>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</si>
  <si>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</si>
  <si>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</si>
  <si>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</si>
  <si>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</si>
  <si>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</si>
  <si>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</si>
  <si>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</si>
  <si>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</si>
  <si>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</si>
  <si>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</si>
  <si>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</si>
  <si>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</si>
  <si>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</si>
  <si>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</si>
  <si>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</si>
  <si>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</si>
  <si>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</si>
  <si>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</si>
  <si>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</si>
  <si>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</si>
  <si>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</si>
  <si>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</si>
  <si>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</si>
  <si>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</si>
  <si>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</si>
  <si>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</si>
  <si>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</si>
  <si>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</si>
  <si>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</si>
  <si>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</si>
  <si>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</si>
  <si>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</si>
  <si>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</si>
  <si>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</si>
  <si>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</si>
  <si>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</si>
  <si>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</si>
  <si>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</si>
  <si>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</si>
  <si>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</si>
  <si>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</si>
  <si>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</si>
  <si>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</si>
  <si>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</si>
  <si>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</si>
  <si>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</si>
  <si>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</si>
  <si>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</si>
  <si>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</si>
  <si>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</si>
  <si>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</si>
  <si>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</si>
  <si>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</si>
  <si>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</si>
  <si>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</si>
  <si>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</si>
  <si>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</si>
  <si>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</si>
  <si>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</si>
  <si>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</si>
  <si>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</si>
  <si>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</si>
  <si>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</si>
  <si>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</si>
  <si>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</si>
  <si>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</si>
  <si>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</si>
  <si>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</si>
  <si>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</si>
  <si>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</si>
  <si>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</si>
  <si>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</si>
  <si>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</si>
  <si>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</si>
  <si>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</si>
  <si>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</si>
  <si>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</si>
  <si>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</si>
  <si>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</si>
  <si>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</si>
  <si>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</si>
  <si>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</si>
  <si>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</si>
  <si>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</si>
  <si>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</si>
  <si>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</si>
  <si>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</si>
  <si>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</si>
  <si>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</si>
  <si>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</si>
  <si>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</si>
  <si>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</si>
  <si>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</si>
  <si>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</si>
  <si>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</si>
  <si>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</si>
  <si>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</si>
  <si>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</si>
  <si>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</si>
  <si>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</si>
  <si>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</si>
  <si>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</si>
  <si>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</si>
  <si>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</si>
  <si>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</si>
  <si>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</si>
  <si>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</si>
  <si>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</si>
  <si>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</si>
  <si>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</si>
  <si>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</si>
  <si>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</si>
  <si>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</si>
  <si>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</si>
  <si>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</si>
  <si>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</si>
  <si>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</si>
  <si>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</si>
  <si>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</si>
  <si>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</si>
  <si>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</si>
  <si>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</si>
  <si>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</si>
  <si>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</si>
  <si>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</si>
  <si>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</si>
  <si>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</si>
  <si>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</si>
  <si>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</si>
  <si>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</si>
  <si>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</si>
  <si>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</si>
  <si>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</si>
  <si>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</si>
  <si>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</si>
  <si>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</si>
  <si>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</si>
  <si>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</si>
  <si>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</si>
  <si>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</si>
  <si>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</si>
  <si>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</si>
  <si>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</si>
  <si>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06/30/2022</t>
  </si>
  <si>
    <t>License Number</t>
  </si>
  <si>
    <t>:</t>
  </si>
  <si>
    <t>Hospital Name</t>
  </si>
  <si>
    <t>Highline Medical Center</t>
  </si>
  <si>
    <t>Mailing Address</t>
  </si>
  <si>
    <t>16251 Sylvester Rd SW</t>
  </si>
  <si>
    <t>City</t>
  </si>
  <si>
    <t>Burien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</si>
  <si>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</si>
  <si>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</si>
  <si>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</si>
  <si>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</si>
  <si>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</si>
  <si>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</si>
  <si>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</si>
  <si>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</si>
  <si>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</si>
  <si>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</si>
  <si>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</si>
  <si>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</si>
  <si>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206-244-9970</t>
  </si>
  <si>
    <t>Facsimile Number</t>
  </si>
  <si>
    <t>206-246-5385</t>
  </si>
  <si>
    <t>Name of Submitter</t>
  </si>
  <si>
    <t>Caroline Leung</t>
  </si>
  <si>
    <t>Email of Submitter</t>
  </si>
  <si>
    <t>carolineleung@chifranciscan.org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</si>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</sst>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6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  <xf numFmtId="37" applyNumberFormat="1" fontId="22" applyFont="1" fillId="4" applyFill="1" borderId="1" applyBorder="1" xfId="0" quotePrefix="1" applyProtection="1"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carolineleung@chifranciscan.org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94" transitionEvaluation="1" transitionEntry="1" codeName="Sheet1">
    <tabColor rgb="FF92D050"/>
    <pageSetUpPr autoPageBreaks="0" fitToPage="1"/>
  </sheetPr>
  <dimension ref="A1:CF716"/>
  <sheetViews>
    <sheetView tabSelected="1" topLeftCell="A394" zoomScaleNormal="100" workbookViewId="0">
      <selection activeCell="G421" sqref="G421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18143.63</v>
      </c>
      <c r="C47" s="24">
        <v>0</v>
      </c>
      <c r="D47" s="24">
        <v>0</v>
      </c>
      <c r="E47" s="24">
        <v>484.68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3226.02</v>
      </c>
      <c r="P47" s="24">
        <v>3596.49</v>
      </c>
      <c r="Q47" s="24">
        <v>0</v>
      </c>
      <c r="R47" s="24">
        <v>0</v>
      </c>
      <c r="S47" s="24">
        <v>134.6</v>
      </c>
      <c r="T47" s="24">
        <v>0</v>
      </c>
      <c r="U47" s="24">
        <v>79.15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622.02</v>
      </c>
      <c r="AD47" s="24">
        <v>0</v>
      </c>
      <c r="AE47" s="24">
        <v>0</v>
      </c>
      <c r="AF47" s="24">
        <v>0</v>
      </c>
      <c r="AG47" s="24">
        <v>2796.3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1279.45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2264.51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3500</v>
      </c>
      <c r="BZ47" s="24">
        <v>0</v>
      </c>
      <c r="CA47" s="24">
        <v>160.41</v>
      </c>
      <c r="CB47" s="24">
        <v>0</v>
      </c>
      <c r="CC47" s="24">
        <v>0</v>
      </c>
      <c r="CD47" s="20"/>
      <c r="CE47" s="32">
        <f>SUM(C47:CC47)</f>
        <v>18143.63</v>
      </c>
    </row>
    <row r="48">
      <c r="A48" s="32" t="s">
        <v>232</v>
      </c>
      <c r="B48" s="312">
        <v>21222682.939999998</v>
      </c>
      <c r="C48" s="32">
        <f>IF($B$48,(ROUND((($B$48/$CE$61)*C61),0)))</f>
        <v>839185</v>
      </c>
      <c r="D48" s="32">
        <f ref="D48:BO48" t="shared" si="0">IF($B$48,(ROUND((($B$48/$CE$61)*D61),0)))</f>
        <v>0</v>
      </c>
      <c r="E48" s="32">
        <f t="shared" si="0"/>
        <v>5217434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875650</v>
      </c>
      <c r="P48" s="32">
        <f t="shared" si="0"/>
        <v>1291974</v>
      </c>
      <c r="Q48" s="32">
        <f t="shared" si="0"/>
        <v>286229</v>
      </c>
      <c r="R48" s="32">
        <f t="shared" si="0"/>
        <v>0</v>
      </c>
      <c r="S48" s="32">
        <f t="shared" si="0"/>
        <v>119759</v>
      </c>
      <c r="T48" s="32">
        <f t="shared" si="0"/>
        <v>7858</v>
      </c>
      <c r="U48" s="32">
        <f t="shared" si="0"/>
        <v>482898</v>
      </c>
      <c r="V48" s="32">
        <f t="shared" si="0"/>
        <v>74746</v>
      </c>
      <c r="W48" s="32">
        <f t="shared" si="0"/>
        <v>124923</v>
      </c>
      <c r="X48" s="32">
        <f t="shared" si="0"/>
        <v>225897</v>
      </c>
      <c r="Y48" s="32">
        <f t="shared" si="0"/>
        <v>476979</v>
      </c>
      <c r="Z48" s="32">
        <f t="shared" si="0"/>
        <v>72253</v>
      </c>
      <c r="AA48" s="32">
        <f t="shared" si="0"/>
        <v>57140</v>
      </c>
      <c r="AB48" s="32">
        <f t="shared" si="0"/>
        <v>582859</v>
      </c>
      <c r="AC48" s="32">
        <f t="shared" si="0"/>
        <v>324992</v>
      </c>
      <c r="AD48" s="32">
        <f t="shared" si="0"/>
        <v>0</v>
      </c>
      <c r="AE48" s="32">
        <f t="shared" si="0"/>
        <v>0</v>
      </c>
      <c r="AF48" s="32">
        <f t="shared" si="0"/>
        <v>0</v>
      </c>
      <c r="AG48" s="32">
        <f t="shared" si="0"/>
        <v>1429032</v>
      </c>
      <c r="AH48" s="32">
        <f t="shared" si="0"/>
        <v>0</v>
      </c>
      <c r="AI48" s="32">
        <f t="shared" si="0"/>
        <v>0</v>
      </c>
      <c r="AJ48" s="32">
        <f t="shared" si="0"/>
        <v>6504107</v>
      </c>
      <c r="AK48" s="32">
        <f t="shared" si="0"/>
        <v>45584</v>
      </c>
      <c r="AL48" s="32">
        <f t="shared" si="0"/>
        <v>20380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103887</v>
      </c>
      <c r="AW48" s="32">
        <f t="shared" si="0"/>
        <v>0</v>
      </c>
      <c r="AX48" s="32">
        <f t="shared" si="0"/>
        <v>0</v>
      </c>
      <c r="AY48" s="32">
        <f t="shared" si="0"/>
        <v>352740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0</v>
      </c>
      <c r="BE48" s="32">
        <f t="shared" si="0"/>
        <v>85740</v>
      </c>
      <c r="BF48" s="32">
        <f t="shared" si="0"/>
        <v>599570</v>
      </c>
      <c r="BG48" s="32">
        <f t="shared" si="0"/>
        <v>0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17185</v>
      </c>
      <c r="BM48" s="32">
        <f t="shared" si="0"/>
        <v>0</v>
      </c>
      <c r="BN48" s="32">
        <f t="shared" si="0"/>
        <v>100717</v>
      </c>
      <c r="BO48" s="32">
        <f t="shared" si="0"/>
        <v>0</v>
      </c>
      <c r="BP48" s="32">
        <f ref="BP48:CD48" t="shared" si="1">IF($B$48,(ROUND((($B$48/$CE$61)*BP61),0)))</f>
        <v>0</v>
      </c>
      <c r="BQ48" s="32">
        <f t="shared" si="1"/>
        <v>0</v>
      </c>
      <c r="BR48" s="32">
        <f t="shared" si="1"/>
        <v>0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0</v>
      </c>
      <c r="BW48" s="32">
        <f t="shared" si="1"/>
        <v>0</v>
      </c>
      <c r="BX48" s="32">
        <f t="shared" si="1"/>
        <v>0</v>
      </c>
      <c r="BY48" s="32">
        <f t="shared" si="1"/>
        <v>358951</v>
      </c>
      <c r="BZ48" s="32">
        <f t="shared" si="1"/>
        <v>101073</v>
      </c>
      <c r="CA48" s="32">
        <f t="shared" si="1"/>
        <v>98454</v>
      </c>
      <c r="CB48" s="32">
        <f t="shared" si="1"/>
        <v>0</v>
      </c>
      <c r="CC48" s="32">
        <f t="shared" si="1"/>
        <v>344488</v>
      </c>
      <c r="CD48" s="32">
        <f t="shared" si="1"/>
        <v>0</v>
      </c>
      <c r="CE48" s="32">
        <f>SUM(C48:CD48)</f>
        <v>21222684</v>
      </c>
    </row>
    <row r="49">
      <c r="A49" s="20" t="s">
        <v>233</v>
      </c>
      <c r="B49" s="32">
        <f>B47+B48</f>
        <v>21240826.569999997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8483215.52</v>
      </c>
      <c r="C51" s="24">
        <v>85065.58</v>
      </c>
      <c r="D51" s="24">
        <v>0</v>
      </c>
      <c r="E51" s="24">
        <v>495375.95999999996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65845.68</v>
      </c>
      <c r="P51" s="24">
        <v>1235081.3800000001</v>
      </c>
      <c r="Q51" s="24">
        <v>23614.36</v>
      </c>
      <c r="R51" s="24">
        <v>0</v>
      </c>
      <c r="S51" s="24">
        <v>0</v>
      </c>
      <c r="T51" s="24">
        <v>0</v>
      </c>
      <c r="U51" s="24">
        <v>63570.75</v>
      </c>
      <c r="V51" s="24">
        <v>17102.84</v>
      </c>
      <c r="W51" s="24">
        <v>335694.27</v>
      </c>
      <c r="X51" s="24">
        <v>102452.67</v>
      </c>
      <c r="Y51" s="24">
        <v>795751.13</v>
      </c>
      <c r="Z51" s="24">
        <v>748688.34</v>
      </c>
      <c r="AA51" s="24">
        <v>5696.78</v>
      </c>
      <c r="AB51" s="24">
        <v>341177.36</v>
      </c>
      <c r="AC51" s="24">
        <v>104080.85</v>
      </c>
      <c r="AD51" s="24">
        <v>0</v>
      </c>
      <c r="AE51" s="24">
        <v>3573.33</v>
      </c>
      <c r="AF51" s="24">
        <v>0</v>
      </c>
      <c r="AG51" s="24">
        <v>117287</v>
      </c>
      <c r="AH51" s="24">
        <v>0</v>
      </c>
      <c r="AI51" s="24">
        <v>0</v>
      </c>
      <c r="AJ51" s="24">
        <v>2244131.25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32236.850000000002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1276758.0999999999</v>
      </c>
      <c r="BF51" s="24">
        <v>19737.940000000002</v>
      </c>
      <c r="BG51" s="24">
        <v>0</v>
      </c>
      <c r="BH51" s="24">
        <v>0</v>
      </c>
      <c r="BI51" s="24">
        <v>357.62</v>
      </c>
      <c r="BJ51" s="24">
        <v>0</v>
      </c>
      <c r="BK51" s="24">
        <v>0</v>
      </c>
      <c r="BL51" s="24">
        <v>9137.48</v>
      </c>
      <c r="BM51" s="24">
        <v>0</v>
      </c>
      <c r="BN51" s="24">
        <v>63180.03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13626.13</v>
      </c>
      <c r="BZ51" s="24">
        <v>0</v>
      </c>
      <c r="CA51" s="24">
        <v>46123.88</v>
      </c>
      <c r="CB51" s="24">
        <v>0</v>
      </c>
      <c r="CC51" s="24">
        <v>237867.96</v>
      </c>
      <c r="CD51" s="20"/>
      <c r="CE51" s="32">
        <f>SUM(C51:CD51)</f>
        <v>8483215.52</v>
      </c>
    </row>
    <row r="52">
      <c r="A52" s="39" t="s">
        <v>235</v>
      </c>
      <c r="B52" s="313">
        <v>8124772.4799999995</v>
      </c>
      <c r="C52" s="32">
        <f>IF($B$52,ROUND(($B$52/($CE$90+$CF$90)*C90),0))</f>
        <v>210818</v>
      </c>
      <c r="D52" s="32">
        <f ref="D52:BO52" t="shared" si="2">IF($B$52,ROUND(($B$52/($CE$90+$CF$90)*D90),0))</f>
        <v>0</v>
      </c>
      <c r="E52" s="32">
        <f t="shared" si="2"/>
        <v>1604911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794352</v>
      </c>
      <c r="P52" s="32">
        <f t="shared" si="2"/>
        <v>888310</v>
      </c>
      <c r="Q52" s="32">
        <f t="shared" si="2"/>
        <v>76847</v>
      </c>
      <c r="R52" s="32">
        <f t="shared" si="2"/>
        <v>0</v>
      </c>
      <c r="S52" s="32">
        <f t="shared" si="2"/>
        <v>0</v>
      </c>
      <c r="T52" s="32">
        <f t="shared" si="2"/>
        <v>0</v>
      </c>
      <c r="U52" s="32">
        <f t="shared" si="2"/>
        <v>293190</v>
      </c>
      <c r="V52" s="32">
        <f t="shared" si="2"/>
        <v>0</v>
      </c>
      <c r="W52" s="32">
        <f t="shared" si="2"/>
        <v>0</v>
      </c>
      <c r="X52" s="32">
        <f t="shared" si="2"/>
        <v>26520</v>
      </c>
      <c r="Y52" s="32">
        <f t="shared" si="2"/>
        <v>480000</v>
      </c>
      <c r="Z52" s="32">
        <f t="shared" si="2"/>
        <v>0</v>
      </c>
      <c r="AA52" s="32">
        <f t="shared" si="2"/>
        <v>126270</v>
      </c>
      <c r="AB52" s="32">
        <f t="shared" si="2"/>
        <v>59268</v>
      </c>
      <c r="AC52" s="32">
        <f t="shared" si="2"/>
        <v>24243</v>
      </c>
      <c r="AD52" s="32">
        <f t="shared" si="2"/>
        <v>0</v>
      </c>
      <c r="AE52" s="32">
        <f t="shared" si="2"/>
        <v>0</v>
      </c>
      <c r="AF52" s="32">
        <f t="shared" si="2"/>
        <v>0</v>
      </c>
      <c r="AG52" s="32">
        <f t="shared" si="2"/>
        <v>905353</v>
      </c>
      <c r="AH52" s="32">
        <f t="shared" si="2"/>
        <v>0</v>
      </c>
      <c r="AI52" s="32">
        <f t="shared" si="2"/>
        <v>0</v>
      </c>
      <c r="AJ52" s="32">
        <f t="shared" si="2"/>
        <v>524769</v>
      </c>
      <c r="AK52" s="32">
        <f t="shared" si="2"/>
        <v>2545</v>
      </c>
      <c r="AL52" s="32">
        <f t="shared" si="2"/>
        <v>2578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65563</v>
      </c>
      <c r="AW52" s="32">
        <f t="shared" si="2"/>
        <v>0</v>
      </c>
      <c r="AX52" s="32">
        <f t="shared" si="2"/>
        <v>0</v>
      </c>
      <c r="AY52" s="32">
        <f t="shared" si="2"/>
        <v>191732</v>
      </c>
      <c r="AZ52" s="32">
        <f t="shared" si="2"/>
        <v>0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781661</v>
      </c>
      <c r="BF52" s="32">
        <f t="shared" si="2"/>
        <v>138726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714793</v>
      </c>
      <c r="BO52" s="32">
        <f t="shared" si="2"/>
        <v>0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104739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84548</v>
      </c>
      <c r="BW52" s="32">
        <f t="shared" si="3"/>
        <v>0</v>
      </c>
      <c r="BX52" s="32">
        <f t="shared" si="3"/>
        <v>0</v>
      </c>
      <c r="BY52" s="32">
        <f t="shared" si="3"/>
        <v>23037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8124773</v>
      </c>
    </row>
    <row r="53">
      <c r="A53" s="20" t="s">
        <v>233</v>
      </c>
      <c r="B53" s="32">
        <f>B51+B52</f>
        <v>16607988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2183</v>
      </c>
      <c r="D59" s="24"/>
      <c r="E59" s="24">
        <v>30724</v>
      </c>
      <c r="F59" s="24"/>
      <c r="G59" s="24"/>
      <c r="H59" s="24"/>
      <c r="I59" s="24"/>
      <c r="J59" s="24"/>
      <c r="K59" s="24"/>
      <c r="L59" s="24"/>
      <c r="M59" s="24"/>
      <c r="N59" s="24"/>
      <c r="O59" s="24">
        <v>3082</v>
      </c>
      <c r="P59" s="30">
        <v>349515</v>
      </c>
      <c r="Q59" s="30">
        <v>149325</v>
      </c>
      <c r="R59" s="30">
        <v>0</v>
      </c>
      <c r="S59" s="314"/>
      <c r="T59" s="314"/>
      <c r="U59" s="31">
        <v>446467</v>
      </c>
      <c r="V59" s="30">
        <v>0</v>
      </c>
      <c r="W59" s="30">
        <v>11728.638599999998</v>
      </c>
      <c r="X59" s="30">
        <v>48844.885200000004</v>
      </c>
      <c r="Y59" s="30">
        <v>187189.00150000007</v>
      </c>
      <c r="Z59" s="30">
        <v>0</v>
      </c>
      <c r="AA59" s="30">
        <v>14788.441700000001</v>
      </c>
      <c r="AB59" s="314"/>
      <c r="AC59" s="30">
        <v>67368.2531</v>
      </c>
      <c r="AD59" s="30">
        <v>32566</v>
      </c>
      <c r="AE59" s="30">
        <v>13404</v>
      </c>
      <c r="AF59" s="30">
        <v>0</v>
      </c>
      <c r="AG59" s="30">
        <v>38022</v>
      </c>
      <c r="AH59" s="30">
        <v>0</v>
      </c>
      <c r="AI59" s="30">
        <v>0</v>
      </c>
      <c r="AJ59" s="30">
        <v>247327.64</v>
      </c>
      <c r="AK59" s="30">
        <v>7676</v>
      </c>
      <c r="AL59" s="30">
        <v>2475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14"/>
      <c r="AW59" s="314"/>
      <c r="AX59" s="314"/>
      <c r="AY59" s="30">
        <v>116715</v>
      </c>
      <c r="AZ59" s="30">
        <v>51803</v>
      </c>
      <c r="BA59" s="314"/>
      <c r="BB59" s="314"/>
      <c r="BC59" s="314"/>
      <c r="BD59" s="314"/>
      <c r="BE59" s="30">
        <v>242643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24.252317307692312</v>
      </c>
      <c r="D60" s="315">
        <v>0</v>
      </c>
      <c r="E60" s="315">
        <v>202.25102403846162</v>
      </c>
      <c r="F60" s="315">
        <v>0</v>
      </c>
      <c r="G60" s="315">
        <v>0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37.486158653846147</v>
      </c>
      <c r="P60" s="316">
        <v>45.509894230769227</v>
      </c>
      <c r="Q60" s="316">
        <v>9.8683894230769234</v>
      </c>
      <c r="R60" s="316">
        <v>0</v>
      </c>
      <c r="S60" s="317">
        <v>12.793514423076923</v>
      </c>
      <c r="T60" s="317">
        <v>0.24146153846153845</v>
      </c>
      <c r="U60" s="318">
        <v>30.951581730769234</v>
      </c>
      <c r="V60" s="316">
        <v>4.0305961538461537</v>
      </c>
      <c r="W60" s="316">
        <v>5.0505721153846155</v>
      </c>
      <c r="X60" s="316">
        <v>8.8444230769230785</v>
      </c>
      <c r="Y60" s="316">
        <v>25.725451923076925</v>
      </c>
      <c r="Z60" s="316">
        <v>3.1253413461538466</v>
      </c>
      <c r="AA60" s="316">
        <v>2.6529038461538459</v>
      </c>
      <c r="AB60" s="317">
        <v>26.668307692307692</v>
      </c>
      <c r="AC60" s="316">
        <v>15.054437500000002</v>
      </c>
      <c r="AD60" s="316">
        <v>0</v>
      </c>
      <c r="AE60" s="316">
        <v>0</v>
      </c>
      <c r="AF60" s="316">
        <v>0</v>
      </c>
      <c r="AG60" s="316">
        <v>57.7047211538462</v>
      </c>
      <c r="AH60" s="316">
        <v>0</v>
      </c>
      <c r="AI60" s="316">
        <v>0</v>
      </c>
      <c r="AJ60" s="316">
        <v>327.17640384615396</v>
      </c>
      <c r="AK60" s="316">
        <v>2.6498894230769232</v>
      </c>
      <c r="AL60" s="316">
        <v>1.0668653846153846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11.2316875</v>
      </c>
      <c r="AW60" s="317">
        <v>0</v>
      </c>
      <c r="AX60" s="317">
        <v>0</v>
      </c>
      <c r="AY60" s="316">
        <v>33.66028365384615</v>
      </c>
      <c r="AZ60" s="316">
        <v>0</v>
      </c>
      <c r="BA60" s="317">
        <v>0</v>
      </c>
      <c r="BB60" s="317">
        <v>0</v>
      </c>
      <c r="BC60" s="317">
        <v>0</v>
      </c>
      <c r="BD60" s="317">
        <v>0</v>
      </c>
      <c r="BE60" s="316">
        <v>5.990730769230769</v>
      </c>
      <c r="BF60" s="317">
        <v>51.176514423076924</v>
      </c>
      <c r="BG60" s="317">
        <v>0</v>
      </c>
      <c r="BH60" s="317">
        <v>0</v>
      </c>
      <c r="BI60" s="317">
        <v>0</v>
      </c>
      <c r="BJ60" s="317">
        <v>0</v>
      </c>
      <c r="BK60" s="317">
        <v>0</v>
      </c>
      <c r="BL60" s="317">
        <v>1.8461538461538463</v>
      </c>
      <c r="BM60" s="317">
        <v>0</v>
      </c>
      <c r="BN60" s="317">
        <v>4.1566394230769239</v>
      </c>
      <c r="BO60" s="317">
        <v>0</v>
      </c>
      <c r="BP60" s="317">
        <v>0</v>
      </c>
      <c r="BQ60" s="317">
        <v>0</v>
      </c>
      <c r="BR60" s="317">
        <v>0</v>
      </c>
      <c r="BS60" s="317">
        <v>0</v>
      </c>
      <c r="BT60" s="317">
        <v>0</v>
      </c>
      <c r="BU60" s="317">
        <v>0</v>
      </c>
      <c r="BV60" s="317">
        <v>0</v>
      </c>
      <c r="BW60" s="317">
        <v>0</v>
      </c>
      <c r="BX60" s="317">
        <v>0</v>
      </c>
      <c r="BY60" s="317">
        <v>16.720403846153847</v>
      </c>
      <c r="BZ60" s="317">
        <v>5.4727403846153839</v>
      </c>
      <c r="CA60" s="317">
        <v>4.5063894230769233</v>
      </c>
      <c r="CB60" s="317">
        <v>0</v>
      </c>
      <c r="CC60" s="317">
        <v>3.955937500000001</v>
      </c>
      <c r="CD60" s="247" t="s">
        <v>248</v>
      </c>
      <c r="CE60" s="268">
        <f ref="CE60:CE68" t="shared" si="4">SUM(C60:CD60)</f>
        <v>981.82173557692352</v>
      </c>
    </row>
    <row r="61">
      <c r="A61" s="39" t="s">
        <v>263</v>
      </c>
      <c r="B61" s="20"/>
      <c r="C61" s="24">
        <v>4637372.04</v>
      </c>
      <c r="D61" s="24">
        <v>0</v>
      </c>
      <c r="E61" s="24">
        <v>28831767.240000013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4838878.98</v>
      </c>
      <c r="P61" s="30">
        <v>7139503.8700000029</v>
      </c>
      <c r="Q61" s="30">
        <v>1581712.3000000003</v>
      </c>
      <c r="R61" s="30">
        <v>0</v>
      </c>
      <c r="S61" s="319">
        <v>661794.15</v>
      </c>
      <c r="T61" s="319">
        <v>43423.8</v>
      </c>
      <c r="U61" s="31">
        <v>2668517.6100000003</v>
      </c>
      <c r="V61" s="30">
        <v>413050.24999999988</v>
      </c>
      <c r="W61" s="30">
        <v>690327.8600000001</v>
      </c>
      <c r="X61" s="30">
        <v>1248318.12</v>
      </c>
      <c r="Y61" s="30">
        <v>2635806.35</v>
      </c>
      <c r="Z61" s="30">
        <v>399275.79000000004</v>
      </c>
      <c r="AA61" s="30">
        <v>315756.11</v>
      </c>
      <c r="AB61" s="320">
        <v>3220903.28</v>
      </c>
      <c r="AC61" s="30">
        <v>1795917.3000000003</v>
      </c>
      <c r="AD61" s="30">
        <v>0</v>
      </c>
      <c r="AE61" s="30">
        <v>0</v>
      </c>
      <c r="AF61" s="30">
        <v>0</v>
      </c>
      <c r="AG61" s="30">
        <v>7896891.32</v>
      </c>
      <c r="AH61" s="30">
        <v>0</v>
      </c>
      <c r="AI61" s="30">
        <v>0</v>
      </c>
      <c r="AJ61" s="30">
        <v>35941978.47</v>
      </c>
      <c r="AK61" s="30">
        <v>251901.09000000003</v>
      </c>
      <c r="AL61" s="30">
        <v>112622.41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574086.73000000056</v>
      </c>
      <c r="AW61" s="319">
        <v>0</v>
      </c>
      <c r="AX61" s="319">
        <v>0</v>
      </c>
      <c r="AY61" s="30">
        <v>1949257.17</v>
      </c>
      <c r="AZ61" s="30">
        <v>0</v>
      </c>
      <c r="BA61" s="319">
        <v>0</v>
      </c>
      <c r="BB61" s="319">
        <v>0</v>
      </c>
      <c r="BC61" s="319">
        <v>0</v>
      </c>
      <c r="BD61" s="319">
        <v>0</v>
      </c>
      <c r="BE61" s="30">
        <v>473801.05</v>
      </c>
      <c r="BF61" s="319">
        <v>3313247.62</v>
      </c>
      <c r="BG61" s="319">
        <v>0</v>
      </c>
      <c r="BH61" s="319">
        <v>0</v>
      </c>
      <c r="BI61" s="319">
        <v>0</v>
      </c>
      <c r="BJ61" s="319">
        <v>0</v>
      </c>
      <c r="BK61" s="319">
        <v>0</v>
      </c>
      <c r="BL61" s="319">
        <v>94963.2</v>
      </c>
      <c r="BM61" s="319">
        <v>0</v>
      </c>
      <c r="BN61" s="319">
        <v>556564.77</v>
      </c>
      <c r="BO61" s="319">
        <v>0</v>
      </c>
      <c r="BP61" s="319">
        <v>0</v>
      </c>
      <c r="BQ61" s="319">
        <v>0</v>
      </c>
      <c r="BR61" s="319">
        <v>0</v>
      </c>
      <c r="BS61" s="319">
        <v>0</v>
      </c>
      <c r="BT61" s="319">
        <v>0</v>
      </c>
      <c r="BU61" s="319">
        <v>0</v>
      </c>
      <c r="BV61" s="319">
        <v>0</v>
      </c>
      <c r="BW61" s="319">
        <v>0</v>
      </c>
      <c r="BX61" s="319">
        <v>0</v>
      </c>
      <c r="BY61" s="319">
        <v>1983578.2899999998</v>
      </c>
      <c r="BZ61" s="319">
        <v>558532.49</v>
      </c>
      <c r="CA61" s="319">
        <v>544063.72000000009</v>
      </c>
      <c r="CB61" s="319">
        <v>0</v>
      </c>
      <c r="CC61" s="319">
        <v>1903654.54</v>
      </c>
      <c r="CD61" s="29" t="s">
        <v>248</v>
      </c>
      <c r="CE61" s="32">
        <f t="shared" si="4"/>
        <v>117277467.92000002</v>
      </c>
    </row>
    <row r="62">
      <c r="A62" s="39" t="s">
        <v>11</v>
      </c>
      <c r="B62" s="20"/>
      <c r="C62" s="32">
        <f>ROUND(C47+C48,0)</f>
        <v>839185</v>
      </c>
      <c r="D62" s="32">
        <f ref="D62:BO62" t="shared" si="5">ROUND(D47+D48,0)</f>
        <v>0</v>
      </c>
      <c r="E62" s="32">
        <f t="shared" si="5"/>
        <v>5217919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878876</v>
      </c>
      <c r="P62" s="32">
        <f t="shared" si="5"/>
        <v>1295570</v>
      </c>
      <c r="Q62" s="32">
        <f t="shared" si="5"/>
        <v>286229</v>
      </c>
      <c r="R62" s="32">
        <f t="shared" si="5"/>
        <v>0</v>
      </c>
      <c r="S62" s="32">
        <f t="shared" si="5"/>
        <v>119894</v>
      </c>
      <c r="T62" s="32">
        <f t="shared" si="5"/>
        <v>7858</v>
      </c>
      <c r="U62" s="32">
        <f t="shared" si="5"/>
        <v>482977</v>
      </c>
      <c r="V62" s="32">
        <f t="shared" si="5"/>
        <v>74746</v>
      </c>
      <c r="W62" s="32">
        <f t="shared" si="5"/>
        <v>124923</v>
      </c>
      <c r="X62" s="32">
        <f t="shared" si="5"/>
        <v>225897</v>
      </c>
      <c r="Y62" s="32">
        <f t="shared" si="5"/>
        <v>476979</v>
      </c>
      <c r="Z62" s="32">
        <f t="shared" si="5"/>
        <v>72253</v>
      </c>
      <c r="AA62" s="32">
        <f t="shared" si="5"/>
        <v>57140</v>
      </c>
      <c r="AB62" s="32">
        <f t="shared" si="5"/>
        <v>582859</v>
      </c>
      <c r="AC62" s="32">
        <f t="shared" si="5"/>
        <v>325614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1431828</v>
      </c>
      <c r="AH62" s="32">
        <f t="shared" si="5"/>
        <v>0</v>
      </c>
      <c r="AI62" s="32">
        <f t="shared" si="5"/>
        <v>0</v>
      </c>
      <c r="AJ62" s="32">
        <f t="shared" si="5"/>
        <v>6504107</v>
      </c>
      <c r="AK62" s="32">
        <f t="shared" si="5"/>
        <v>45584</v>
      </c>
      <c r="AL62" s="32">
        <f t="shared" si="5"/>
        <v>20380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103887</v>
      </c>
      <c r="AW62" s="32">
        <f t="shared" si="5"/>
        <v>0</v>
      </c>
      <c r="AX62" s="32">
        <f t="shared" si="5"/>
        <v>0</v>
      </c>
      <c r="AY62" s="32">
        <f t="shared" si="5"/>
        <v>352740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0</v>
      </c>
      <c r="BE62" s="32">
        <f t="shared" si="5"/>
        <v>85740</v>
      </c>
      <c r="BF62" s="32">
        <f t="shared" si="5"/>
        <v>600849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17185</v>
      </c>
      <c r="BM62" s="32">
        <f t="shared" si="5"/>
        <v>0</v>
      </c>
      <c r="BN62" s="32">
        <f t="shared" si="5"/>
        <v>102982</v>
      </c>
      <c r="BO62" s="32">
        <f t="shared" si="5"/>
        <v>0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0</v>
      </c>
      <c r="BY62" s="32">
        <f t="shared" si="6"/>
        <v>362451</v>
      </c>
      <c r="BZ62" s="32">
        <f t="shared" si="6"/>
        <v>101073</v>
      </c>
      <c r="CA62" s="32">
        <f t="shared" si="6"/>
        <v>98614</v>
      </c>
      <c r="CB62" s="32">
        <f t="shared" si="6"/>
        <v>0</v>
      </c>
      <c r="CC62" s="32">
        <f t="shared" si="6"/>
        <v>344488</v>
      </c>
      <c r="CD62" s="29" t="s">
        <v>248</v>
      </c>
      <c r="CE62" s="32">
        <f t="shared" si="4"/>
        <v>21240827</v>
      </c>
    </row>
    <row r="63">
      <c r="A63" s="39" t="s">
        <v>264</v>
      </c>
      <c r="B63" s="20"/>
      <c r="C63" s="24">
        <v>1318858.14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788699.29</v>
      </c>
      <c r="P63" s="30">
        <v>1165800.58</v>
      </c>
      <c r="Q63" s="30">
        <v>0</v>
      </c>
      <c r="R63" s="30">
        <v>0</v>
      </c>
      <c r="S63" s="319">
        <v>0</v>
      </c>
      <c r="T63" s="319">
        <v>0</v>
      </c>
      <c r="U63" s="31">
        <v>43285.2</v>
      </c>
      <c r="V63" s="30">
        <v>0</v>
      </c>
      <c r="W63" s="30">
        <v>0</v>
      </c>
      <c r="X63" s="30">
        <v>0</v>
      </c>
      <c r="Y63" s="30">
        <v>30112.5</v>
      </c>
      <c r="Z63" s="30">
        <v>26400</v>
      </c>
      <c r="AA63" s="30">
        <v>0</v>
      </c>
      <c r="AB63" s="320">
        <v>0</v>
      </c>
      <c r="AC63" s="30">
        <v>21170</v>
      </c>
      <c r="AD63" s="30">
        <v>0</v>
      </c>
      <c r="AE63" s="30">
        <v>0</v>
      </c>
      <c r="AF63" s="30">
        <v>0</v>
      </c>
      <c r="AG63" s="30">
        <v>2719515.8000000003</v>
      </c>
      <c r="AH63" s="30">
        <v>0</v>
      </c>
      <c r="AI63" s="30">
        <v>0</v>
      </c>
      <c r="AJ63" s="30">
        <v>791999.19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0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64177.5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3727750.57</v>
      </c>
      <c r="CD63" s="29" t="s">
        <v>248</v>
      </c>
      <c r="CE63" s="32">
        <f t="shared" si="4"/>
        <v>10697768.77</v>
      </c>
    </row>
    <row r="64">
      <c r="A64" s="39" t="s">
        <v>265</v>
      </c>
      <c r="B64" s="20"/>
      <c r="C64" s="24">
        <v>623576.05999999982</v>
      </c>
      <c r="D64" s="24">
        <v>0</v>
      </c>
      <c r="E64" s="24">
        <v>1291815.4500000002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395817.11999999994</v>
      </c>
      <c r="P64" s="30">
        <v>7844715.99</v>
      </c>
      <c r="Q64" s="30">
        <v>202114.76000000004</v>
      </c>
      <c r="R64" s="30">
        <v>0</v>
      </c>
      <c r="S64" s="319">
        <v>277170.86</v>
      </c>
      <c r="T64" s="319">
        <v>77.89</v>
      </c>
      <c r="U64" s="31">
        <v>1869698.4400000002</v>
      </c>
      <c r="V64" s="30">
        <v>47602.950000000019</v>
      </c>
      <c r="W64" s="30">
        <v>66164.159999999989</v>
      </c>
      <c r="X64" s="30">
        <v>141021.44000000003</v>
      </c>
      <c r="Y64" s="30">
        <v>142671.13999999996</v>
      </c>
      <c r="Z64" s="30">
        <v>14759.859999999997</v>
      </c>
      <c r="AA64" s="30">
        <v>142514.22999999998</v>
      </c>
      <c r="AB64" s="320">
        <v>9455565.31</v>
      </c>
      <c r="AC64" s="30">
        <v>407508.72000000003</v>
      </c>
      <c r="AD64" s="30">
        <v>6245.0199999999995</v>
      </c>
      <c r="AE64" s="30">
        <v>422.57</v>
      </c>
      <c r="AF64" s="30">
        <v>0</v>
      </c>
      <c r="AG64" s="30">
        <v>1285286.9200000002</v>
      </c>
      <c r="AH64" s="30">
        <v>0</v>
      </c>
      <c r="AI64" s="30">
        <v>0</v>
      </c>
      <c r="AJ64" s="30">
        <v>2956707.35</v>
      </c>
      <c r="AK64" s="30">
        <v>32.62</v>
      </c>
      <c r="AL64" s="30">
        <v>52.71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152878.83</v>
      </c>
      <c r="AW64" s="319">
        <v>0</v>
      </c>
      <c r="AX64" s="319">
        <v>0</v>
      </c>
      <c r="AY64" s="30">
        <v>708914.87000000011</v>
      </c>
      <c r="AZ64" s="30">
        <v>0</v>
      </c>
      <c r="BA64" s="319">
        <v>0</v>
      </c>
      <c r="BB64" s="319">
        <v>0</v>
      </c>
      <c r="BC64" s="319">
        <v>0</v>
      </c>
      <c r="BD64" s="319">
        <v>9796.69</v>
      </c>
      <c r="BE64" s="30">
        <v>23125.979999999996</v>
      </c>
      <c r="BF64" s="319">
        <v>136312.61000000002</v>
      </c>
      <c r="BG64" s="319">
        <v>0</v>
      </c>
      <c r="BH64" s="319">
        <v>0</v>
      </c>
      <c r="BI64" s="319">
        <v>14585.76</v>
      </c>
      <c r="BJ64" s="319">
        <v>0</v>
      </c>
      <c r="BK64" s="319">
        <v>0</v>
      </c>
      <c r="BL64" s="319">
        <v>36986.71</v>
      </c>
      <c r="BM64" s="319">
        <v>0</v>
      </c>
      <c r="BN64" s="319">
        <v>13162.230000000001</v>
      </c>
      <c r="BO64" s="319">
        <v>0</v>
      </c>
      <c r="BP64" s="319">
        <v>0</v>
      </c>
      <c r="BQ64" s="319">
        <v>0</v>
      </c>
      <c r="BR64" s="319">
        <v>0</v>
      </c>
      <c r="BS64" s="319">
        <v>0</v>
      </c>
      <c r="BT64" s="319">
        <v>384.4</v>
      </c>
      <c r="BU64" s="319">
        <v>0</v>
      </c>
      <c r="BV64" s="319">
        <v>0</v>
      </c>
      <c r="BW64" s="319">
        <v>63840.61</v>
      </c>
      <c r="BX64" s="319">
        <v>0</v>
      </c>
      <c r="BY64" s="319">
        <v>20.89</v>
      </c>
      <c r="BZ64" s="319">
        <v>0</v>
      </c>
      <c r="CA64" s="319">
        <v>5965.65</v>
      </c>
      <c r="CB64" s="319">
        <v>0</v>
      </c>
      <c r="CC64" s="319">
        <v>-13800.750000000006</v>
      </c>
      <c r="CD64" s="29" t="s">
        <v>248</v>
      </c>
      <c r="CE64" s="32">
        <f t="shared" si="4"/>
        <v>28323716.050000004</v>
      </c>
    </row>
    <row r="65">
      <c r="A65" s="39" t="s">
        <v>266</v>
      </c>
      <c r="B65" s="20"/>
      <c r="C65" s="24">
        <v>397.41999999999996</v>
      </c>
      <c r="D65" s="24">
        <v>0</v>
      </c>
      <c r="E65" s="24">
        <v>2841.7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754.81</v>
      </c>
      <c r="P65" s="30">
        <v>5611.07</v>
      </c>
      <c r="Q65" s="30">
        <v>516.33</v>
      </c>
      <c r="R65" s="30">
        <v>0</v>
      </c>
      <c r="S65" s="319">
        <v>0</v>
      </c>
      <c r="T65" s="319">
        <v>0</v>
      </c>
      <c r="U65" s="31">
        <v>8921.0899999999983</v>
      </c>
      <c r="V65" s="30">
        <v>0</v>
      </c>
      <c r="W65" s="30">
        <v>3500.21</v>
      </c>
      <c r="X65" s="30">
        <v>0</v>
      </c>
      <c r="Y65" s="30">
        <v>3500.21</v>
      </c>
      <c r="Z65" s="30">
        <v>483.28999999999996</v>
      </c>
      <c r="AA65" s="30">
        <v>0</v>
      </c>
      <c r="AB65" s="320">
        <v>685.6</v>
      </c>
      <c r="AC65" s="30">
        <v>310.66</v>
      </c>
      <c r="AD65" s="30">
        <v>0</v>
      </c>
      <c r="AE65" s="30">
        <v>0</v>
      </c>
      <c r="AF65" s="30">
        <v>0</v>
      </c>
      <c r="AG65" s="30">
        <v>363.69</v>
      </c>
      <c r="AH65" s="30">
        <v>0</v>
      </c>
      <c r="AI65" s="30">
        <v>0</v>
      </c>
      <c r="AJ65" s="30">
        <v>335005.41000000003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574.44999999999993</v>
      </c>
      <c r="AW65" s="319">
        <v>0</v>
      </c>
      <c r="AX65" s="319">
        <v>0</v>
      </c>
      <c r="AY65" s="30">
        <v>291.63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1522344.9899999998</v>
      </c>
      <c r="BF65" s="319">
        <v>17122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113.15</v>
      </c>
      <c r="BM65" s="319">
        <v>0</v>
      </c>
      <c r="BN65" s="319">
        <v>3640.9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675.25</v>
      </c>
      <c r="BZ65" s="319">
        <v>0</v>
      </c>
      <c r="CA65" s="319">
        <v>0</v>
      </c>
      <c r="CB65" s="319">
        <v>0</v>
      </c>
      <c r="CC65" s="319">
        <v>56066.97</v>
      </c>
      <c r="CD65" s="29" t="s">
        <v>248</v>
      </c>
      <c r="CE65" s="32">
        <f t="shared" si="4"/>
        <v>1963720.8299999996</v>
      </c>
    </row>
    <row r="66">
      <c r="A66" s="39" t="s">
        <v>267</v>
      </c>
      <c r="B66" s="20"/>
      <c r="C66" s="24">
        <v>46550.94000000001</v>
      </c>
      <c r="D66" s="24">
        <v>0</v>
      </c>
      <c r="E66" s="24">
        <v>804906.8899999999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239990.02000000002</v>
      </c>
      <c r="P66" s="30">
        <v>1677140.0799999996</v>
      </c>
      <c r="Q66" s="30">
        <v>37951.22</v>
      </c>
      <c r="R66" s="30">
        <v>0</v>
      </c>
      <c r="S66" s="319">
        <v>134818.4</v>
      </c>
      <c r="T66" s="319">
        <v>231117.5</v>
      </c>
      <c r="U66" s="31">
        <v>1733383.5400000003</v>
      </c>
      <c r="V66" s="30">
        <v>20528.089999999997</v>
      </c>
      <c r="W66" s="30">
        <v>153066.34</v>
      </c>
      <c r="X66" s="30">
        <v>182611.99000000002</v>
      </c>
      <c r="Y66" s="30">
        <v>1873241.98</v>
      </c>
      <c r="Z66" s="30">
        <v>1394594.53</v>
      </c>
      <c r="AA66" s="30">
        <v>352950.94</v>
      </c>
      <c r="AB66" s="320">
        <v>332916.82</v>
      </c>
      <c r="AC66" s="30">
        <v>7438.65</v>
      </c>
      <c r="AD66" s="30">
        <v>624071.93</v>
      </c>
      <c r="AE66" s="30">
        <v>865704.22000000009</v>
      </c>
      <c r="AF66" s="30">
        <v>0</v>
      </c>
      <c r="AG66" s="30">
        <v>447870.35</v>
      </c>
      <c r="AH66" s="30">
        <v>0</v>
      </c>
      <c r="AI66" s="30">
        <v>0</v>
      </c>
      <c r="AJ66" s="30">
        <v>5994711.8800000008</v>
      </c>
      <c r="AK66" s="30">
        <v>74368.08</v>
      </c>
      <c r="AL66" s="30">
        <v>27066.86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412315.38</v>
      </c>
      <c r="AW66" s="319">
        <v>0</v>
      </c>
      <c r="AX66" s="319">
        <v>0</v>
      </c>
      <c r="AY66" s="30">
        <v>113946.8</v>
      </c>
      <c r="AZ66" s="30">
        <v>0</v>
      </c>
      <c r="BA66" s="319">
        <v>0</v>
      </c>
      <c r="BB66" s="319">
        <v>0</v>
      </c>
      <c r="BC66" s="319">
        <v>0</v>
      </c>
      <c r="BD66" s="319">
        <v>0</v>
      </c>
      <c r="BE66" s="30">
        <v>4256925.82</v>
      </c>
      <c r="BF66" s="319">
        <v>285505.37999999995</v>
      </c>
      <c r="BG66" s="319">
        <v>0</v>
      </c>
      <c r="BH66" s="319">
        <v>0</v>
      </c>
      <c r="BI66" s="319">
        <v>0</v>
      </c>
      <c r="BJ66" s="319">
        <v>0</v>
      </c>
      <c r="BK66" s="319">
        <v>10284378</v>
      </c>
      <c r="BL66" s="319">
        <v>435.56</v>
      </c>
      <c r="BM66" s="319">
        <v>0</v>
      </c>
      <c r="BN66" s="319">
        <v>345681.5</v>
      </c>
      <c r="BO66" s="319">
        <v>0</v>
      </c>
      <c r="BP66" s="319">
        <v>0</v>
      </c>
      <c r="BQ66" s="319">
        <v>0</v>
      </c>
      <c r="BR66" s="319">
        <v>0</v>
      </c>
      <c r="BS66" s="319">
        <v>0</v>
      </c>
      <c r="BT66" s="319">
        <v>0</v>
      </c>
      <c r="BU66" s="319">
        <v>0</v>
      </c>
      <c r="BV66" s="319">
        <v>0</v>
      </c>
      <c r="BW66" s="319">
        <v>9173.15</v>
      </c>
      <c r="BX66" s="319">
        <v>0</v>
      </c>
      <c r="BY66" s="319">
        <v>77436.41</v>
      </c>
      <c r="BZ66" s="319">
        <v>0</v>
      </c>
      <c r="CA66" s="319">
        <v>0</v>
      </c>
      <c r="CB66" s="319">
        <v>40600</v>
      </c>
      <c r="CC66" s="319">
        <v>26407915.17</v>
      </c>
      <c r="CD66" s="29" t="s">
        <v>248</v>
      </c>
      <c r="CE66" s="32">
        <f t="shared" si="4"/>
        <v>59491314.42</v>
      </c>
    </row>
    <row r="67">
      <c r="A67" s="39" t="s">
        <v>16</v>
      </c>
      <c r="B67" s="20"/>
      <c r="C67" s="32">
        <f ref="C67:BN67" t="shared" si="7">ROUND(C51+C52,0)</f>
        <v>295884</v>
      </c>
      <c r="D67" s="32">
        <f t="shared" si="7"/>
        <v>0</v>
      </c>
      <c r="E67" s="32">
        <f t="shared" si="7"/>
        <v>2100287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860198</v>
      </c>
      <c r="P67" s="32">
        <f t="shared" si="7"/>
        <v>2123391</v>
      </c>
      <c r="Q67" s="32">
        <f t="shared" si="7"/>
        <v>100461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356761</v>
      </c>
      <c r="V67" s="32">
        <f t="shared" si="7"/>
        <v>17103</v>
      </c>
      <c r="W67" s="32">
        <f t="shared" si="7"/>
        <v>335694</v>
      </c>
      <c r="X67" s="32">
        <f t="shared" si="7"/>
        <v>128973</v>
      </c>
      <c r="Y67" s="32">
        <f t="shared" si="7"/>
        <v>1275751</v>
      </c>
      <c r="Z67" s="32">
        <f t="shared" si="7"/>
        <v>748688</v>
      </c>
      <c r="AA67" s="32">
        <f t="shared" si="7"/>
        <v>131967</v>
      </c>
      <c r="AB67" s="32">
        <f t="shared" si="7"/>
        <v>400445</v>
      </c>
      <c r="AC67" s="32">
        <f t="shared" si="7"/>
        <v>128324</v>
      </c>
      <c r="AD67" s="32">
        <f t="shared" si="7"/>
        <v>0</v>
      </c>
      <c r="AE67" s="32">
        <f t="shared" si="7"/>
        <v>3573</v>
      </c>
      <c r="AF67" s="32">
        <f t="shared" si="7"/>
        <v>0</v>
      </c>
      <c r="AG67" s="32">
        <f t="shared" si="7"/>
        <v>1022640</v>
      </c>
      <c r="AH67" s="32">
        <f t="shared" si="7"/>
        <v>0</v>
      </c>
      <c r="AI67" s="32">
        <f t="shared" si="7"/>
        <v>0</v>
      </c>
      <c r="AJ67" s="32">
        <f t="shared" si="7"/>
        <v>2768900</v>
      </c>
      <c r="AK67" s="32">
        <f t="shared" si="7"/>
        <v>2545</v>
      </c>
      <c r="AL67" s="32">
        <f t="shared" si="7"/>
        <v>2578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65563</v>
      </c>
      <c r="AW67" s="32">
        <f t="shared" si="7"/>
        <v>0</v>
      </c>
      <c r="AX67" s="32">
        <f t="shared" si="7"/>
        <v>0</v>
      </c>
      <c r="AY67" s="32">
        <f t="shared" si="7"/>
        <v>223969</v>
      </c>
      <c r="AZ67" s="32">
        <f t="shared" si="7"/>
        <v>0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2058419</v>
      </c>
      <c r="BF67" s="32">
        <f t="shared" si="7"/>
        <v>158464</v>
      </c>
      <c r="BG67" s="32">
        <f t="shared" si="7"/>
        <v>0</v>
      </c>
      <c r="BH67" s="32">
        <f t="shared" si="7"/>
        <v>0</v>
      </c>
      <c r="BI67" s="32">
        <f t="shared" si="7"/>
        <v>358</v>
      </c>
      <c r="BJ67" s="32">
        <f t="shared" si="7"/>
        <v>0</v>
      </c>
      <c r="BK67" s="32">
        <f t="shared" si="7"/>
        <v>0</v>
      </c>
      <c r="BL67" s="32">
        <f t="shared" si="7"/>
        <v>9137</v>
      </c>
      <c r="BM67" s="32">
        <f t="shared" si="7"/>
        <v>0</v>
      </c>
      <c r="BN67" s="32">
        <f t="shared" si="7"/>
        <v>777973</v>
      </c>
      <c r="BO67" s="32">
        <f ref="BO67:CC67" t="shared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104739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84548</v>
      </c>
      <c r="BW67" s="32">
        <f t="shared" si="8"/>
        <v>0</v>
      </c>
      <c r="BX67" s="32">
        <f t="shared" si="8"/>
        <v>0</v>
      </c>
      <c r="BY67" s="32">
        <f t="shared" si="8"/>
        <v>36663</v>
      </c>
      <c r="BZ67" s="32">
        <f t="shared" si="8"/>
        <v>0</v>
      </c>
      <c r="CA67" s="32">
        <f t="shared" si="8"/>
        <v>46124</v>
      </c>
      <c r="CB67" s="32">
        <f t="shared" si="8"/>
        <v>0</v>
      </c>
      <c r="CC67" s="32">
        <f t="shared" si="8"/>
        <v>237868</v>
      </c>
      <c r="CD67" s="29" t="s">
        <v>248</v>
      </c>
      <c r="CE67" s="32">
        <f t="shared" si="4"/>
        <v>16607988</v>
      </c>
    </row>
    <row r="68">
      <c r="A68" s="39" t="s">
        <v>268</v>
      </c>
      <c r="B68" s="32"/>
      <c r="C68" s="24">
        <v>0</v>
      </c>
      <c r="D68" s="24">
        <v>0</v>
      </c>
      <c r="E68" s="24">
        <v>23312.25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3532.72</v>
      </c>
      <c r="P68" s="30">
        <v>343936.96</v>
      </c>
      <c r="Q68" s="30">
        <v>5497.22</v>
      </c>
      <c r="R68" s="30">
        <v>0</v>
      </c>
      <c r="S68" s="319">
        <v>43282.3</v>
      </c>
      <c r="T68" s="319">
        <v>0</v>
      </c>
      <c r="U68" s="31">
        <v>31730.850000000002</v>
      </c>
      <c r="V68" s="30">
        <v>2204.65</v>
      </c>
      <c r="W68" s="30">
        <v>189756.35</v>
      </c>
      <c r="X68" s="30">
        <v>0</v>
      </c>
      <c r="Y68" s="30">
        <v>222842.3</v>
      </c>
      <c r="Z68" s="30">
        <v>3458.96</v>
      </c>
      <c r="AA68" s="30">
        <v>470.13</v>
      </c>
      <c r="AB68" s="320">
        <v>6428.93</v>
      </c>
      <c r="AC68" s="30">
        <v>2274.58</v>
      </c>
      <c r="AD68" s="30">
        <v>0</v>
      </c>
      <c r="AE68" s="30">
        <v>107.05</v>
      </c>
      <c r="AF68" s="30">
        <v>0</v>
      </c>
      <c r="AG68" s="30">
        <v>16225.36</v>
      </c>
      <c r="AH68" s="30">
        <v>0</v>
      </c>
      <c r="AI68" s="30">
        <v>0</v>
      </c>
      <c r="AJ68" s="30">
        <v>4753651.17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4114.88</v>
      </c>
      <c r="AW68" s="319">
        <v>0</v>
      </c>
      <c r="AX68" s="319">
        <v>0</v>
      </c>
      <c r="AY68" s="30">
        <v>7994.2</v>
      </c>
      <c r="AZ68" s="30">
        <v>0</v>
      </c>
      <c r="BA68" s="319">
        <v>0</v>
      </c>
      <c r="BB68" s="319">
        <v>0</v>
      </c>
      <c r="BC68" s="319">
        <v>0</v>
      </c>
      <c r="BD68" s="319">
        <v>294783.28</v>
      </c>
      <c r="BE68" s="30">
        <v>208025.69</v>
      </c>
      <c r="BF68" s="319">
        <v>920.91000000000008</v>
      </c>
      <c r="BG68" s="319">
        <v>0</v>
      </c>
      <c r="BH68" s="319">
        <v>0</v>
      </c>
      <c r="BI68" s="319">
        <v>640.04</v>
      </c>
      <c r="BJ68" s="319">
        <v>0</v>
      </c>
      <c r="BK68" s="319">
        <v>0</v>
      </c>
      <c r="BL68" s="319">
        <v>4283.46</v>
      </c>
      <c r="BM68" s="319">
        <v>0</v>
      </c>
      <c r="BN68" s="319">
        <v>51615.539999999994</v>
      </c>
      <c r="BO68" s="319">
        <v>0</v>
      </c>
      <c r="BP68" s="319">
        <v>0</v>
      </c>
      <c r="BQ68" s="319">
        <v>0</v>
      </c>
      <c r="BR68" s="319">
        <v>59.92</v>
      </c>
      <c r="BS68" s="319">
        <v>0</v>
      </c>
      <c r="BT68" s="319">
        <v>1499.1</v>
      </c>
      <c r="BU68" s="319">
        <v>0</v>
      </c>
      <c r="BV68" s="319">
        <v>0</v>
      </c>
      <c r="BW68" s="319">
        <v>4173.28</v>
      </c>
      <c r="BX68" s="319">
        <v>0</v>
      </c>
      <c r="BY68" s="319">
        <v>1750.57</v>
      </c>
      <c r="BZ68" s="319">
        <v>0</v>
      </c>
      <c r="CA68" s="319">
        <v>0</v>
      </c>
      <c r="CB68" s="319">
        <v>0</v>
      </c>
      <c r="CC68" s="319">
        <v>127849.62</v>
      </c>
      <c r="CD68" s="29" t="s">
        <v>248</v>
      </c>
      <c r="CE68" s="32">
        <f t="shared" si="4"/>
        <v>6356422.2700000014</v>
      </c>
    </row>
    <row r="69">
      <c r="A69" s="39" t="s">
        <v>269</v>
      </c>
      <c r="B69" s="20"/>
      <c r="C69" s="32">
        <f ref="C69:BN69" t="shared" si="9">SUM(C70:C83)</f>
        <v>3605.65</v>
      </c>
      <c r="D69" s="32">
        <f t="shared" si="9"/>
        <v>0</v>
      </c>
      <c r="E69" s="32">
        <f t="shared" si="9"/>
        <v>21529.12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8705.55</v>
      </c>
      <c r="P69" s="32">
        <f t="shared" si="9"/>
        <v>269018.71</v>
      </c>
      <c r="Q69" s="32">
        <f t="shared" si="9"/>
        <v>4419.36</v>
      </c>
      <c r="R69" s="32">
        <f t="shared" si="9"/>
        <v>0</v>
      </c>
      <c r="S69" s="32">
        <f t="shared" si="9"/>
        <v>80136.079999999987</v>
      </c>
      <c r="T69" s="32">
        <f t="shared" si="9"/>
        <v>0</v>
      </c>
      <c r="U69" s="32">
        <f t="shared" si="9"/>
        <v>23806.44</v>
      </c>
      <c r="V69" s="32">
        <f t="shared" si="9"/>
        <v>187.43</v>
      </c>
      <c r="W69" s="32">
        <f t="shared" si="9"/>
        <v>2747.0299999999997</v>
      </c>
      <c r="X69" s="32">
        <f t="shared" si="9"/>
        <v>16099.24</v>
      </c>
      <c r="Y69" s="32">
        <f t="shared" si="9"/>
        <v>48708.76</v>
      </c>
      <c r="Z69" s="32">
        <f t="shared" si="9"/>
        <v>46.44</v>
      </c>
      <c r="AA69" s="32">
        <f t="shared" si="9"/>
        <v>0</v>
      </c>
      <c r="AB69" s="32">
        <f t="shared" si="9"/>
        <v>59474.319999999992</v>
      </c>
      <c r="AC69" s="32">
        <f t="shared" si="9"/>
        <v>3715.3599999999997</v>
      </c>
      <c r="AD69" s="32">
        <f t="shared" si="9"/>
        <v>0</v>
      </c>
      <c r="AE69" s="32">
        <f t="shared" si="9"/>
        <v>1575</v>
      </c>
      <c r="AF69" s="32">
        <f t="shared" si="9"/>
        <v>0</v>
      </c>
      <c r="AG69" s="32">
        <f t="shared" si="9"/>
        <v>21092.73</v>
      </c>
      <c r="AH69" s="32">
        <f t="shared" si="9"/>
        <v>0</v>
      </c>
      <c r="AI69" s="32">
        <f t="shared" si="9"/>
        <v>0</v>
      </c>
      <c r="AJ69" s="32">
        <f t="shared" si="9"/>
        <v>655109.46999999951</v>
      </c>
      <c r="AK69" s="32">
        <f t="shared" si="9"/>
        <v>660.6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-103857.6</v>
      </c>
      <c r="AW69" s="32">
        <f t="shared" si="9"/>
        <v>0</v>
      </c>
      <c r="AX69" s="32">
        <f t="shared" si="9"/>
        <v>0</v>
      </c>
      <c r="AY69" s="32">
        <f t="shared" si="9"/>
        <v>17901.88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5381.5300000000279</v>
      </c>
      <c r="BF69" s="32">
        <f t="shared" si="9"/>
        <v>56331.93</v>
      </c>
      <c r="BG69" s="32">
        <f t="shared" si="9"/>
        <v>0</v>
      </c>
      <c r="BH69" s="32">
        <f t="shared" si="9"/>
        <v>0</v>
      </c>
      <c r="BI69" s="32">
        <f t="shared" si="9"/>
        <v>-1.75</v>
      </c>
      <c r="BJ69" s="32">
        <f t="shared" si="9"/>
        <v>0</v>
      </c>
      <c r="BK69" s="32">
        <f t="shared" si="9"/>
        <v>62070</v>
      </c>
      <c r="BL69" s="32">
        <f t="shared" si="9"/>
        <v>-0.01</v>
      </c>
      <c r="BM69" s="32">
        <f t="shared" si="9"/>
        <v>0</v>
      </c>
      <c r="BN69" s="32">
        <f t="shared" si="9"/>
        <v>215622.6</v>
      </c>
      <c r="BO69" s="32">
        <f ref="BO69:CD69" t="shared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-87008.5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106900</v>
      </c>
      <c r="BX69" s="32">
        <f t="shared" si="10"/>
        <v>0</v>
      </c>
      <c r="BY69" s="32">
        <f t="shared" si="10"/>
        <v>1767.1499999999999</v>
      </c>
      <c r="BZ69" s="32">
        <f t="shared" si="10"/>
        <v>431</v>
      </c>
      <c r="CA69" s="32">
        <f t="shared" si="10"/>
        <v>903.77999999999986</v>
      </c>
      <c r="CB69" s="32">
        <f t="shared" si="10"/>
        <v>0</v>
      </c>
      <c r="CC69" s="32">
        <f t="shared" si="10"/>
        <v>362342.8599999994</v>
      </c>
      <c r="CD69" s="32">
        <f t="shared" si="10"/>
        <v>14522531.17</v>
      </c>
      <c r="CE69" s="32">
        <f>SUM(CE70:CE84)</f>
        <v>27099087.39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13">
        <v>3605.65</v>
      </c>
      <c r="D83" s="213">
        <v>0</v>
      </c>
      <c r="E83" s="214">
        <v>21529.12</v>
      </c>
      <c r="F83" s="214">
        <v>0</v>
      </c>
      <c r="G83" s="213">
        <v>0</v>
      </c>
      <c r="H83" s="213">
        <v>0</v>
      </c>
      <c r="I83" s="214">
        <v>0</v>
      </c>
      <c r="J83" s="214">
        <v>0</v>
      </c>
      <c r="K83" s="214">
        <v>0</v>
      </c>
      <c r="L83" s="214">
        <v>0</v>
      </c>
      <c r="M83" s="213">
        <v>0</v>
      </c>
      <c r="N83" s="213">
        <v>0</v>
      </c>
      <c r="O83" s="213">
        <v>8705.55</v>
      </c>
      <c r="P83" s="214">
        <v>269018.71</v>
      </c>
      <c r="Q83" s="214">
        <v>4419.36</v>
      </c>
      <c r="R83" s="227">
        <v>0</v>
      </c>
      <c r="S83" s="214">
        <v>80136.079999999987</v>
      </c>
      <c r="T83" s="213">
        <v>0</v>
      </c>
      <c r="U83" s="214">
        <v>23806.44</v>
      </c>
      <c r="V83" s="214">
        <v>187.43</v>
      </c>
      <c r="W83" s="213">
        <v>2747.0299999999997</v>
      </c>
      <c r="X83" s="214">
        <v>16099.24</v>
      </c>
      <c r="Y83" s="214">
        <v>48708.76</v>
      </c>
      <c r="Z83" s="214">
        <v>46.44</v>
      </c>
      <c r="AA83" s="214">
        <v>0</v>
      </c>
      <c r="AB83" s="214">
        <v>59474.319999999992</v>
      </c>
      <c r="AC83" s="214">
        <v>3715.3599999999997</v>
      </c>
      <c r="AD83" s="214">
        <v>0</v>
      </c>
      <c r="AE83" s="214">
        <v>1575</v>
      </c>
      <c r="AF83" s="214">
        <v>0</v>
      </c>
      <c r="AG83" s="214">
        <v>21092.73</v>
      </c>
      <c r="AH83" s="214">
        <v>0</v>
      </c>
      <c r="AI83" s="214">
        <v>0</v>
      </c>
      <c r="AJ83" s="214">
        <v>655109.46999999951</v>
      </c>
      <c r="AK83" s="214">
        <v>660.6</v>
      </c>
      <c r="AL83" s="214">
        <v>0</v>
      </c>
      <c r="AM83" s="214">
        <v>0</v>
      </c>
      <c r="AN83" s="214">
        <v>0</v>
      </c>
      <c r="AO83" s="213">
        <v>0</v>
      </c>
      <c r="AP83" s="214">
        <v>0</v>
      </c>
      <c r="AQ83" s="213">
        <v>0</v>
      </c>
      <c r="AR83" s="213">
        <v>0</v>
      </c>
      <c r="AS83" s="213">
        <v>0</v>
      </c>
      <c r="AT83" s="213">
        <v>0</v>
      </c>
      <c r="AU83" s="214">
        <v>0</v>
      </c>
      <c r="AV83" s="214">
        <v>-103857.6</v>
      </c>
      <c r="AW83" s="214">
        <v>0</v>
      </c>
      <c r="AX83" s="214">
        <v>0</v>
      </c>
      <c r="AY83" s="214">
        <v>17901.88</v>
      </c>
      <c r="AZ83" s="214">
        <v>0</v>
      </c>
      <c r="BA83" s="214">
        <v>0</v>
      </c>
      <c r="BB83" s="214">
        <v>0</v>
      </c>
      <c r="BC83" s="214">
        <v>0</v>
      </c>
      <c r="BD83" s="214">
        <v>0</v>
      </c>
      <c r="BE83" s="214">
        <v>5381.5300000000279</v>
      </c>
      <c r="BF83" s="214">
        <v>56331.93</v>
      </c>
      <c r="BG83" s="214">
        <v>0</v>
      </c>
      <c r="BH83" s="227">
        <v>0</v>
      </c>
      <c r="BI83" s="214">
        <v>-1.75</v>
      </c>
      <c r="BJ83" s="214">
        <v>0</v>
      </c>
      <c r="BK83" s="214">
        <v>62070</v>
      </c>
      <c r="BL83" s="214">
        <v>-0.01</v>
      </c>
      <c r="BM83" s="214">
        <v>0</v>
      </c>
      <c r="BN83" s="214">
        <v>215622.6</v>
      </c>
      <c r="BO83" s="214">
        <v>0</v>
      </c>
      <c r="BP83" s="214">
        <v>0</v>
      </c>
      <c r="BQ83" s="214">
        <v>0</v>
      </c>
      <c r="BR83" s="214">
        <v>-87008.5</v>
      </c>
      <c r="BS83" s="214">
        <v>0</v>
      </c>
      <c r="BT83" s="214">
        <v>0</v>
      </c>
      <c r="BU83" s="214">
        <v>0</v>
      </c>
      <c r="BV83" s="214">
        <v>0</v>
      </c>
      <c r="BW83" s="214">
        <v>106900</v>
      </c>
      <c r="BX83" s="214">
        <v>0</v>
      </c>
      <c r="BY83" s="214">
        <v>1767.1499999999999</v>
      </c>
      <c r="BZ83" s="214">
        <v>431</v>
      </c>
      <c r="CA83" s="214">
        <v>903.77999999999986</v>
      </c>
      <c r="CB83" s="214">
        <v>0</v>
      </c>
      <c r="CC83" s="214">
        <v>362342.8599999994</v>
      </c>
      <c r="CD83" s="345">
        <v>14522531.17</v>
      </c>
      <c r="CE83" s="32">
        <f t="shared" si="11"/>
        <v>16381953.329999998</v>
      </c>
    </row>
    <row r="84">
      <c r="A84" s="39" t="s">
        <v>284</v>
      </c>
      <c r="B84" s="20"/>
      <c r="C84" s="213">
        <v>0</v>
      </c>
      <c r="D84" s="213">
        <v>0</v>
      </c>
      <c r="E84" s="213">
        <v>15208.33</v>
      </c>
      <c r="F84" s="214">
        <v>0</v>
      </c>
      <c r="G84" s="213">
        <v>0</v>
      </c>
      <c r="H84" s="213">
        <v>0</v>
      </c>
      <c r="I84" s="213">
        <v>0</v>
      </c>
      <c r="J84" s="214">
        <v>0</v>
      </c>
      <c r="K84" s="214">
        <v>0</v>
      </c>
      <c r="L84" s="214">
        <v>0</v>
      </c>
      <c r="M84" s="213">
        <v>0</v>
      </c>
      <c r="N84" s="213">
        <v>0</v>
      </c>
      <c r="O84" s="213">
        <v>8940</v>
      </c>
      <c r="P84" s="213">
        <v>384052</v>
      </c>
      <c r="Q84" s="213">
        <v>0</v>
      </c>
      <c r="R84" s="213">
        <v>0</v>
      </c>
      <c r="S84" s="213">
        <v>0</v>
      </c>
      <c r="T84" s="213">
        <v>0</v>
      </c>
      <c r="U84" s="214">
        <v>66078.65</v>
      </c>
      <c r="V84" s="213">
        <v>0</v>
      </c>
      <c r="W84" s="213">
        <v>0</v>
      </c>
      <c r="X84" s="214">
        <v>0</v>
      </c>
      <c r="Y84" s="214">
        <v>2560.52</v>
      </c>
      <c r="Z84" s="214">
        <v>147738.48</v>
      </c>
      <c r="AA84" s="214">
        <v>0</v>
      </c>
      <c r="AB84" s="214">
        <v>112764.96</v>
      </c>
      <c r="AC84" s="214">
        <v>0</v>
      </c>
      <c r="AD84" s="214">
        <v>0</v>
      </c>
      <c r="AE84" s="214">
        <v>0</v>
      </c>
      <c r="AF84" s="214">
        <v>0</v>
      </c>
      <c r="AG84" s="214">
        <v>6250</v>
      </c>
      <c r="AH84" s="214">
        <v>0</v>
      </c>
      <c r="AI84" s="214">
        <v>0</v>
      </c>
      <c r="AJ84" s="214">
        <v>1362337.5300000003</v>
      </c>
      <c r="AK84" s="214">
        <v>0</v>
      </c>
      <c r="AL84" s="214">
        <v>0</v>
      </c>
      <c r="AM84" s="214">
        <v>0</v>
      </c>
      <c r="AN84" s="214">
        <v>0</v>
      </c>
      <c r="AO84" s="214">
        <v>0</v>
      </c>
      <c r="AP84" s="214">
        <v>0</v>
      </c>
      <c r="AQ84" s="214">
        <v>0</v>
      </c>
      <c r="AR84" s="214">
        <v>0</v>
      </c>
      <c r="AS84" s="214">
        <v>0</v>
      </c>
      <c r="AT84" s="214">
        <v>0</v>
      </c>
      <c r="AU84" s="214">
        <v>0</v>
      </c>
      <c r="AV84" s="214">
        <v>5196840.71</v>
      </c>
      <c r="AW84" s="214">
        <v>0</v>
      </c>
      <c r="AX84" s="214">
        <v>0</v>
      </c>
      <c r="AY84" s="214">
        <v>341809</v>
      </c>
      <c r="AZ84" s="214">
        <v>0</v>
      </c>
      <c r="BA84" s="214">
        <v>0</v>
      </c>
      <c r="BB84" s="214">
        <v>0</v>
      </c>
      <c r="BC84" s="214">
        <v>0</v>
      </c>
      <c r="BD84" s="214">
        <v>0</v>
      </c>
      <c r="BE84" s="214">
        <v>2378492.4000000004</v>
      </c>
      <c r="BF84" s="214">
        <v>0</v>
      </c>
      <c r="BG84" s="214">
        <v>0</v>
      </c>
      <c r="BH84" s="214">
        <v>0</v>
      </c>
      <c r="BI84" s="214">
        <v>26818</v>
      </c>
      <c r="BJ84" s="214">
        <v>0</v>
      </c>
      <c r="BK84" s="214">
        <v>0</v>
      </c>
      <c r="BL84" s="214">
        <v>0</v>
      </c>
      <c r="BM84" s="214">
        <v>0</v>
      </c>
      <c r="BN84" s="214">
        <v>0</v>
      </c>
      <c r="BO84" s="214">
        <v>0</v>
      </c>
      <c r="BP84" s="214">
        <v>0</v>
      </c>
      <c r="BQ84" s="214">
        <v>0</v>
      </c>
      <c r="BR84" s="214">
        <v>101.9</v>
      </c>
      <c r="BS84" s="214">
        <v>0</v>
      </c>
      <c r="BT84" s="214">
        <v>0</v>
      </c>
      <c r="BU84" s="214">
        <v>0</v>
      </c>
      <c r="BV84" s="214">
        <v>0</v>
      </c>
      <c r="BW84" s="214">
        <v>91950</v>
      </c>
      <c r="BX84" s="214">
        <v>0</v>
      </c>
      <c r="BY84" s="214">
        <v>0</v>
      </c>
      <c r="BZ84" s="214">
        <v>0</v>
      </c>
      <c r="CA84" s="214">
        <v>0</v>
      </c>
      <c r="CB84" s="214">
        <v>-32939.23</v>
      </c>
      <c r="CC84" s="214">
        <v>274282.32</v>
      </c>
      <c r="CD84" s="345">
        <v>333848.49</v>
      </c>
      <c r="CE84" s="32">
        <f t="shared" si="11"/>
        <v>10717134.06</v>
      </c>
    </row>
    <row r="85">
      <c r="A85" s="39" t="s">
        <v>285</v>
      </c>
      <c r="B85" s="32"/>
      <c r="C85" s="32">
        <f>SUM(C61:C69)-C84</f>
        <v>7765429.25</v>
      </c>
      <c r="D85" s="32">
        <f ref="D85:BO85" t="shared" si="12">SUM(D61:D69)-D84</f>
        <v>0</v>
      </c>
      <c r="E85" s="32">
        <f t="shared" si="12"/>
        <v>38279170.320000015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8006512.49</v>
      </c>
      <c r="P85" s="32">
        <f t="shared" si="12"/>
        <v>21480636.260000005</v>
      </c>
      <c r="Q85" s="32">
        <f t="shared" si="12"/>
        <v>2218901.1900000004</v>
      </c>
      <c r="R85" s="32">
        <f t="shared" si="12"/>
        <v>0</v>
      </c>
      <c r="S85" s="32">
        <f t="shared" si="12"/>
        <v>1317095.79</v>
      </c>
      <c r="T85" s="32">
        <f t="shared" si="12"/>
        <v>282477.19</v>
      </c>
      <c r="U85" s="32">
        <f t="shared" si="12"/>
        <v>7153002.5200000005</v>
      </c>
      <c r="V85" s="32">
        <f t="shared" si="12"/>
        <v>575422.37</v>
      </c>
      <c r="W85" s="32">
        <f t="shared" si="12"/>
        <v>1566178.9500000002</v>
      </c>
      <c r="X85" s="32">
        <f t="shared" si="12"/>
        <v>1942920.79</v>
      </c>
      <c r="Y85" s="32">
        <f t="shared" si="12"/>
        <v>6707052.72</v>
      </c>
      <c r="Z85" s="32">
        <f t="shared" si="12"/>
        <v>2512221.3899999997</v>
      </c>
      <c r="AA85" s="32">
        <f t="shared" si="12"/>
        <v>1000798.41</v>
      </c>
      <c r="AB85" s="32">
        <f t="shared" si="12"/>
        <v>13946513.299999999</v>
      </c>
      <c r="AC85" s="32">
        <f t="shared" si="12"/>
        <v>2692273.2700000005</v>
      </c>
      <c r="AD85" s="32">
        <f t="shared" si="12"/>
        <v>630316.95000000007</v>
      </c>
      <c r="AE85" s="32">
        <f t="shared" si="12"/>
        <v>871381.84000000008</v>
      </c>
      <c r="AF85" s="32">
        <f t="shared" si="12"/>
        <v>0</v>
      </c>
      <c r="AG85" s="32">
        <f t="shared" si="12"/>
        <v>14835464.17</v>
      </c>
      <c r="AH85" s="32">
        <f t="shared" si="12"/>
        <v>0</v>
      </c>
      <c r="AI85" s="32">
        <f t="shared" si="12"/>
        <v>0</v>
      </c>
      <c r="AJ85" s="32">
        <f t="shared" si="12"/>
        <v>59339832.41</v>
      </c>
      <c r="AK85" s="32">
        <f t="shared" si="12"/>
        <v>375091.39</v>
      </c>
      <c r="AL85" s="32">
        <f t="shared" si="12"/>
        <v>162699.97999999998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-3987278.0399999996</v>
      </c>
      <c r="AW85" s="32">
        <f t="shared" si="12"/>
        <v>0</v>
      </c>
      <c r="AX85" s="32">
        <f t="shared" si="12"/>
        <v>0</v>
      </c>
      <c r="AY85" s="32">
        <f t="shared" si="12"/>
        <v>3033206.55</v>
      </c>
      <c r="AZ85" s="32">
        <f t="shared" si="12"/>
        <v>0</v>
      </c>
      <c r="BA85" s="32">
        <f t="shared" si="12"/>
        <v>0</v>
      </c>
      <c r="BB85" s="32">
        <f t="shared" si="12"/>
        <v>0</v>
      </c>
      <c r="BC85" s="32">
        <f t="shared" si="12"/>
        <v>0</v>
      </c>
      <c r="BD85" s="32">
        <f t="shared" si="12"/>
        <v>304579.97000000003</v>
      </c>
      <c r="BE85" s="32">
        <f t="shared" si="12"/>
        <v>6255271.6599999983</v>
      </c>
      <c r="BF85" s="32">
        <f t="shared" si="12"/>
        <v>4568753.45</v>
      </c>
      <c r="BG85" s="32">
        <f t="shared" si="12"/>
        <v>0</v>
      </c>
      <c r="BH85" s="32">
        <f t="shared" si="12"/>
        <v>0</v>
      </c>
      <c r="BI85" s="32">
        <f t="shared" si="12"/>
        <v>-11235.95</v>
      </c>
      <c r="BJ85" s="32">
        <f t="shared" si="12"/>
        <v>0</v>
      </c>
      <c r="BK85" s="32">
        <f t="shared" si="12"/>
        <v>10346448</v>
      </c>
      <c r="BL85" s="32">
        <f t="shared" si="12"/>
        <v>163104.06999999998</v>
      </c>
      <c r="BM85" s="32">
        <f t="shared" si="12"/>
        <v>0</v>
      </c>
      <c r="BN85" s="32">
        <f t="shared" si="12"/>
        <v>2067242.54</v>
      </c>
      <c r="BO85" s="32">
        <f t="shared" si="12"/>
        <v>0</v>
      </c>
      <c r="BP85" s="32">
        <f ref="BP85:CD85" t="shared" si="13">SUM(BP61:BP69)-BP84</f>
        <v>0</v>
      </c>
      <c r="BQ85" s="32">
        <f t="shared" si="13"/>
        <v>0</v>
      </c>
      <c r="BR85" s="32">
        <f t="shared" si="13"/>
        <v>17688.519999999997</v>
      </c>
      <c r="BS85" s="32">
        <f t="shared" si="13"/>
        <v>0</v>
      </c>
      <c r="BT85" s="32">
        <f t="shared" si="13"/>
        <v>1883.5</v>
      </c>
      <c r="BU85" s="32">
        <f t="shared" si="13"/>
        <v>0</v>
      </c>
      <c r="BV85" s="32">
        <f t="shared" si="13"/>
        <v>84548</v>
      </c>
      <c r="BW85" s="32">
        <f t="shared" si="13"/>
        <v>156314.54</v>
      </c>
      <c r="BX85" s="32">
        <f t="shared" si="13"/>
        <v>0</v>
      </c>
      <c r="BY85" s="32">
        <f t="shared" si="13"/>
        <v>2464342.56</v>
      </c>
      <c r="BZ85" s="32">
        <f t="shared" si="13"/>
        <v>660036.49</v>
      </c>
      <c r="CA85" s="32">
        <f t="shared" si="13"/>
        <v>695671.15000000014</v>
      </c>
      <c r="CB85" s="32">
        <f t="shared" si="13"/>
        <v>73539.23000000001</v>
      </c>
      <c r="CC85" s="32">
        <f t="shared" si="13"/>
        <v>32879852.66</v>
      </c>
      <c r="CD85" s="32">
        <f t="shared" si="13"/>
        <v>14188682.68</v>
      </c>
      <c r="CE85" s="32">
        <f t="shared" si="11"/>
        <v>267624044.53000003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>
        <v>0</v>
      </c>
    </row>
    <row r="87">
      <c r="A87" s="26" t="s">
        <v>287</v>
      </c>
      <c r="B87" s="20"/>
      <c r="C87" s="24">
        <v>16957418.94</v>
      </c>
      <c r="D87" s="24">
        <v>0</v>
      </c>
      <c r="E87" s="24">
        <v>127910787.35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36297553.36</v>
      </c>
      <c r="P87" s="24">
        <v>59421372.569999985</v>
      </c>
      <c r="Q87" s="24">
        <v>2944487.2600000002</v>
      </c>
      <c r="R87" s="24">
        <v>0</v>
      </c>
      <c r="S87" s="24">
        <v>0</v>
      </c>
      <c r="T87" s="24">
        <v>789047.28</v>
      </c>
      <c r="U87" s="24">
        <v>35803583.78</v>
      </c>
      <c r="V87" s="24">
        <v>7858390.5499999989</v>
      </c>
      <c r="W87" s="24">
        <v>3980399.7899999996</v>
      </c>
      <c r="X87" s="24">
        <v>37686996.839999996</v>
      </c>
      <c r="Y87" s="24">
        <v>9612429.5599999987</v>
      </c>
      <c r="Z87" s="24">
        <v>444801.25</v>
      </c>
      <c r="AA87" s="24">
        <v>734040.05</v>
      </c>
      <c r="AB87" s="24">
        <v>72206125.289999992</v>
      </c>
      <c r="AC87" s="24">
        <v>22766991.11</v>
      </c>
      <c r="AD87" s="24">
        <v>2310011.19</v>
      </c>
      <c r="AE87" s="24">
        <v>2855372.03</v>
      </c>
      <c r="AF87" s="24">
        <v>0</v>
      </c>
      <c r="AG87" s="24">
        <v>35375772.800000004</v>
      </c>
      <c r="AH87" s="24">
        <v>0</v>
      </c>
      <c r="AI87" s="24">
        <v>0</v>
      </c>
      <c r="AJ87" s="24">
        <v>82272.33</v>
      </c>
      <c r="AK87" s="24">
        <v>1874051.2000000002</v>
      </c>
      <c r="AL87" s="24">
        <v>1331538.25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371230.58999999997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479614673.36999995</v>
      </c>
    </row>
    <row r="88">
      <c r="A88" s="26" t="s">
        <v>288</v>
      </c>
      <c r="B88" s="20"/>
      <c r="C88" s="24">
        <v>89145.88</v>
      </c>
      <c r="D88" s="24">
        <v>0</v>
      </c>
      <c r="E88" s="24">
        <v>33475519.3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2219163.2199999997</v>
      </c>
      <c r="P88" s="24">
        <v>116461789.10000001</v>
      </c>
      <c r="Q88" s="24">
        <v>11243638.5</v>
      </c>
      <c r="R88" s="24">
        <v>0</v>
      </c>
      <c r="S88" s="24">
        <v>0</v>
      </c>
      <c r="T88" s="24">
        <v>30146.2</v>
      </c>
      <c r="U88" s="24">
        <v>25998160.310000002</v>
      </c>
      <c r="V88" s="24">
        <v>6050440.0100000007</v>
      </c>
      <c r="W88" s="24">
        <v>15026298.43</v>
      </c>
      <c r="X88" s="24">
        <v>86514327.78</v>
      </c>
      <c r="Y88" s="24">
        <v>33075855.200000007</v>
      </c>
      <c r="Z88" s="24">
        <v>15890080.05</v>
      </c>
      <c r="AA88" s="24">
        <v>7899433.28</v>
      </c>
      <c r="AB88" s="24">
        <v>87331514.210000008</v>
      </c>
      <c r="AC88" s="24">
        <v>6969968.11</v>
      </c>
      <c r="AD88" s="24">
        <v>74516.489999999991</v>
      </c>
      <c r="AE88" s="24">
        <v>467460.05</v>
      </c>
      <c r="AF88" s="24">
        <v>0</v>
      </c>
      <c r="AG88" s="24">
        <v>119457631.06</v>
      </c>
      <c r="AH88" s="24">
        <v>0</v>
      </c>
      <c r="AI88" s="24">
        <v>0</v>
      </c>
      <c r="AJ88" s="24">
        <v>103068921.23</v>
      </c>
      <c r="AK88" s="24">
        <v>279126.42000000004</v>
      </c>
      <c r="AL88" s="24">
        <v>67529.3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1455.8500000000001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671692119.98</v>
      </c>
    </row>
    <row r="89">
      <c r="A89" s="26" t="s">
        <v>289</v>
      </c>
      <c r="B89" s="20"/>
      <c r="C89" s="32">
        <f>C87+C88</f>
        <v>17046564.82</v>
      </c>
      <c r="D89" s="32">
        <f ref="D89:AV89" t="shared" si="15">D87+D88</f>
        <v>0</v>
      </c>
      <c r="E89" s="32">
        <f t="shared" si="15"/>
        <v>161386306.65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38516716.58</v>
      </c>
      <c r="P89" s="32">
        <f t="shared" si="15"/>
        <v>175883161.67</v>
      </c>
      <c r="Q89" s="32">
        <f t="shared" si="15"/>
        <v>14188125.76</v>
      </c>
      <c r="R89" s="32">
        <f t="shared" si="15"/>
        <v>0</v>
      </c>
      <c r="S89" s="32">
        <f t="shared" si="15"/>
        <v>0</v>
      </c>
      <c r="T89" s="32">
        <f t="shared" si="15"/>
        <v>819193.48</v>
      </c>
      <c r="U89" s="32">
        <f t="shared" si="15"/>
        <v>61801744.09</v>
      </c>
      <c r="V89" s="32">
        <f t="shared" si="15"/>
        <v>13908830.559999999</v>
      </c>
      <c r="W89" s="32">
        <f t="shared" si="15"/>
        <v>19006698.22</v>
      </c>
      <c r="X89" s="32">
        <f t="shared" si="15"/>
        <v>124201324.62</v>
      </c>
      <c r="Y89" s="32">
        <f t="shared" si="15"/>
        <v>42688284.760000005</v>
      </c>
      <c r="Z89" s="32">
        <f t="shared" si="15"/>
        <v>16334881.3</v>
      </c>
      <c r="AA89" s="32">
        <f t="shared" si="15"/>
        <v>8633473.33</v>
      </c>
      <c r="AB89" s="32">
        <f t="shared" si="15"/>
        <v>159537639.5</v>
      </c>
      <c r="AC89" s="32">
        <f t="shared" si="15"/>
        <v>29736959.22</v>
      </c>
      <c r="AD89" s="32">
        <f t="shared" si="15"/>
        <v>2384527.6799999997</v>
      </c>
      <c r="AE89" s="32">
        <f t="shared" si="15"/>
        <v>3322832.0799999996</v>
      </c>
      <c r="AF89" s="32">
        <f t="shared" si="15"/>
        <v>0</v>
      </c>
      <c r="AG89" s="32">
        <f t="shared" si="15"/>
        <v>154833403.86</v>
      </c>
      <c r="AH89" s="32">
        <f t="shared" si="15"/>
        <v>0</v>
      </c>
      <c r="AI89" s="32">
        <f t="shared" si="15"/>
        <v>0</v>
      </c>
      <c r="AJ89" s="32">
        <f t="shared" si="15"/>
        <v>103151193.56</v>
      </c>
      <c r="AK89" s="32">
        <f t="shared" si="15"/>
        <v>2153177.62</v>
      </c>
      <c r="AL89" s="32">
        <f t="shared" si="15"/>
        <v>1399067.55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372686.43999999994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1151306793.35</v>
      </c>
    </row>
    <row r="90">
      <c r="A90" s="39" t="s">
        <v>290</v>
      </c>
      <c r="B90" s="32"/>
      <c r="C90" s="24">
        <v>6296</v>
      </c>
      <c r="D90" s="24">
        <v>0</v>
      </c>
      <c r="E90" s="24">
        <v>47930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23723</v>
      </c>
      <c r="P90" s="24">
        <v>26529</v>
      </c>
      <c r="Q90" s="24">
        <v>2295</v>
      </c>
      <c r="R90" s="24">
        <v>0</v>
      </c>
      <c r="S90" s="24">
        <v>0</v>
      </c>
      <c r="T90" s="24">
        <v>0</v>
      </c>
      <c r="U90" s="24">
        <v>8756</v>
      </c>
      <c r="V90" s="24">
        <v>0</v>
      </c>
      <c r="W90" s="24">
        <v>0</v>
      </c>
      <c r="X90" s="24">
        <v>792</v>
      </c>
      <c r="Y90" s="24">
        <v>14335</v>
      </c>
      <c r="Z90" s="24">
        <v>0</v>
      </c>
      <c r="AA90" s="24">
        <v>3771</v>
      </c>
      <c r="AB90" s="24">
        <v>1770</v>
      </c>
      <c r="AC90" s="24">
        <v>724</v>
      </c>
      <c r="AD90" s="24">
        <v>0</v>
      </c>
      <c r="AE90" s="24">
        <v>0</v>
      </c>
      <c r="AF90" s="24">
        <v>0</v>
      </c>
      <c r="AG90" s="24">
        <v>27038</v>
      </c>
      <c r="AH90" s="24">
        <v>0</v>
      </c>
      <c r="AI90" s="24">
        <v>0</v>
      </c>
      <c r="AJ90" s="24">
        <v>15672</v>
      </c>
      <c r="AK90" s="24">
        <v>76</v>
      </c>
      <c r="AL90" s="24">
        <v>77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1958</v>
      </c>
      <c r="AW90" s="24"/>
      <c r="AX90" s="24"/>
      <c r="AY90" s="24">
        <v>5726</v>
      </c>
      <c r="AZ90" s="24">
        <v>0</v>
      </c>
      <c r="BA90" s="24">
        <v>0</v>
      </c>
      <c r="BB90" s="24">
        <v>0</v>
      </c>
      <c r="BC90" s="24">
        <v>0</v>
      </c>
      <c r="BD90" s="24">
        <v>0</v>
      </c>
      <c r="BE90" s="24">
        <v>23344</v>
      </c>
      <c r="BF90" s="24">
        <v>4143</v>
      </c>
      <c r="BG90" s="24">
        <v>0</v>
      </c>
      <c r="BH90" s="24">
        <v>0</v>
      </c>
      <c r="BI90" s="24">
        <v>0</v>
      </c>
      <c r="BJ90" s="24"/>
      <c r="BK90" s="24"/>
      <c r="BL90" s="24"/>
      <c r="BM90" s="24"/>
      <c r="BN90" s="24">
        <v>21347</v>
      </c>
      <c r="BO90" s="24">
        <v>0</v>
      </c>
      <c r="BP90" s="24">
        <v>0</v>
      </c>
      <c r="BQ90" s="24">
        <v>0</v>
      </c>
      <c r="BR90" s="24">
        <v>3128</v>
      </c>
      <c r="BS90" s="24"/>
      <c r="BT90" s="24"/>
      <c r="BU90" s="24"/>
      <c r="BV90" s="24">
        <v>2525</v>
      </c>
      <c r="BW90" s="24">
        <v>0</v>
      </c>
      <c r="BX90" s="24">
        <v>0</v>
      </c>
      <c r="BY90" s="24">
        <v>688</v>
      </c>
      <c r="BZ90" s="24"/>
      <c r="CA90" s="24"/>
      <c r="CB90" s="24"/>
      <c r="CC90" s="24"/>
      <c r="CD90" s="264" t="s">
        <v>248</v>
      </c>
      <c r="CE90" s="32">
        <f t="shared" si="14"/>
        <v>242643</v>
      </c>
      <c r="CF90" s="32">
        <f>BE59-CE90</f>
        <v>0</v>
      </c>
    </row>
    <row r="91">
      <c r="A91" s="26" t="s">
        <v>291</v>
      </c>
      <c r="B91" s="20"/>
      <c r="C91" s="24">
        <v>48232</v>
      </c>
      <c r="D91" s="24">
        <v>0</v>
      </c>
      <c r="E91" s="24">
        <v>43403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10485</v>
      </c>
      <c r="P91" s="24">
        <v>4</v>
      </c>
      <c r="Q91" s="24">
        <v>0</v>
      </c>
      <c r="R91" s="24">
        <v>0</v>
      </c>
      <c r="S91" s="24">
        <v>0</v>
      </c>
      <c r="T91" s="24">
        <v>1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13413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/>
      <c r="AX91" s="321" t="s">
        <v>248</v>
      </c>
      <c r="AY91" s="321" t="s">
        <v>248</v>
      </c>
      <c r="AZ91" s="24">
        <v>1177</v>
      </c>
      <c r="BA91" s="24"/>
      <c r="BB91" s="24"/>
      <c r="BC91" s="24"/>
      <c r="BD91" s="29" t="s">
        <v>248</v>
      </c>
      <c r="BE91" s="29" t="s">
        <v>248</v>
      </c>
      <c r="BF91" s="24"/>
      <c r="BG91" s="29" t="s">
        <v>248</v>
      </c>
      <c r="BH91" s="24"/>
      <c r="BI91" s="24"/>
      <c r="BJ91" s="29" t="s">
        <v>248</v>
      </c>
      <c r="BK91" s="24"/>
      <c r="BL91" s="24"/>
      <c r="BM91" s="24"/>
      <c r="BN91" s="29" t="s">
        <v>248</v>
      </c>
      <c r="BO91" s="29" t="s">
        <v>248</v>
      </c>
      <c r="BP91" s="29" t="s">
        <v>248</v>
      </c>
      <c r="BQ91" s="29" t="s">
        <v>248</v>
      </c>
      <c r="BR91" s="24"/>
      <c r="BS91" s="24"/>
      <c r="BT91" s="24"/>
      <c r="BU91" s="24"/>
      <c r="BV91" s="24">
        <v>0</v>
      </c>
      <c r="BW91" s="24">
        <v>0</v>
      </c>
      <c r="BX91" s="24">
        <v>0</v>
      </c>
      <c r="BY91" s="24">
        <v>0</v>
      </c>
      <c r="BZ91" s="24"/>
      <c r="CA91" s="24"/>
      <c r="CB91" s="24"/>
      <c r="CC91" s="29" t="s">
        <v>248</v>
      </c>
      <c r="CD91" s="29" t="s">
        <v>248</v>
      </c>
      <c r="CE91" s="32">
        <f t="shared" si="14"/>
        <v>116715</v>
      </c>
      <c r="CF91" s="32">
        <f>AY59-CE91</f>
        <v>0</v>
      </c>
    </row>
    <row r="92">
      <c r="A92" s="26" t="s">
        <v>292</v>
      </c>
      <c r="B92" s="20"/>
      <c r="C92" s="24">
        <v>2340.3803489497445</v>
      </c>
      <c r="D92" s="24">
        <v>0</v>
      </c>
      <c r="E92" s="24">
        <v>17816.777338812146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8818.4312290557154</v>
      </c>
      <c r="P92" s="24">
        <v>9861.49146716769</v>
      </c>
      <c r="Q92" s="24">
        <v>853.10878348787537</v>
      </c>
      <c r="R92" s="24">
        <v>0</v>
      </c>
      <c r="S92" s="24">
        <v>0</v>
      </c>
      <c r="T92" s="24">
        <v>0</v>
      </c>
      <c r="U92" s="24">
        <v>3254.8237508583165</v>
      </c>
      <c r="V92" s="24">
        <v>0</v>
      </c>
      <c r="W92" s="24">
        <v>0</v>
      </c>
      <c r="X92" s="24">
        <v>294.40616841934525</v>
      </c>
      <c r="Y92" s="24">
        <v>5328.6773033981235</v>
      </c>
      <c r="Z92" s="24">
        <v>0</v>
      </c>
      <c r="AA92" s="24">
        <v>1401.7748246330189</v>
      </c>
      <c r="AB92" s="24">
        <v>657.95317942202155</v>
      </c>
      <c r="AC92" s="24">
        <v>269.12887113081564</v>
      </c>
      <c r="AD92" s="24">
        <v>0</v>
      </c>
      <c r="AE92" s="24">
        <v>0</v>
      </c>
      <c r="AF92" s="24">
        <v>0</v>
      </c>
      <c r="AG92" s="24">
        <v>10050.699471871536</v>
      </c>
      <c r="AH92" s="24">
        <v>0</v>
      </c>
      <c r="AI92" s="24">
        <v>0</v>
      </c>
      <c r="AJ92" s="24">
        <v>5825.6735750858315</v>
      </c>
      <c r="AK92" s="24">
        <v>28.25109696953313</v>
      </c>
      <c r="AL92" s="24">
        <v>28.622821929658564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727.8374719256035</v>
      </c>
      <c r="AW92" s="24"/>
      <c r="AX92" s="321" t="s">
        <v>248</v>
      </c>
      <c r="AY92" s="321" t="s">
        <v>248</v>
      </c>
      <c r="AZ92" s="29" t="s">
        <v>248</v>
      </c>
      <c r="BA92" s="24"/>
      <c r="BB92" s="24"/>
      <c r="BC92" s="24"/>
      <c r="BD92" s="29" t="s">
        <v>248</v>
      </c>
      <c r="BE92" s="29" t="s">
        <v>248</v>
      </c>
      <c r="BF92" s="29" t="s">
        <v>248</v>
      </c>
      <c r="BG92" s="29" t="s">
        <v>248</v>
      </c>
      <c r="BH92" s="24"/>
      <c r="BI92" s="24"/>
      <c r="BJ92" s="29" t="s">
        <v>248</v>
      </c>
      <c r="BK92" s="24"/>
      <c r="BL92" s="24"/>
      <c r="BM92" s="24"/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/>
      <c r="BT92" s="24"/>
      <c r="BU92" s="24"/>
      <c r="BV92" s="24">
        <v>938.60552431672568</v>
      </c>
      <c r="BW92" s="24">
        <v>0</v>
      </c>
      <c r="BX92" s="24">
        <v>0</v>
      </c>
      <c r="BY92" s="24">
        <v>255.74677256629991</v>
      </c>
      <c r="BZ92" s="24"/>
      <c r="CA92" s="24"/>
      <c r="CB92" s="24"/>
      <c r="CC92" s="29" t="s">
        <v>248</v>
      </c>
      <c r="CD92" s="29" t="s">
        <v>248</v>
      </c>
      <c r="CE92" s="32">
        <f t="shared" si="14"/>
        <v>68752.39</v>
      </c>
      <c r="CF92" s="20"/>
    </row>
    <row r="93">
      <c r="A93" s="26" t="s">
        <v>293</v>
      </c>
      <c r="B93" s="20"/>
      <c r="C93" s="24">
        <v>100323.29999999999</v>
      </c>
      <c r="D93" s="24">
        <v>0</v>
      </c>
      <c r="E93" s="24">
        <v>239827.61</v>
      </c>
      <c r="F93" s="24">
        <v>0</v>
      </c>
      <c r="G93" s="24">
        <v>0.59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74511.39</v>
      </c>
      <c r="P93" s="24">
        <v>66097.319999999992</v>
      </c>
      <c r="Q93" s="24">
        <v>5635.5</v>
      </c>
      <c r="R93" s="24">
        <v>0</v>
      </c>
      <c r="S93" s="24">
        <v>1395.99</v>
      </c>
      <c r="T93" s="24">
        <v>0</v>
      </c>
      <c r="U93" s="24">
        <v>30.55</v>
      </c>
      <c r="V93" s="24">
        <v>0</v>
      </c>
      <c r="W93" s="24">
        <v>8654.41</v>
      </c>
      <c r="X93" s="24">
        <v>14197.51</v>
      </c>
      <c r="Y93" s="24">
        <v>40261.07</v>
      </c>
      <c r="Z93" s="24">
        <v>0</v>
      </c>
      <c r="AA93" s="24">
        <v>3404.55</v>
      </c>
      <c r="AB93" s="24">
        <v>1.17</v>
      </c>
      <c r="AC93" s="24">
        <v>1316.57</v>
      </c>
      <c r="AD93" s="24">
        <v>0</v>
      </c>
      <c r="AE93" s="24">
        <v>0</v>
      </c>
      <c r="AF93" s="24">
        <v>0</v>
      </c>
      <c r="AG93" s="24">
        <v>155089.72999999998</v>
      </c>
      <c r="AH93" s="24">
        <v>0</v>
      </c>
      <c r="AI93" s="24">
        <v>0</v>
      </c>
      <c r="AJ93" s="24">
        <v>5317.63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/>
      <c r="AX93" s="321" t="s">
        <v>248</v>
      </c>
      <c r="AY93" s="321" t="s">
        <v>248</v>
      </c>
      <c r="AZ93" s="29" t="s">
        <v>248</v>
      </c>
      <c r="BA93" s="29" t="s">
        <v>248</v>
      </c>
      <c r="BB93" s="24"/>
      <c r="BC93" s="24"/>
      <c r="BD93" s="29" t="s">
        <v>248</v>
      </c>
      <c r="BE93" s="29" t="s">
        <v>248</v>
      </c>
      <c r="BF93" s="29" t="s">
        <v>248</v>
      </c>
      <c r="BG93" s="29" t="s">
        <v>248</v>
      </c>
      <c r="BH93" s="24"/>
      <c r="BI93" s="24">
        <v>37.5</v>
      </c>
      <c r="BJ93" s="29" t="s">
        <v>248</v>
      </c>
      <c r="BK93" s="24"/>
      <c r="BL93" s="24"/>
      <c r="BM93" s="24"/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248</v>
      </c>
      <c r="CD93" s="29" t="s">
        <v>248</v>
      </c>
      <c r="CE93" s="32">
        <f t="shared" si="14"/>
        <v>716102.39</v>
      </c>
      <c r="CF93" s="32">
        <f>BA59</f>
        <v>0</v>
      </c>
    </row>
    <row r="94">
      <c r="A94" s="26" t="s">
        <v>294</v>
      </c>
      <c r="B94" s="20"/>
      <c r="C94" s="315">
        <v>21.829740384615384</v>
      </c>
      <c r="D94" s="315">
        <v>0</v>
      </c>
      <c r="E94" s="315">
        <v>143.2644086538462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29.817850961538465</v>
      </c>
      <c r="P94" s="316">
        <v>23.012514423076926</v>
      </c>
      <c r="Q94" s="316">
        <v>9.6096153846153847</v>
      </c>
      <c r="R94" s="316">
        <v>0</v>
      </c>
      <c r="S94" s="317">
        <v>0</v>
      </c>
      <c r="T94" s="317">
        <v>0.24146153846153845</v>
      </c>
      <c r="U94" s="318">
        <v>0</v>
      </c>
      <c r="V94" s="316">
        <v>0.61397115384615386</v>
      </c>
      <c r="W94" s="316">
        <v>0</v>
      </c>
      <c r="X94" s="316">
        <v>0</v>
      </c>
      <c r="Y94" s="316">
        <v>0</v>
      </c>
      <c r="Z94" s="316">
        <v>0.79273076923076913</v>
      </c>
      <c r="AA94" s="316">
        <v>0</v>
      </c>
      <c r="AB94" s="317">
        <v>0</v>
      </c>
      <c r="AC94" s="316">
        <v>0</v>
      </c>
      <c r="AD94" s="316">
        <v>0</v>
      </c>
      <c r="AE94" s="316">
        <v>0</v>
      </c>
      <c r="AF94" s="316">
        <v>0</v>
      </c>
      <c r="AG94" s="316">
        <v>33.951697115384611</v>
      </c>
      <c r="AH94" s="316">
        <v>0</v>
      </c>
      <c r="AI94" s="316">
        <v>0</v>
      </c>
      <c r="AJ94" s="316">
        <v>37.568125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2.5601298076923076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303.26224519230777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>
        <v>126</v>
      </c>
      <c r="D97" s="42"/>
      <c r="E97" s="43"/>
      <c r="F97" s="16"/>
    </row>
    <row r="98">
      <c r="A98" s="32" t="s">
        <v>300</v>
      </c>
      <c r="B98" s="40" t="s">
        <v>299</v>
      </c>
      <c r="C98" s="41" t="s">
        <v>301</v>
      </c>
      <c r="D98" s="42"/>
      <c r="E98" s="43"/>
      <c r="F98" s="16"/>
    </row>
    <row r="99">
      <c r="A99" s="32" t="s">
        <v>302</v>
      </c>
      <c r="B99" s="40" t="s">
        <v>299</v>
      </c>
      <c r="C99" s="41" t="s">
        <v>303</v>
      </c>
      <c r="D99" s="42"/>
      <c r="E99" s="43"/>
      <c r="F99" s="16"/>
    </row>
    <row r="100">
      <c r="A100" s="32" t="s">
        <v>304</v>
      </c>
      <c r="B100" s="40" t="s">
        <v>299</v>
      </c>
      <c r="C100" s="41" t="s">
        <v>305</v>
      </c>
      <c r="D100" s="42"/>
      <c r="E100" s="43"/>
      <c r="F100" s="16"/>
    </row>
    <row r="101">
      <c r="A101" s="32" t="s">
        <v>306</v>
      </c>
      <c r="B101" s="40" t="s">
        <v>299</v>
      </c>
      <c r="C101" s="41" t="s">
        <v>307</v>
      </c>
      <c r="D101" s="42"/>
      <c r="E101" s="43"/>
      <c r="F101" s="16"/>
    </row>
    <row r="102">
      <c r="A102" s="32" t="s">
        <v>308</v>
      </c>
      <c r="B102" s="40" t="s">
        <v>299</v>
      </c>
      <c r="C102" s="325">
        <v>98166</v>
      </c>
      <c r="D102" s="42"/>
      <c r="E102" s="43"/>
      <c r="F102" s="16"/>
    </row>
    <row r="103">
      <c r="A103" s="32" t="s">
        <v>309</v>
      </c>
      <c r="B103" s="40" t="s">
        <v>299</v>
      </c>
      <c r="C103" s="41" t="s">
        <v>310</v>
      </c>
      <c r="D103" s="42"/>
      <c r="E103" s="43"/>
      <c r="F103" s="16"/>
    </row>
    <row r="104">
      <c r="A104" s="32" t="s">
        <v>311</v>
      </c>
      <c r="B104" s="40" t="s">
        <v>299</v>
      </c>
      <c r="C104" s="326" t="s">
        <v>312</v>
      </c>
      <c r="D104" s="42"/>
      <c r="E104" s="43"/>
      <c r="F104" s="16"/>
    </row>
    <row r="105">
      <c r="A105" s="32" t="s">
        <v>313</v>
      </c>
      <c r="B105" s="40" t="s">
        <v>299</v>
      </c>
      <c r="C105" s="326" t="s">
        <v>314</v>
      </c>
      <c r="D105" s="42"/>
      <c r="E105" s="43"/>
      <c r="F105" s="16"/>
    </row>
    <row r="106">
      <c r="A106" s="32" t="s">
        <v>315</v>
      </c>
      <c r="B106" s="40" t="s">
        <v>299</v>
      </c>
      <c r="C106" s="41" t="s">
        <v>316</v>
      </c>
      <c r="D106" s="42"/>
      <c r="E106" s="43"/>
      <c r="F106" s="16"/>
    </row>
    <row r="107">
      <c r="A107" s="32" t="s">
        <v>317</v>
      </c>
      <c r="B107" s="40" t="s">
        <v>299</v>
      </c>
      <c r="C107" s="343" t="s">
        <v>318</v>
      </c>
      <c r="D107" s="42"/>
      <c r="E107" s="43"/>
      <c r="F107" s="16"/>
    </row>
    <row r="108">
      <c r="A108" s="32" t="s">
        <v>319</v>
      </c>
      <c r="B108" s="40" t="s">
        <v>299</v>
      </c>
      <c r="C108" s="343" t="s">
        <v>320</v>
      </c>
      <c r="D108" s="42"/>
      <c r="E108" s="43"/>
      <c r="F108" s="16"/>
    </row>
    <row r="109">
      <c r="A109" s="44" t="s">
        <v>321</v>
      </c>
      <c r="B109" s="40" t="s">
        <v>299</v>
      </c>
      <c r="C109" s="41" t="s">
        <v>322</v>
      </c>
      <c r="D109" s="42"/>
      <c r="E109" s="43"/>
      <c r="F109" s="16"/>
    </row>
    <row r="110">
      <c r="A110" s="44" t="s">
        <v>323</v>
      </c>
      <c r="B110" s="40" t="s">
        <v>299</v>
      </c>
      <c r="C110" s="41" t="s">
        <v>324</v>
      </c>
      <c r="D110" s="42"/>
      <c r="E110" s="43"/>
      <c r="F110" s="16"/>
    </row>
    <row r="111">
      <c r="A111" s="38" t="s">
        <v>325</v>
      </c>
      <c r="B111" s="38"/>
      <c r="C111" s="38"/>
      <c r="D111" s="38"/>
      <c r="E111" s="38"/>
    </row>
    <row r="112">
      <c r="A112" s="45" t="s">
        <v>326</v>
      </c>
      <c r="B112" s="45"/>
      <c r="C112" s="45"/>
      <c r="D112" s="45"/>
      <c r="E112" s="45"/>
    </row>
    <row r="113">
      <c r="A113" s="20" t="s">
        <v>306</v>
      </c>
      <c r="B113" s="46" t="s">
        <v>299</v>
      </c>
      <c r="C113" s="47"/>
      <c r="D113" s="20"/>
      <c r="E113" s="20"/>
    </row>
    <row r="114">
      <c r="A114" s="20" t="s">
        <v>309</v>
      </c>
      <c r="B114" s="46" t="s">
        <v>299</v>
      </c>
      <c r="C114" s="47"/>
      <c r="D114" s="20"/>
      <c r="E114" s="20"/>
    </row>
    <row r="115">
      <c r="A115" s="20" t="s">
        <v>327</v>
      </c>
      <c r="B115" s="46" t="s">
        <v>299</v>
      </c>
      <c r="C115" s="47"/>
      <c r="D115" s="20"/>
      <c r="E115" s="20"/>
    </row>
    <row r="116">
      <c r="A116" s="45" t="s">
        <v>328</v>
      </c>
      <c r="B116" s="45"/>
      <c r="C116" s="45"/>
      <c r="D116" s="45"/>
      <c r="E116" s="45"/>
    </row>
    <row r="117">
      <c r="A117" s="20" t="s">
        <v>329</v>
      </c>
      <c r="B117" s="46" t="s">
        <v>299</v>
      </c>
      <c r="C117" s="47">
        <v>1</v>
      </c>
      <c r="D117" s="20"/>
      <c r="E117" s="20"/>
    </row>
    <row r="118">
      <c r="A118" s="20" t="s">
        <v>159</v>
      </c>
      <c r="B118" s="46" t="s">
        <v>299</v>
      </c>
      <c r="C118" s="234"/>
      <c r="D118" s="20"/>
      <c r="E118" s="20"/>
    </row>
    <row r="119">
      <c r="A119" s="45" t="s">
        <v>330</v>
      </c>
      <c r="B119" s="45"/>
      <c r="C119" s="45"/>
      <c r="D119" s="45"/>
      <c r="E119" s="45"/>
    </row>
    <row r="120">
      <c r="A120" s="20" t="s">
        <v>331</v>
      </c>
      <c r="B120" s="46" t="s">
        <v>299</v>
      </c>
      <c r="C120" s="47"/>
      <c r="D120" s="20"/>
      <c r="E120" s="20"/>
    </row>
    <row r="121">
      <c r="A121" s="20" t="s">
        <v>332</v>
      </c>
      <c r="B121" s="46" t="s">
        <v>299</v>
      </c>
      <c r="C121" s="47"/>
      <c r="D121" s="20"/>
      <c r="E121" s="20"/>
    </row>
    <row r="122">
      <c r="A122" s="20" t="s">
        <v>333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334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335</v>
      </c>
      <c r="B126" s="20"/>
      <c r="C126" s="21" t="s">
        <v>336</v>
      </c>
      <c r="D126" s="22" t="s">
        <v>242</v>
      </c>
      <c r="E126" s="20"/>
    </row>
    <row r="127">
      <c r="A127" s="20" t="s">
        <v>337</v>
      </c>
      <c r="B127" s="46" t="s">
        <v>299</v>
      </c>
      <c r="C127" s="47">
        <v>6009</v>
      </c>
      <c r="D127" s="50">
        <v>32907</v>
      </c>
      <c r="E127" s="20"/>
    </row>
    <row r="128">
      <c r="A128" s="20" t="s">
        <v>338</v>
      </c>
      <c r="B128" s="46" t="s">
        <v>299</v>
      </c>
      <c r="C128" s="47">
        <v>0</v>
      </c>
      <c r="D128" s="50">
        <v>0</v>
      </c>
      <c r="E128" s="20"/>
    </row>
    <row r="129">
      <c r="A129" s="20" t="s">
        <v>339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340</v>
      </c>
      <c r="B130" s="46" t="s">
        <v>299</v>
      </c>
      <c r="C130" s="47">
        <v>814</v>
      </c>
      <c r="D130" s="50">
        <v>1311</v>
      </c>
      <c r="E130" s="20"/>
    </row>
    <row r="131">
      <c r="A131" s="26" t="s">
        <v>341</v>
      </c>
      <c r="B131" s="20"/>
      <c r="C131" s="21" t="s">
        <v>194</v>
      </c>
      <c r="D131" s="20"/>
      <c r="E131" s="20"/>
    </row>
    <row r="132">
      <c r="A132" s="20" t="s">
        <v>342</v>
      </c>
      <c r="B132" s="46" t="s">
        <v>299</v>
      </c>
      <c r="C132" s="47">
        <v>10</v>
      </c>
      <c r="D132" s="20"/>
      <c r="E132" s="20"/>
    </row>
    <row r="133">
      <c r="A133" s="20" t="s">
        <v>343</v>
      </c>
      <c r="B133" s="46" t="s">
        <v>299</v>
      </c>
      <c r="C133" s="47">
        <v>21</v>
      </c>
      <c r="D133" s="20"/>
      <c r="E133" s="20"/>
    </row>
    <row r="134">
      <c r="A134" s="20" t="s">
        <v>344</v>
      </c>
      <c r="B134" s="46" t="s">
        <v>299</v>
      </c>
      <c r="C134" s="47">
        <v>65</v>
      </c>
      <c r="D134" s="20"/>
      <c r="E134" s="20"/>
    </row>
    <row r="135">
      <c r="A135" s="20" t="s">
        <v>345</v>
      </c>
      <c r="B135" s="46" t="s">
        <v>299</v>
      </c>
      <c r="C135" s="47">
        <v>0</v>
      </c>
      <c r="D135" s="20"/>
      <c r="E135" s="20"/>
    </row>
    <row r="136">
      <c r="A136" s="20" t="s">
        <v>346</v>
      </c>
      <c r="B136" s="46" t="s">
        <v>299</v>
      </c>
      <c r="C136" s="47">
        <v>14</v>
      </c>
      <c r="D136" s="20"/>
      <c r="E136" s="20"/>
    </row>
    <row r="137">
      <c r="A137" s="20" t="s">
        <v>347</v>
      </c>
      <c r="B137" s="46" t="s">
        <v>299</v>
      </c>
      <c r="C137" s="47">
        <v>0</v>
      </c>
      <c r="D137" s="20"/>
      <c r="E137" s="20"/>
    </row>
    <row r="138">
      <c r="A138" s="20" t="s">
        <v>123</v>
      </c>
      <c r="B138" s="46" t="s">
        <v>299</v>
      </c>
      <c r="C138" s="47">
        <v>0</v>
      </c>
      <c r="D138" s="20"/>
      <c r="E138" s="20"/>
    </row>
    <row r="139">
      <c r="A139" s="20" t="s">
        <v>348</v>
      </c>
      <c r="B139" s="46" t="s">
        <v>299</v>
      </c>
      <c r="C139" s="47">
        <v>0</v>
      </c>
      <c r="D139" s="20"/>
      <c r="E139" s="20"/>
    </row>
    <row r="140">
      <c r="A140" s="20" t="s">
        <v>349</v>
      </c>
      <c r="B140" s="46"/>
      <c r="C140" s="47">
        <v>0</v>
      </c>
      <c r="D140" s="20"/>
      <c r="E140" s="20"/>
    </row>
    <row r="141">
      <c r="A141" s="20" t="s">
        <v>339</v>
      </c>
      <c r="B141" s="46" t="s">
        <v>299</v>
      </c>
      <c r="C141" s="47">
        <v>0</v>
      </c>
      <c r="D141" s="20"/>
      <c r="E141" s="20"/>
    </row>
    <row r="142">
      <c r="A142" s="20" t="s">
        <v>350</v>
      </c>
      <c r="B142" s="46" t="s">
        <v>299</v>
      </c>
      <c r="C142" s="47">
        <v>5</v>
      </c>
      <c r="D142" s="20"/>
      <c r="E142" s="20"/>
    </row>
    <row r="143">
      <c r="A143" s="20" t="s">
        <v>351</v>
      </c>
      <c r="B143" s="20"/>
      <c r="C143" s="27"/>
      <c r="D143" s="20"/>
      <c r="E143" s="32">
        <f>SUM(C132:C142)</f>
        <v>115</v>
      </c>
    </row>
    <row r="144">
      <c r="A144" s="20" t="s">
        <v>352</v>
      </c>
      <c r="B144" s="46" t="s">
        <v>299</v>
      </c>
      <c r="C144" s="47">
        <v>159</v>
      </c>
      <c r="D144" s="20"/>
      <c r="E144" s="20"/>
    </row>
    <row r="145">
      <c r="A145" s="20" t="s">
        <v>353</v>
      </c>
      <c r="B145" s="46" t="s">
        <v>299</v>
      </c>
      <c r="C145" s="47">
        <v>16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354</v>
      </c>
      <c r="B147" s="46" t="s">
        <v>299</v>
      </c>
      <c r="C147" s="47">
        <v>0</v>
      </c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355</v>
      </c>
      <c r="B152" s="49"/>
      <c r="C152" s="49"/>
      <c r="D152" s="49"/>
      <c r="E152" s="49"/>
    </row>
    <row r="153">
      <c r="A153" s="51" t="s">
        <v>356</v>
      </c>
      <c r="B153" s="52" t="s">
        <v>357</v>
      </c>
      <c r="C153" s="53" t="s">
        <v>358</v>
      </c>
      <c r="D153" s="52" t="s">
        <v>159</v>
      </c>
      <c r="E153" s="52" t="s">
        <v>230</v>
      </c>
    </row>
    <row r="154">
      <c r="A154" s="20" t="s">
        <v>336</v>
      </c>
      <c r="B154" s="50">
        <v>2616</v>
      </c>
      <c r="C154" s="50">
        <v>1970</v>
      </c>
      <c r="D154" s="50">
        <v>1423</v>
      </c>
      <c r="E154" s="32">
        <f>SUM(B154:D154)</f>
        <v>6009</v>
      </c>
    </row>
    <row r="155">
      <c r="A155" s="20" t="s">
        <v>242</v>
      </c>
      <c r="B155" s="50">
        <v>17762</v>
      </c>
      <c r="C155" s="50">
        <v>9650</v>
      </c>
      <c r="D155" s="50">
        <v>5495</v>
      </c>
      <c r="E155" s="32">
        <f>SUM(B155:D155)</f>
        <v>32907</v>
      </c>
    </row>
    <row r="156">
      <c r="A156" s="20" t="s">
        <v>359</v>
      </c>
      <c r="B156" s="50">
        <v>0</v>
      </c>
      <c r="C156" s="50">
        <v>0</v>
      </c>
      <c r="D156" s="50">
        <v>0</v>
      </c>
      <c r="E156" s="32">
        <f>SUM(B156:D156)</f>
        <v>0</v>
      </c>
    </row>
    <row r="157">
      <c r="A157" s="20" t="s">
        <v>287</v>
      </c>
      <c r="B157" s="50">
        <v>237511818.1</v>
      </c>
      <c r="C157" s="50">
        <v>142592937.15</v>
      </c>
      <c r="D157" s="50">
        <v>99509918.120000035</v>
      </c>
      <c r="E157" s="32">
        <f>SUM(B157:D157)</f>
        <v>479614673.37</v>
      </c>
      <c r="F157" s="18"/>
    </row>
    <row r="158">
      <c r="A158" s="20" t="s">
        <v>288</v>
      </c>
      <c r="B158" s="50">
        <v>240883870.73000002</v>
      </c>
      <c r="C158" s="50">
        <v>168753972.66</v>
      </c>
      <c r="D158" s="50">
        <v>262054276.59000003</v>
      </c>
      <c r="E158" s="32">
        <f>SUM(B158:D158)</f>
        <v>671692119.98</v>
      </c>
      <c r="F158" s="18"/>
    </row>
    <row r="159">
      <c r="A159" s="51" t="s">
        <v>360</v>
      </c>
      <c r="B159" s="52" t="s">
        <v>357</v>
      </c>
      <c r="C159" s="53" t="s">
        <v>358</v>
      </c>
      <c r="D159" s="52" t="s">
        <v>159</v>
      </c>
      <c r="E159" s="52" t="s">
        <v>230</v>
      </c>
    </row>
    <row r="160">
      <c r="A160" s="20" t="s">
        <v>336</v>
      </c>
      <c r="B160" s="50">
        <v>0</v>
      </c>
      <c r="C160" s="50">
        <v>0</v>
      </c>
      <c r="D160" s="50">
        <v>0</v>
      </c>
      <c r="E160" s="32">
        <f>SUM(B160:D160)</f>
        <v>0</v>
      </c>
    </row>
    <row r="161">
      <c r="A161" s="20" t="s">
        <v>242</v>
      </c>
      <c r="B161" s="50">
        <v>0</v>
      </c>
      <c r="C161" s="50">
        <v>0</v>
      </c>
      <c r="D161" s="50">
        <v>0</v>
      </c>
      <c r="E161" s="32">
        <f>SUM(B161:D161)</f>
        <v>0</v>
      </c>
    </row>
    <row r="162">
      <c r="A162" s="20" t="s">
        <v>359</v>
      </c>
      <c r="B162" s="50">
        <v>0</v>
      </c>
      <c r="C162" s="50">
        <v>0</v>
      </c>
      <c r="D162" s="50">
        <v>0</v>
      </c>
      <c r="E162" s="32">
        <f>SUM(B162:D162)</f>
        <v>0</v>
      </c>
    </row>
    <row r="163">
      <c r="A163" s="20" t="s">
        <v>287</v>
      </c>
      <c r="B163" s="50">
        <v>0</v>
      </c>
      <c r="C163" s="50">
        <v>0</v>
      </c>
      <c r="D163" s="50">
        <v>0</v>
      </c>
      <c r="E163" s="32">
        <f>SUM(B163:D163)</f>
        <v>0</v>
      </c>
    </row>
    <row r="164">
      <c r="A164" s="20" t="s">
        <v>288</v>
      </c>
      <c r="B164" s="50">
        <v>0</v>
      </c>
      <c r="C164" s="50">
        <v>0</v>
      </c>
      <c r="D164" s="50">
        <v>0</v>
      </c>
      <c r="E164" s="32">
        <f>SUM(B164:D164)</f>
        <v>0</v>
      </c>
    </row>
    <row r="165">
      <c r="A165" s="51" t="s">
        <v>361</v>
      </c>
      <c r="B165" s="52" t="s">
        <v>357</v>
      </c>
      <c r="C165" s="53" t="s">
        <v>358</v>
      </c>
      <c r="D165" s="52" t="s">
        <v>159</v>
      </c>
      <c r="E165" s="52" t="s">
        <v>230</v>
      </c>
    </row>
    <row r="166">
      <c r="A166" s="20" t="s">
        <v>336</v>
      </c>
      <c r="B166" s="50">
        <v>0</v>
      </c>
      <c r="C166" s="50">
        <v>0</v>
      </c>
      <c r="D166" s="50">
        <v>0</v>
      </c>
      <c r="E166" s="32">
        <f>SUM(B166:D166)</f>
        <v>0</v>
      </c>
    </row>
    <row r="167">
      <c r="A167" s="20" t="s">
        <v>242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>
      <c r="A168" s="20" t="s">
        <v>359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>
      <c r="A169" s="20" t="s">
        <v>287</v>
      </c>
      <c r="B169" s="50">
        <v>0</v>
      </c>
      <c r="C169" s="50">
        <v>0</v>
      </c>
      <c r="D169" s="50">
        <v>0</v>
      </c>
      <c r="E169" s="32">
        <f>SUM(B169:D169)</f>
        <v>0</v>
      </c>
    </row>
    <row r="170">
      <c r="A170" s="20" t="s">
        <v>288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362</v>
      </c>
      <c r="B172" s="52" t="s">
        <v>363</v>
      </c>
      <c r="C172" s="53" t="s">
        <v>364</v>
      </c>
      <c r="D172" s="20"/>
      <c r="E172" s="20"/>
    </row>
    <row r="173">
      <c r="A173" s="25" t="s">
        <v>365</v>
      </c>
      <c r="B173" s="50">
        <v>0</v>
      </c>
      <c r="C173" s="50">
        <v>0</v>
      </c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366</v>
      </c>
      <c r="B179" s="38"/>
      <c r="C179" s="38"/>
      <c r="D179" s="38"/>
      <c r="E179" s="38"/>
    </row>
    <row r="180">
      <c r="A180" s="45" t="s">
        <v>367</v>
      </c>
      <c r="B180" s="45"/>
      <c r="C180" s="45"/>
      <c r="D180" s="45"/>
      <c r="E180" s="45"/>
    </row>
    <row r="181">
      <c r="A181" s="20" t="s">
        <v>368</v>
      </c>
      <c r="B181" s="46" t="s">
        <v>299</v>
      </c>
      <c r="C181" s="47">
        <v>6083902.08</v>
      </c>
      <c r="D181" s="20"/>
      <c r="E181" s="20"/>
    </row>
    <row r="182">
      <c r="A182" s="20" t="s">
        <v>369</v>
      </c>
      <c r="B182" s="46" t="s">
        <v>299</v>
      </c>
      <c r="C182" s="47">
        <v>-53510.642646358414</v>
      </c>
      <c r="D182" s="20"/>
      <c r="E182" s="20"/>
    </row>
    <row r="183">
      <c r="A183" s="25" t="s">
        <v>370</v>
      </c>
      <c r="B183" s="46" t="s">
        <v>299</v>
      </c>
      <c r="C183" s="47">
        <v>698908.65280339064</v>
      </c>
      <c r="D183" s="20"/>
      <c r="E183" s="20"/>
    </row>
    <row r="184">
      <c r="A184" s="20" t="s">
        <v>371</v>
      </c>
      <c r="B184" s="46" t="s">
        <v>299</v>
      </c>
      <c r="C184" s="47">
        <v>8910600.3148568347</v>
      </c>
      <c r="D184" s="20"/>
      <c r="E184" s="20"/>
    </row>
    <row r="185">
      <c r="A185" s="20" t="s">
        <v>372</v>
      </c>
      <c r="B185" s="46" t="s">
        <v>299</v>
      </c>
      <c r="C185" s="47">
        <v>170362.00054599805</v>
      </c>
      <c r="D185" s="20"/>
      <c r="E185" s="20"/>
    </row>
    <row r="186">
      <c r="A186" s="20" t="s">
        <v>373</v>
      </c>
      <c r="B186" s="46" t="s">
        <v>299</v>
      </c>
      <c r="C186" s="47">
        <v>2448688.2033992293</v>
      </c>
      <c r="D186" s="20"/>
      <c r="E186" s="20"/>
    </row>
    <row r="187">
      <c r="A187" s="20" t="s">
        <v>374</v>
      </c>
      <c r="B187" s="46" t="s">
        <v>299</v>
      </c>
      <c r="C187" s="47"/>
      <c r="D187" s="20"/>
      <c r="E187" s="20"/>
    </row>
    <row r="188">
      <c r="A188" s="20" t="s">
        <v>374</v>
      </c>
      <c r="B188" s="46" t="s">
        <v>299</v>
      </c>
      <c r="C188" s="47">
        <v>2981875.9610409066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21240826.57</v>
      </c>
      <c r="E189" s="20"/>
    </row>
    <row r="190">
      <c r="A190" s="45" t="s">
        <v>375</v>
      </c>
      <c r="B190" s="45"/>
      <c r="C190" s="45"/>
      <c r="D190" s="45"/>
      <c r="E190" s="45"/>
    </row>
    <row r="191">
      <c r="A191" s="20" t="s">
        <v>376</v>
      </c>
      <c r="B191" s="46" t="s">
        <v>299</v>
      </c>
      <c r="C191" s="47">
        <v>5879255.92</v>
      </c>
      <c r="D191" s="20"/>
      <c r="E191" s="20"/>
    </row>
    <row r="192">
      <c r="A192" s="20" t="s">
        <v>377</v>
      </c>
      <c r="B192" s="46" t="s">
        <v>299</v>
      </c>
      <c r="C192" s="47">
        <v>477166.34999999963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6356422.27</v>
      </c>
      <c r="E193" s="20"/>
    </row>
    <row r="194">
      <c r="A194" s="45" t="s">
        <v>378</v>
      </c>
      <c r="B194" s="45"/>
      <c r="C194" s="45"/>
      <c r="D194" s="45"/>
      <c r="E194" s="45"/>
    </row>
    <row r="195">
      <c r="A195" s="20" t="s">
        <v>379</v>
      </c>
      <c r="B195" s="46" t="s">
        <v>299</v>
      </c>
      <c r="C195" s="47">
        <v>2535452.02</v>
      </c>
      <c r="D195" s="20"/>
      <c r="E195" s="20"/>
    </row>
    <row r="196">
      <c r="A196" s="20" t="s">
        <v>380</v>
      </c>
      <c r="B196" s="46" t="s">
        <v>299</v>
      </c>
      <c r="C196" s="47">
        <v>-1154686.65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1380765.37</v>
      </c>
      <c r="E197" s="20"/>
    </row>
    <row r="198">
      <c r="A198" s="45" t="s">
        <v>381</v>
      </c>
      <c r="B198" s="45"/>
      <c r="C198" s="45"/>
      <c r="D198" s="45"/>
      <c r="E198" s="45"/>
    </row>
    <row r="199">
      <c r="A199" s="20" t="s">
        <v>382</v>
      </c>
      <c r="B199" s="46" t="s">
        <v>299</v>
      </c>
      <c r="C199" s="47">
        <v>117607.72</v>
      </c>
      <c r="D199" s="20"/>
      <c r="E199" s="20"/>
    </row>
    <row r="200">
      <c r="A200" s="20" t="s">
        <v>383</v>
      </c>
      <c r="B200" s="46" t="s">
        <v>299</v>
      </c>
      <c r="C200" s="47">
        <v>8154577.84</v>
      </c>
      <c r="D200" s="20"/>
      <c r="E200" s="20"/>
    </row>
    <row r="201">
      <c r="A201" s="20" t="s">
        <v>159</v>
      </c>
      <c r="B201" s="46" t="s">
        <v>299</v>
      </c>
      <c r="C201" s="47"/>
      <c r="D201" s="20"/>
      <c r="E201" s="20"/>
    </row>
    <row r="202">
      <c r="A202" s="20" t="s">
        <v>230</v>
      </c>
      <c r="B202" s="20"/>
      <c r="C202" s="27"/>
      <c r="D202" s="32">
        <f>SUM(C199:C201)</f>
        <v>8272185.56</v>
      </c>
      <c r="E202" s="20"/>
    </row>
    <row r="203">
      <c r="A203" s="45" t="s">
        <v>384</v>
      </c>
      <c r="B203" s="45"/>
      <c r="C203" s="45"/>
      <c r="D203" s="45"/>
      <c r="E203" s="45"/>
    </row>
    <row r="204">
      <c r="A204" s="20" t="s">
        <v>385</v>
      </c>
      <c r="B204" s="46" t="s">
        <v>299</v>
      </c>
      <c r="C204" s="47"/>
      <c r="D204" s="20"/>
      <c r="E204" s="20"/>
    </row>
    <row r="205">
      <c r="A205" s="20" t="s">
        <v>386</v>
      </c>
      <c r="B205" s="46" t="s">
        <v>299</v>
      </c>
      <c r="C205" s="47">
        <v>4869580.24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4869580.24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387</v>
      </c>
      <c r="B208" s="38"/>
      <c r="C208" s="38"/>
      <c r="D208" s="38"/>
      <c r="E208" s="38"/>
    </row>
    <row r="209">
      <c r="A209" s="49" t="s">
        <v>388</v>
      </c>
      <c r="B209" s="38"/>
      <c r="C209" s="38"/>
      <c r="D209" s="38"/>
      <c r="E209" s="38"/>
    </row>
    <row r="210">
      <c r="A210" s="26"/>
      <c r="B210" s="22" t="s">
        <v>389</v>
      </c>
      <c r="C210" s="21" t="s">
        <v>390</v>
      </c>
      <c r="D210" s="22" t="s">
        <v>391</v>
      </c>
      <c r="E210" s="22" t="s">
        <v>392</v>
      </c>
    </row>
    <row r="211">
      <c r="A211" s="20" t="s">
        <v>393</v>
      </c>
      <c r="B211" s="50">
        <v>7414345.55</v>
      </c>
      <c r="C211" s="47">
        <v>0</v>
      </c>
      <c r="D211" s="50">
        <v>0</v>
      </c>
      <c r="E211" s="32">
        <f ref="E211:E219" t="shared" si="16">SUM(B211:C211)-D211</f>
        <v>7414345.55</v>
      </c>
    </row>
    <row r="212">
      <c r="A212" s="20" t="s">
        <v>394</v>
      </c>
      <c r="B212" s="50">
        <v>1128574.12</v>
      </c>
      <c r="C212" s="47">
        <v>0</v>
      </c>
      <c r="D212" s="50">
        <v>0</v>
      </c>
      <c r="E212" s="32">
        <f t="shared" si="16"/>
        <v>1128574.12</v>
      </c>
    </row>
    <row r="213">
      <c r="A213" s="20" t="s">
        <v>395</v>
      </c>
      <c r="B213" s="50">
        <v>93535040.25</v>
      </c>
      <c r="C213" s="47">
        <v>0</v>
      </c>
      <c r="D213" s="50">
        <v>0</v>
      </c>
      <c r="E213" s="32">
        <f t="shared" si="16"/>
        <v>93535040.25</v>
      </c>
    </row>
    <row r="214">
      <c r="A214" s="20" t="s">
        <v>396</v>
      </c>
      <c r="B214" s="50">
        <v>34295310.29</v>
      </c>
      <c r="C214" s="47">
        <v>83544.300000000017</v>
      </c>
      <c r="D214" s="50">
        <v>0</v>
      </c>
      <c r="E214" s="32">
        <f t="shared" si="16"/>
        <v>34378854.589999996</v>
      </c>
    </row>
    <row r="215">
      <c r="A215" s="20" t="s">
        <v>397</v>
      </c>
      <c r="B215" s="50">
        <v>3126574.94</v>
      </c>
      <c r="C215" s="47">
        <v>-14551.429999999993</v>
      </c>
      <c r="D215" s="50">
        <v>0</v>
      </c>
      <c r="E215" s="32">
        <f t="shared" si="16"/>
        <v>3112023.51</v>
      </c>
    </row>
    <row r="216">
      <c r="A216" s="20" t="s">
        <v>398</v>
      </c>
      <c r="B216" s="50">
        <v>87578806.394063428</v>
      </c>
      <c r="C216" s="47">
        <v>3350444.0559365624</v>
      </c>
      <c r="D216" s="50">
        <v>2213148.54</v>
      </c>
      <c r="E216" s="32">
        <f t="shared" si="16"/>
        <v>88716101.909999982</v>
      </c>
    </row>
    <row r="217">
      <c r="A217" s="20" t="s">
        <v>399</v>
      </c>
      <c r="B217" s="50"/>
      <c r="C217" s="47"/>
      <c r="D217" s="50"/>
      <c r="E217" s="32">
        <f t="shared" si="16"/>
        <v>0</v>
      </c>
    </row>
    <row r="218">
      <c r="A218" s="20" t="s">
        <v>400</v>
      </c>
      <c r="B218" s="50">
        <v>12411870.25</v>
      </c>
      <c r="C218" s="47">
        <v>-477174.72999999975</v>
      </c>
      <c r="D218" s="50">
        <v>1720.75</v>
      </c>
      <c r="E218" s="32">
        <f t="shared" si="16"/>
        <v>11932974.77</v>
      </c>
    </row>
    <row r="219">
      <c r="A219" s="20" t="s">
        <v>401</v>
      </c>
      <c r="B219" s="50">
        <v>8204685.54</v>
      </c>
      <c r="C219" s="47">
        <v>421903.87999999966</v>
      </c>
      <c r="D219" s="50">
        <v>0</v>
      </c>
      <c r="E219" s="32">
        <f t="shared" si="16"/>
        <v>8626589.42</v>
      </c>
    </row>
    <row r="220">
      <c r="A220" s="20" t="s">
        <v>230</v>
      </c>
      <c r="B220" s="32">
        <f>SUM(B211:B219)</f>
        <v>247695207.33406344</v>
      </c>
      <c r="C220" s="266">
        <f>SUM(C211:C219)</f>
        <v>3364166.0759365624</v>
      </c>
      <c r="D220" s="32">
        <f>SUM(D211:D219)</f>
        <v>2214869.29</v>
      </c>
      <c r="E220" s="32">
        <f>SUM(E211:E219)</f>
        <v>248844504.11999995</v>
      </c>
    </row>
    <row r="221">
      <c r="A221" s="20"/>
      <c r="B221" s="20"/>
      <c r="C221" s="27"/>
      <c r="D221" s="20"/>
      <c r="E221" s="20"/>
    </row>
    <row r="222">
      <c r="A222" s="49" t="s">
        <v>402</v>
      </c>
      <c r="B222" s="49"/>
      <c r="C222" s="49"/>
      <c r="D222" s="49"/>
      <c r="E222" s="49"/>
    </row>
    <row r="223">
      <c r="A223" s="26"/>
      <c r="B223" s="22" t="s">
        <v>389</v>
      </c>
      <c r="C223" s="21" t="s">
        <v>390</v>
      </c>
      <c r="D223" s="22" t="s">
        <v>391</v>
      </c>
      <c r="E223" s="22" t="s">
        <v>392</v>
      </c>
    </row>
    <row r="224">
      <c r="A224" s="20" t="s">
        <v>393</v>
      </c>
      <c r="B224" s="55"/>
      <c r="C224" s="54"/>
      <c r="D224" s="55"/>
      <c r="E224" s="20"/>
    </row>
    <row r="225">
      <c r="A225" s="20" t="s">
        <v>394</v>
      </c>
      <c r="B225" s="50">
        <v>386191.58</v>
      </c>
      <c r="C225" s="47">
        <v>58927.02</v>
      </c>
      <c r="D225" s="50">
        <v>0</v>
      </c>
      <c r="E225" s="32">
        <f ref="E225:E232" t="shared" si="17">SUM(B225:C225)-D225</f>
        <v>445118.60000000003</v>
      </c>
    </row>
    <row r="226">
      <c r="A226" s="20" t="s">
        <v>395</v>
      </c>
      <c r="B226" s="50">
        <v>27559554.03</v>
      </c>
      <c r="C226" s="47">
        <v>3340552.02</v>
      </c>
      <c r="D226" s="50">
        <v>0</v>
      </c>
      <c r="E226" s="32">
        <f t="shared" si="17"/>
        <v>30900106.05</v>
      </c>
    </row>
    <row r="227">
      <c r="A227" s="20" t="s">
        <v>396</v>
      </c>
      <c r="B227" s="50">
        <v>9565400.83</v>
      </c>
      <c r="C227" s="47">
        <v>1984038.0400000005</v>
      </c>
      <c r="D227" s="50">
        <v>7378.2299999999959</v>
      </c>
      <c r="E227" s="32">
        <f t="shared" si="17"/>
        <v>11542060.64</v>
      </c>
    </row>
    <row r="228">
      <c r="A228" s="20" t="s">
        <v>397</v>
      </c>
      <c r="B228" s="50">
        <v>1500563.59</v>
      </c>
      <c r="C228" s="47">
        <v>293517.19000000006</v>
      </c>
      <c r="D228" s="50">
        <v>10760.640000000014</v>
      </c>
      <c r="E228" s="32">
        <f t="shared" si="17"/>
        <v>1783320.1400000001</v>
      </c>
    </row>
    <row r="229">
      <c r="A229" s="20" t="s">
        <v>398</v>
      </c>
      <c r="B229" s="50">
        <v>64589907.58</v>
      </c>
      <c r="C229" s="47">
        <v>9996060.4899999984</v>
      </c>
      <c r="D229" s="50">
        <v>5871850.3699999973</v>
      </c>
      <c r="E229" s="32">
        <f t="shared" si="17"/>
        <v>68714117.699999988</v>
      </c>
    </row>
    <row r="230">
      <c r="A230" s="20" t="s">
        <v>399</v>
      </c>
      <c r="B230" s="50"/>
      <c r="C230" s="47"/>
      <c r="D230" s="50"/>
      <c r="E230" s="32">
        <f t="shared" si="17"/>
        <v>0</v>
      </c>
    </row>
    <row r="231">
      <c r="A231" s="20" t="s">
        <v>400</v>
      </c>
      <c r="B231" s="50">
        <v>5692817.66</v>
      </c>
      <c r="C231" s="47">
        <v>934893.24</v>
      </c>
      <c r="D231" s="50">
        <v>301609.00999999978</v>
      </c>
      <c r="E231" s="32">
        <f t="shared" si="17"/>
        <v>6326101.8900000006</v>
      </c>
    </row>
    <row r="232">
      <c r="A232" s="20" t="s">
        <v>401</v>
      </c>
      <c r="B232" s="50"/>
      <c r="C232" s="47"/>
      <c r="D232" s="50"/>
      <c r="E232" s="32">
        <f t="shared" si="17"/>
        <v>0</v>
      </c>
    </row>
    <row r="233">
      <c r="A233" s="20" t="s">
        <v>230</v>
      </c>
      <c r="B233" s="32">
        <f>SUM(B224:B232)</f>
        <v>109294435.27</v>
      </c>
      <c r="C233" s="266">
        <f>SUM(C224:C232)</f>
        <v>16607987.999999998</v>
      </c>
      <c r="D233" s="32">
        <f>SUM(D224:D232)</f>
        <v>6191598.2499999972</v>
      </c>
      <c r="E233" s="32">
        <f>SUM(E224:E232)</f>
        <v>119710825.02</v>
      </c>
    </row>
    <row r="234">
      <c r="A234" s="20"/>
      <c r="B234" s="20"/>
      <c r="C234" s="27"/>
      <c r="D234" s="20"/>
      <c r="E234" s="20"/>
    </row>
    <row r="235">
      <c r="A235" s="38" t="s">
        <v>403</v>
      </c>
      <c r="B235" s="38"/>
      <c r="C235" s="38"/>
      <c r="D235" s="38"/>
      <c r="E235" s="38"/>
    </row>
    <row r="236">
      <c r="A236" s="38"/>
      <c r="B236" s="344" t="s">
        <v>404</v>
      </c>
      <c r="C236" s="344"/>
      <c r="D236" s="38"/>
      <c r="E236" s="38"/>
    </row>
    <row r="237">
      <c r="A237" s="56" t="s">
        <v>404</v>
      </c>
      <c r="B237" s="38"/>
      <c r="C237" s="47">
        <v>7648751.79</v>
      </c>
      <c r="D237" s="40">
        <f>C237</f>
        <v>7648751.79</v>
      </c>
      <c r="E237" s="38"/>
    </row>
    <row r="238">
      <c r="A238" s="45" t="s">
        <v>405</v>
      </c>
      <c r="B238" s="45"/>
      <c r="C238" s="45"/>
      <c r="D238" s="45"/>
      <c r="E238" s="45"/>
    </row>
    <row r="239">
      <c r="A239" s="20" t="s">
        <v>406</v>
      </c>
      <c r="B239" s="46" t="s">
        <v>299</v>
      </c>
      <c r="C239" s="47">
        <v>400202361.42999995</v>
      </c>
      <c r="D239" s="20"/>
      <c r="E239" s="20"/>
    </row>
    <row r="240">
      <c r="A240" s="20" t="s">
        <v>407</v>
      </c>
      <c r="B240" s="46" t="s">
        <v>299</v>
      </c>
      <c r="C240" s="47">
        <v>280080554.33</v>
      </c>
      <c r="D240" s="20"/>
      <c r="E240" s="20"/>
    </row>
    <row r="241">
      <c r="A241" s="20" t="s">
        <v>408</v>
      </c>
      <c r="B241" s="46" t="s">
        <v>299</v>
      </c>
      <c r="C241" s="47"/>
      <c r="D241" s="20"/>
      <c r="E241" s="20"/>
    </row>
    <row r="242">
      <c r="A242" s="20" t="s">
        <v>409</v>
      </c>
      <c r="B242" s="46" t="s">
        <v>299</v>
      </c>
      <c r="C242" s="47">
        <v>24663744.189999998</v>
      </c>
      <c r="D242" s="20"/>
      <c r="E242" s="20"/>
    </row>
    <row r="243">
      <c r="A243" s="20" t="s">
        <v>410</v>
      </c>
      <c r="B243" s="46" t="s">
        <v>299</v>
      </c>
      <c r="C243" s="47">
        <v>177229591.8</v>
      </c>
      <c r="D243" s="20"/>
      <c r="E243" s="20"/>
    </row>
    <row r="244">
      <c r="A244" s="20" t="s">
        <v>411</v>
      </c>
      <c r="B244" s="46" t="s">
        <v>299</v>
      </c>
      <c r="C244" s="47">
        <v>14989416.62</v>
      </c>
      <c r="D244" s="20"/>
      <c r="E244" s="20"/>
    </row>
    <row r="245">
      <c r="A245" s="20" t="s">
        <v>412</v>
      </c>
      <c r="B245" s="20"/>
      <c r="C245" s="27"/>
      <c r="D245" s="32">
        <f>SUM(C239:C244)</f>
        <v>897165668.37</v>
      </c>
      <c r="E245" s="20"/>
    </row>
    <row r="246">
      <c r="A246" s="45" t="s">
        <v>413</v>
      </c>
      <c r="B246" s="45"/>
      <c r="C246" s="45"/>
      <c r="D246" s="45"/>
      <c r="E246" s="45"/>
    </row>
    <row r="247">
      <c r="A247" s="26" t="s">
        <v>414</v>
      </c>
      <c r="B247" s="46" t="s">
        <v>299</v>
      </c>
      <c r="C247" s="47">
        <v>5260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415</v>
      </c>
      <c r="B249" s="46" t="s">
        <v>299</v>
      </c>
      <c r="C249" s="47">
        <v>5919246.77</v>
      </c>
      <c r="D249" s="20"/>
      <c r="E249" s="20"/>
    </row>
    <row r="250">
      <c r="A250" s="26" t="s">
        <v>416</v>
      </c>
      <c r="B250" s="46" t="s">
        <v>299</v>
      </c>
      <c r="C250" s="47">
        <v>13706777.06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417</v>
      </c>
      <c r="B252" s="20"/>
      <c r="C252" s="27"/>
      <c r="D252" s="32">
        <f>SUM(C249:C251)</f>
        <v>19626023.83</v>
      </c>
      <c r="E252" s="20"/>
    </row>
    <row r="253">
      <c r="A253" s="45" t="s">
        <v>418</v>
      </c>
      <c r="B253" s="45"/>
      <c r="C253" s="45"/>
      <c r="D253" s="45"/>
      <c r="E253" s="45"/>
    </row>
    <row r="254">
      <c r="A254" s="20" t="s">
        <v>419</v>
      </c>
      <c r="B254" s="46" t="s">
        <v>299</v>
      </c>
      <c r="C254" s="47">
        <v>13350862.229999999</v>
      </c>
      <c r="D254" s="20"/>
      <c r="E254" s="20"/>
    </row>
    <row r="255">
      <c r="A255" s="20" t="s">
        <v>418</v>
      </c>
      <c r="B255" s="46" t="s">
        <v>299</v>
      </c>
      <c r="C255" s="47"/>
      <c r="D255" s="20"/>
      <c r="E255" s="20"/>
    </row>
    <row r="256">
      <c r="A256" s="20" t="s">
        <v>420</v>
      </c>
      <c r="B256" s="20"/>
      <c r="C256" s="27"/>
      <c r="D256" s="32">
        <f>SUM(C254:C255)</f>
        <v>13350862.229999999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421</v>
      </c>
      <c r="B258" s="20"/>
      <c r="C258" s="27"/>
      <c r="D258" s="32">
        <f>D237+D245+D252+D256</f>
        <v>937791306.22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422</v>
      </c>
      <c r="B264" s="38"/>
      <c r="C264" s="38"/>
      <c r="D264" s="38"/>
      <c r="E264" s="38"/>
    </row>
    <row r="265">
      <c r="A265" s="45" t="s">
        <v>423</v>
      </c>
      <c r="B265" s="45"/>
      <c r="C265" s="45"/>
      <c r="D265" s="45"/>
      <c r="E265" s="45"/>
    </row>
    <row r="266">
      <c r="A266" s="20" t="s">
        <v>424</v>
      </c>
      <c r="B266" s="46" t="s">
        <v>299</v>
      </c>
      <c r="C266" s="47">
        <v>9074677.37</v>
      </c>
      <c r="D266" s="20"/>
      <c r="E266" s="20"/>
    </row>
    <row r="267">
      <c r="A267" s="20" t="s">
        <v>425</v>
      </c>
      <c r="B267" s="46" t="s">
        <v>299</v>
      </c>
      <c r="C267" s="47"/>
      <c r="D267" s="20"/>
      <c r="E267" s="20"/>
    </row>
    <row r="268">
      <c r="A268" s="20" t="s">
        <v>426</v>
      </c>
      <c r="B268" s="46" t="s">
        <v>299</v>
      </c>
      <c r="C268" s="47">
        <v>171454484.86</v>
      </c>
      <c r="D268" s="20"/>
      <c r="E268" s="20"/>
    </row>
    <row r="269">
      <c r="A269" s="20" t="s">
        <v>427</v>
      </c>
      <c r="B269" s="46" t="s">
        <v>299</v>
      </c>
      <c r="C269" s="47">
        <v>144092937.04000002</v>
      </c>
      <c r="D269" s="20"/>
      <c r="E269" s="20"/>
    </row>
    <row r="270">
      <c r="A270" s="20" t="s">
        <v>428</v>
      </c>
      <c r="B270" s="46" t="s">
        <v>299</v>
      </c>
      <c r="C270" s="47"/>
      <c r="D270" s="20"/>
      <c r="E270" s="20"/>
    </row>
    <row r="271">
      <c r="A271" s="20" t="s">
        <v>429</v>
      </c>
      <c r="B271" s="46" t="s">
        <v>299</v>
      </c>
      <c r="C271" s="47">
        <v>2367023.17</v>
      </c>
      <c r="D271" s="20"/>
      <c r="E271" s="20"/>
    </row>
    <row r="272">
      <c r="A272" s="20" t="s">
        <v>430</v>
      </c>
      <c r="B272" s="46" t="s">
        <v>299</v>
      </c>
      <c r="C272" s="47"/>
      <c r="D272" s="20"/>
      <c r="E272" s="20"/>
    </row>
    <row r="273">
      <c r="A273" s="20" t="s">
        <v>431</v>
      </c>
      <c r="B273" s="46" t="s">
        <v>299</v>
      </c>
      <c r="C273" s="47">
        <v>5939732.26</v>
      </c>
      <c r="D273" s="20"/>
      <c r="E273" s="20"/>
    </row>
    <row r="274">
      <c r="A274" s="20" t="s">
        <v>432</v>
      </c>
      <c r="B274" s="46" t="s">
        <v>299</v>
      </c>
      <c r="C274" s="47">
        <v>614241.19</v>
      </c>
      <c r="D274" s="20"/>
      <c r="E274" s="20"/>
    </row>
    <row r="275">
      <c r="A275" s="20" t="s">
        <v>433</v>
      </c>
      <c r="B275" s="46" t="s">
        <v>299</v>
      </c>
      <c r="C275" s="47"/>
      <c r="D275" s="20"/>
      <c r="E275" s="20"/>
    </row>
    <row r="276">
      <c r="A276" s="20" t="s">
        <v>434</v>
      </c>
      <c r="B276" s="20"/>
      <c r="C276" s="27"/>
      <c r="D276" s="32">
        <f>SUM(C266:C268)-C269+SUM(C270:C275)</f>
        <v>45357221.809999995</v>
      </c>
      <c r="E276" s="20"/>
    </row>
    <row r="277">
      <c r="A277" s="45" t="s">
        <v>435</v>
      </c>
      <c r="B277" s="45"/>
      <c r="C277" s="45"/>
      <c r="D277" s="45"/>
      <c r="E277" s="45"/>
    </row>
    <row r="278">
      <c r="A278" s="20" t="s">
        <v>424</v>
      </c>
      <c r="B278" s="46" t="s">
        <v>299</v>
      </c>
      <c r="C278" s="47"/>
      <c r="D278" s="20"/>
      <c r="E278" s="20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436</v>
      </c>
      <c r="B280" s="46" t="s">
        <v>299</v>
      </c>
      <c r="C280" s="47"/>
      <c r="D280" s="20"/>
      <c r="E280" s="20"/>
    </row>
    <row r="281">
      <c r="A281" s="20" t="s">
        <v>437</v>
      </c>
      <c r="B281" s="20"/>
      <c r="C281" s="27"/>
      <c r="D281" s="32">
        <f>SUM(C278:C280)</f>
        <v>0</v>
      </c>
      <c r="E281" s="20"/>
    </row>
    <row r="282">
      <c r="A282" s="45" t="s">
        <v>438</v>
      </c>
      <c r="B282" s="45"/>
      <c r="C282" s="45"/>
      <c r="D282" s="45"/>
      <c r="E282" s="45"/>
    </row>
    <row r="283">
      <c r="A283" s="20" t="s">
        <v>393</v>
      </c>
      <c r="B283" s="46" t="s">
        <v>299</v>
      </c>
      <c r="C283" s="47">
        <v>7414345.55</v>
      </c>
      <c r="D283" s="20"/>
      <c r="E283" s="20"/>
    </row>
    <row r="284">
      <c r="A284" s="20" t="s">
        <v>394</v>
      </c>
      <c r="B284" s="46" t="s">
        <v>299</v>
      </c>
      <c r="C284" s="47">
        <v>1128574.12</v>
      </c>
      <c r="D284" s="20"/>
      <c r="E284" s="20"/>
    </row>
    <row r="285">
      <c r="A285" s="20" t="s">
        <v>395</v>
      </c>
      <c r="B285" s="46" t="s">
        <v>299</v>
      </c>
      <c r="C285" s="47">
        <v>93535040.25</v>
      </c>
      <c r="D285" s="20"/>
      <c r="E285" s="20"/>
    </row>
    <row r="286">
      <c r="A286" s="20" t="s">
        <v>439</v>
      </c>
      <c r="B286" s="46" t="s">
        <v>299</v>
      </c>
      <c r="C286" s="47">
        <v>34378854.589999996</v>
      </c>
      <c r="D286" s="20"/>
      <c r="E286" s="20"/>
    </row>
    <row r="287">
      <c r="A287" s="20" t="s">
        <v>440</v>
      </c>
      <c r="B287" s="46" t="s">
        <v>299</v>
      </c>
      <c r="C287" s="47">
        <v>3112023.51</v>
      </c>
      <c r="D287" s="20"/>
      <c r="E287" s="20"/>
    </row>
    <row r="288">
      <c r="A288" s="20" t="s">
        <v>441</v>
      </c>
      <c r="B288" s="46" t="s">
        <v>299</v>
      </c>
      <c r="C288" s="47">
        <v>88716101.91</v>
      </c>
      <c r="D288" s="20"/>
      <c r="E288" s="20"/>
    </row>
    <row r="289">
      <c r="A289" s="20" t="s">
        <v>400</v>
      </c>
      <c r="B289" s="46" t="s">
        <v>299</v>
      </c>
      <c r="C289" s="47">
        <v>11932974.77</v>
      </c>
      <c r="D289" s="20"/>
      <c r="E289" s="20"/>
    </row>
    <row r="290">
      <c r="A290" s="20" t="s">
        <v>401</v>
      </c>
      <c r="B290" s="46" t="s">
        <v>299</v>
      </c>
      <c r="C290" s="47">
        <v>8626589.42</v>
      </c>
      <c r="D290" s="20"/>
      <c r="E290" s="20"/>
    </row>
    <row r="291">
      <c r="A291" s="20" t="s">
        <v>442</v>
      </c>
      <c r="B291" s="20"/>
      <c r="C291" s="27"/>
      <c r="D291" s="32">
        <f>SUM(C283:C290)</f>
        <v>248844504.11999998</v>
      </c>
      <c r="E291" s="20"/>
    </row>
    <row r="292">
      <c r="A292" s="20" t="s">
        <v>443</v>
      </c>
      <c r="B292" s="46" t="s">
        <v>299</v>
      </c>
      <c r="C292" s="47">
        <v>119710825.02</v>
      </c>
      <c r="D292" s="20"/>
      <c r="E292" s="20"/>
    </row>
    <row r="293">
      <c r="A293" s="20" t="s">
        <v>444</v>
      </c>
      <c r="B293" s="20"/>
      <c r="C293" s="27"/>
      <c r="D293" s="32">
        <f>D291-C292</f>
        <v>129133679.09999998</v>
      </c>
      <c r="E293" s="20"/>
    </row>
    <row r="294">
      <c r="A294" s="45" t="s">
        <v>445</v>
      </c>
      <c r="B294" s="45"/>
      <c r="C294" s="45"/>
      <c r="D294" s="45"/>
      <c r="E294" s="45"/>
    </row>
    <row r="295">
      <c r="A295" s="20" t="s">
        <v>446</v>
      </c>
      <c r="B295" s="46" t="s">
        <v>299</v>
      </c>
      <c r="C295" s="47"/>
      <c r="D295" s="20"/>
      <c r="E295" s="20"/>
    </row>
    <row r="296">
      <c r="A296" s="20" t="s">
        <v>447</v>
      </c>
      <c r="B296" s="46" t="s">
        <v>299</v>
      </c>
      <c r="C296" s="47"/>
      <c r="D296" s="20"/>
      <c r="E296" s="20"/>
    </row>
    <row r="297">
      <c r="A297" s="20" t="s">
        <v>448</v>
      </c>
      <c r="B297" s="46" t="s">
        <v>299</v>
      </c>
      <c r="C297" s="47">
        <v>23463851.54</v>
      </c>
      <c r="D297" s="20"/>
      <c r="E297" s="20"/>
    </row>
    <row r="298">
      <c r="A298" s="20" t="s">
        <v>436</v>
      </c>
      <c r="B298" s="46" t="s">
        <v>299</v>
      </c>
      <c r="C298" s="47">
        <v>37507667.19</v>
      </c>
      <c r="D298" s="20"/>
      <c r="E298" s="20"/>
    </row>
    <row r="299">
      <c r="A299" s="20" t="s">
        <v>449</v>
      </c>
      <c r="B299" s="20"/>
      <c r="C299" s="27"/>
      <c r="D299" s="32">
        <f>C295-C296+C297+C298</f>
        <v>60971518.73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450</v>
      </c>
      <c r="B301" s="45"/>
      <c r="C301" s="45"/>
      <c r="D301" s="45"/>
      <c r="E301" s="45"/>
    </row>
    <row r="302">
      <c r="A302" s="20" t="s">
        <v>451</v>
      </c>
      <c r="B302" s="46" t="s">
        <v>299</v>
      </c>
      <c r="C302" s="47">
        <v>1392289.5</v>
      </c>
      <c r="D302" s="20"/>
      <c r="E302" s="20"/>
    </row>
    <row r="303">
      <c r="A303" s="20" t="s">
        <v>452</v>
      </c>
      <c r="B303" s="46" t="s">
        <v>299</v>
      </c>
      <c r="C303" s="47"/>
      <c r="D303" s="20"/>
      <c r="E303" s="20"/>
    </row>
    <row r="304">
      <c r="A304" s="20" t="s">
        <v>453</v>
      </c>
      <c r="B304" s="46" t="s">
        <v>299</v>
      </c>
      <c r="C304" s="47"/>
      <c r="D304" s="20"/>
      <c r="E304" s="20"/>
    </row>
    <row r="305">
      <c r="A305" s="20" t="s">
        <v>454</v>
      </c>
      <c r="B305" s="46" t="s">
        <v>299</v>
      </c>
      <c r="C305" s="47">
        <v>1527156.68</v>
      </c>
      <c r="D305" s="20"/>
      <c r="E305" s="20"/>
    </row>
    <row r="306">
      <c r="A306" s="20" t="s">
        <v>455</v>
      </c>
      <c r="B306" s="20"/>
      <c r="C306" s="27"/>
      <c r="D306" s="32">
        <f>SUM(C302:C305)</f>
        <v>2919446.1799999997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456</v>
      </c>
      <c r="B308" s="20"/>
      <c r="C308" s="27"/>
      <c r="D308" s="32">
        <f>D276+D281+D293+D299+D306</f>
        <v>238381865.81999996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457</v>
      </c>
      <c r="B312" s="38"/>
      <c r="C312" s="38"/>
      <c r="D312" s="38"/>
      <c r="E312" s="38"/>
    </row>
    <row r="313">
      <c r="A313" s="45" t="s">
        <v>458</v>
      </c>
      <c r="B313" s="45"/>
      <c r="C313" s="45"/>
      <c r="D313" s="45"/>
      <c r="E313" s="45"/>
    </row>
    <row r="314">
      <c r="A314" s="20" t="s">
        <v>459</v>
      </c>
      <c r="B314" s="46" t="s">
        <v>299</v>
      </c>
      <c r="C314" s="47">
        <v>0</v>
      </c>
      <c r="D314" s="20"/>
      <c r="E314" s="20"/>
    </row>
    <row r="315">
      <c r="A315" s="20" t="s">
        <v>460</v>
      </c>
      <c r="B315" s="46" t="s">
        <v>299</v>
      </c>
      <c r="C315" s="47">
        <v>968993.23</v>
      </c>
      <c r="D315" s="20"/>
      <c r="E315" s="20"/>
    </row>
    <row r="316">
      <c r="A316" s="20" t="s">
        <v>461</v>
      </c>
      <c r="B316" s="46" t="s">
        <v>299</v>
      </c>
      <c r="C316" s="47">
        <v>10920637.65</v>
      </c>
      <c r="D316" s="20"/>
      <c r="E316" s="20"/>
    </row>
    <row r="317">
      <c r="A317" s="20" t="s">
        <v>462</v>
      </c>
      <c r="B317" s="46" t="s">
        <v>299</v>
      </c>
      <c r="C317" s="47">
        <v>27130780.48</v>
      </c>
      <c r="D317" s="20"/>
      <c r="E317" s="20"/>
    </row>
    <row r="318">
      <c r="A318" s="20" t="s">
        <v>463</v>
      </c>
      <c r="B318" s="46" t="s">
        <v>299</v>
      </c>
      <c r="C318" s="47"/>
      <c r="D318" s="20"/>
      <c r="E318" s="20"/>
    </row>
    <row r="319">
      <c r="A319" s="20" t="s">
        <v>464</v>
      </c>
      <c r="B319" s="46" t="s">
        <v>299</v>
      </c>
      <c r="C319" s="47">
        <v>6264907.6</v>
      </c>
      <c r="D319" s="20"/>
      <c r="E319" s="20"/>
    </row>
    <row r="320">
      <c r="A320" s="20" t="s">
        <v>465</v>
      </c>
      <c r="B320" s="46" t="s">
        <v>299</v>
      </c>
      <c r="C320" s="47"/>
      <c r="D320" s="20"/>
      <c r="E320" s="20"/>
    </row>
    <row r="321">
      <c r="A321" s="20" t="s">
        <v>466</v>
      </c>
      <c r="B321" s="46" t="s">
        <v>299</v>
      </c>
      <c r="C321" s="47"/>
      <c r="D321" s="20"/>
      <c r="E321" s="20"/>
    </row>
    <row r="322">
      <c r="A322" s="20" t="s">
        <v>467</v>
      </c>
      <c r="B322" s="46" t="s">
        <v>299</v>
      </c>
      <c r="C322" s="47"/>
      <c r="D322" s="20"/>
      <c r="E322" s="20"/>
    </row>
    <row r="323">
      <c r="A323" s="20" t="s">
        <v>468</v>
      </c>
      <c r="B323" s="46" t="s">
        <v>299</v>
      </c>
      <c r="C323" s="47">
        <v>4950313.22</v>
      </c>
      <c r="D323" s="20"/>
      <c r="E323" s="20"/>
    </row>
    <row r="324">
      <c r="A324" s="20" t="s">
        <v>469</v>
      </c>
      <c r="B324" s="20"/>
      <c r="C324" s="27"/>
      <c r="D324" s="32">
        <f>SUM(C314:C323)</f>
        <v>50235632.18</v>
      </c>
      <c r="E324" s="20"/>
    </row>
    <row r="325">
      <c r="A325" s="45" t="s">
        <v>470</v>
      </c>
      <c r="B325" s="45"/>
      <c r="C325" s="45"/>
      <c r="D325" s="45"/>
      <c r="E325" s="45"/>
    </row>
    <row r="326">
      <c r="A326" s="20" t="s">
        <v>471</v>
      </c>
      <c r="B326" s="46" t="s">
        <v>299</v>
      </c>
      <c r="C326" s="47"/>
      <c r="D326" s="20"/>
      <c r="E326" s="20"/>
    </row>
    <row r="327">
      <c r="A327" s="20" t="s">
        <v>472</v>
      </c>
      <c r="B327" s="46" t="s">
        <v>299</v>
      </c>
      <c r="C327" s="47"/>
      <c r="D327" s="20"/>
      <c r="E327" s="20"/>
    </row>
    <row r="328">
      <c r="A328" s="20" t="s">
        <v>473</v>
      </c>
      <c r="B328" s="46" t="s">
        <v>299</v>
      </c>
      <c r="C328" s="47">
        <v>20905122.389999997</v>
      </c>
      <c r="D328" s="20"/>
      <c r="E328" s="20"/>
    </row>
    <row r="329">
      <c r="A329" s="20" t="s">
        <v>474</v>
      </c>
      <c r="B329" s="20"/>
      <c r="C329" s="27"/>
      <c r="D329" s="32">
        <f>SUM(C326:C328)</f>
        <v>20905122.389999997</v>
      </c>
      <c r="E329" s="20"/>
    </row>
    <row r="330">
      <c r="A330" s="45" t="s">
        <v>475</v>
      </c>
      <c r="B330" s="45"/>
      <c r="C330" s="45"/>
      <c r="D330" s="45"/>
      <c r="E330" s="45"/>
    </row>
    <row r="331">
      <c r="A331" s="20" t="s">
        <v>476</v>
      </c>
      <c r="B331" s="46" t="s">
        <v>299</v>
      </c>
      <c r="C331" s="47"/>
      <c r="D331" s="20"/>
      <c r="E331" s="20"/>
    </row>
    <row r="332">
      <c r="A332" s="20" t="s">
        <v>477</v>
      </c>
      <c r="B332" s="46" t="s">
        <v>299</v>
      </c>
      <c r="C332" s="47"/>
      <c r="D332" s="20"/>
      <c r="E332" s="20"/>
    </row>
    <row r="333">
      <c r="A333" s="20" t="s">
        <v>478</v>
      </c>
      <c r="B333" s="46" t="s">
        <v>299</v>
      </c>
      <c r="C333" s="47">
        <v>0</v>
      </c>
      <c r="D333" s="20"/>
      <c r="E333" s="20"/>
    </row>
    <row r="334">
      <c r="A334" s="26" t="s">
        <v>479</v>
      </c>
      <c r="B334" s="46" t="s">
        <v>299</v>
      </c>
      <c r="C334" s="47">
        <v>578833.03</v>
      </c>
      <c r="D334" s="20"/>
      <c r="E334" s="20"/>
    </row>
    <row r="335">
      <c r="A335" s="20" t="s">
        <v>480</v>
      </c>
      <c r="B335" s="46" t="s">
        <v>299</v>
      </c>
      <c r="C335" s="47"/>
      <c r="D335" s="20"/>
      <c r="E335" s="20"/>
    </row>
    <row r="336">
      <c r="A336" s="26" t="s">
        <v>481</v>
      </c>
      <c r="B336" s="46" t="s">
        <v>299</v>
      </c>
      <c r="C336" s="47">
        <v>90223804.56</v>
      </c>
      <c r="D336" s="20"/>
      <c r="E336" s="20"/>
    </row>
    <row r="337">
      <c r="A337" s="26" t="s">
        <v>482</v>
      </c>
      <c r="B337" s="46" t="s">
        <v>299</v>
      </c>
      <c r="C337" s="272"/>
      <c r="D337" s="20"/>
      <c r="E337" s="20"/>
    </row>
    <row r="338">
      <c r="A338" s="20" t="s">
        <v>483</v>
      </c>
      <c r="B338" s="46" t="s">
        <v>299</v>
      </c>
      <c r="C338" s="47">
        <v>2217649.35</v>
      </c>
      <c r="D338" s="20"/>
      <c r="E338" s="20"/>
    </row>
    <row r="339">
      <c r="A339" s="20" t="s">
        <v>230</v>
      </c>
      <c r="B339" s="20"/>
      <c r="C339" s="27"/>
      <c r="D339" s="32">
        <f>SUM(C331:C338)</f>
        <v>93020286.94</v>
      </c>
      <c r="E339" s="20"/>
    </row>
    <row r="340">
      <c r="A340" s="20" t="s">
        <v>484</v>
      </c>
      <c r="B340" s="20"/>
      <c r="C340" s="27"/>
      <c r="D340" s="32">
        <f>C323</f>
        <v>4950313.22</v>
      </c>
      <c r="E340" s="20"/>
    </row>
    <row r="341">
      <c r="A341" s="20" t="s">
        <v>485</v>
      </c>
      <c r="B341" s="20"/>
      <c r="C341" s="27"/>
      <c r="D341" s="32">
        <f>D339-D340</f>
        <v>88069973.72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486</v>
      </c>
      <c r="B343" s="46" t="s">
        <v>299</v>
      </c>
      <c r="C343" s="327">
        <v>79171137.519999981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487</v>
      </c>
      <c r="B345" s="46" t="s">
        <v>299</v>
      </c>
      <c r="C345" s="234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20"/>
      <c r="C350" s="27"/>
      <c r="D350" s="32">
        <f>D324+D329+D341+C343+C347+C348</f>
        <v>238381865.80999997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493</v>
      </c>
      <c r="B352" s="20"/>
      <c r="C352" s="27"/>
      <c r="D352" s="32">
        <f>D308</f>
        <v>238381865.81999996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494</v>
      </c>
      <c r="B356" s="38"/>
      <c r="C356" s="38"/>
      <c r="D356" s="38"/>
      <c r="E356" s="38"/>
    </row>
    <row r="357">
      <c r="A357" s="45" t="s">
        <v>495</v>
      </c>
      <c r="B357" s="45"/>
      <c r="C357" s="45"/>
      <c r="D357" s="45"/>
      <c r="E357" s="45"/>
    </row>
    <row r="358">
      <c r="A358" s="20" t="s">
        <v>496</v>
      </c>
      <c r="B358" s="46" t="s">
        <v>299</v>
      </c>
      <c r="C358" s="234">
        <v>479614673.37</v>
      </c>
      <c r="D358" s="20"/>
      <c r="E358" s="20"/>
    </row>
    <row r="359">
      <c r="A359" s="20" t="s">
        <v>497</v>
      </c>
      <c r="B359" s="46" t="s">
        <v>299</v>
      </c>
      <c r="C359" s="234">
        <v>671692119.98</v>
      </c>
      <c r="D359" s="20"/>
      <c r="E359" s="20"/>
    </row>
    <row r="360">
      <c r="A360" s="20" t="s">
        <v>498</v>
      </c>
      <c r="B360" s="20"/>
      <c r="C360" s="27"/>
      <c r="D360" s="32">
        <f>SUM(C358:C359)</f>
        <v>1151306793.35</v>
      </c>
      <c r="E360" s="20"/>
    </row>
    <row r="361">
      <c r="A361" s="45" t="s">
        <v>499</v>
      </c>
      <c r="B361" s="45"/>
      <c r="C361" s="45"/>
      <c r="D361" s="45"/>
      <c r="E361" s="45"/>
    </row>
    <row r="362">
      <c r="A362" s="20" t="s">
        <v>404</v>
      </c>
      <c r="B362" s="45"/>
      <c r="C362" s="47">
        <v>7648751.79</v>
      </c>
      <c r="D362" s="20"/>
      <c r="E362" s="45"/>
    </row>
    <row r="363">
      <c r="A363" s="20" t="s">
        <v>500</v>
      </c>
      <c r="B363" s="46" t="s">
        <v>299</v>
      </c>
      <c r="C363" s="47">
        <v>897165668.37</v>
      </c>
      <c r="D363" s="20"/>
      <c r="E363" s="20"/>
    </row>
    <row r="364">
      <c r="A364" s="20" t="s">
        <v>501</v>
      </c>
      <c r="B364" s="46" t="s">
        <v>299</v>
      </c>
      <c r="C364" s="47">
        <v>19626023.83</v>
      </c>
      <c r="D364" s="20"/>
      <c r="E364" s="20"/>
    </row>
    <row r="365">
      <c r="A365" s="20" t="s">
        <v>502</v>
      </c>
      <c r="B365" s="46" t="s">
        <v>299</v>
      </c>
      <c r="C365" s="47">
        <v>13350862.229999999</v>
      </c>
      <c r="D365" s="20"/>
      <c r="E365" s="20"/>
    </row>
    <row r="366">
      <c r="A366" s="20" t="s">
        <v>421</v>
      </c>
      <c r="B366" s="20"/>
      <c r="C366" s="27"/>
      <c r="D366" s="32">
        <f>SUM(C362:C365)</f>
        <v>937791306.22</v>
      </c>
      <c r="E366" s="20"/>
    </row>
    <row r="367">
      <c r="A367" s="20" t="s">
        <v>503</v>
      </c>
      <c r="B367" s="20"/>
      <c r="C367" s="27"/>
      <c r="D367" s="32">
        <f>D360-D366</f>
        <v>213515487.12999988</v>
      </c>
      <c r="E367" s="20"/>
    </row>
    <row r="368">
      <c r="A368" s="58" t="s">
        <v>504</v>
      </c>
      <c r="B368" s="45"/>
      <c r="C368" s="45"/>
      <c r="D368" s="45"/>
      <c r="E368" s="45"/>
    </row>
    <row r="369">
      <c r="A369" s="32" t="s">
        <v>505</v>
      </c>
      <c r="B369" s="20"/>
      <c r="C369" s="20"/>
      <c r="D369" s="20"/>
      <c r="E369" s="20"/>
    </row>
    <row r="370">
      <c r="A370" s="59" t="s">
        <v>506</v>
      </c>
      <c r="B370" s="40" t="s">
        <v>299</v>
      </c>
      <c r="C370" s="273"/>
      <c r="D370" s="32"/>
      <c r="E370" s="32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36">
        <v>10717134.06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517</v>
      </c>
      <c r="B381" s="46"/>
      <c r="C381" s="46"/>
      <c r="D381" s="32">
        <f>SUM(C370:C380)</f>
        <v>10717134.06</v>
      </c>
      <c r="E381" s="32"/>
      <c r="F381" s="60"/>
    </row>
    <row r="382">
      <c r="A382" s="56" t="s">
        <v>518</v>
      </c>
      <c r="B382" s="46" t="s">
        <v>299</v>
      </c>
      <c r="C382" s="47"/>
      <c r="D382" s="32"/>
      <c r="E382" s="20"/>
    </row>
    <row r="383">
      <c r="A383" s="20" t="s">
        <v>519</v>
      </c>
      <c r="B383" s="20"/>
      <c r="C383" s="27"/>
      <c r="D383" s="32">
        <f>D381+C382</f>
        <v>10717134.06</v>
      </c>
      <c r="E383" s="20"/>
    </row>
    <row r="384">
      <c r="A384" s="20" t="s">
        <v>520</v>
      </c>
      <c r="B384" s="20"/>
      <c r="C384" s="27"/>
      <c r="D384" s="32">
        <f>D367+D383</f>
        <v>224232621.18999988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521</v>
      </c>
      <c r="B388" s="45"/>
      <c r="C388" s="45"/>
      <c r="D388" s="45"/>
      <c r="E388" s="45"/>
    </row>
    <row r="389">
      <c r="A389" s="20" t="s">
        <v>522</v>
      </c>
      <c r="B389" s="46" t="s">
        <v>299</v>
      </c>
      <c r="C389" s="47">
        <v>117277467.92</v>
      </c>
      <c r="D389" s="20"/>
      <c r="E389" s="20"/>
    </row>
    <row r="390">
      <c r="A390" s="20" t="s">
        <v>11</v>
      </c>
      <c r="B390" s="46" t="s">
        <v>299</v>
      </c>
      <c r="C390" s="47">
        <v>21240826.57</v>
      </c>
      <c r="D390" s="20"/>
      <c r="E390" s="20"/>
    </row>
    <row r="391">
      <c r="A391" s="20" t="s">
        <v>264</v>
      </c>
      <c r="B391" s="46" t="s">
        <v>299</v>
      </c>
      <c r="C391" s="47">
        <v>10697768.77</v>
      </c>
      <c r="D391" s="20"/>
      <c r="E391" s="20"/>
    </row>
    <row r="392">
      <c r="A392" s="20" t="s">
        <v>523</v>
      </c>
      <c r="B392" s="46" t="s">
        <v>299</v>
      </c>
      <c r="C392" s="47">
        <v>28323716.05</v>
      </c>
      <c r="D392" s="20"/>
      <c r="E392" s="20"/>
    </row>
    <row r="393">
      <c r="A393" s="20" t="s">
        <v>524</v>
      </c>
      <c r="B393" s="46" t="s">
        <v>299</v>
      </c>
      <c r="C393" s="47">
        <v>1963720.83</v>
      </c>
      <c r="D393" s="20"/>
      <c r="E393" s="20"/>
    </row>
    <row r="394">
      <c r="A394" s="20" t="s">
        <v>525</v>
      </c>
      <c r="B394" s="46" t="s">
        <v>299</v>
      </c>
      <c r="C394" s="47">
        <v>59491314.419999994</v>
      </c>
      <c r="D394" s="20"/>
      <c r="E394" s="20"/>
    </row>
    <row r="395">
      <c r="A395" s="20" t="s">
        <v>16</v>
      </c>
      <c r="B395" s="46" t="s">
        <v>299</v>
      </c>
      <c r="C395" s="47">
        <v>16607988</v>
      </c>
      <c r="D395" s="20"/>
      <c r="E395" s="20"/>
    </row>
    <row r="396">
      <c r="A396" s="20" t="s">
        <v>526</v>
      </c>
      <c r="B396" s="46" t="s">
        <v>299</v>
      </c>
      <c r="C396" s="47">
        <v>6356422.27</v>
      </c>
      <c r="D396" s="20"/>
      <c r="E396" s="20"/>
    </row>
    <row r="397">
      <c r="A397" s="20" t="s">
        <v>527</v>
      </c>
      <c r="B397" s="46" t="s">
        <v>299</v>
      </c>
      <c r="C397" s="47">
        <v>1380765.37</v>
      </c>
      <c r="D397" s="20"/>
      <c r="E397" s="20"/>
    </row>
    <row r="398">
      <c r="A398" s="20" t="s">
        <v>528</v>
      </c>
      <c r="B398" s="46" t="s">
        <v>299</v>
      </c>
      <c r="C398" s="47">
        <v>8272185.56</v>
      </c>
      <c r="D398" s="20"/>
      <c r="E398" s="20"/>
    </row>
    <row r="399">
      <c r="A399" s="20" t="s">
        <v>529</v>
      </c>
      <c r="B399" s="46" t="s">
        <v>299</v>
      </c>
      <c r="C399" s="47">
        <v>4869580.24</v>
      </c>
      <c r="D399" s="20"/>
      <c r="E399" s="20"/>
    </row>
    <row r="400">
      <c r="A400" s="32" t="s">
        <v>530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531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1859422.1599999666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532</v>
      </c>
      <c r="B415" s="46"/>
      <c r="C415" s="46"/>
      <c r="D415" s="32">
        <f>SUM(C401:C414)</f>
        <v>1859422.1599999666</v>
      </c>
      <c r="E415" s="32"/>
      <c r="F415" s="60"/>
      <c r="G415" s="60"/>
      <c r="H415" s="60"/>
      <c r="I415" s="60"/>
    </row>
    <row r="416">
      <c r="A416" s="32" t="s">
        <v>533</v>
      </c>
      <c r="B416" s="20"/>
      <c r="C416" s="27"/>
      <c r="D416" s="32">
        <f>SUM(C389:C399,D415)</f>
        <v>278341178.16</v>
      </c>
      <c r="E416" s="32"/>
    </row>
    <row r="417">
      <c r="A417" s="32" t="s">
        <v>534</v>
      </c>
      <c r="B417" s="20"/>
      <c r="C417" s="27"/>
      <c r="D417" s="32">
        <f>D384-D416</f>
        <v>-54108556.970000148</v>
      </c>
      <c r="E417" s="32"/>
    </row>
    <row r="418">
      <c r="A418" s="32" t="s">
        <v>535</v>
      </c>
      <c r="B418" s="20"/>
      <c r="C418" s="236">
        <v>-2296112.2</v>
      </c>
      <c r="D418" s="32"/>
      <c r="E418" s="32"/>
    </row>
    <row r="419">
      <c r="A419" s="59" t="s">
        <v>536</v>
      </c>
      <c r="B419" s="46" t="s">
        <v>299</v>
      </c>
      <c r="C419" s="273"/>
      <c r="D419" s="32"/>
      <c r="E419" s="32"/>
    </row>
    <row r="420">
      <c r="A420" s="61" t="s">
        <v>537</v>
      </c>
      <c r="B420" s="20"/>
      <c r="C420" s="20"/>
      <c r="D420" s="32">
        <f>SUM(C418:C419)</f>
        <v>-2296112.2</v>
      </c>
      <c r="E420" s="32"/>
    </row>
    <row r="421">
      <c r="A421" s="32" t="s">
        <v>538</v>
      </c>
      <c r="B421" s="20"/>
      <c r="C421" s="27"/>
      <c r="D421" s="32">
        <f>D417+D420</f>
        <v>-56404669.170000151</v>
      </c>
      <c r="E421" s="32"/>
      <c r="F421" s="63"/>
    </row>
    <row r="422">
      <c r="A422" s="32" t="s">
        <v>539</v>
      </c>
      <c r="B422" s="46" t="s">
        <v>299</v>
      </c>
      <c r="C422" s="47"/>
      <c r="D422" s="32"/>
      <c r="E422" s="20"/>
    </row>
    <row r="423">
      <c r="A423" s="20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20"/>
      <c r="C424" s="27"/>
      <c r="D424" s="32">
        <f>D421+C422-C423</f>
        <v>-56404669.170000151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542</v>
      </c>
      <c r="D612" s="256">
        <f>CE90-(BE90+CD90)</f>
        <v>219299</v>
      </c>
      <c r="E612" s="258">
        <f>SUM(C624:D647)+SUM(C668:D713)</f>
        <v>230613355.00035986</v>
      </c>
      <c r="F612" s="258">
        <f>CE64-(AX64+BD64+BE64+BG64+BJ64+BN64+BP64+BQ64+CB64+CC64+CD64)</f>
        <v>28291431.900000006</v>
      </c>
      <c r="G612" s="256">
        <f>CE91-(AX91+AY91+BD91+BE91+BG91+BJ91+BN91+BP91+BQ91+CB91+CC91+CD91)</f>
        <v>116715</v>
      </c>
      <c r="H612" s="261">
        <f>CE60-(AX60+AY60+AZ60+BD60+BE60+BG60+BJ60+BN60+BO60+BP60+BQ60+BR60+CB60+CC60+CD60)</f>
        <v>934.0581442307697</v>
      </c>
      <c r="I612" s="256">
        <f>CE92-(AX92+AY92+AZ92+BD92+BE92+BF92+BG92+BJ92+BN92+BO92+BP92+BQ92+BR92+CB92+CC92+CD92)</f>
        <v>68752.39</v>
      </c>
      <c r="J612" s="256">
        <f>CE93-(AX93+AY93+AZ93+BA93+BD93+BE93+BF93+BG93+BJ93+BN93+BO93+BP93+BQ93+BR93+CB93+CC93+CD93)</f>
        <v>716102.39</v>
      </c>
      <c r="K612" s="256">
        <f>CE89-(AW89+AX89+AY89+AZ89+BA89+BB89+BC89+BD89+BE89+BF89+BG89+BH89+BI89+BJ89+BK89+BL89+BM89+BN89+BO89+BP89+BQ89+BR89+BS89+BT89+BU89+BV89+BW89+BX89+CB89+CC89+CD89)</f>
        <v>1151306793.35</v>
      </c>
      <c r="L612" s="262">
        <f>CE94-(AW94+AX94+AY94+AZ94+BA94+BB94+BC94+BD94+BE94+BF94+BG94+BH94+BI94+BJ94+BK94+BL94+BM94+BN94+BO94+BP94+BQ94+BR94+BS94+BT94+BU94+BV94+BW94+BX94+BY94+BZ94+CA94+CB94+CC94+CD94)</f>
        <v>303.26224519230777</v>
      </c>
    </row>
    <row r="613" ht="12.6" customHeight="1" s="231" customFormat="1">
      <c r="A613" s="251"/>
      <c r="C613" s="249" t="s">
        <v>543</v>
      </c>
      <c r="D613" s="257" t="s">
        <v>544</v>
      </c>
      <c r="E613" s="259" t="s">
        <v>545</v>
      </c>
      <c r="F613" s="260" t="s">
        <v>546</v>
      </c>
      <c r="G613" s="257" t="s">
        <v>547</v>
      </c>
      <c r="H613" s="260" t="s">
        <v>548</v>
      </c>
      <c r="I613" s="257" t="s">
        <v>549</v>
      </c>
      <c r="J613" s="257" t="s">
        <v>550</v>
      </c>
      <c r="K613" s="249" t="s">
        <v>551</v>
      </c>
      <c r="L613" s="250" t="s">
        <v>552</v>
      </c>
    </row>
    <row r="614" ht="12.6" customHeight="1" s="231" customFormat="1">
      <c r="A614" s="251">
        <v>8430</v>
      </c>
      <c r="B614" s="250" t="s">
        <v>167</v>
      </c>
      <c r="C614" s="256">
        <f>BE85</f>
        <v>6255271.6599999983</v>
      </c>
      <c r="D614" s="256"/>
      <c r="E614" s="258"/>
      <c r="F614" s="258"/>
      <c r="G614" s="256"/>
      <c r="H614" s="258"/>
      <c r="I614" s="256"/>
      <c r="J614" s="256"/>
      <c r="N614" s="252" t="s">
        <v>553</v>
      </c>
    </row>
    <row r="615" ht="12.6" customHeight="1" s="231" customFormat="1">
      <c r="A615" s="251"/>
      <c r="B615" s="250" t="s">
        <v>554</v>
      </c>
      <c r="C615" s="256">
        <f>CD69-CD84</f>
        <v>14188682.68</v>
      </c>
      <c r="D615" s="256">
        <f>SUM(C614:C615)</f>
        <v>20443954.339999996</v>
      </c>
      <c r="E615" s="258"/>
      <c r="F615" s="258"/>
      <c r="G615" s="256"/>
      <c r="H615" s="258"/>
      <c r="I615" s="256"/>
      <c r="J615" s="256"/>
      <c r="N615" s="252" t="s">
        <v>555</v>
      </c>
    </row>
    <row r="616" ht="12.6" customHeight="1" s="231" customFormat="1">
      <c r="A616" s="251">
        <v>8310</v>
      </c>
      <c r="B616" s="255" t="s">
        <v>556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557</v>
      </c>
    </row>
    <row r="617" ht="12.6" customHeight="1" s="231" customFormat="1">
      <c r="A617" s="251">
        <v>8510</v>
      </c>
      <c r="B617" s="255" t="s">
        <v>172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8470</v>
      </c>
      <c r="B618" s="255" t="s">
        <v>559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560</v>
      </c>
    </row>
    <row r="619" ht="12.6" customHeight="1" s="231" customFormat="1">
      <c r="A619" s="251">
        <v>8610</v>
      </c>
      <c r="B619" s="255" t="s">
        <v>561</v>
      </c>
      <c r="C619" s="256">
        <f>BN85</f>
        <v>2067242.54</v>
      </c>
      <c r="D619" s="256">
        <f>(D615/D612)*BN90</f>
        <v>1990055.0996401256</v>
      </c>
      <c r="E619" s="258"/>
      <c r="F619" s="258"/>
      <c r="G619" s="256"/>
      <c r="H619" s="258"/>
      <c r="I619" s="256"/>
      <c r="J619" s="256"/>
      <c r="N619" s="252" t="s">
        <v>562</v>
      </c>
    </row>
    <row r="620" ht="12.6" customHeight="1" s="231" customFormat="1">
      <c r="A620" s="251">
        <v>8790</v>
      </c>
      <c r="B620" s="255" t="s">
        <v>563</v>
      </c>
      <c r="C620" s="256">
        <f>CC85</f>
        <v>32879852.66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564</v>
      </c>
    </row>
    <row r="621" ht="12.6" customHeight="1" s="231" customFormat="1">
      <c r="A621" s="251">
        <v>8630</v>
      </c>
      <c r="B621" s="255" t="s">
        <v>565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566</v>
      </c>
    </row>
    <row r="622" ht="12.6" customHeight="1" s="231" customFormat="1">
      <c r="A622" s="251">
        <v>8770</v>
      </c>
      <c r="B622" s="250" t="s">
        <v>567</v>
      </c>
      <c r="C622" s="256">
        <f>CB85</f>
        <v>73539.23000000001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568</v>
      </c>
    </row>
    <row r="623" ht="12.6" customHeight="1" s="231" customFormat="1">
      <c r="A623" s="251">
        <v>8640</v>
      </c>
      <c r="B623" s="255" t="s">
        <v>569</v>
      </c>
      <c r="C623" s="256">
        <f>BQ85</f>
        <v>0</v>
      </c>
      <c r="D623" s="256">
        <f>(D615/D612)*BQ90</f>
        <v>0</v>
      </c>
      <c r="E623" s="258">
        <f>SUM(C616:D623)</f>
        <v>37010689.529640123</v>
      </c>
      <c r="F623" s="258"/>
      <c r="G623" s="256"/>
      <c r="H623" s="258"/>
      <c r="I623" s="256"/>
      <c r="J623" s="256"/>
      <c r="N623" s="252" t="s">
        <v>570</v>
      </c>
    </row>
    <row r="624" ht="12.6" customHeight="1" s="231" customFormat="1">
      <c r="A624" s="251">
        <v>8420</v>
      </c>
      <c r="B624" s="255" t="s">
        <v>166</v>
      </c>
      <c r="C624" s="256">
        <f>BD85</f>
        <v>304579.97000000003</v>
      </c>
      <c r="D624" s="256">
        <f>(D615/D612)*BD90</f>
        <v>0</v>
      </c>
      <c r="E624" s="258">
        <f>(E623/E612)*SUM(C624:D624)</f>
        <v>48881.447939558893</v>
      </c>
      <c r="F624" s="258">
        <f>SUM(C624:E624)</f>
        <v>353461.41793955892</v>
      </c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8320</v>
      </c>
      <c r="B625" s="255" t="s">
        <v>162</v>
      </c>
      <c r="C625" s="256">
        <f>AY85</f>
        <v>3033206.55</v>
      </c>
      <c r="D625" s="256">
        <f>(D615/D612)*AY90</f>
        <v>533801.26015549537</v>
      </c>
      <c r="E625" s="258">
        <f>(E623/E612)*SUM(C625:D625)</f>
        <v>572462.156891393</v>
      </c>
      <c r="F625" s="258">
        <f>(F624/F612)*AY64</f>
        <v>8856.8884047412976</v>
      </c>
      <c r="G625" s="256">
        <f>SUM(C625:F625)</f>
        <v>4148326.8554516295</v>
      </c>
      <c r="H625" s="258"/>
      <c r="I625" s="256"/>
      <c r="J625" s="256"/>
      <c r="N625" s="252" t="s">
        <v>572</v>
      </c>
    </row>
    <row r="626" ht="12.6" customHeight="1" s="231" customFormat="1">
      <c r="A626" s="251">
        <v>8650</v>
      </c>
      <c r="B626" s="255" t="s">
        <v>179</v>
      </c>
      <c r="C626" s="256">
        <f>BR85</f>
        <v>17688.519999999997</v>
      </c>
      <c r="D626" s="256">
        <f>(D615/D612)*BR90</f>
        <v>291605.019519104</v>
      </c>
      <c r="E626" s="258">
        <f>(E623/E612)*SUM(C626:D626)</f>
        <v>49637.919558679387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8620</v>
      </c>
      <c r="B627" s="250" t="s">
        <v>574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575</v>
      </c>
    </row>
    <row r="628" ht="12.6" customHeight="1" s="231" customFormat="1">
      <c r="A628" s="251">
        <v>8330</v>
      </c>
      <c r="B628" s="255" t="s">
        <v>163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41833.360826513883</v>
      </c>
      <c r="H628" s="258">
        <f>SUM(C626:G628)</f>
        <v>400764.8199042973</v>
      </c>
      <c r="I628" s="256"/>
      <c r="J628" s="256"/>
      <c r="N628" s="252" t="s">
        <v>576</v>
      </c>
    </row>
    <row r="629" ht="12.6" customHeight="1" s="231" customFormat="1">
      <c r="A629" s="251">
        <v>8460</v>
      </c>
      <c r="B629" s="255" t="s">
        <v>168</v>
      </c>
      <c r="C629" s="256">
        <f>BF85</f>
        <v>4568753.45</v>
      </c>
      <c r="D629" s="256">
        <f>(D615/D612)*BF90</f>
        <v>386227.49228505365</v>
      </c>
      <c r="E629" s="258">
        <f>(E623/E612)*SUM(C629:D629)</f>
        <v>795215.26964433433</v>
      </c>
      <c r="F629" s="258">
        <f>(F624/F612)*BF64</f>
        <v>1703.0332216462361</v>
      </c>
      <c r="G629" s="256">
        <f>(G625/G612)*BF91</f>
        <v>0</v>
      </c>
      <c r="H629" s="258">
        <f>(H628/H612)*BF60</f>
        <v>21957.676524500097</v>
      </c>
      <c r="I629" s="256">
        <f>SUM(C629:H629)</f>
        <v>5773856.921675534</v>
      </c>
      <c r="J629" s="256"/>
      <c r="N629" s="252" t="s">
        <v>577</v>
      </c>
    </row>
    <row r="630" ht="12.6" customHeight="1" s="231" customFormat="1">
      <c r="A630" s="251">
        <v>8350</v>
      </c>
      <c r="B630" s="255" t="s">
        <v>578</v>
      </c>
      <c r="C630" s="256">
        <f>BA85</f>
        <v>0</v>
      </c>
      <c r="D630" s="256">
        <f>(D615/D612)*BA90</f>
        <v>0</v>
      </c>
      <c r="E630" s="258">
        <f>(E623/E612)*SUM(C630:D630)</f>
        <v>0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0</v>
      </c>
      <c r="N630" s="252" t="s">
        <v>579</v>
      </c>
    </row>
    <row r="631" ht="12.6" customHeight="1" s="231" customFormat="1">
      <c r="A631" s="251">
        <v>8200</v>
      </c>
      <c r="B631" s="255" t="s">
        <v>580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581</v>
      </c>
    </row>
    <row r="632" ht="12.6" customHeight="1" s="231" customFormat="1">
      <c r="A632" s="251">
        <v>8360</v>
      </c>
      <c r="B632" s="255" t="s">
        <v>582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583</v>
      </c>
    </row>
    <row r="633" ht="12.6" customHeight="1" s="231" customFormat="1">
      <c r="A633" s="251">
        <v>8370</v>
      </c>
      <c r="B633" s="255" t="s">
        <v>584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585</v>
      </c>
    </row>
    <row r="634" ht="12.6" customHeight="1" s="231" customFormat="1">
      <c r="A634" s="251">
        <v>8490</v>
      </c>
      <c r="B634" s="255" t="s">
        <v>586</v>
      </c>
      <c r="C634" s="256">
        <f>BI85</f>
        <v>-11235.95</v>
      </c>
      <c r="D634" s="256">
        <f>(D615/D612)*BI90</f>
        <v>0</v>
      </c>
      <c r="E634" s="258">
        <f>(E623/E612)*SUM(C634:D634)</f>
        <v>-1803.2357970765008</v>
      </c>
      <c r="F634" s="258">
        <f>(F624/F612)*BI64</f>
        <v>182.22843684791013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587</v>
      </c>
    </row>
    <row r="635" ht="12.6" customHeight="1" s="231" customFormat="1">
      <c r="A635" s="251">
        <v>8530</v>
      </c>
      <c r="B635" s="255" t="s">
        <v>588</v>
      </c>
      <c r="C635" s="256">
        <f>BK85</f>
        <v>10346448</v>
      </c>
      <c r="D635" s="256">
        <f>(D615/D612)*BK90</f>
        <v>0</v>
      </c>
      <c r="E635" s="258">
        <f>(E623/E612)*SUM(C635:D635)</f>
        <v>1660481.3483675672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589</v>
      </c>
    </row>
    <row r="636" ht="12.6" customHeight="1" s="231" customFormat="1">
      <c r="A636" s="251">
        <v>8480</v>
      </c>
      <c r="B636" s="255" t="s">
        <v>590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591</v>
      </c>
    </row>
    <row r="637" ht="12.6" customHeight="1" s="231" customFormat="1">
      <c r="A637" s="251">
        <v>8560</v>
      </c>
      <c r="B637" s="255" t="s">
        <v>174</v>
      </c>
      <c r="C637" s="256">
        <f>BL85</f>
        <v>163104.06999999998</v>
      </c>
      <c r="D637" s="256">
        <f>(D615/D612)*BL90</f>
        <v>0</v>
      </c>
      <c r="E637" s="258">
        <f>(E623/E612)*SUM(C637:D637)</f>
        <v>26176.255472200512</v>
      </c>
      <c r="F637" s="258">
        <f>(F624/F612)*BL64</f>
        <v>462.09661666220791</v>
      </c>
      <c r="G637" s="256">
        <f>(G625/G612)*BL91</f>
        <v>0</v>
      </c>
      <c r="H637" s="258">
        <f>(H628/H612)*BL60</f>
        <v>792.10648527537251</v>
      </c>
      <c r="I637" s="256">
        <f>(I629/I612)*BL92</f>
        <v>0</v>
      </c>
      <c r="J637" s="256">
        <f>(J630/J612)*BL93</f>
        <v>0</v>
      </c>
      <c r="N637" s="252" t="s">
        <v>592</v>
      </c>
    </row>
    <row r="638" ht="12.6" customHeight="1" s="231" customFormat="1">
      <c r="A638" s="251">
        <v>8590</v>
      </c>
      <c r="B638" s="255" t="s">
        <v>593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594</v>
      </c>
    </row>
    <row r="639" ht="12.6" customHeight="1" s="231" customFormat="1">
      <c r="A639" s="251">
        <v>8660</v>
      </c>
      <c r="B639" s="255" t="s">
        <v>595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596</v>
      </c>
    </row>
    <row r="640" ht="12.6" customHeight="1" s="231" customFormat="1">
      <c r="A640" s="251">
        <v>8670</v>
      </c>
      <c r="B640" s="255" t="s">
        <v>597</v>
      </c>
      <c r="C640" s="256">
        <f>BT85</f>
        <v>1883.5</v>
      </c>
      <c r="D640" s="256">
        <f>(D615/D612)*BT90</f>
        <v>0</v>
      </c>
      <c r="E640" s="258">
        <f>(E623/E612)*SUM(C640:D640)</f>
        <v>302.27925754329533</v>
      </c>
      <c r="F640" s="258">
        <f>(F624/F612)*BT64</f>
        <v>4.8025341925505867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598</v>
      </c>
    </row>
    <row r="641" ht="12.6" customHeight="1" s="231" customFormat="1">
      <c r="A641" s="251">
        <v>8680</v>
      </c>
      <c r="B641" s="255" t="s">
        <v>599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600</v>
      </c>
    </row>
    <row r="642" ht="12.6" customHeight="1" s="231" customFormat="1">
      <c r="A642" s="251">
        <v>8690</v>
      </c>
      <c r="B642" s="255" t="s">
        <v>601</v>
      </c>
      <c r="C642" s="256">
        <f>BV85</f>
        <v>84548</v>
      </c>
      <c r="D642" s="256">
        <f>(D615/D612)*BV90</f>
        <v>235390.88052613096</v>
      </c>
      <c r="E642" s="258">
        <f>(E623/E612)*SUM(C642:D642)</f>
        <v>51346.369665342143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78824.518002923534</v>
      </c>
      <c r="J642" s="256">
        <f>(J630/J612)*BV93</f>
        <v>0</v>
      </c>
      <c r="N642" s="252" t="s">
        <v>602</v>
      </c>
    </row>
    <row r="643" ht="12.6" customHeight="1" s="231" customFormat="1">
      <c r="A643" s="251">
        <v>8700</v>
      </c>
      <c r="B643" s="255" t="s">
        <v>603</v>
      </c>
      <c r="C643" s="256">
        <f>BW85</f>
        <v>156314.54</v>
      </c>
      <c r="D643" s="256">
        <f>(D615/D612)*BW90</f>
        <v>0</v>
      </c>
      <c r="E643" s="258">
        <f>(E623/E612)*SUM(C643:D643)</f>
        <v>25086.616986685287</v>
      </c>
      <c r="F643" s="258">
        <f>(F624/F612)*BW64</f>
        <v>797.59810717556434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604</v>
      </c>
    </row>
    <row r="644" ht="12.6" customHeight="1" s="231" customFormat="1">
      <c r="A644" s="251">
        <v>8710</v>
      </c>
      <c r="B644" s="255" t="s">
        <v>605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12819106.024661468</v>
      </c>
      <c r="L644" s="258"/>
      <c r="N644" s="252" t="s">
        <v>606</v>
      </c>
    </row>
    <row r="645" ht="12.6" customHeight="1" s="231" customFormat="1">
      <c r="A645" s="251">
        <v>8720</v>
      </c>
      <c r="B645" s="255" t="s">
        <v>607</v>
      </c>
      <c r="C645" s="256">
        <f>BY85</f>
        <v>2464342.56</v>
      </c>
      <c r="D645" s="256">
        <f>(D615/D612)*BY90</f>
        <v>64138.188436426964</v>
      </c>
      <c r="E645" s="258">
        <f>(E623/E612)*SUM(C645:D645)</f>
        <v>405790.96541007637</v>
      </c>
      <c r="F645" s="258">
        <f>(F624/F612)*BY64</f>
        <v>0.2609909970925644</v>
      </c>
      <c r="G645" s="256">
        <f>(G625/G612)*BY91</f>
        <v>0</v>
      </c>
      <c r="H645" s="258">
        <f>(H628/H612)*BY60</f>
        <v>7174.0176749376114</v>
      </c>
      <c r="I645" s="256">
        <f>(I629/I612)*BY92</f>
        <v>21477.730053865896</v>
      </c>
      <c r="J645" s="256">
        <f>(J630/J612)*BY93</f>
        <v>0</v>
      </c>
      <c r="K645" s="258">
        <v>0</v>
      </c>
      <c r="L645" s="258"/>
      <c r="N645" s="252" t="s">
        <v>608</v>
      </c>
    </row>
    <row r="646" ht="12.6" customHeight="1" s="231" customFormat="1">
      <c r="A646" s="251">
        <v>8730</v>
      </c>
      <c r="B646" s="255" t="s">
        <v>609</v>
      </c>
      <c r="C646" s="256">
        <f>BZ85</f>
        <v>660036.49</v>
      </c>
      <c r="D646" s="256">
        <f>(D615/D612)*BZ90</f>
        <v>0</v>
      </c>
      <c r="E646" s="258">
        <f>(E623/E612)*SUM(C646:D646)</f>
        <v>105927.97459446915</v>
      </c>
      <c r="F646" s="258">
        <f>(F624/F612)*BZ64</f>
        <v>0</v>
      </c>
      <c r="G646" s="256">
        <f>(G625/G612)*BZ91</f>
        <v>0</v>
      </c>
      <c r="H646" s="258">
        <f>(H628/H612)*BZ60</f>
        <v>2348.1212900612363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610</v>
      </c>
    </row>
    <row r="647" ht="12.6" customHeight="1" s="231" customFormat="1">
      <c r="A647" s="251">
        <v>8740</v>
      </c>
      <c r="B647" s="255" t="s">
        <v>611</v>
      </c>
      <c r="C647" s="256">
        <f>CA85</f>
        <v>695671.15000000014</v>
      </c>
      <c r="D647" s="256">
        <f>(D615/D612)*CA90</f>
        <v>0</v>
      </c>
      <c r="E647" s="258">
        <f>(E623/E612)*SUM(C647:D647)</f>
        <v>111646.91198104086</v>
      </c>
      <c r="F647" s="258">
        <f>(F624/F612)*CA64</f>
        <v>74.5323571950817</v>
      </c>
      <c r="G647" s="256">
        <f>(G625/G612)*CA91</f>
        <v>0</v>
      </c>
      <c r="H647" s="258">
        <f>(H628/H612)*CA60</f>
        <v>1933.5009888976033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4540562.4037779681</v>
      </c>
      <c r="N647" s="252" t="s">
        <v>612</v>
      </c>
    </row>
    <row r="648" ht="12.6" customHeight="1" s="231" customFormat="1">
      <c r="A648" s="251"/>
      <c r="B648" s="251"/>
      <c r="C648" s="231">
        <f>SUM(C614:C647)</f>
        <v>77949929.61999999</v>
      </c>
      <c r="L648" s="254"/>
    </row>
    <row r="666" ht="12.6" customHeight="1" s="231" customFormat="1">
      <c r="C666" s="249" t="s">
        <v>613</v>
      </c>
      <c r="M666" s="249" t="s">
        <v>614</v>
      </c>
    </row>
    <row r="667" ht="12.6" customHeight="1" s="231" customFormat="1">
      <c r="C667" s="249" t="s">
        <v>543</v>
      </c>
      <c r="D667" s="249" t="s">
        <v>544</v>
      </c>
      <c r="E667" s="250" t="s">
        <v>545</v>
      </c>
      <c r="F667" s="249" t="s">
        <v>546</v>
      </c>
      <c r="G667" s="249" t="s">
        <v>547</v>
      </c>
      <c r="H667" s="249" t="s">
        <v>548</v>
      </c>
      <c r="I667" s="249" t="s">
        <v>549</v>
      </c>
      <c r="J667" s="249" t="s">
        <v>550</v>
      </c>
      <c r="K667" s="249" t="s">
        <v>551</v>
      </c>
      <c r="L667" s="250" t="s">
        <v>552</v>
      </c>
      <c r="M667" s="249" t="s">
        <v>615</v>
      </c>
    </row>
    <row r="668" ht="12.6" customHeight="1" s="231" customFormat="1">
      <c r="A668" s="251">
        <v>6010</v>
      </c>
      <c r="B668" s="250" t="s">
        <v>342</v>
      </c>
      <c r="C668" s="256">
        <f>C85</f>
        <v>7765429.25</v>
      </c>
      <c r="D668" s="256">
        <f>(D615/D612)*C90</f>
        <v>586939.00348218635</v>
      </c>
      <c r="E668" s="258">
        <f>(E623/E612)*SUM(C668:D668)</f>
        <v>1340455.3620338654</v>
      </c>
      <c r="F668" s="258">
        <f>(F624/F612)*C64</f>
        <v>7790.7007018885943</v>
      </c>
      <c r="G668" s="256">
        <f>(G625/G612)*C91</f>
        <v>1714279.2348210856</v>
      </c>
      <c r="H668" s="258">
        <f>(H628/H612)*C60</f>
        <v>10405.64298712209</v>
      </c>
      <c r="I668" s="256">
        <f>(I629/I612)*C92</f>
        <v>196546.20409758677</v>
      </c>
      <c r="J668" s="256">
        <f>(J630/J612)*C93</f>
        <v>0</v>
      </c>
      <c r="K668" s="256">
        <f>(K644/K612)*C89</f>
        <v>189803.20714342655</v>
      </c>
      <c r="L668" s="256">
        <f>(L647/L612)*C94</f>
        <v>326843.51595353941</v>
      </c>
      <c r="M668" s="231">
        <f ref="M668:M713" t="shared" si="18">ROUND(SUM(D668:L668),0)</f>
        <v>4373063</v>
      </c>
      <c r="N668" s="250" t="s">
        <v>616</v>
      </c>
    </row>
    <row r="669" ht="12.6" customHeight="1" s="231" customFormat="1">
      <c r="A669" s="251">
        <v>6030</v>
      </c>
      <c r="B669" s="250" t="s">
        <v>343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617</v>
      </c>
    </row>
    <row r="670" ht="12.6" customHeight="1" s="231" customFormat="1">
      <c r="A670" s="251">
        <v>6070</v>
      </c>
      <c r="B670" s="250" t="s">
        <v>618</v>
      </c>
      <c r="C670" s="256">
        <f>E85</f>
        <v>38279170.320000015</v>
      </c>
      <c r="D670" s="256">
        <f>(D615/D612)*E90</f>
        <v>4468231.6449970128</v>
      </c>
      <c r="E670" s="258">
        <f>(E623/E612)*SUM(C670:D670)</f>
        <v>6860447.5327231782</v>
      </c>
      <c r="F670" s="258">
        <f>(F624/F612)*E64</f>
        <v>16139.406527289604</v>
      </c>
      <c r="G670" s="256">
        <f>(G625/G612)*E91</f>
        <v>1542645.1656356687</v>
      </c>
      <c r="H670" s="258">
        <f>(H628/H612)*E60</f>
        <v>86777.355055327469</v>
      </c>
      <c r="I670" s="256">
        <f>(I629/I612)*E92</f>
        <v>1496261.0486653962</v>
      </c>
      <c r="J670" s="256">
        <f>(J630/J612)*E93</f>
        <v>0</v>
      </c>
      <c r="K670" s="256">
        <f>(K644/K612)*E89</f>
        <v>1796939.0850679621</v>
      </c>
      <c r="L670" s="256">
        <f>(L647/L612)*E94</f>
        <v>2145011.448163073</v>
      </c>
      <c r="M670" s="231">
        <f t="shared" si="18"/>
        <v>18412453</v>
      </c>
      <c r="N670" s="250" t="s">
        <v>619</v>
      </c>
    </row>
    <row r="671" ht="12.6" customHeight="1" s="231" customFormat="1">
      <c r="A671" s="251">
        <v>6100</v>
      </c>
      <c r="B671" s="250" t="s">
        <v>620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621</v>
      </c>
    </row>
    <row r="672" ht="12.6" customHeight="1" s="231" customFormat="1">
      <c r="A672" s="251">
        <v>6120</v>
      </c>
      <c r="B672" s="250" t="s">
        <v>622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623</v>
      </c>
    </row>
    <row r="673" ht="12.6" customHeight="1" s="231" customFormat="1">
      <c r="A673" s="251">
        <v>6140</v>
      </c>
      <c r="B673" s="250" t="s">
        <v>624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625</v>
      </c>
    </row>
    <row r="674" ht="12.6" customHeight="1" s="231" customFormat="1">
      <c r="A674" s="251">
        <v>6150</v>
      </c>
      <c r="B674" s="250" t="s">
        <v>626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627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628</v>
      </c>
    </row>
    <row r="676" ht="12.6" customHeight="1" s="231" customFormat="1">
      <c r="A676" s="251">
        <v>6200</v>
      </c>
      <c r="B676" s="250" t="s">
        <v>348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629</v>
      </c>
    </row>
    <row r="677" ht="12.6" customHeight="1" s="231" customFormat="1">
      <c r="A677" s="251">
        <v>6210</v>
      </c>
      <c r="B677" s="250" t="s">
        <v>349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630</v>
      </c>
    </row>
    <row r="678" ht="12.6" customHeight="1" s="231" customFormat="1">
      <c r="A678" s="251">
        <v>6330</v>
      </c>
      <c r="B678" s="250" t="s">
        <v>631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632</v>
      </c>
    </row>
    <row r="679" ht="12.6" customHeight="1" s="231" customFormat="1">
      <c r="A679" s="251">
        <v>6400</v>
      </c>
      <c r="B679" s="250" t="s">
        <v>633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634</v>
      </c>
    </row>
    <row r="680" ht="12.6" customHeight="1" s="231" customFormat="1">
      <c r="A680" s="251">
        <v>7010</v>
      </c>
      <c r="B680" s="250" t="s">
        <v>635</v>
      </c>
      <c r="C680" s="256">
        <f>O85</f>
        <v>8006512.49</v>
      </c>
      <c r="D680" s="256">
        <f>(D615/D612)*O90</f>
        <v>2211555.5876124376</v>
      </c>
      <c r="E680" s="258">
        <f>(E623/E612)*SUM(C680:D680)</f>
        <v>1639877.9039169282</v>
      </c>
      <c r="F680" s="258">
        <f>(F624/F612)*O64</f>
        <v>4945.1749552468746</v>
      </c>
      <c r="G680" s="256">
        <f>(G625/G612)*O91</f>
        <v>372661.67227357527</v>
      </c>
      <c r="H680" s="258">
        <f>(H628/H612)*O60</f>
        <v>16083.724246293741</v>
      </c>
      <c r="I680" s="256">
        <f>(I629/I612)*O92</f>
        <v>740575.85765677423</v>
      </c>
      <c r="J680" s="256">
        <f>(J630/J612)*O93</f>
        <v>0</v>
      </c>
      <c r="K680" s="256">
        <f>(K644/K612)*O89</f>
        <v>428860.38405469141</v>
      </c>
      <c r="L680" s="256">
        <f>(L647/L612)*O94</f>
        <v>446444.67019480618</v>
      </c>
      <c r="M680" s="231">
        <f t="shared" si="18"/>
        <v>5861005</v>
      </c>
      <c r="N680" s="250" t="s">
        <v>636</v>
      </c>
    </row>
    <row r="681" ht="12.6" customHeight="1" s="231" customFormat="1">
      <c r="A681" s="251">
        <v>7020</v>
      </c>
      <c r="B681" s="250" t="s">
        <v>637</v>
      </c>
      <c r="C681" s="256">
        <f>P85</f>
        <v>21480636.260000005</v>
      </c>
      <c r="D681" s="256">
        <f>(D615/D612)*P90</f>
        <v>2473142.4433575161</v>
      </c>
      <c r="E681" s="258">
        <f>(E623/E612)*SUM(C681:D681)</f>
        <v>3844295.4296826711</v>
      </c>
      <c r="F681" s="258">
        <f>(F624/F612)*P64</f>
        <v>98008.628441267763</v>
      </c>
      <c r="G681" s="256">
        <f>(G625/G612)*P91</f>
        <v>142.16945055739637</v>
      </c>
      <c r="H681" s="258">
        <f>(H628/H612)*P60</f>
        <v>19526.369614043804</v>
      </c>
      <c r="I681" s="256">
        <f>(I629/I612)*P92</f>
        <v>828172.52994041925</v>
      </c>
      <c r="J681" s="256">
        <f>(J630/J612)*P93</f>
        <v>0</v>
      </c>
      <c r="K681" s="256">
        <f>(K644/K612)*P89</f>
        <v>1958352.8130151322</v>
      </c>
      <c r="L681" s="256">
        <f>(L647/L612)*P94</f>
        <v>344552.4771458485</v>
      </c>
      <c r="M681" s="231">
        <f t="shared" si="18"/>
        <v>9566193</v>
      </c>
      <c r="N681" s="250" t="s">
        <v>638</v>
      </c>
    </row>
    <row r="682" ht="12.6" customHeight="1" s="231" customFormat="1">
      <c r="A682" s="251">
        <v>7030</v>
      </c>
      <c r="B682" s="250" t="s">
        <v>639</v>
      </c>
      <c r="C682" s="256">
        <f>Q85</f>
        <v>2218901.1900000004</v>
      </c>
      <c r="D682" s="256">
        <f>(D615/D612)*Q90</f>
        <v>213949.33497325567</v>
      </c>
      <c r="E682" s="258">
        <f>(E623/E612)*SUM(C682:D682)</f>
        <v>390443.45654511923</v>
      </c>
      <c r="F682" s="258">
        <f>(F624/F612)*Q64</f>
        <v>2525.1379961476478</v>
      </c>
      <c r="G682" s="256">
        <f>(G625/G612)*Q91</f>
        <v>0</v>
      </c>
      <c r="H682" s="258">
        <f>(H628/H612)*Q60</f>
        <v>4234.1082665061494</v>
      </c>
      <c r="I682" s="256">
        <f>(I629/I612)*Q92</f>
        <v>71644.462897706733</v>
      </c>
      <c r="J682" s="256">
        <f>(J630/J612)*Q93</f>
        <v>0</v>
      </c>
      <c r="K682" s="256">
        <f>(K644/K612)*Q89</f>
        <v>157976.21403713798</v>
      </c>
      <c r="L682" s="256">
        <f>(L647/L612)*Q94</f>
        <v>143878.9662144786</v>
      </c>
      <c r="M682" s="231">
        <f t="shared" si="18"/>
        <v>984652</v>
      </c>
      <c r="N682" s="250" t="s">
        <v>640</v>
      </c>
    </row>
    <row r="683" ht="12.6" customHeight="1" s="231" customFormat="1">
      <c r="A683" s="251">
        <v>7040</v>
      </c>
      <c r="B683" s="250" t="s">
        <v>133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0</v>
      </c>
      <c r="L683" s="256">
        <f>(L647/L612)*R94</f>
        <v>0</v>
      </c>
      <c r="M683" s="231">
        <f t="shared" si="18"/>
        <v>0</v>
      </c>
      <c r="N683" s="250" t="s">
        <v>641</v>
      </c>
    </row>
    <row r="684" ht="12.6" customHeight="1" s="231" customFormat="1">
      <c r="A684" s="251">
        <v>7050</v>
      </c>
      <c r="B684" s="250" t="s">
        <v>642</v>
      </c>
      <c r="C684" s="256">
        <f>S85</f>
        <v>1317095.79</v>
      </c>
      <c r="D684" s="256">
        <f>(D615/D612)*S90</f>
        <v>0</v>
      </c>
      <c r="E684" s="258">
        <f>(E623/E612)*SUM(C684:D684)</f>
        <v>211378.14574706665</v>
      </c>
      <c r="F684" s="258">
        <f>(F624/F612)*S64</f>
        <v>3462.8577844137662</v>
      </c>
      <c r="G684" s="256">
        <f>(G625/G612)*S91</f>
        <v>0</v>
      </c>
      <c r="H684" s="258">
        <f>(H628/H612)*S60</f>
        <v>5489.1556113242586</v>
      </c>
      <c r="I684" s="256">
        <f>(I629/I612)*S92</f>
        <v>0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18"/>
        <v>220330</v>
      </c>
      <c r="N684" s="250" t="s">
        <v>643</v>
      </c>
    </row>
    <row r="685" ht="12.6" customHeight="1" s="231" customFormat="1">
      <c r="A685" s="251">
        <v>7060</v>
      </c>
      <c r="B685" s="250" t="s">
        <v>644</v>
      </c>
      <c r="C685" s="256">
        <f>T85</f>
        <v>282477.19</v>
      </c>
      <c r="D685" s="256">
        <f>(D615/D612)*T90</f>
        <v>0</v>
      </c>
      <c r="E685" s="258">
        <f>(E623/E612)*SUM(C685:D685)</f>
        <v>45334.2156974337</v>
      </c>
      <c r="F685" s="258">
        <f>(F624/F612)*T64</f>
        <v>0.97312535967160563</v>
      </c>
      <c r="G685" s="256">
        <f>(G625/G612)*T91</f>
        <v>35.542362639349093</v>
      </c>
      <c r="H685" s="258">
        <f>(H628/H612)*T60</f>
        <v>103.60092738664143</v>
      </c>
      <c r="I685" s="256">
        <f>(I629/I612)*T92</f>
        <v>0</v>
      </c>
      <c r="J685" s="256">
        <f>(J630/J612)*T93</f>
        <v>0</v>
      </c>
      <c r="K685" s="256">
        <f>(K644/K612)*T89</f>
        <v>9121.22479906098</v>
      </c>
      <c r="L685" s="256">
        <f>(L647/L612)*T94</f>
        <v>3615.2577542305248</v>
      </c>
      <c r="M685" s="231">
        <f t="shared" si="18"/>
        <v>58211</v>
      </c>
      <c r="N685" s="250" t="s">
        <v>645</v>
      </c>
    </row>
    <row r="686" ht="12.6" customHeight="1" s="231" customFormat="1">
      <c r="A686" s="251">
        <v>7070</v>
      </c>
      <c r="B686" s="250" t="s">
        <v>136</v>
      </c>
      <c r="C686" s="256">
        <f>U85</f>
        <v>7153002.5200000005</v>
      </c>
      <c r="D686" s="256">
        <f>(D615/D612)*U90</f>
        <v>816270.31678685255</v>
      </c>
      <c r="E686" s="258">
        <f>(E623/E612)*SUM(C686:D686)</f>
        <v>1278973.1225186519</v>
      </c>
      <c r="F686" s="258">
        <f>(F624/F612)*U64</f>
        <v>23359.236961130315</v>
      </c>
      <c r="G686" s="256">
        <f>(G625/G612)*U91</f>
        <v>0</v>
      </c>
      <c r="H686" s="258">
        <f>(H628/H612)*U60</f>
        <v>13280.013835006235</v>
      </c>
      <c r="I686" s="256">
        <f>(I629/I612)*U92</f>
        <v>273341.57609251421</v>
      </c>
      <c r="J686" s="256">
        <f>(J630/J612)*U93</f>
        <v>0</v>
      </c>
      <c r="K686" s="256">
        <f>(K644/K612)*U89</f>
        <v>688125.10668289056</v>
      </c>
      <c r="L686" s="256">
        <f>(L647/L612)*U94</f>
        <v>0</v>
      </c>
      <c r="M686" s="231">
        <f t="shared" si="18"/>
        <v>3093349</v>
      </c>
      <c r="N686" s="250" t="s">
        <v>646</v>
      </c>
    </row>
    <row r="687" ht="12.6" customHeight="1" s="231" customFormat="1">
      <c r="A687" s="251">
        <v>7110</v>
      </c>
      <c r="B687" s="250" t="s">
        <v>647</v>
      </c>
      <c r="C687" s="256">
        <f>V85</f>
        <v>575422.37</v>
      </c>
      <c r="D687" s="256">
        <f>(D615/D612)*V90</f>
        <v>0</v>
      </c>
      <c r="E687" s="258">
        <f>(E623/E612)*SUM(C687:D687)</f>
        <v>92348.418782799767</v>
      </c>
      <c r="F687" s="258">
        <f>(F624/F612)*V64</f>
        <v>594.73151675670147</v>
      </c>
      <c r="G687" s="256">
        <f>(G625/G612)*V91</f>
        <v>0</v>
      </c>
      <c r="H687" s="258">
        <f>(H628/H612)*V60</f>
        <v>1729.3582328682353</v>
      </c>
      <c r="I687" s="256">
        <f>(I629/I612)*V92</f>
        <v>0</v>
      </c>
      <c r="J687" s="256">
        <f>(J630/J612)*V93</f>
        <v>0</v>
      </c>
      <c r="K687" s="256">
        <f>(K644/K612)*V89</f>
        <v>154866.43061393654</v>
      </c>
      <c r="L687" s="256">
        <f>(L647/L612)*V94</f>
        <v>9192.61920121383</v>
      </c>
      <c r="M687" s="231">
        <f t="shared" si="18"/>
        <v>258732</v>
      </c>
      <c r="N687" s="250" t="s">
        <v>648</v>
      </c>
    </row>
    <row r="688" ht="12.6" customHeight="1" s="231" customFormat="1">
      <c r="A688" s="251">
        <v>7120</v>
      </c>
      <c r="B688" s="250" t="s">
        <v>649</v>
      </c>
      <c r="C688" s="256">
        <f>W85</f>
        <v>1566178.9500000002</v>
      </c>
      <c r="D688" s="256">
        <f>(D615/D612)*W90</f>
        <v>0</v>
      </c>
      <c r="E688" s="258">
        <f>(E623/E612)*SUM(C688:D688)</f>
        <v>251353.01841568245</v>
      </c>
      <c r="F688" s="258">
        <f>(F624/F612)*W64</f>
        <v>826.62757731890679</v>
      </c>
      <c r="G688" s="256">
        <f>(G625/G612)*W91</f>
        <v>0</v>
      </c>
      <c r="H688" s="258">
        <f>(H628/H612)*W60</f>
        <v>2166.9867520963517</v>
      </c>
      <c r="I688" s="256">
        <f>(I629/I612)*W92</f>
        <v>0</v>
      </c>
      <c r="J688" s="256">
        <f>(J630/J612)*W93</f>
        <v>0</v>
      </c>
      <c r="K688" s="256">
        <f>(K644/K612)*W89</f>
        <v>211628.10909155695</v>
      </c>
      <c r="L688" s="256">
        <f>(L647/L612)*W94</f>
        <v>0</v>
      </c>
      <c r="M688" s="231">
        <f t="shared" si="18"/>
        <v>465975</v>
      </c>
      <c r="N688" s="250" t="s">
        <v>650</v>
      </c>
    </row>
    <row r="689" ht="12.6" customHeight="1" s="231" customFormat="1">
      <c r="A689" s="251">
        <v>7130</v>
      </c>
      <c r="B689" s="250" t="s">
        <v>651</v>
      </c>
      <c r="C689" s="256">
        <f>X85</f>
        <v>1942920.79</v>
      </c>
      <c r="D689" s="256">
        <f>(D615/D612)*X90</f>
        <v>73833.495990770578</v>
      </c>
      <c r="E689" s="258">
        <f>(E623/E612)*SUM(C689:D689)</f>
        <v>323664.97914337605</v>
      </c>
      <c r="F689" s="258">
        <f>(F624/F612)*X64</f>
        <v>1761.8633909540095</v>
      </c>
      <c r="G689" s="256">
        <f>(G625/G612)*X91</f>
        <v>0</v>
      </c>
      <c r="H689" s="258">
        <f>(H628/H612)*X60</f>
        <v>3794.7676421145484</v>
      </c>
      <c r="I689" s="256">
        <f>(I629/I612)*X92</f>
        <v>24724.363666659581</v>
      </c>
      <c r="J689" s="256">
        <f>(J630/J612)*X93</f>
        <v>0</v>
      </c>
      <c r="K689" s="256">
        <f>(K644/K612)*X89</f>
        <v>1382906.76117218</v>
      </c>
      <c r="L689" s="256">
        <f>(L647/L612)*X94</f>
        <v>0</v>
      </c>
      <c r="M689" s="231">
        <f t="shared" si="18"/>
        <v>1810686</v>
      </c>
      <c r="N689" s="250" t="s">
        <v>652</v>
      </c>
    </row>
    <row r="690" ht="12.6" customHeight="1" s="231" customFormat="1">
      <c r="A690" s="251">
        <v>7140</v>
      </c>
      <c r="B690" s="250" t="s">
        <v>653</v>
      </c>
      <c r="C690" s="256">
        <f>Y85</f>
        <v>6707052.72</v>
      </c>
      <c r="D690" s="256">
        <f>(D615/D612)*Y90</f>
        <v>1336367.6326107276</v>
      </c>
      <c r="E690" s="258">
        <f>(E623/E612)*SUM(C690:D690)</f>
        <v>1290872.9133505714</v>
      </c>
      <c r="F690" s="258">
        <f>(F624/F612)*Y64</f>
        <v>1782.474058637283</v>
      </c>
      <c r="G690" s="256">
        <f>(G625/G612)*Y91</f>
        <v>0</v>
      </c>
      <c r="H690" s="258">
        <f>(H628/H612)*Y60</f>
        <v>11037.702706825727</v>
      </c>
      <c r="I690" s="256">
        <f>(I629/I612)*Y92</f>
        <v>447504.7388403599</v>
      </c>
      <c r="J690" s="256">
        <f>(J630/J612)*Y93</f>
        <v>0</v>
      </c>
      <c r="K690" s="256">
        <f>(K644/K612)*Y89</f>
        <v>475308.27709015569</v>
      </c>
      <c r="L690" s="256">
        <f>(L647/L612)*Y94</f>
        <v>0</v>
      </c>
      <c r="M690" s="231">
        <f t="shared" si="18"/>
        <v>3562874</v>
      </c>
      <c r="N690" s="250" t="s">
        <v>654</v>
      </c>
    </row>
    <row r="691" ht="12.6" customHeight="1" s="231" customFormat="1">
      <c r="A691" s="251">
        <v>7150</v>
      </c>
      <c r="B691" s="250" t="s">
        <v>655</v>
      </c>
      <c r="C691" s="256">
        <f>Z85</f>
        <v>2512221.3899999997</v>
      </c>
      <c r="D691" s="256">
        <f>(D615/D612)*Z90</f>
        <v>0</v>
      </c>
      <c r="E691" s="258">
        <f>(E623/E612)*SUM(C691:D691)</f>
        <v>403181.53254769591</v>
      </c>
      <c r="F691" s="258">
        <f>(F624/F612)*Z64</f>
        <v>184.40357005010327</v>
      </c>
      <c r="G691" s="256">
        <f>(G625/G612)*Z91</f>
        <v>0</v>
      </c>
      <c r="H691" s="258">
        <f>(H628/H612)*Z60</f>
        <v>1340.9517057016842</v>
      </c>
      <c r="I691" s="256">
        <f>(I629/I612)*Z92</f>
        <v>0</v>
      </c>
      <c r="J691" s="256">
        <f>(J630/J612)*Z93</f>
        <v>0</v>
      </c>
      <c r="K691" s="256">
        <f>(K644/K612)*Z89</f>
        <v>181879.04083816372</v>
      </c>
      <c r="L691" s="256">
        <f>(L647/L612)*Z94</f>
        <v>11869.078937949242</v>
      </c>
      <c r="M691" s="231">
        <f t="shared" si="18"/>
        <v>598455</v>
      </c>
      <c r="N691" s="250" t="s">
        <v>656</v>
      </c>
    </row>
    <row r="692" ht="12.6" customHeight="1" s="231" customFormat="1">
      <c r="A692" s="251">
        <v>7160</v>
      </c>
      <c r="B692" s="250" t="s">
        <v>657</v>
      </c>
      <c r="C692" s="256">
        <f>AA85</f>
        <v>1000798.41</v>
      </c>
      <c r="D692" s="256">
        <f>(D615/D612)*AA90</f>
        <v>351548.12295605539</v>
      </c>
      <c r="E692" s="258">
        <f>(E623/E612)*SUM(C692:D692)</f>
        <v>217035.46903276132</v>
      </c>
      <c r="F692" s="258">
        <f>(F624/F612)*AA64</f>
        <v>1780.5136901665414</v>
      </c>
      <c r="G692" s="256">
        <f>(G625/G612)*AA91</f>
        <v>0</v>
      </c>
      <c r="H692" s="258">
        <f>(H628/H612)*AA60</f>
        <v>1138.2487682314886</v>
      </c>
      <c r="I692" s="256">
        <f>(I629/I612)*AA92</f>
        <v>117721.68609466324</v>
      </c>
      <c r="J692" s="256">
        <f>(J630/J612)*AA93</f>
        <v>0</v>
      </c>
      <c r="K692" s="256">
        <f>(K644/K612)*AA89</f>
        <v>96128.51293644034</v>
      </c>
      <c r="L692" s="256">
        <f>(L647/L612)*AA94</f>
        <v>0</v>
      </c>
      <c r="M692" s="231">
        <f t="shared" si="18"/>
        <v>785353</v>
      </c>
      <c r="N692" s="250" t="s">
        <v>658</v>
      </c>
    </row>
    <row r="693" ht="12.6" customHeight="1" s="231" customFormat="1">
      <c r="A693" s="251">
        <v>7170</v>
      </c>
      <c r="B693" s="250" t="s">
        <v>142</v>
      </c>
      <c r="C693" s="256">
        <f>AB85</f>
        <v>13946513.299999999</v>
      </c>
      <c r="D693" s="256">
        <f>(D615/D612)*AB90</f>
        <v>165006.67664604032</v>
      </c>
      <c r="E693" s="258">
        <f>(E623/E612)*SUM(C693:D693)</f>
        <v>2264730.4387299945</v>
      </c>
      <c r="F693" s="258">
        <f>(F624/F612)*AB64</f>
        <v>118133.91183967271</v>
      </c>
      <c r="G693" s="256">
        <f>(G625/G612)*AB91</f>
        <v>0</v>
      </c>
      <c r="H693" s="258">
        <f>(H628/H612)*AB60</f>
        <v>11442.242215297847</v>
      </c>
      <c r="I693" s="256">
        <f>(I629/I612)*AB92</f>
        <v>55255.206679277093</v>
      </c>
      <c r="J693" s="256">
        <f>(J630/J612)*AB93</f>
        <v>0</v>
      </c>
      <c r="K693" s="256">
        <f>(K644/K612)*AB89</f>
        <v>1776355.2925141086</v>
      </c>
      <c r="L693" s="256">
        <f>(L647/L612)*AB94</f>
        <v>0</v>
      </c>
      <c r="M693" s="231">
        <f t="shared" si="18"/>
        <v>4390924</v>
      </c>
      <c r="N693" s="250" t="s">
        <v>659</v>
      </c>
    </row>
    <row r="694" ht="12.6" customHeight="1" s="231" customFormat="1">
      <c r="A694" s="251">
        <v>7180</v>
      </c>
      <c r="B694" s="250" t="s">
        <v>660</v>
      </c>
      <c r="C694" s="256">
        <f>AC85</f>
        <v>2692273.2700000005</v>
      </c>
      <c r="D694" s="256">
        <f>(D615/D612)*AC90</f>
        <v>67494.256436007447</v>
      </c>
      <c r="E694" s="258">
        <f>(E623/E612)*SUM(C694:D694)</f>
        <v>442909.73128918139</v>
      </c>
      <c r="F694" s="258">
        <f>(F624/F612)*AC64</f>
        <v>5091.244957238614</v>
      </c>
      <c r="G694" s="256">
        <f>(G625/G612)*AC91</f>
        <v>0</v>
      </c>
      <c r="H694" s="258">
        <f>(H628/H612)*AC60</f>
        <v>6459.2220202914987</v>
      </c>
      <c r="I694" s="256">
        <f>(I629/I612)*AC92</f>
        <v>22601.56476598679</v>
      </c>
      <c r="J694" s="256">
        <f>(J630/J612)*AC93</f>
        <v>0</v>
      </c>
      <c r="K694" s="256">
        <f>(K644/K612)*AC89</f>
        <v>331103.08676544769</v>
      </c>
      <c r="L694" s="256">
        <f>(L647/L612)*AC94</f>
        <v>0</v>
      </c>
      <c r="M694" s="231">
        <f t="shared" si="18"/>
        <v>875659</v>
      </c>
      <c r="N694" s="250" t="s">
        <v>661</v>
      </c>
    </row>
    <row r="695" ht="12.6" customHeight="1" s="231" customFormat="1">
      <c r="A695" s="251">
        <v>7190</v>
      </c>
      <c r="B695" s="250" t="s">
        <v>144</v>
      </c>
      <c r="C695" s="256">
        <f>AD85</f>
        <v>630316.95000000007</v>
      </c>
      <c r="D695" s="256">
        <f>(D615/D612)*AD90</f>
        <v>0</v>
      </c>
      <c r="E695" s="258">
        <f>(E623/E612)*SUM(C695:D695)</f>
        <v>101158.34333047752</v>
      </c>
      <c r="F695" s="258">
        <f>(F624/F612)*AD64</f>
        <v>78.022690122690591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26550.276021317139</v>
      </c>
      <c r="L695" s="256">
        <f>(L647/L612)*AD94</f>
        <v>0</v>
      </c>
      <c r="M695" s="231">
        <f t="shared" si="18"/>
        <v>127787</v>
      </c>
      <c r="N695" s="250" t="s">
        <v>662</v>
      </c>
    </row>
    <row r="696" ht="12.6" customHeight="1" s="231" customFormat="1">
      <c r="A696" s="251">
        <v>7200</v>
      </c>
      <c r="B696" s="250" t="s">
        <v>663</v>
      </c>
      <c r="C696" s="256">
        <f>AE85</f>
        <v>871381.84000000008</v>
      </c>
      <c r="D696" s="256">
        <f>(D615/D612)*AE90</f>
        <v>0</v>
      </c>
      <c r="E696" s="258">
        <f>(E623/E612)*SUM(C696:D696)</f>
        <v>139846.37941699527</v>
      </c>
      <c r="F696" s="258">
        <f>(F624/F612)*AE64</f>
        <v>5.2794143437723768</v>
      </c>
      <c r="G696" s="256">
        <f>(G625/G612)*AE91</f>
        <v>0</v>
      </c>
      <c r="H696" s="258">
        <f>(H628/H612)*AE60</f>
        <v>0</v>
      </c>
      <c r="I696" s="256">
        <f>(I629/I612)*AE92</f>
        <v>0</v>
      </c>
      <c r="J696" s="256">
        <f>(J630/J612)*AE93</f>
        <v>0</v>
      </c>
      <c r="K696" s="256">
        <f>(K644/K612)*AE89</f>
        <v>36997.728999517152</v>
      </c>
      <c r="L696" s="256">
        <f>(L647/L612)*AE94</f>
        <v>0</v>
      </c>
      <c r="M696" s="231">
        <f t="shared" si="18"/>
        <v>176849</v>
      </c>
      <c r="N696" s="250" t="s">
        <v>664</v>
      </c>
    </row>
    <row r="697" ht="12.6" customHeight="1" s="231" customFormat="1">
      <c r="A697" s="251">
        <v>7220</v>
      </c>
      <c r="B697" s="250" t="s">
        <v>665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666</v>
      </c>
    </row>
    <row r="698" ht="12.6" customHeight="1" s="231" customFormat="1">
      <c r="A698" s="251">
        <v>7230</v>
      </c>
      <c r="B698" s="250" t="s">
        <v>667</v>
      </c>
      <c r="C698" s="256">
        <f>AG85</f>
        <v>14835464.17</v>
      </c>
      <c r="D698" s="256">
        <f>(D615/D612)*AG90</f>
        <v>2520593.51590714</v>
      </c>
      <c r="E698" s="258">
        <f>(E623/E612)*SUM(C698:D698)</f>
        <v>2785439.9953143694</v>
      </c>
      <c r="F698" s="258">
        <f>(F624/F612)*AG64</f>
        <v>16057.841780796129</v>
      </c>
      <c r="G698" s="256">
        <f>(G625/G612)*AG91</f>
        <v>476729.71008158941</v>
      </c>
      <c r="H698" s="258">
        <f>(H628/H612)*AG60</f>
        <v>24758.653755857966</v>
      </c>
      <c r="I698" s="256">
        <f>(I629/I612)*AG92</f>
        <v>844062.30406457291</v>
      </c>
      <c r="J698" s="256">
        <f>(J630/J612)*AG93</f>
        <v>0</v>
      </c>
      <c r="K698" s="256">
        <f>(K644/K612)*AG89</f>
        <v>1723976.4689177654</v>
      </c>
      <c r="L698" s="256">
        <f>(L647/L612)*AG94</f>
        <v>508338.25149851694</v>
      </c>
      <c r="M698" s="231">
        <f t="shared" si="18"/>
        <v>8899957</v>
      </c>
      <c r="N698" s="250" t="s">
        <v>668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669</v>
      </c>
    </row>
    <row r="700" ht="12.6" customHeight="1" s="231" customFormat="1">
      <c r="A700" s="251">
        <v>7250</v>
      </c>
      <c r="B700" s="250" t="s">
        <v>670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671</v>
      </c>
    </row>
    <row r="701" ht="12.6" customHeight="1" s="231" customFormat="1">
      <c r="A701" s="251">
        <v>7260</v>
      </c>
      <c r="B701" s="250" t="s">
        <v>148</v>
      </c>
      <c r="C701" s="256">
        <f>AJ85</f>
        <v>59339832.41</v>
      </c>
      <c r="D701" s="256">
        <f>(D615/D612)*AJ90</f>
        <v>1461008.2691507028</v>
      </c>
      <c r="E701" s="258">
        <f>(E623/E612)*SUM(C701:D701)</f>
        <v>9757808.8550580628</v>
      </c>
      <c r="F701" s="258">
        <f>(F624/F612)*AJ64</f>
        <v>36939.875509210811</v>
      </c>
      <c r="G701" s="256">
        <f>(G625/G612)*AJ91</f>
        <v>0</v>
      </c>
      <c r="H701" s="258">
        <f>(H628/H612)*AJ60</f>
        <v>140377.54862929031</v>
      </c>
      <c r="I701" s="256">
        <f>(I629/I612)*AJ92</f>
        <v>489242.71134329413</v>
      </c>
      <c r="J701" s="256">
        <f>(J630/J612)*AJ93</f>
        <v>0</v>
      </c>
      <c r="K701" s="256">
        <f>(K644/K612)*AJ89</f>
        <v>1148526.2611614184</v>
      </c>
      <c r="L701" s="256">
        <f>(L647/L612)*AJ94</f>
        <v>562484.84161706641</v>
      </c>
      <c r="M701" s="231">
        <f t="shared" si="18"/>
        <v>13596388</v>
      </c>
      <c r="N701" s="250" t="s">
        <v>672</v>
      </c>
    </row>
    <row r="702" ht="12.6" customHeight="1" s="231" customFormat="1">
      <c r="A702" s="251">
        <v>7310</v>
      </c>
      <c r="B702" s="250" t="s">
        <v>673</v>
      </c>
      <c r="C702" s="256">
        <f>AK85</f>
        <v>375091.39</v>
      </c>
      <c r="D702" s="256">
        <f>(D615/D612)*AK90</f>
        <v>7085.0324435587927</v>
      </c>
      <c r="E702" s="258">
        <f>(E623/E612)*SUM(C702:D702)</f>
        <v>61334.751912286563</v>
      </c>
      <c r="F702" s="258">
        <f>(F624/F612)*AK64</f>
        <v>0.407540752760146</v>
      </c>
      <c r="G702" s="256">
        <f>(G625/G612)*AK91</f>
        <v>0</v>
      </c>
      <c r="H702" s="258">
        <f>(H628/H612)*AK60</f>
        <v>1136.955406861</v>
      </c>
      <c r="I702" s="256">
        <f>(I629/I612)*AK92</f>
        <v>2372.5399478107679</v>
      </c>
      <c r="J702" s="256">
        <f>(J630/J612)*AK93</f>
        <v>0</v>
      </c>
      <c r="K702" s="256">
        <f>(K644/K612)*AK89</f>
        <v>23974.332784395574</v>
      </c>
      <c r="L702" s="256">
        <f>(L647/L612)*AK94</f>
        <v>0</v>
      </c>
      <c r="M702" s="231">
        <f t="shared" si="18"/>
        <v>95904</v>
      </c>
      <c r="N702" s="250" t="s">
        <v>674</v>
      </c>
    </row>
    <row r="703" ht="12.6" customHeight="1" s="231" customFormat="1">
      <c r="A703" s="251">
        <v>7320</v>
      </c>
      <c r="B703" s="250" t="s">
        <v>675</v>
      </c>
      <c r="C703" s="256">
        <f>AL85</f>
        <v>162699.97999999998</v>
      </c>
      <c r="D703" s="256">
        <f>(D615/D612)*AL90</f>
        <v>7178.2565546582509</v>
      </c>
      <c r="E703" s="258">
        <f>(E623/E612)*SUM(C703:D703)</f>
        <v>27263.428308206203</v>
      </c>
      <c r="F703" s="258">
        <f>(F624/F612)*AL64</f>
        <v>0.65853688160598711</v>
      </c>
      <c r="G703" s="256">
        <f>(G625/G612)*AL91</f>
        <v>0</v>
      </c>
      <c r="H703" s="258">
        <f>(H628/H612)*AL60</f>
        <v>457.7467862877275</v>
      </c>
      <c r="I703" s="256">
        <f>(I629/I612)*AL92</f>
        <v>2403.7575787030146</v>
      </c>
      <c r="J703" s="256">
        <f>(J630/J612)*AL93</f>
        <v>0</v>
      </c>
      <c r="K703" s="256">
        <f>(K644/K612)*AL89</f>
        <v>15577.772460568762</v>
      </c>
      <c r="L703" s="256">
        <f>(L647/L612)*AL94</f>
        <v>0</v>
      </c>
      <c r="M703" s="231">
        <f t="shared" si="18"/>
        <v>52882</v>
      </c>
      <c r="N703" s="250" t="s">
        <v>676</v>
      </c>
    </row>
    <row r="704" ht="12.6" customHeight="1" s="231" customFormat="1">
      <c r="A704" s="251">
        <v>7330</v>
      </c>
      <c r="B704" s="250" t="s">
        <v>677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678</v>
      </c>
    </row>
    <row r="705" ht="12.6" customHeight="1" s="231" customFormat="1">
      <c r="A705" s="251">
        <v>7340</v>
      </c>
      <c r="B705" s="250" t="s">
        <v>679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680</v>
      </c>
    </row>
    <row r="706" ht="12.6" customHeight="1" s="231" customFormat="1">
      <c r="A706" s="251">
        <v>7350</v>
      </c>
      <c r="B706" s="250" t="s">
        <v>681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682</v>
      </c>
    </row>
    <row r="707" ht="12.6" customHeight="1" s="231" customFormat="1">
      <c r="A707" s="251">
        <v>7380</v>
      </c>
      <c r="B707" s="250" t="s">
        <v>683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684</v>
      </c>
    </row>
    <row r="708" ht="12.6" customHeight="1" s="231" customFormat="1">
      <c r="A708" s="251">
        <v>7390</v>
      </c>
      <c r="B708" s="250" t="s">
        <v>685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686</v>
      </c>
    </row>
    <row r="709" ht="12.6" customHeight="1" s="231" customFormat="1">
      <c r="A709" s="251">
        <v>7400</v>
      </c>
      <c r="B709" s="250" t="s">
        <v>687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688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689</v>
      </c>
    </row>
    <row r="711" ht="12.6" customHeight="1" s="231" customFormat="1">
      <c r="A711" s="251">
        <v>7420</v>
      </c>
      <c r="B711" s="250" t="s">
        <v>690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691</v>
      </c>
    </row>
    <row r="712" ht="12.6" customHeight="1" s="231" customFormat="1">
      <c r="A712" s="251">
        <v>7430</v>
      </c>
      <c r="B712" s="250" t="s">
        <v>692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693</v>
      </c>
    </row>
    <row r="713" ht="12.6" customHeight="1" s="231" customFormat="1">
      <c r="A713" s="251">
        <v>7490</v>
      </c>
      <c r="B713" s="250" t="s">
        <v>694</v>
      </c>
      <c r="C713" s="256">
        <f>AV85</f>
        <v>-3987278.0399999996</v>
      </c>
      <c r="D713" s="256">
        <f>(D615/D612)*AV90</f>
        <v>182532.80953273838</v>
      </c>
      <c r="E713" s="258">
        <f>(E623/E612)*SUM(C713:D713)</f>
        <v>-610616.17382906168</v>
      </c>
      <c r="F713" s="258">
        <f>(F624/F612)*AV64</f>
        <v>1910.0047044540281</v>
      </c>
      <c r="G713" s="256">
        <f>(G625/G612)*AV91</f>
        <v>0</v>
      </c>
      <c r="H713" s="258">
        <f>(H628/H612)*AV60</f>
        <v>4819.0417758905151</v>
      </c>
      <c r="I713" s="256">
        <f>(I629/I612)*AV92</f>
        <v>61124.121287019516</v>
      </c>
      <c r="J713" s="256">
        <f>(J630/J612)*AV93</f>
        <v>0</v>
      </c>
      <c r="K713" s="256">
        <f>(K644/K612)*AV89</f>
        <v>4149.638494195231</v>
      </c>
      <c r="L713" s="256">
        <f>(L647/L612)*AV94</f>
        <v>38331.277097245023</v>
      </c>
      <c r="M713" s="231">
        <f t="shared" si="18"/>
        <v>-317749</v>
      </c>
      <c r="N713" s="252" t="s">
        <v>695</v>
      </c>
    </row>
    <row r="714" ht="12.6" customHeight="1" s="231" customFormat="1"/>
    <row r="715" ht="12.6" customHeight="1" s="231" customFormat="1">
      <c r="C715" s="253">
        <f>SUM(C614:C647)+SUM(C668:C713)</f>
        <v>267624044.53000003</v>
      </c>
      <c r="D715" s="231">
        <f>SUM(D616:D647)+SUM(D668:D713)</f>
        <v>20443954.339999996</v>
      </c>
      <c r="E715" s="231">
        <f>SUM(E624:E647)+SUM(E668:E713)</f>
        <v>37010689.529640131</v>
      </c>
      <c r="F715" s="231">
        <f>SUM(F625:F648)+SUM(F668:F713)</f>
        <v>353461.41793955892</v>
      </c>
      <c r="G715" s="231">
        <f>SUM(G626:G647)+SUM(G668:G713)</f>
        <v>4148326.8554516295</v>
      </c>
      <c r="H715" s="231">
        <f>SUM(H629:H647)+SUM(H668:H713)</f>
        <v>400764.81990429712</v>
      </c>
      <c r="I715" s="231">
        <f>SUM(I630:I647)+SUM(I668:I713)</f>
        <v>5773856.921675534</v>
      </c>
      <c r="J715" s="231">
        <f>SUM(J631:J647)+SUM(J668:J713)</f>
        <v>0</v>
      </c>
      <c r="K715" s="231">
        <f>SUM(K668:K713)</f>
        <v>12819106.024661468</v>
      </c>
      <c r="L715" s="231">
        <f>SUM(L668:L713)</f>
        <v>4540562.4037779672</v>
      </c>
      <c r="M715" s="231">
        <f>SUM(M668:M713)</f>
        <v>77949932</v>
      </c>
      <c r="N715" s="250" t="s">
        <v>696</v>
      </c>
    </row>
    <row r="716" ht="12.6" customHeight="1" s="231" customFormat="1">
      <c r="C716" s="253">
        <f>CE85</f>
        <v>267624044.53000003</v>
      </c>
      <c r="D716" s="231">
        <f>D615</f>
        <v>20443954.339999996</v>
      </c>
      <c r="E716" s="231">
        <f>E623</f>
        <v>37010689.529640123</v>
      </c>
      <c r="F716" s="231">
        <f>F624</f>
        <v>353461.41793955892</v>
      </c>
      <c r="G716" s="231">
        <f>G625</f>
        <v>4148326.8554516295</v>
      </c>
      <c r="H716" s="231">
        <f>H628</f>
        <v>400764.8199042973</v>
      </c>
      <c r="I716" s="231">
        <f>I629</f>
        <v>5773856.921675534</v>
      </c>
      <c r="J716" s="231">
        <f>J630</f>
        <v>0</v>
      </c>
      <c r="K716" s="231">
        <f>K644</f>
        <v>12819106.024661468</v>
      </c>
      <c r="L716" s="231">
        <f>L647</f>
        <v>4540562.4037779681</v>
      </c>
      <c r="M716" s="231">
        <f>C648</f>
        <v>77949929.61999999</v>
      </c>
      <c r="N716" s="250" t="s">
        <v>697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904</v>
      </c>
      <c r="B1" s="183"/>
      <c r="C1" s="183"/>
    </row>
    <row r="2" ht="20.1" customHeight="1">
      <c r="A2" s="182"/>
      <c r="B2" s="183"/>
      <c r="C2" s="108" t="s">
        <v>905</v>
      </c>
    </row>
    <row r="3" ht="20.1" customHeight="1">
      <c r="A3" s="134" t="str">
        <f>"Hospital: "&amp;data!C98</f>
        <v>Hospital: Highline Medical Center</v>
      </c>
      <c r="B3" s="184"/>
      <c r="C3" s="156" t="str">
        <f>"FYE: "&amp;data!C96</f>
        <v>FYE: 06/30/2022</v>
      </c>
    </row>
    <row r="4" ht="20.1" customHeight="1">
      <c r="A4" s="185"/>
      <c r="B4" s="186" t="s">
        <v>906</v>
      </c>
      <c r="C4" s="187"/>
    </row>
    <row r="5" ht="20.1" customHeight="1">
      <c r="A5" s="188">
        <v>1</v>
      </c>
      <c r="B5" s="189" t="s">
        <v>423</v>
      </c>
      <c r="C5" s="189"/>
    </row>
    <row r="6" ht="20.1" customHeight="1">
      <c r="A6" s="188">
        <v>2</v>
      </c>
      <c r="B6" s="190" t="s">
        <v>424</v>
      </c>
      <c r="C6" s="190">
        <f>data!C266</f>
        <v>9074677.37</v>
      </c>
    </row>
    <row r="7" ht="20.1" customHeight="1">
      <c r="A7" s="188">
        <v>3</v>
      </c>
      <c r="B7" s="190" t="s">
        <v>425</v>
      </c>
      <c r="C7" s="190">
        <f>data!C267</f>
        <v>0</v>
      </c>
    </row>
    <row r="8" ht="20.1" customHeight="1">
      <c r="A8" s="188">
        <v>4</v>
      </c>
      <c r="B8" s="190" t="s">
        <v>426</v>
      </c>
      <c r="C8" s="190">
        <f>data!C268</f>
        <v>171454484.86</v>
      </c>
    </row>
    <row r="9" ht="20.1" customHeight="1">
      <c r="A9" s="188">
        <v>5</v>
      </c>
      <c r="B9" s="190" t="s">
        <v>907</v>
      </c>
      <c r="C9" s="190">
        <f>data!C269</f>
        <v>144092937.04000002</v>
      </c>
    </row>
    <row r="10" ht="20.1" customHeight="1">
      <c r="A10" s="188">
        <v>6</v>
      </c>
      <c r="B10" s="190" t="s">
        <v>908</v>
      </c>
      <c r="C10" s="190">
        <f>data!C270</f>
        <v>0</v>
      </c>
    </row>
    <row r="11" ht="20.1" customHeight="1">
      <c r="A11" s="188">
        <v>7</v>
      </c>
      <c r="B11" s="190" t="s">
        <v>909</v>
      </c>
      <c r="C11" s="190">
        <f>data!C271</f>
        <v>2367023.17</v>
      </c>
    </row>
    <row r="12" ht="20.1" customHeight="1">
      <c r="A12" s="188">
        <v>8</v>
      </c>
      <c r="B12" s="190" t="s">
        <v>430</v>
      </c>
      <c r="C12" s="190">
        <f>data!C272</f>
        <v>0</v>
      </c>
    </row>
    <row r="13" ht="20.1" customHeight="1">
      <c r="A13" s="188">
        <v>9</v>
      </c>
      <c r="B13" s="190" t="s">
        <v>431</v>
      </c>
      <c r="C13" s="190">
        <f>data!C273</f>
        <v>5939732.26</v>
      </c>
    </row>
    <row r="14" ht="20.1" customHeight="1">
      <c r="A14" s="188">
        <v>10</v>
      </c>
      <c r="B14" s="190" t="s">
        <v>432</v>
      </c>
      <c r="C14" s="190">
        <f>data!C274</f>
        <v>614241.19</v>
      </c>
    </row>
    <row r="15" ht="20.1" customHeight="1">
      <c r="A15" s="188">
        <v>11</v>
      </c>
      <c r="B15" s="190" t="s">
        <v>910</v>
      </c>
      <c r="C15" s="190">
        <f>data!C275</f>
        <v>0</v>
      </c>
    </row>
    <row r="16" ht="20.1" customHeight="1">
      <c r="A16" s="188">
        <v>12</v>
      </c>
      <c r="B16" s="190" t="s">
        <v>911</v>
      </c>
      <c r="C16" s="190">
        <f>data!D276</f>
        <v>45357221.809999995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912</v>
      </c>
      <c r="C18" s="189"/>
    </row>
    <row r="19" ht="20.1" customHeight="1">
      <c r="A19" s="188">
        <v>15</v>
      </c>
      <c r="B19" s="190" t="s">
        <v>424</v>
      </c>
      <c r="C19" s="190">
        <f>data!C278</f>
        <v>0</v>
      </c>
    </row>
    <row r="20" ht="20.1" customHeight="1">
      <c r="A20" s="188">
        <v>16</v>
      </c>
      <c r="B20" s="190" t="s">
        <v>425</v>
      </c>
      <c r="C20" s="190">
        <f>data!C279</f>
        <v>0</v>
      </c>
    </row>
    <row r="21" ht="20.1" customHeight="1">
      <c r="A21" s="188">
        <v>17</v>
      </c>
      <c r="B21" s="190" t="s">
        <v>436</v>
      </c>
      <c r="C21" s="190">
        <f>data!C280</f>
        <v>0</v>
      </c>
    </row>
    <row r="22" ht="20.1" customHeight="1">
      <c r="A22" s="188">
        <v>18</v>
      </c>
      <c r="B22" s="190" t="s">
        <v>913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914</v>
      </c>
      <c r="C24" s="189"/>
    </row>
    <row r="25" ht="20.1" customHeight="1">
      <c r="A25" s="188">
        <v>21</v>
      </c>
      <c r="B25" s="190" t="s">
        <v>393</v>
      </c>
      <c r="C25" s="190">
        <f>data!C283</f>
        <v>7414345.55</v>
      </c>
    </row>
    <row r="26" ht="20.1" customHeight="1">
      <c r="A26" s="188">
        <v>22</v>
      </c>
      <c r="B26" s="190" t="s">
        <v>394</v>
      </c>
      <c r="C26" s="190">
        <f>data!C284</f>
        <v>1128574.12</v>
      </c>
    </row>
    <row r="27" ht="20.1" customHeight="1">
      <c r="A27" s="188">
        <v>23</v>
      </c>
      <c r="B27" s="190" t="s">
        <v>395</v>
      </c>
      <c r="C27" s="190">
        <f>data!C285</f>
        <v>93535040.25</v>
      </c>
    </row>
    <row r="28" ht="20.1" customHeight="1">
      <c r="A28" s="188">
        <v>24</v>
      </c>
      <c r="B28" s="190" t="s">
        <v>915</v>
      </c>
      <c r="C28" s="190">
        <f>data!C286</f>
        <v>34378854.589999996</v>
      </c>
    </row>
    <row r="29" ht="20.1" customHeight="1">
      <c r="A29" s="188">
        <v>25</v>
      </c>
      <c r="B29" s="190" t="s">
        <v>397</v>
      </c>
      <c r="C29" s="190">
        <f>data!C287</f>
        <v>3112023.51</v>
      </c>
    </row>
    <row r="30" ht="20.1" customHeight="1">
      <c r="A30" s="188">
        <v>26</v>
      </c>
      <c r="B30" s="190" t="s">
        <v>441</v>
      </c>
      <c r="C30" s="190">
        <f>data!C288</f>
        <v>88716101.91</v>
      </c>
    </row>
    <row r="31" ht="20.1" customHeight="1">
      <c r="A31" s="188">
        <v>27</v>
      </c>
      <c r="B31" s="190" t="s">
        <v>400</v>
      </c>
      <c r="C31" s="190">
        <f>data!C289</f>
        <v>11932974.77</v>
      </c>
    </row>
    <row r="32" ht="20.1" customHeight="1">
      <c r="A32" s="188">
        <v>28</v>
      </c>
      <c r="B32" s="190" t="s">
        <v>401</v>
      </c>
      <c r="C32" s="190">
        <f>data!C290</f>
        <v>8626589.42</v>
      </c>
    </row>
    <row r="33" ht="20.1" customHeight="1">
      <c r="A33" s="188">
        <v>29</v>
      </c>
      <c r="B33" s="190" t="s">
        <v>614</v>
      </c>
      <c r="C33" s="190">
        <f>data!C291</f>
        <v>0</v>
      </c>
    </row>
    <row r="34" ht="20.1" customHeight="1">
      <c r="A34" s="188">
        <v>30</v>
      </c>
      <c r="B34" s="190" t="s">
        <v>916</v>
      </c>
      <c r="C34" s="190">
        <f>data!C292</f>
        <v>119710825.02</v>
      </c>
    </row>
    <row r="35" ht="20.1" customHeight="1">
      <c r="A35" s="188">
        <v>31</v>
      </c>
      <c r="B35" s="190" t="s">
        <v>917</v>
      </c>
      <c r="C35" s="190">
        <f>data!D293</f>
        <v>129133679.09999998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918</v>
      </c>
      <c r="C37" s="189"/>
    </row>
    <row r="38" ht="20.1" customHeight="1">
      <c r="A38" s="188">
        <v>34</v>
      </c>
      <c r="B38" s="190" t="s">
        <v>919</v>
      </c>
      <c r="C38" s="190">
        <f>data!C295</f>
        <v>0</v>
      </c>
    </row>
    <row r="39" ht="20.1" customHeight="1">
      <c r="A39" s="188">
        <v>35</v>
      </c>
      <c r="B39" s="190" t="s">
        <v>920</v>
      </c>
      <c r="C39" s="190">
        <f>data!C296</f>
        <v>0</v>
      </c>
    </row>
    <row r="40" ht="20.1" customHeight="1">
      <c r="A40" s="188">
        <v>36</v>
      </c>
      <c r="B40" s="190" t="s">
        <v>448</v>
      </c>
      <c r="C40" s="190">
        <f>data!C297</f>
        <v>23463851.54</v>
      </c>
    </row>
    <row r="41" ht="20.1" customHeight="1">
      <c r="A41" s="188">
        <v>37</v>
      </c>
      <c r="B41" s="190" t="s">
        <v>436</v>
      </c>
      <c r="C41" s="190">
        <f>data!C298</f>
        <v>37507667.19</v>
      </c>
    </row>
    <row r="42" ht="20.1" customHeight="1">
      <c r="A42" s="188">
        <v>38</v>
      </c>
      <c r="B42" s="190" t="s">
        <v>921</v>
      </c>
      <c r="C42" s="190">
        <f>data!D299</f>
        <v>60971518.73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922</v>
      </c>
      <c r="C44" s="189"/>
    </row>
    <row r="45" ht="20.1" customHeight="1">
      <c r="A45" s="188">
        <v>41</v>
      </c>
      <c r="B45" s="190" t="s">
        <v>451</v>
      </c>
      <c r="C45" s="190">
        <f>data!C302</f>
        <v>1392289.5</v>
      </c>
    </row>
    <row r="46" ht="20.1" customHeight="1">
      <c r="A46" s="188">
        <v>42</v>
      </c>
      <c r="B46" s="190" t="s">
        <v>452</v>
      </c>
      <c r="C46" s="190">
        <f>data!C303</f>
        <v>0</v>
      </c>
    </row>
    <row r="47" ht="20.1" customHeight="1">
      <c r="A47" s="188">
        <v>43</v>
      </c>
      <c r="B47" s="190" t="s">
        <v>923</v>
      </c>
      <c r="C47" s="190">
        <f>data!C304</f>
        <v>0</v>
      </c>
    </row>
    <row r="48" ht="20.1" customHeight="1">
      <c r="A48" s="188">
        <v>44</v>
      </c>
      <c r="B48" s="190" t="s">
        <v>454</v>
      </c>
      <c r="C48" s="190">
        <f>data!C305</f>
        <v>1527156.68</v>
      </c>
    </row>
    <row r="49" ht="20.1" customHeight="1">
      <c r="A49" s="188">
        <v>45</v>
      </c>
      <c r="B49" s="190" t="s">
        <v>924</v>
      </c>
      <c r="C49" s="190">
        <f>data!D306</f>
        <v>2919446.1799999997</v>
      </c>
    </row>
    <row r="50" ht="20.1" customHeight="1">
      <c r="A50" s="193">
        <v>46</v>
      </c>
      <c r="B50" s="194" t="s">
        <v>925</v>
      </c>
      <c r="C50" s="190">
        <f>data!D308</f>
        <v>238381865.81999996</v>
      </c>
    </row>
    <row r="51" ht="20.1" customHeight="1"/>
    <row r="52" ht="20.1" customHeight="1"/>
    <row r="53" ht="20.1" customHeight="1">
      <c r="A53" s="182" t="s">
        <v>926</v>
      </c>
      <c r="B53" s="183"/>
      <c r="C53" s="183"/>
    </row>
    <row r="54" ht="20.1" customHeight="1">
      <c r="A54" s="182"/>
      <c r="B54" s="183"/>
      <c r="C54" s="108" t="s">
        <v>927</v>
      </c>
    </row>
    <row r="55" ht="20.1" customHeight="1">
      <c r="A55" s="134" t="str">
        <f>"Hospital: "&amp;data!C98</f>
        <v>Hospital: Highline Medical Center</v>
      </c>
      <c r="B55" s="184"/>
      <c r="C55" s="156" t="str">
        <f>"FYE: "&amp;data!C96</f>
        <v>FYE: 06/30/2022</v>
      </c>
    </row>
    <row r="56" ht="20.1" customHeight="1">
      <c r="A56" s="195"/>
      <c r="B56" s="196" t="s">
        <v>928</v>
      </c>
      <c r="C56" s="187"/>
    </row>
    <row r="57" ht="20.1" customHeight="1">
      <c r="A57" s="197">
        <v>1</v>
      </c>
      <c r="B57" s="182" t="s">
        <v>458</v>
      </c>
      <c r="C57" s="198"/>
    </row>
    <row r="58" ht="20.1" customHeight="1">
      <c r="A58" s="188">
        <v>2</v>
      </c>
      <c r="B58" s="190" t="s">
        <v>459</v>
      </c>
      <c r="C58" s="190">
        <f>data!C314</f>
        <v>0</v>
      </c>
    </row>
    <row r="59" ht="20.1" customHeight="1">
      <c r="A59" s="188">
        <v>3</v>
      </c>
      <c r="B59" s="190" t="s">
        <v>929</v>
      </c>
      <c r="C59" s="190">
        <f>data!C315</f>
        <v>968993.23</v>
      </c>
    </row>
    <row r="60" ht="20.1" customHeight="1">
      <c r="A60" s="188">
        <v>4</v>
      </c>
      <c r="B60" s="190" t="s">
        <v>930</v>
      </c>
      <c r="C60" s="190">
        <f>data!C316</f>
        <v>10920637.65</v>
      </c>
    </row>
    <row r="61" ht="20.1" customHeight="1">
      <c r="A61" s="188">
        <v>5</v>
      </c>
      <c r="B61" s="190" t="s">
        <v>462</v>
      </c>
      <c r="C61" s="190">
        <f>data!C317</f>
        <v>27130780.48</v>
      </c>
    </row>
    <row r="62" ht="20.1" customHeight="1">
      <c r="A62" s="188">
        <v>6</v>
      </c>
      <c r="B62" s="190" t="s">
        <v>931</v>
      </c>
      <c r="C62" s="190">
        <f>data!C318</f>
        <v>0</v>
      </c>
    </row>
    <row r="63" ht="20.1" customHeight="1">
      <c r="A63" s="188">
        <v>7</v>
      </c>
      <c r="B63" s="190" t="s">
        <v>932</v>
      </c>
      <c r="C63" s="190">
        <f>data!C319</f>
        <v>6264907.6</v>
      </c>
    </row>
    <row r="64" ht="20.1" customHeight="1">
      <c r="A64" s="188">
        <v>8</v>
      </c>
      <c r="B64" s="190" t="s">
        <v>465</v>
      </c>
      <c r="C64" s="190">
        <f>data!C320</f>
        <v>0</v>
      </c>
    </row>
    <row r="65" ht="20.1" customHeight="1">
      <c r="A65" s="188">
        <v>9</v>
      </c>
      <c r="B65" s="190" t="s">
        <v>466</v>
      </c>
      <c r="C65" s="190">
        <f>data!C321</f>
        <v>0</v>
      </c>
    </row>
    <row r="66" ht="20.1" customHeight="1">
      <c r="A66" s="188">
        <v>10</v>
      </c>
      <c r="B66" s="190" t="s">
        <v>467</v>
      </c>
      <c r="C66" s="190">
        <f>data!C322</f>
        <v>0</v>
      </c>
    </row>
    <row r="67" ht="20.1" customHeight="1">
      <c r="A67" s="188">
        <v>11</v>
      </c>
      <c r="B67" s="190" t="s">
        <v>933</v>
      </c>
      <c r="C67" s="190">
        <f>data!C323</f>
        <v>4950313.22</v>
      </c>
    </row>
    <row r="68" ht="20.1" customHeight="1">
      <c r="A68" s="188">
        <v>12</v>
      </c>
      <c r="B68" s="190" t="s">
        <v>934</v>
      </c>
      <c r="C68" s="190">
        <f>data!D324</f>
        <v>50235632.18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935</v>
      </c>
      <c r="C70" s="189"/>
    </row>
    <row r="71" ht="20.1" customHeight="1">
      <c r="A71" s="188">
        <v>15</v>
      </c>
      <c r="B71" s="190" t="s">
        <v>471</v>
      </c>
      <c r="C71" s="190">
        <f>data!C326</f>
        <v>0</v>
      </c>
    </row>
    <row r="72" ht="20.1" customHeight="1">
      <c r="A72" s="188">
        <v>16</v>
      </c>
      <c r="B72" s="190" t="s">
        <v>936</v>
      </c>
      <c r="C72" s="190">
        <f>data!C327</f>
        <v>0</v>
      </c>
    </row>
    <row r="73" ht="20.1" customHeight="1">
      <c r="A73" s="188">
        <v>17</v>
      </c>
      <c r="B73" s="190" t="s">
        <v>473</v>
      </c>
      <c r="C73" s="190">
        <f>data!C328</f>
        <v>20905122.389999997</v>
      </c>
    </row>
    <row r="74" ht="20.1" customHeight="1">
      <c r="A74" s="188">
        <v>18</v>
      </c>
      <c r="B74" s="190" t="s">
        <v>937</v>
      </c>
      <c r="C74" s="190">
        <f>data!D329</f>
        <v>20905122.389999997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475</v>
      </c>
      <c r="C76" s="189"/>
    </row>
    <row r="77" ht="20.1" customHeight="1">
      <c r="A77" s="188">
        <v>21</v>
      </c>
      <c r="B77" s="190" t="s">
        <v>476</v>
      </c>
      <c r="C77" s="190">
        <f>data!C331</f>
        <v>0</v>
      </c>
    </row>
    <row r="78" ht="20.1" customHeight="1">
      <c r="A78" s="188">
        <v>22</v>
      </c>
      <c r="B78" s="190" t="s">
        <v>938</v>
      </c>
      <c r="C78" s="190">
        <f>data!C332</f>
        <v>0</v>
      </c>
    </row>
    <row r="79" ht="20.1" customHeight="1">
      <c r="A79" s="188">
        <v>23</v>
      </c>
      <c r="B79" s="190" t="s">
        <v>478</v>
      </c>
      <c r="C79" s="190">
        <f>data!C333</f>
        <v>0</v>
      </c>
    </row>
    <row r="80" ht="20.1" customHeight="1">
      <c r="A80" s="188">
        <v>24</v>
      </c>
      <c r="B80" s="190" t="s">
        <v>939</v>
      </c>
      <c r="C80" s="190">
        <f>data!C334</f>
        <v>578833.03</v>
      </c>
    </row>
    <row r="81" ht="20.1" customHeight="1">
      <c r="A81" s="188">
        <v>25</v>
      </c>
      <c r="B81" s="190" t="s">
        <v>480</v>
      </c>
      <c r="C81" s="190">
        <f>data!C335</f>
        <v>0</v>
      </c>
    </row>
    <row r="82" ht="20.1" customHeight="1">
      <c r="A82" s="188">
        <v>26</v>
      </c>
      <c r="B82" s="190" t="s">
        <v>940</v>
      </c>
      <c r="C82" s="190">
        <f>data!C336</f>
        <v>90223804.56</v>
      </c>
    </row>
    <row r="83" ht="20.1" customHeight="1">
      <c r="A83" s="188">
        <v>27</v>
      </c>
      <c r="B83" s="190" t="s">
        <v>482</v>
      </c>
      <c r="C83" s="190">
        <f>data!C337</f>
        <v>0</v>
      </c>
    </row>
    <row r="84" ht="20.1" customHeight="1">
      <c r="A84" s="188">
        <v>28</v>
      </c>
      <c r="B84" s="190" t="s">
        <v>483</v>
      </c>
      <c r="C84" s="190">
        <f>data!C338</f>
        <v>2217649.35</v>
      </c>
    </row>
    <row r="85" ht="20.1" customHeight="1">
      <c r="A85" s="188">
        <v>29</v>
      </c>
      <c r="B85" s="190" t="s">
        <v>614</v>
      </c>
      <c r="C85" s="190">
        <f>data!D339</f>
        <v>93020286.94</v>
      </c>
    </row>
    <row r="86" ht="20.1" customHeight="1">
      <c r="A86" s="188">
        <v>30</v>
      </c>
      <c r="B86" s="190" t="s">
        <v>941</v>
      </c>
      <c r="C86" s="190">
        <f>data!D340</f>
        <v>4950313.22</v>
      </c>
    </row>
    <row r="87" ht="20.1" customHeight="1">
      <c r="A87" s="188">
        <v>31</v>
      </c>
      <c r="B87" s="190" t="s">
        <v>942</v>
      </c>
      <c r="C87" s="190">
        <f>data!D341</f>
        <v>88069973.72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943</v>
      </c>
      <c r="C89" s="190">
        <f>data!C343</f>
        <v>79171137.519999981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944</v>
      </c>
      <c r="C91" s="189"/>
    </row>
    <row r="92" ht="20.1" customHeight="1">
      <c r="A92" s="188">
        <v>36</v>
      </c>
      <c r="B92" s="190" t="s">
        <v>487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488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945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946</v>
      </c>
      <c r="C98" s="190">
        <f>data!C348</f>
        <v>0</v>
      </c>
    </row>
    <row r="99" ht="20.1" customHeight="1">
      <c r="A99" s="188">
        <v>43</v>
      </c>
      <c r="B99" s="190" t="s">
        <v>947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948</v>
      </c>
      <c r="C101" s="190">
        <f>data!C349</f>
        <v>0</v>
      </c>
    </row>
    <row r="102" ht="20.1" customHeight="1">
      <c r="A102" s="188">
        <v>46</v>
      </c>
      <c r="B102" s="190" t="s">
        <v>949</v>
      </c>
      <c r="C102" s="190">
        <f>data!C343+data!C345+data!C346+data!C347+data!C348-data!C349</f>
        <v>79171137.519999981</v>
      </c>
    </row>
    <row r="103" ht="20.1" customHeight="1">
      <c r="A103" s="188">
        <v>47</v>
      </c>
      <c r="B103" s="190" t="s">
        <v>950</v>
      </c>
      <c r="C103" s="190">
        <f>data!D352</f>
        <v>238381865.81999996</v>
      </c>
    </row>
    <row r="104" ht="20.1" customHeight="1"/>
    <row r="105" ht="20.1" customHeight="1"/>
    <row r="106" ht="20.1" customHeight="1">
      <c r="A106" s="182" t="s">
        <v>951</v>
      </c>
      <c r="B106" s="183"/>
      <c r="C106" s="183"/>
    </row>
    <row r="107" ht="20.1" customHeight="1">
      <c r="A107" s="184"/>
      <c r="C107" s="108" t="s">
        <v>952</v>
      </c>
    </row>
    <row r="108" ht="20.1" customHeight="1">
      <c r="A108" s="134" t="str">
        <f>"Hospital: "&amp;data!C98</f>
        <v>Hospital: Highline Medical Center</v>
      </c>
      <c r="B108" s="184"/>
      <c r="C108" s="156" t="str">
        <f>"FYE: "&amp;data!C96</f>
        <v>FYE: 06/30/2022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953</v>
      </c>
      <c r="C110" s="189"/>
    </row>
    <row r="111" ht="20.1" customHeight="1">
      <c r="A111" s="188">
        <v>2</v>
      </c>
      <c r="B111" s="190" t="s">
        <v>496</v>
      </c>
      <c r="C111" s="190">
        <f>data!C358</f>
        <v>479614673.37</v>
      </c>
    </row>
    <row r="112" ht="20.1" customHeight="1">
      <c r="A112" s="188">
        <v>3</v>
      </c>
      <c r="B112" s="190" t="s">
        <v>497</v>
      </c>
      <c r="C112" s="190">
        <f>data!C359</f>
        <v>671692119.98</v>
      </c>
    </row>
    <row r="113" ht="20.1" customHeight="1">
      <c r="A113" s="188">
        <v>4</v>
      </c>
      <c r="B113" s="190" t="s">
        <v>954</v>
      </c>
      <c r="C113" s="190">
        <f>data!D360</f>
        <v>1151306793.35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955</v>
      </c>
      <c r="C115" s="189"/>
    </row>
    <row r="116" ht="20.1" customHeight="1">
      <c r="A116" s="188">
        <v>7</v>
      </c>
      <c r="B116" s="202" t="s">
        <v>956</v>
      </c>
      <c r="C116" s="203">
        <f>data!C362</f>
        <v>7648751.79</v>
      </c>
    </row>
    <row r="117" ht="20.1" customHeight="1">
      <c r="A117" s="188">
        <v>8</v>
      </c>
      <c r="B117" s="190" t="s">
        <v>500</v>
      </c>
      <c r="C117" s="203">
        <f>data!C363</f>
        <v>897165668.37</v>
      </c>
    </row>
    <row r="118" ht="20.1" customHeight="1">
      <c r="A118" s="188">
        <v>9</v>
      </c>
      <c r="B118" s="190" t="s">
        <v>957</v>
      </c>
      <c r="C118" s="203">
        <f>data!C364</f>
        <v>19626023.83</v>
      </c>
    </row>
    <row r="119" ht="20.1" customHeight="1">
      <c r="A119" s="188">
        <v>10</v>
      </c>
      <c r="B119" s="190" t="s">
        <v>958</v>
      </c>
      <c r="C119" s="203">
        <f>data!C365</f>
        <v>13350862.229999999</v>
      </c>
    </row>
    <row r="120" ht="20.1" customHeight="1">
      <c r="A120" s="188">
        <v>11</v>
      </c>
      <c r="B120" s="190" t="s">
        <v>902</v>
      </c>
      <c r="C120" s="203">
        <f>data!D366</f>
        <v>937791306.22</v>
      </c>
    </row>
    <row r="121" ht="20.1" customHeight="1">
      <c r="A121" s="188">
        <v>12</v>
      </c>
      <c r="B121" s="190" t="s">
        <v>959</v>
      </c>
      <c r="C121" s="203">
        <f>data!D367</f>
        <v>213515487.12999988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504</v>
      </c>
      <c r="C123" s="189"/>
    </row>
    <row r="124" ht="20.1" customHeight="1">
      <c r="A124" s="188">
        <v>15</v>
      </c>
      <c r="B124" s="204" t="s">
        <v>505</v>
      </c>
      <c r="C124" s="205"/>
    </row>
    <row r="125" ht="20.1" customHeight="1">
      <c r="A125" s="209" t="s">
        <v>960</v>
      </c>
      <c r="B125" s="206" t="s">
        <v>506</v>
      </c>
      <c r="C125" s="205">
        <f>data!C370</f>
        <v>0</v>
      </c>
    </row>
    <row r="126" ht="20.1" customHeight="1">
      <c r="A126" s="209" t="s">
        <v>961</v>
      </c>
      <c r="B126" s="206" t="s">
        <v>507</v>
      </c>
      <c r="C126" s="205">
        <f>data!C371</f>
        <v>0</v>
      </c>
    </row>
    <row r="127" ht="20.1" customHeight="1">
      <c r="A127" s="209" t="s">
        <v>962</v>
      </c>
      <c r="B127" s="206" t="s">
        <v>508</v>
      </c>
      <c r="C127" s="205">
        <f>data!C372</f>
        <v>0</v>
      </c>
    </row>
    <row r="128" ht="20.1" customHeight="1">
      <c r="A128" s="209" t="s">
        <v>963</v>
      </c>
      <c r="B128" s="206" t="s">
        <v>509</v>
      </c>
      <c r="C128" s="205">
        <f>data!C373</f>
        <v>0</v>
      </c>
    </row>
    <row r="129" ht="20.1" customHeight="1">
      <c r="A129" s="209" t="s">
        <v>964</v>
      </c>
      <c r="B129" s="206" t="s">
        <v>510</v>
      </c>
      <c r="C129" s="205">
        <f>data!C374</f>
        <v>0</v>
      </c>
    </row>
    <row r="130" ht="20.1" customHeight="1">
      <c r="A130" s="209" t="s">
        <v>965</v>
      </c>
      <c r="B130" s="206" t="s">
        <v>511</v>
      </c>
      <c r="C130" s="205">
        <f>data!C375</f>
        <v>0</v>
      </c>
    </row>
    <row r="131" ht="20.1" customHeight="1">
      <c r="A131" s="209" t="s">
        <v>966</v>
      </c>
      <c r="B131" s="206" t="s">
        <v>512</v>
      </c>
      <c r="C131" s="205">
        <f>data!C376</f>
        <v>0</v>
      </c>
    </row>
    <row r="132" ht="20.1" customHeight="1">
      <c r="A132" s="209" t="s">
        <v>967</v>
      </c>
      <c r="B132" s="206" t="s">
        <v>513</v>
      </c>
      <c r="C132" s="205">
        <f>data!C377</f>
        <v>0</v>
      </c>
    </row>
    <row r="133" ht="20.1" customHeight="1">
      <c r="A133" s="209" t="s">
        <v>968</v>
      </c>
      <c r="B133" s="206" t="s">
        <v>514</v>
      </c>
      <c r="C133" s="205">
        <f>data!C378</f>
        <v>0</v>
      </c>
    </row>
    <row r="134" ht="20.1" customHeight="1">
      <c r="A134" s="209" t="s">
        <v>969</v>
      </c>
      <c r="B134" s="206" t="s">
        <v>515</v>
      </c>
      <c r="C134" s="205">
        <f>data!C379</f>
        <v>0</v>
      </c>
    </row>
    <row r="135" ht="20.1" customHeight="1">
      <c r="A135" s="209" t="s">
        <v>970</v>
      </c>
      <c r="B135" s="206" t="s">
        <v>516</v>
      </c>
      <c r="C135" s="205">
        <f>data!C380</f>
        <v>10717134.06</v>
      </c>
    </row>
    <row r="136" ht="20.1" customHeight="1">
      <c r="A136" s="188">
        <v>16</v>
      </c>
      <c r="B136" s="190" t="s">
        <v>518</v>
      </c>
      <c r="C136" s="205">
        <f>data!C381</f>
        <v>0</v>
      </c>
    </row>
    <row r="137" ht="20.1" customHeight="1">
      <c r="A137" s="188">
        <v>17</v>
      </c>
      <c r="B137" s="190" t="s">
        <v>971</v>
      </c>
      <c r="C137" s="203">
        <f>data!D383</f>
        <v>10717134.06</v>
      </c>
    </row>
    <row r="138" ht="20.1" customHeight="1">
      <c r="A138" s="188">
        <v>18</v>
      </c>
      <c r="B138" s="190" t="s">
        <v>972</v>
      </c>
      <c r="C138" s="203">
        <f>data!D384</f>
        <v>224232621.18999988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973</v>
      </c>
      <c r="C140" s="189"/>
    </row>
    <row r="141" ht="20.1" customHeight="1">
      <c r="A141" s="188">
        <v>21</v>
      </c>
      <c r="B141" s="190" t="s">
        <v>522</v>
      </c>
      <c r="C141" s="203">
        <f>data!C389</f>
        <v>117277467.92</v>
      </c>
    </row>
    <row r="142" ht="20.1" customHeight="1">
      <c r="A142" s="188">
        <v>22</v>
      </c>
      <c r="B142" s="190" t="s">
        <v>11</v>
      </c>
      <c r="C142" s="203">
        <f>data!C390</f>
        <v>21240826.57</v>
      </c>
    </row>
    <row r="143" ht="20.1" customHeight="1">
      <c r="A143" s="188">
        <v>23</v>
      </c>
      <c r="B143" s="190" t="s">
        <v>264</v>
      </c>
      <c r="C143" s="203">
        <f>data!C391</f>
        <v>10697768.77</v>
      </c>
    </row>
    <row r="144" ht="20.1" customHeight="1">
      <c r="A144" s="188">
        <v>24</v>
      </c>
      <c r="B144" s="190" t="s">
        <v>265</v>
      </c>
      <c r="C144" s="203">
        <f>data!C392</f>
        <v>28323716.05</v>
      </c>
    </row>
    <row r="145" ht="20.1" customHeight="1">
      <c r="A145" s="188">
        <v>25</v>
      </c>
      <c r="B145" s="190" t="s">
        <v>974</v>
      </c>
      <c r="C145" s="203">
        <f>data!C393</f>
        <v>1963720.83</v>
      </c>
    </row>
    <row r="146" ht="20.1" customHeight="1">
      <c r="A146" s="188">
        <v>26</v>
      </c>
      <c r="B146" s="190" t="s">
        <v>975</v>
      </c>
      <c r="C146" s="203">
        <f>data!C394</f>
        <v>59491314.419999994</v>
      </c>
    </row>
    <row r="147" ht="20.1" customHeight="1">
      <c r="A147" s="188">
        <v>27</v>
      </c>
      <c r="B147" s="190" t="s">
        <v>16</v>
      </c>
      <c r="C147" s="203">
        <f>data!C395</f>
        <v>16607988</v>
      </c>
    </row>
    <row r="148" ht="20.1" customHeight="1">
      <c r="A148" s="188">
        <v>28</v>
      </c>
      <c r="B148" s="190" t="s">
        <v>976</v>
      </c>
      <c r="C148" s="203">
        <f>data!C396</f>
        <v>6356422.27</v>
      </c>
    </row>
    <row r="149" ht="20.1" customHeight="1">
      <c r="A149" s="188">
        <v>29</v>
      </c>
      <c r="B149" s="190" t="s">
        <v>527</v>
      </c>
      <c r="C149" s="203">
        <f>data!C397</f>
        <v>1380765.37</v>
      </c>
    </row>
    <row r="150" ht="20.1" customHeight="1">
      <c r="A150" s="188">
        <v>30</v>
      </c>
      <c r="B150" s="190" t="s">
        <v>977</v>
      </c>
      <c r="C150" s="203">
        <f>data!C398</f>
        <v>8272185.56</v>
      </c>
    </row>
    <row r="151" ht="20.1" customHeight="1">
      <c r="A151" s="188">
        <v>31</v>
      </c>
      <c r="B151" s="190" t="s">
        <v>529</v>
      </c>
      <c r="C151" s="203">
        <f>data!C399</f>
        <v>4869580.24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978</v>
      </c>
      <c r="B153" s="207" t="s">
        <v>270</v>
      </c>
      <c r="C153" s="203">
        <f>data!C401</f>
        <v>0</v>
      </c>
    </row>
    <row r="154" ht="20.1" customHeight="1">
      <c r="A154" s="209" t="s">
        <v>979</v>
      </c>
      <c r="B154" s="207" t="s">
        <v>271</v>
      </c>
      <c r="C154" s="203">
        <f>data!C402</f>
        <v>0</v>
      </c>
    </row>
    <row r="155" ht="20.1" customHeight="1">
      <c r="A155" s="209" t="s">
        <v>980</v>
      </c>
      <c r="B155" s="207" t="s">
        <v>981</v>
      </c>
      <c r="C155" s="203">
        <f>data!C403</f>
        <v>0</v>
      </c>
    </row>
    <row r="156" ht="20.1" customHeight="1">
      <c r="A156" s="209" t="s">
        <v>982</v>
      </c>
      <c r="B156" s="207" t="s">
        <v>273</v>
      </c>
      <c r="C156" s="203">
        <f>data!C404</f>
        <v>0</v>
      </c>
    </row>
    <row r="157" ht="20.1" customHeight="1">
      <c r="A157" s="209" t="s">
        <v>983</v>
      </c>
      <c r="B157" s="207" t="s">
        <v>274</v>
      </c>
      <c r="C157" s="203">
        <f>data!C405</f>
        <v>0</v>
      </c>
    </row>
    <row r="158" ht="20.1" customHeight="1">
      <c r="A158" s="209" t="s">
        <v>984</v>
      </c>
      <c r="B158" s="207" t="s">
        <v>275</v>
      </c>
      <c r="C158" s="203">
        <f>data!C406</f>
        <v>0</v>
      </c>
    </row>
    <row r="159" ht="20.1" customHeight="1">
      <c r="A159" s="209" t="s">
        <v>985</v>
      </c>
      <c r="B159" s="207" t="s">
        <v>276</v>
      </c>
      <c r="C159" s="203">
        <f>data!C407</f>
        <v>0</v>
      </c>
    </row>
    <row r="160" ht="20.1" customHeight="1">
      <c r="A160" s="209" t="s">
        <v>986</v>
      </c>
      <c r="B160" s="207" t="s">
        <v>277</v>
      </c>
      <c r="C160" s="203">
        <f>data!C408</f>
        <v>0</v>
      </c>
    </row>
    <row r="161" ht="20.1" customHeight="1">
      <c r="A161" s="209" t="s">
        <v>987</v>
      </c>
      <c r="B161" s="207" t="s">
        <v>278</v>
      </c>
      <c r="C161" s="203">
        <f>data!C409</f>
        <v>0</v>
      </c>
    </row>
    <row r="162" ht="20.1" customHeight="1">
      <c r="A162" s="209" t="s">
        <v>988</v>
      </c>
      <c r="B162" s="207" t="s">
        <v>279</v>
      </c>
      <c r="C162" s="203">
        <f>data!C410</f>
        <v>0</v>
      </c>
    </row>
    <row r="163" ht="20.1" customHeight="1">
      <c r="A163" s="209" t="s">
        <v>989</v>
      </c>
      <c r="B163" s="207" t="s">
        <v>280</v>
      </c>
      <c r="C163" s="203">
        <f>data!C411</f>
        <v>0</v>
      </c>
    </row>
    <row r="164" ht="20.1" customHeight="1">
      <c r="A164" s="209" t="s">
        <v>990</v>
      </c>
      <c r="B164" s="207" t="s">
        <v>281</v>
      </c>
      <c r="C164" s="203">
        <f>data!C412</f>
        <v>0</v>
      </c>
    </row>
    <row r="165" ht="20.1" customHeight="1">
      <c r="A165" s="209" t="s">
        <v>991</v>
      </c>
      <c r="B165" s="207" t="s">
        <v>282</v>
      </c>
      <c r="C165" s="203">
        <f>data!C413</f>
        <v>0</v>
      </c>
    </row>
    <row r="166" ht="20.1" customHeight="1">
      <c r="A166" s="209" t="s">
        <v>992</v>
      </c>
      <c r="B166" s="207" t="s">
        <v>993</v>
      </c>
      <c r="C166" s="203">
        <f>data!C414</f>
        <v>1859422.1599999666</v>
      </c>
    </row>
    <row r="167" ht="20.1" customHeight="1">
      <c r="A167" s="188">
        <v>34</v>
      </c>
      <c r="B167" s="190" t="s">
        <v>994</v>
      </c>
      <c r="C167" s="203">
        <f>data!D416</f>
        <v>278341178.16</v>
      </c>
    </row>
    <row r="168" ht="20.1" customHeight="1">
      <c r="A168" s="188">
        <v>35</v>
      </c>
      <c r="B168" s="190" t="s">
        <v>995</v>
      </c>
      <c r="C168" s="203">
        <f>data!D417</f>
        <v>-54108556.970000148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996</v>
      </c>
      <c r="C170" s="203">
        <f>data!D420</f>
        <v>-2296112.2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997</v>
      </c>
      <c r="C172" s="190">
        <f>data!D421</f>
        <v>-56404669.170000151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998</v>
      </c>
      <c r="C174" s="203">
        <f>data!C422</f>
        <v>0</v>
      </c>
    </row>
    <row r="175" ht="20.1" customHeight="1">
      <c r="A175" s="188">
        <v>42</v>
      </c>
      <c r="B175" s="190" t="s">
        <v>999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1000</v>
      </c>
      <c r="C177" s="203">
        <f>data!D424</f>
        <v>-56404669.170000151</v>
      </c>
    </row>
    <row r="178" ht="20.1" customHeight="1">
      <c r="A178" s="193">
        <v>45</v>
      </c>
      <c r="B178" s="192" t="s">
        <v>1001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1002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1003</v>
      </c>
    </row>
    <row r="3" ht="20.1" customHeight="1">
      <c r="A3" s="283"/>
      <c r="I3" s="283"/>
    </row>
    <row r="4" ht="20.1" customHeight="1">
      <c r="A4" s="285" t="str">
        <f>"Hospital: "&amp;data!C98</f>
        <v>Hospital: Highline Medical Center</v>
      </c>
      <c r="G4" s="286"/>
      <c r="H4" s="285" t="str">
        <f>"FYE: "&amp;data!C96</f>
        <v>FYE: 06/30/2022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1004</v>
      </c>
      <c r="C6" s="292" t="s">
        <v>118</v>
      </c>
      <c r="D6" s="293" t="s">
        <v>1005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1006</v>
      </c>
      <c r="E7" s="293" t="s">
        <v>190</v>
      </c>
      <c r="F7" s="293" t="s">
        <v>1007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1008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2183</v>
      </c>
      <c r="D9" s="287">
        <f>data!D59</f>
        <v>0</v>
      </c>
      <c r="E9" s="287">
        <f>data!E59</f>
        <v>30724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24.252317307692312</v>
      </c>
      <c r="D10" s="294">
        <f>data!D60</f>
        <v>0</v>
      </c>
      <c r="E10" s="294">
        <f>data!E60</f>
        <v>202.25102403846162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4637372.04</v>
      </c>
      <c r="D11" s="287">
        <f>data!D61</f>
        <v>0</v>
      </c>
      <c r="E11" s="287">
        <f>data!E61</f>
        <v>28831767.240000013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839185</v>
      </c>
      <c r="D12" s="287">
        <f>data!D62</f>
        <v>0</v>
      </c>
      <c r="E12" s="287">
        <f>data!E62</f>
        <v>5217919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1318858.14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623576.05999999982</v>
      </c>
      <c r="D14" s="287">
        <f>data!D64</f>
        <v>0</v>
      </c>
      <c r="E14" s="287">
        <f>data!E64</f>
        <v>1291815.4500000002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ht="20.1" customHeight="1">
      <c r="A15" s="279">
        <v>10</v>
      </c>
      <c r="B15" s="287" t="s">
        <v>524</v>
      </c>
      <c r="C15" s="287">
        <f>data!C65</f>
        <v>397.41999999999996</v>
      </c>
      <c r="D15" s="287">
        <f>data!D65</f>
        <v>0</v>
      </c>
      <c r="E15" s="287">
        <f>data!E65</f>
        <v>2841.7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525</v>
      </c>
      <c r="C16" s="287">
        <f>data!C66</f>
        <v>46550.94000000001</v>
      </c>
      <c r="D16" s="287">
        <f>data!D66</f>
        <v>0</v>
      </c>
      <c r="E16" s="287">
        <f>data!E66</f>
        <v>804906.8899999999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295884</v>
      </c>
      <c r="D17" s="287">
        <f>data!D67</f>
        <v>0</v>
      </c>
      <c r="E17" s="287">
        <f>data!E67</f>
        <v>2100287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ht="20.1" customHeight="1">
      <c r="A18" s="279">
        <v>13</v>
      </c>
      <c r="B18" s="287" t="s">
        <v>1009</v>
      </c>
      <c r="C18" s="287">
        <f>data!C68</f>
        <v>0</v>
      </c>
      <c r="D18" s="287">
        <f>data!D68</f>
        <v>0</v>
      </c>
      <c r="E18" s="287">
        <f>data!E68</f>
        <v>23312.25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1010</v>
      </c>
      <c r="C19" s="287">
        <f>data!C69</f>
        <v>3605.65</v>
      </c>
      <c r="D19" s="287">
        <f>data!D69</f>
        <v>0</v>
      </c>
      <c r="E19" s="287">
        <f>data!E69</f>
        <v>21529.12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0</v>
      </c>
      <c r="D20" s="287">
        <f>-data!D84</f>
        <v>0</v>
      </c>
      <c r="E20" s="287">
        <f>-data!E84</f>
        <v>-15208.33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1011</v>
      </c>
      <c r="C21" s="287">
        <f>data!C85</f>
        <v>7765429.25</v>
      </c>
      <c r="D21" s="287">
        <f>data!D85</f>
        <v>0</v>
      </c>
      <c r="E21" s="287">
        <f>data!E85</f>
        <v>38279170.320000015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1012</v>
      </c>
      <c r="C23" s="295">
        <f>+data!M668</f>
        <v>4373063</v>
      </c>
      <c r="D23" s="295">
        <f>+data!M669</f>
        <v>0</v>
      </c>
      <c r="E23" s="295">
        <f>+data!M670</f>
        <v>18412453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ht="20.1" customHeight="1">
      <c r="A24" s="279">
        <v>19</v>
      </c>
      <c r="B24" s="295" t="s">
        <v>1013</v>
      </c>
      <c r="C24" s="287">
        <f>data!C87</f>
        <v>16957418.94</v>
      </c>
      <c r="D24" s="287">
        <f>data!D87</f>
        <v>0</v>
      </c>
      <c r="E24" s="287">
        <f>data!E87</f>
        <v>127910787.35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ht="20.1" customHeight="1">
      <c r="A25" s="279">
        <v>20</v>
      </c>
      <c r="B25" s="295" t="s">
        <v>1014</v>
      </c>
      <c r="C25" s="287">
        <f>data!C88</f>
        <v>89145.88</v>
      </c>
      <c r="D25" s="287">
        <f>data!D88</f>
        <v>0</v>
      </c>
      <c r="E25" s="287">
        <f>data!E88</f>
        <v>33475519.3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1015</v>
      </c>
      <c r="C26" s="287">
        <f>data!C89</f>
        <v>17046564.82</v>
      </c>
      <c r="D26" s="287">
        <f>data!D89</f>
        <v>0</v>
      </c>
      <c r="E26" s="287">
        <f>data!E89</f>
        <v>161386306.65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ht="20.1" customHeight="1">
      <c r="A27" s="279" t="s">
        <v>1016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1017</v>
      </c>
      <c r="C28" s="287">
        <f>data!C90</f>
        <v>6296</v>
      </c>
      <c r="D28" s="287">
        <f>data!D90</f>
        <v>0</v>
      </c>
      <c r="E28" s="287">
        <f>data!E90</f>
        <v>47930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ht="20.1" customHeight="1">
      <c r="A29" s="279">
        <v>23</v>
      </c>
      <c r="B29" s="287" t="s">
        <v>1018</v>
      </c>
      <c r="C29" s="287">
        <f>data!C91</f>
        <v>48232</v>
      </c>
      <c r="D29" s="287">
        <f>data!D91</f>
        <v>0</v>
      </c>
      <c r="E29" s="287">
        <f>data!E91</f>
        <v>43403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ht="20.1" customHeight="1">
      <c r="A30" s="279">
        <v>24</v>
      </c>
      <c r="B30" s="287" t="s">
        <v>1019</v>
      </c>
      <c r="C30" s="287">
        <f>data!C92</f>
        <v>2340.3803489497445</v>
      </c>
      <c r="D30" s="287">
        <f>data!D92</f>
        <v>0</v>
      </c>
      <c r="E30" s="287">
        <f>data!E92</f>
        <v>17816.777338812146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ht="20.1" customHeight="1">
      <c r="A31" s="279">
        <v>25</v>
      </c>
      <c r="B31" s="287" t="s">
        <v>1020</v>
      </c>
      <c r="C31" s="287">
        <f>data!C93</f>
        <v>100323.29999999999</v>
      </c>
      <c r="D31" s="287">
        <f>data!D93</f>
        <v>0</v>
      </c>
      <c r="E31" s="287">
        <f>data!E93</f>
        <v>239827.61</v>
      </c>
      <c r="F31" s="287">
        <f>data!F93</f>
        <v>0</v>
      </c>
      <c r="G31" s="287">
        <f>data!G93</f>
        <v>0.59</v>
      </c>
      <c r="H31" s="287">
        <f>data!H93</f>
        <v>0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21.829740384615384</v>
      </c>
      <c r="D32" s="294">
        <f>data!D94</f>
        <v>0</v>
      </c>
      <c r="E32" s="294">
        <f>data!E94</f>
        <v>143.2644086538462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ht="20.1" customHeight="1">
      <c r="A33" s="280" t="s">
        <v>1002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1021</v>
      </c>
    </row>
    <row r="35" ht="20.1" customHeight="1">
      <c r="A35" s="283"/>
      <c r="I35" s="283"/>
    </row>
    <row r="36" ht="20.1" customHeight="1">
      <c r="A36" s="285" t="str">
        <f>"Hospital: "&amp;data!C98</f>
        <v>Hospital: Highline Medical Center</v>
      </c>
      <c r="G36" s="286"/>
      <c r="H36" s="285" t="str">
        <f>"FYE: "&amp;data!C96</f>
        <v>FYE: 06/30/2022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1004</v>
      </c>
      <c r="C38" s="293"/>
      <c r="D38" s="293" t="s">
        <v>126</v>
      </c>
      <c r="E38" s="293" t="s">
        <v>127</v>
      </c>
      <c r="F38" s="293" t="s">
        <v>1022</v>
      </c>
      <c r="G38" s="293" t="s">
        <v>129</v>
      </c>
      <c r="H38" s="293" t="s">
        <v>1023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1008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3082</v>
      </c>
      <c r="I41" s="287">
        <f>data!P59</f>
        <v>349515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37.486158653846147</v>
      </c>
      <c r="I42" s="294">
        <f>data!P60</f>
        <v>45.509894230769227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4838878.98</v>
      </c>
      <c r="I43" s="287">
        <f>data!P61</f>
        <v>7139503.8700000029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878876</v>
      </c>
      <c r="I44" s="287">
        <f>data!P62</f>
        <v>1295570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788699.29</v>
      </c>
      <c r="I45" s="287">
        <f>data!P63</f>
        <v>1165800.58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395817.11999999994</v>
      </c>
      <c r="I46" s="287">
        <f>data!P64</f>
        <v>7844715.99</v>
      </c>
    </row>
    <row r="47" ht="20.1" customHeight="1">
      <c r="A47" s="279">
        <v>10</v>
      </c>
      <c r="B47" s="287" t="s">
        <v>524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754.81</v>
      </c>
      <c r="I47" s="287">
        <f>data!P65</f>
        <v>5611.07</v>
      </c>
    </row>
    <row r="48" ht="20.1" customHeight="1">
      <c r="A48" s="279">
        <v>11</v>
      </c>
      <c r="B48" s="287" t="s">
        <v>525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239990.02000000002</v>
      </c>
      <c r="I48" s="287">
        <f>data!P66</f>
        <v>1677140.0799999996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860198</v>
      </c>
      <c r="I49" s="287">
        <f>data!P67</f>
        <v>2123391</v>
      </c>
    </row>
    <row r="50" ht="20.1" customHeight="1">
      <c r="A50" s="279">
        <v>13</v>
      </c>
      <c r="B50" s="287" t="s">
        <v>1009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3532.72</v>
      </c>
      <c r="I50" s="287">
        <f>data!P68</f>
        <v>343936.96</v>
      </c>
    </row>
    <row r="51" ht="20.1" customHeight="1">
      <c r="A51" s="279">
        <v>14</v>
      </c>
      <c r="B51" s="287" t="s">
        <v>1010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8705.55</v>
      </c>
      <c r="I51" s="287">
        <f>data!P69</f>
        <v>269018.71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-8940</v>
      </c>
      <c r="I52" s="287">
        <f>-data!P84</f>
        <v>-384052</v>
      </c>
    </row>
    <row r="53" ht="20.1" customHeight="1">
      <c r="A53" s="279">
        <v>16</v>
      </c>
      <c r="B53" s="295" t="s">
        <v>1011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8006512.49</v>
      </c>
      <c r="I53" s="287">
        <f>data!P85</f>
        <v>21480636.260000005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1012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5861005</v>
      </c>
      <c r="I55" s="295">
        <f>+data!M681</f>
        <v>9566193</v>
      </c>
    </row>
    <row r="56" ht="20.1" customHeight="1">
      <c r="A56" s="279">
        <v>19</v>
      </c>
      <c r="B56" s="295" t="s">
        <v>1013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36297553.36</v>
      </c>
      <c r="I56" s="287">
        <f>data!P87</f>
        <v>59421372.569999985</v>
      </c>
    </row>
    <row r="57" ht="20.1" customHeight="1">
      <c r="A57" s="279">
        <v>20</v>
      </c>
      <c r="B57" s="295" t="s">
        <v>1014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2219163.2199999997</v>
      </c>
      <c r="I57" s="287">
        <f>data!P88</f>
        <v>116461789.10000001</v>
      </c>
    </row>
    <row r="58" ht="20.1" customHeight="1">
      <c r="A58" s="279">
        <v>21</v>
      </c>
      <c r="B58" s="295" t="s">
        <v>1015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38516716.58</v>
      </c>
      <c r="I58" s="287">
        <f>data!P89</f>
        <v>175883161.67</v>
      </c>
    </row>
    <row r="59" ht="20.1" customHeight="1">
      <c r="A59" s="279" t="s">
        <v>1016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1017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23723</v>
      </c>
      <c r="I60" s="287">
        <f>data!P90</f>
        <v>26529</v>
      </c>
      <c r="K60" s="298"/>
    </row>
    <row r="61" ht="20.1" customHeight="1">
      <c r="A61" s="279">
        <v>23</v>
      </c>
      <c r="B61" s="287" t="s">
        <v>1018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10485</v>
      </c>
      <c r="I61" s="287">
        <f>data!P91</f>
        <v>4</v>
      </c>
    </row>
    <row r="62" ht="20.1" customHeight="1">
      <c r="A62" s="279">
        <v>24</v>
      </c>
      <c r="B62" s="287" t="s">
        <v>1019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8818.4312290557154</v>
      </c>
      <c r="I62" s="287">
        <f>data!P92</f>
        <v>9861.49146716769</v>
      </c>
    </row>
    <row r="63" ht="20.1" customHeight="1">
      <c r="A63" s="279">
        <v>25</v>
      </c>
      <c r="B63" s="287" t="s">
        <v>1020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74511.39</v>
      </c>
      <c r="I63" s="287">
        <f>data!P93</f>
        <v>66097.319999999992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29.817850961538465</v>
      </c>
      <c r="I64" s="294">
        <f>data!P94</f>
        <v>23.012514423076926</v>
      </c>
    </row>
    <row r="65" ht="20.1" customHeight="1">
      <c r="A65" s="280" t="s">
        <v>1002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1024</v>
      </c>
    </row>
    <row r="67" ht="20.1" customHeight="1">
      <c r="A67" s="283"/>
    </row>
    <row r="68" ht="20.1" customHeight="1">
      <c r="A68" s="285" t="str">
        <f>"Hospital: "&amp;data!C98</f>
        <v>Hospital: Highline Medical Center</v>
      </c>
      <c r="G68" s="286"/>
      <c r="H68" s="285" t="str">
        <f>"FYE: "&amp;data!C96</f>
        <v>FYE: 06/30/2022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1004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1025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1008</v>
      </c>
      <c r="C72" s="289" t="s">
        <v>1026</v>
      </c>
      <c r="D72" s="288" t="s">
        <v>1027</v>
      </c>
      <c r="E72" s="299"/>
      <c r="F72" s="299"/>
      <c r="G72" s="288" t="s">
        <v>1028</v>
      </c>
      <c r="H72" s="288" t="s">
        <v>1028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149325</v>
      </c>
      <c r="D73" s="295">
        <f>data!R59</f>
        <v>0</v>
      </c>
      <c r="E73" s="299"/>
      <c r="F73" s="299"/>
      <c r="G73" s="287">
        <f>data!U59</f>
        <v>446467</v>
      </c>
      <c r="H73" s="287">
        <f>data!V59</f>
        <v>0</v>
      </c>
      <c r="I73" s="287">
        <f>data!W59</f>
        <v>11728.638599999998</v>
      </c>
    </row>
    <row r="74" ht="20.1" customHeight="1">
      <c r="A74" s="279">
        <v>5</v>
      </c>
      <c r="B74" s="287" t="s">
        <v>262</v>
      </c>
      <c r="C74" s="294">
        <f>data!Q60</f>
        <v>9.8683894230769234</v>
      </c>
      <c r="D74" s="294">
        <f>data!R60</f>
        <v>0</v>
      </c>
      <c r="E74" s="294">
        <f>data!S60</f>
        <v>12.793514423076923</v>
      </c>
      <c r="F74" s="294">
        <f>data!T60</f>
        <v>0.24146153846153845</v>
      </c>
      <c r="G74" s="294">
        <f>data!U60</f>
        <v>30.951581730769234</v>
      </c>
      <c r="H74" s="294">
        <f>data!V60</f>
        <v>4.0305961538461537</v>
      </c>
      <c r="I74" s="294">
        <f>data!W60</f>
        <v>5.0505721153846155</v>
      </c>
    </row>
    <row r="75" ht="20.1" customHeight="1">
      <c r="A75" s="279">
        <v>6</v>
      </c>
      <c r="B75" s="287" t="s">
        <v>263</v>
      </c>
      <c r="C75" s="287">
        <f>data!Q61</f>
        <v>1581712.3000000003</v>
      </c>
      <c r="D75" s="287">
        <f>data!R61</f>
        <v>0</v>
      </c>
      <c r="E75" s="287">
        <f>data!S61</f>
        <v>661794.15</v>
      </c>
      <c r="F75" s="287">
        <f>data!T61</f>
        <v>43423.8</v>
      </c>
      <c r="G75" s="287">
        <f>data!U61</f>
        <v>2668517.6100000003</v>
      </c>
      <c r="H75" s="287">
        <f>data!V61</f>
        <v>413050.24999999988</v>
      </c>
      <c r="I75" s="287">
        <f>data!W61</f>
        <v>690327.8600000001</v>
      </c>
    </row>
    <row r="76" ht="20.1" customHeight="1">
      <c r="A76" s="279">
        <v>7</v>
      </c>
      <c r="B76" s="287" t="s">
        <v>11</v>
      </c>
      <c r="C76" s="287">
        <f>data!Q62</f>
        <v>286229</v>
      </c>
      <c r="D76" s="287">
        <f>data!R62</f>
        <v>0</v>
      </c>
      <c r="E76" s="287">
        <f>data!S62</f>
        <v>119894</v>
      </c>
      <c r="F76" s="287">
        <f>data!T62</f>
        <v>7858</v>
      </c>
      <c r="G76" s="287">
        <f>data!U62</f>
        <v>482977</v>
      </c>
      <c r="H76" s="287">
        <f>data!V62</f>
        <v>74746</v>
      </c>
      <c r="I76" s="287">
        <f>data!W62</f>
        <v>124923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43285.2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202114.76000000004</v>
      </c>
      <c r="D78" s="287">
        <f>data!R64</f>
        <v>0</v>
      </c>
      <c r="E78" s="287">
        <f>data!S64</f>
        <v>277170.86</v>
      </c>
      <c r="F78" s="287">
        <f>data!T64</f>
        <v>77.89</v>
      </c>
      <c r="G78" s="287">
        <f>data!U64</f>
        <v>1869698.4400000002</v>
      </c>
      <c r="H78" s="287">
        <f>data!V64</f>
        <v>47602.950000000019</v>
      </c>
      <c r="I78" s="287">
        <f>data!W64</f>
        <v>66164.159999999989</v>
      </c>
    </row>
    <row r="79" ht="20.1" customHeight="1">
      <c r="A79" s="279">
        <v>10</v>
      </c>
      <c r="B79" s="287" t="s">
        <v>524</v>
      </c>
      <c r="C79" s="287">
        <f>data!Q65</f>
        <v>516.33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8921.0899999999983</v>
      </c>
      <c r="H79" s="287">
        <f>data!V65</f>
        <v>0</v>
      </c>
      <c r="I79" s="287">
        <f>data!W65</f>
        <v>3500.21</v>
      </c>
    </row>
    <row r="80" ht="20.1" customHeight="1">
      <c r="A80" s="279">
        <v>11</v>
      </c>
      <c r="B80" s="287" t="s">
        <v>525</v>
      </c>
      <c r="C80" s="287">
        <f>data!Q66</f>
        <v>37951.22</v>
      </c>
      <c r="D80" s="287">
        <f>data!R66</f>
        <v>0</v>
      </c>
      <c r="E80" s="287">
        <f>data!S66</f>
        <v>134818.4</v>
      </c>
      <c r="F80" s="287">
        <f>data!T66</f>
        <v>231117.5</v>
      </c>
      <c r="G80" s="287">
        <f>data!U66</f>
        <v>1733383.5400000003</v>
      </c>
      <c r="H80" s="287">
        <f>data!V66</f>
        <v>20528.089999999997</v>
      </c>
      <c r="I80" s="287">
        <f>data!W66</f>
        <v>153066.34</v>
      </c>
    </row>
    <row r="81" ht="20.1" customHeight="1">
      <c r="A81" s="279">
        <v>12</v>
      </c>
      <c r="B81" s="287" t="s">
        <v>16</v>
      </c>
      <c r="C81" s="287">
        <f>data!Q67</f>
        <v>100461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356761</v>
      </c>
      <c r="H81" s="287">
        <f>data!V67</f>
        <v>17103</v>
      </c>
      <c r="I81" s="287">
        <f>data!W67</f>
        <v>335694</v>
      </c>
    </row>
    <row r="82" ht="20.1" customHeight="1">
      <c r="A82" s="279">
        <v>13</v>
      </c>
      <c r="B82" s="287" t="s">
        <v>1009</v>
      </c>
      <c r="C82" s="287">
        <f>data!Q68</f>
        <v>5497.22</v>
      </c>
      <c r="D82" s="287">
        <f>data!R68</f>
        <v>0</v>
      </c>
      <c r="E82" s="287">
        <f>data!S68</f>
        <v>43282.3</v>
      </c>
      <c r="F82" s="287">
        <f>data!T68</f>
        <v>0</v>
      </c>
      <c r="G82" s="287">
        <f>data!U68</f>
        <v>31730.850000000002</v>
      </c>
      <c r="H82" s="287">
        <f>data!V68</f>
        <v>2204.65</v>
      </c>
      <c r="I82" s="287">
        <f>data!W68</f>
        <v>189756.35</v>
      </c>
    </row>
    <row r="83" ht="20.1" customHeight="1">
      <c r="A83" s="279">
        <v>14</v>
      </c>
      <c r="B83" s="287" t="s">
        <v>1010</v>
      </c>
      <c r="C83" s="287">
        <f>data!Q69</f>
        <v>4419.36</v>
      </c>
      <c r="D83" s="287">
        <f>data!R69</f>
        <v>0</v>
      </c>
      <c r="E83" s="287">
        <f>data!S69</f>
        <v>80136.079999999987</v>
      </c>
      <c r="F83" s="287">
        <f>data!T69</f>
        <v>0</v>
      </c>
      <c r="G83" s="287">
        <f>data!U69</f>
        <v>23806.44</v>
      </c>
      <c r="H83" s="287">
        <f>data!V69</f>
        <v>187.43</v>
      </c>
      <c r="I83" s="287">
        <f>data!W69</f>
        <v>2747.0299999999997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66078.65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1011</v>
      </c>
      <c r="C85" s="287">
        <f>data!Q85</f>
        <v>2218901.1900000004</v>
      </c>
      <c r="D85" s="287">
        <f>data!R85</f>
        <v>0</v>
      </c>
      <c r="E85" s="287">
        <f>data!S85</f>
        <v>1317095.79</v>
      </c>
      <c r="F85" s="287">
        <f>data!T85</f>
        <v>282477.19</v>
      </c>
      <c r="G85" s="287">
        <f>data!U85</f>
        <v>7153002.5200000005</v>
      </c>
      <c r="H85" s="287">
        <f>data!V85</f>
        <v>575422.37</v>
      </c>
      <c r="I85" s="287">
        <f>data!W85</f>
        <v>1566178.9500000002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1012</v>
      </c>
      <c r="C87" s="295">
        <f>+data!M682</f>
        <v>984652</v>
      </c>
      <c r="D87" s="295">
        <f>+data!M683</f>
        <v>0</v>
      </c>
      <c r="E87" s="295">
        <f>+data!M684</f>
        <v>220330</v>
      </c>
      <c r="F87" s="295">
        <f>+data!M685</f>
        <v>58211</v>
      </c>
      <c r="G87" s="295">
        <f>+data!M686</f>
        <v>3093349</v>
      </c>
      <c r="H87" s="295">
        <f>+data!M687</f>
        <v>258732</v>
      </c>
      <c r="I87" s="295">
        <f>+data!M688</f>
        <v>465975</v>
      </c>
    </row>
    <row r="88" ht="20.1" customHeight="1">
      <c r="A88" s="279">
        <v>19</v>
      </c>
      <c r="B88" s="295" t="s">
        <v>1013</v>
      </c>
      <c r="C88" s="287">
        <f>data!Q87</f>
        <v>2944487.2600000002</v>
      </c>
      <c r="D88" s="287">
        <f>data!R87</f>
        <v>0</v>
      </c>
      <c r="E88" s="287">
        <f>data!S87</f>
        <v>0</v>
      </c>
      <c r="F88" s="287">
        <f>data!T87</f>
        <v>789047.28</v>
      </c>
      <c r="G88" s="287">
        <f>data!U87</f>
        <v>35803583.78</v>
      </c>
      <c r="H88" s="287">
        <f>data!V87</f>
        <v>7858390.5499999989</v>
      </c>
      <c r="I88" s="287">
        <f>data!W87</f>
        <v>3980399.7899999996</v>
      </c>
    </row>
    <row r="89" ht="20.1" customHeight="1">
      <c r="A89" s="279">
        <v>20</v>
      </c>
      <c r="B89" s="295" t="s">
        <v>1014</v>
      </c>
      <c r="C89" s="287">
        <f>data!Q88</f>
        <v>11243638.5</v>
      </c>
      <c r="D89" s="287">
        <f>data!R88</f>
        <v>0</v>
      </c>
      <c r="E89" s="287">
        <f>data!S88</f>
        <v>0</v>
      </c>
      <c r="F89" s="287">
        <f>data!T88</f>
        <v>30146.2</v>
      </c>
      <c r="G89" s="287">
        <f>data!U88</f>
        <v>25998160.310000002</v>
      </c>
      <c r="H89" s="287">
        <f>data!V88</f>
        <v>6050440.0100000007</v>
      </c>
      <c r="I89" s="287">
        <f>data!W88</f>
        <v>15026298.43</v>
      </c>
    </row>
    <row r="90" ht="20.1" customHeight="1">
      <c r="A90" s="279">
        <v>21</v>
      </c>
      <c r="B90" s="295" t="s">
        <v>1015</v>
      </c>
      <c r="C90" s="287">
        <f>data!Q89</f>
        <v>14188125.76</v>
      </c>
      <c r="D90" s="287">
        <f>data!R89</f>
        <v>0</v>
      </c>
      <c r="E90" s="287">
        <f>data!S89</f>
        <v>0</v>
      </c>
      <c r="F90" s="287">
        <f>data!T89</f>
        <v>819193.48</v>
      </c>
      <c r="G90" s="287">
        <f>data!U89</f>
        <v>61801744.09</v>
      </c>
      <c r="H90" s="287">
        <f>data!V89</f>
        <v>13908830.559999999</v>
      </c>
      <c r="I90" s="287">
        <f>data!W89</f>
        <v>19006698.22</v>
      </c>
    </row>
    <row r="91" ht="20.1" customHeight="1">
      <c r="A91" s="279" t="s">
        <v>1016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1017</v>
      </c>
      <c r="C92" s="287">
        <f>data!Q90</f>
        <v>2295</v>
      </c>
      <c r="D92" s="287">
        <f>data!R90</f>
        <v>0</v>
      </c>
      <c r="E92" s="287">
        <f>data!S90</f>
        <v>0</v>
      </c>
      <c r="F92" s="287">
        <f>data!T90</f>
        <v>0</v>
      </c>
      <c r="G92" s="287">
        <f>data!U90</f>
        <v>8756</v>
      </c>
      <c r="H92" s="287">
        <f>data!V90</f>
        <v>0</v>
      </c>
      <c r="I92" s="287">
        <f>data!W90</f>
        <v>0</v>
      </c>
    </row>
    <row r="93" ht="20.1" customHeight="1">
      <c r="A93" s="279">
        <v>23</v>
      </c>
      <c r="B93" s="287" t="s">
        <v>1018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1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1019</v>
      </c>
      <c r="C94" s="287">
        <f>data!Q92</f>
        <v>853.10878348787537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3254.8237508583165</v>
      </c>
      <c r="H94" s="287">
        <f>data!V92</f>
        <v>0</v>
      </c>
      <c r="I94" s="287">
        <f>data!W92</f>
        <v>0</v>
      </c>
    </row>
    <row r="95" ht="20.1" customHeight="1">
      <c r="A95" s="279">
        <v>25</v>
      </c>
      <c r="B95" s="287" t="s">
        <v>1020</v>
      </c>
      <c r="C95" s="287">
        <f>data!Q93</f>
        <v>5635.5</v>
      </c>
      <c r="D95" s="287">
        <f>data!R93</f>
        <v>0</v>
      </c>
      <c r="E95" s="287">
        <f>data!S93</f>
        <v>1395.99</v>
      </c>
      <c r="F95" s="287">
        <f>data!T93</f>
        <v>0</v>
      </c>
      <c r="G95" s="287">
        <f>data!U93</f>
        <v>30.55</v>
      </c>
      <c r="H95" s="287">
        <f>data!V93</f>
        <v>0</v>
      </c>
      <c r="I95" s="287">
        <f>data!W93</f>
        <v>8654.41</v>
      </c>
    </row>
    <row r="96" ht="20.1" customHeight="1">
      <c r="A96" s="279">
        <v>26</v>
      </c>
      <c r="B96" s="287" t="s">
        <v>294</v>
      </c>
      <c r="C96" s="294">
        <f>data!Q94</f>
        <v>9.6096153846153847</v>
      </c>
      <c r="D96" s="294">
        <f>data!R94</f>
        <v>0</v>
      </c>
      <c r="E96" s="294">
        <f>data!S94</f>
        <v>0</v>
      </c>
      <c r="F96" s="294">
        <f>data!T94</f>
        <v>0.24146153846153845</v>
      </c>
      <c r="G96" s="294">
        <f>data!U94</f>
        <v>0</v>
      </c>
      <c r="H96" s="294">
        <f>data!V94</f>
        <v>0.61397115384615386</v>
      </c>
      <c r="I96" s="294">
        <f>data!W94</f>
        <v>0</v>
      </c>
    </row>
    <row r="97" ht="20.1" customHeight="1">
      <c r="A97" s="280" t="s">
        <v>1002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1029</v>
      </c>
    </row>
    <row r="99" ht="20.1" customHeight="1">
      <c r="A99" s="283"/>
    </row>
    <row r="100" ht="20.1" customHeight="1">
      <c r="A100" s="285" t="str">
        <f>"Hospital: "&amp;data!C98</f>
        <v>Hospital: Highline Medical Center</v>
      </c>
      <c r="G100" s="286"/>
      <c r="H100" s="285" t="str">
        <f>"FYE: "&amp;data!C96</f>
        <v>FYE: 06/30/2022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1004</v>
      </c>
      <c r="C102" s="293" t="s">
        <v>1030</v>
      </c>
      <c r="D102" s="293" t="s">
        <v>1031</v>
      </c>
      <c r="E102" s="293" t="s">
        <v>1031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1008</v>
      </c>
      <c r="C104" s="288" t="s">
        <v>251</v>
      </c>
      <c r="D104" s="289" t="s">
        <v>1032</v>
      </c>
      <c r="E104" s="289" t="s">
        <v>1032</v>
      </c>
      <c r="F104" s="289" t="s">
        <v>1032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48844.885200000004</v>
      </c>
      <c r="D105" s="287">
        <f>data!Y59</f>
        <v>187189.00150000007</v>
      </c>
      <c r="E105" s="287">
        <f>data!Z59</f>
        <v>0</v>
      </c>
      <c r="F105" s="287">
        <f>data!AA59</f>
        <v>14788.441700000001</v>
      </c>
      <c r="G105" s="299"/>
      <c r="H105" s="287">
        <f>data!AC59</f>
        <v>67368.2531</v>
      </c>
      <c r="I105" s="287">
        <f>data!AD59</f>
        <v>32566</v>
      </c>
    </row>
    <row r="106" ht="20.1" customHeight="1">
      <c r="A106" s="279">
        <v>5</v>
      </c>
      <c r="B106" s="287" t="s">
        <v>262</v>
      </c>
      <c r="C106" s="294">
        <f>data!X60</f>
        <v>8.8444230769230785</v>
      </c>
      <c r="D106" s="294">
        <f>data!Y60</f>
        <v>25.725451923076925</v>
      </c>
      <c r="E106" s="294">
        <f>data!Z60</f>
        <v>3.1253413461538466</v>
      </c>
      <c r="F106" s="294">
        <f>data!AA60</f>
        <v>2.6529038461538459</v>
      </c>
      <c r="G106" s="294">
        <f>data!AB60</f>
        <v>26.668307692307692</v>
      </c>
      <c r="H106" s="294">
        <f>data!AC60</f>
        <v>15.054437500000002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1248318.12</v>
      </c>
      <c r="D107" s="287">
        <f>data!Y61</f>
        <v>2635806.35</v>
      </c>
      <c r="E107" s="287">
        <f>data!Z61</f>
        <v>399275.79000000004</v>
      </c>
      <c r="F107" s="287">
        <f>data!AA61</f>
        <v>315756.11</v>
      </c>
      <c r="G107" s="287">
        <f>data!AB61</f>
        <v>3220903.28</v>
      </c>
      <c r="H107" s="287">
        <f>data!AC61</f>
        <v>1795917.3000000003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225897</v>
      </c>
      <c r="D108" s="287">
        <f>data!Y62</f>
        <v>476979</v>
      </c>
      <c r="E108" s="287">
        <f>data!Z62</f>
        <v>72253</v>
      </c>
      <c r="F108" s="287">
        <f>data!AA62</f>
        <v>57140</v>
      </c>
      <c r="G108" s="287">
        <f>data!AB62</f>
        <v>582859</v>
      </c>
      <c r="H108" s="287">
        <f>data!AC62</f>
        <v>325614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30112.5</v>
      </c>
      <c r="E109" s="287">
        <f>data!Z63</f>
        <v>26400</v>
      </c>
      <c r="F109" s="287">
        <f>data!AA63</f>
        <v>0</v>
      </c>
      <c r="G109" s="287">
        <f>data!AB63</f>
        <v>0</v>
      </c>
      <c r="H109" s="287">
        <f>data!AC63</f>
        <v>21170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141021.44000000003</v>
      </c>
      <c r="D110" s="287">
        <f>data!Y64</f>
        <v>142671.13999999996</v>
      </c>
      <c r="E110" s="287">
        <f>data!Z64</f>
        <v>14759.859999999997</v>
      </c>
      <c r="F110" s="287">
        <f>data!AA64</f>
        <v>142514.22999999998</v>
      </c>
      <c r="G110" s="287">
        <f>data!AB64</f>
        <v>9455565.31</v>
      </c>
      <c r="H110" s="287">
        <f>data!AC64</f>
        <v>407508.72000000003</v>
      </c>
      <c r="I110" s="287">
        <f>data!AD64</f>
        <v>6245.0199999999995</v>
      </c>
    </row>
    <row r="111" ht="20.1" customHeight="1">
      <c r="A111" s="279">
        <v>10</v>
      </c>
      <c r="B111" s="287" t="s">
        <v>524</v>
      </c>
      <c r="C111" s="287">
        <f>data!X65</f>
        <v>0</v>
      </c>
      <c r="D111" s="287">
        <f>data!Y65</f>
        <v>3500.21</v>
      </c>
      <c r="E111" s="287">
        <f>data!Z65</f>
        <v>483.28999999999996</v>
      </c>
      <c r="F111" s="287">
        <f>data!AA65</f>
        <v>0</v>
      </c>
      <c r="G111" s="287">
        <f>data!AB65</f>
        <v>685.6</v>
      </c>
      <c r="H111" s="287">
        <f>data!AC65</f>
        <v>310.66</v>
      </c>
      <c r="I111" s="287">
        <f>data!AD65</f>
        <v>0</v>
      </c>
    </row>
    <row r="112" ht="20.1" customHeight="1">
      <c r="A112" s="279">
        <v>11</v>
      </c>
      <c r="B112" s="287" t="s">
        <v>525</v>
      </c>
      <c r="C112" s="287">
        <f>data!X66</f>
        <v>182611.99000000002</v>
      </c>
      <c r="D112" s="287">
        <f>data!Y66</f>
        <v>1873241.98</v>
      </c>
      <c r="E112" s="287">
        <f>data!Z66</f>
        <v>1394594.53</v>
      </c>
      <c r="F112" s="287">
        <f>data!AA66</f>
        <v>352950.94</v>
      </c>
      <c r="G112" s="287">
        <f>data!AB66</f>
        <v>332916.82</v>
      </c>
      <c r="H112" s="287">
        <f>data!AC66</f>
        <v>7438.65</v>
      </c>
      <c r="I112" s="287">
        <f>data!AD66</f>
        <v>624071.93</v>
      </c>
    </row>
    <row r="113" ht="20.1" customHeight="1">
      <c r="A113" s="279">
        <v>12</v>
      </c>
      <c r="B113" s="287" t="s">
        <v>16</v>
      </c>
      <c r="C113" s="287">
        <f>data!X67</f>
        <v>128973</v>
      </c>
      <c r="D113" s="287">
        <f>data!Y67</f>
        <v>1275751</v>
      </c>
      <c r="E113" s="287">
        <f>data!Z67</f>
        <v>748688</v>
      </c>
      <c r="F113" s="287">
        <f>data!AA67</f>
        <v>131967</v>
      </c>
      <c r="G113" s="287">
        <f>data!AB67</f>
        <v>400445</v>
      </c>
      <c r="H113" s="287">
        <f>data!AC67</f>
        <v>128324</v>
      </c>
      <c r="I113" s="287">
        <f>data!AD67</f>
        <v>0</v>
      </c>
    </row>
    <row r="114" ht="20.1" customHeight="1">
      <c r="A114" s="279">
        <v>13</v>
      </c>
      <c r="B114" s="287" t="s">
        <v>1009</v>
      </c>
      <c r="C114" s="287">
        <f>data!X68</f>
        <v>0</v>
      </c>
      <c r="D114" s="287">
        <f>data!Y68</f>
        <v>222842.3</v>
      </c>
      <c r="E114" s="287">
        <f>data!Z68</f>
        <v>3458.96</v>
      </c>
      <c r="F114" s="287">
        <f>data!AA68</f>
        <v>470.13</v>
      </c>
      <c r="G114" s="287">
        <f>data!AB68</f>
        <v>6428.93</v>
      </c>
      <c r="H114" s="287">
        <f>data!AC68</f>
        <v>2274.58</v>
      </c>
      <c r="I114" s="287">
        <f>data!AD68</f>
        <v>0</v>
      </c>
    </row>
    <row r="115" ht="20.1" customHeight="1">
      <c r="A115" s="279">
        <v>14</v>
      </c>
      <c r="B115" s="287" t="s">
        <v>1010</v>
      </c>
      <c r="C115" s="287">
        <f>data!X69</f>
        <v>16099.24</v>
      </c>
      <c r="D115" s="287">
        <f>data!Y69</f>
        <v>48708.76</v>
      </c>
      <c r="E115" s="287">
        <f>data!Z69</f>
        <v>46.44</v>
      </c>
      <c r="F115" s="287">
        <f>data!AA69</f>
        <v>0</v>
      </c>
      <c r="G115" s="287">
        <f>data!AB69</f>
        <v>59474.319999999992</v>
      </c>
      <c r="H115" s="287">
        <f>data!AC69</f>
        <v>3715.3599999999997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-2560.52</v>
      </c>
      <c r="E116" s="287">
        <f>-data!Z84</f>
        <v>-147738.48</v>
      </c>
      <c r="F116" s="287">
        <f>-data!AA84</f>
        <v>0</v>
      </c>
      <c r="G116" s="287">
        <f>-data!AB84</f>
        <v>-112764.96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1011</v>
      </c>
      <c r="C117" s="287">
        <f>data!X85</f>
        <v>1942920.79</v>
      </c>
      <c r="D117" s="287">
        <f>data!Y85</f>
        <v>6707052.72</v>
      </c>
      <c r="E117" s="287">
        <f>data!Z85</f>
        <v>2512221.3899999997</v>
      </c>
      <c r="F117" s="287">
        <f>data!AA85</f>
        <v>1000798.41</v>
      </c>
      <c r="G117" s="287">
        <f>data!AB85</f>
        <v>13946513.299999999</v>
      </c>
      <c r="H117" s="287">
        <f>data!AC85</f>
        <v>2692273.2700000005</v>
      </c>
      <c r="I117" s="287">
        <f>data!AD85</f>
        <v>630316.95000000007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1012</v>
      </c>
      <c r="C119" s="295">
        <f>+data!M689</f>
        <v>1810686</v>
      </c>
      <c r="D119" s="295">
        <f>+data!M690</f>
        <v>3562874</v>
      </c>
      <c r="E119" s="295">
        <f>+data!M691</f>
        <v>598455</v>
      </c>
      <c r="F119" s="295">
        <f>+data!M692</f>
        <v>785353</v>
      </c>
      <c r="G119" s="295">
        <f>+data!M693</f>
        <v>4390924</v>
      </c>
      <c r="H119" s="295">
        <f>+data!M694</f>
        <v>875659</v>
      </c>
      <c r="I119" s="295">
        <f>+data!M695</f>
        <v>127787</v>
      </c>
    </row>
    <row r="120" ht="20.1" customHeight="1">
      <c r="A120" s="279">
        <v>19</v>
      </c>
      <c r="B120" s="295" t="s">
        <v>1013</v>
      </c>
      <c r="C120" s="287">
        <f>data!X87</f>
        <v>37686996.839999996</v>
      </c>
      <c r="D120" s="287">
        <f>data!Y87</f>
        <v>9612429.5599999987</v>
      </c>
      <c r="E120" s="287">
        <f>data!Z87</f>
        <v>444801.25</v>
      </c>
      <c r="F120" s="287">
        <f>data!AA87</f>
        <v>734040.05</v>
      </c>
      <c r="G120" s="287">
        <f>data!AB87</f>
        <v>72206125.289999992</v>
      </c>
      <c r="H120" s="287">
        <f>data!AC87</f>
        <v>22766991.11</v>
      </c>
      <c r="I120" s="287">
        <f>data!AD87</f>
        <v>2310011.19</v>
      </c>
    </row>
    <row r="121" ht="20.1" customHeight="1">
      <c r="A121" s="279">
        <v>20</v>
      </c>
      <c r="B121" s="295" t="s">
        <v>1014</v>
      </c>
      <c r="C121" s="287">
        <f>data!X88</f>
        <v>86514327.78</v>
      </c>
      <c r="D121" s="287">
        <f>data!Y88</f>
        <v>33075855.200000007</v>
      </c>
      <c r="E121" s="287">
        <f>data!Z88</f>
        <v>15890080.05</v>
      </c>
      <c r="F121" s="287">
        <f>data!AA88</f>
        <v>7899433.28</v>
      </c>
      <c r="G121" s="287">
        <f>data!AB88</f>
        <v>87331514.210000008</v>
      </c>
      <c r="H121" s="287">
        <f>data!AC88</f>
        <v>6969968.11</v>
      </c>
      <c r="I121" s="287">
        <f>data!AD88</f>
        <v>74516.489999999991</v>
      </c>
    </row>
    <row r="122" ht="20.1" customHeight="1">
      <c r="A122" s="279">
        <v>21</v>
      </c>
      <c r="B122" s="295" t="s">
        <v>1015</v>
      </c>
      <c r="C122" s="287">
        <f>data!X89</f>
        <v>124201324.62</v>
      </c>
      <c r="D122" s="287">
        <f>data!Y89</f>
        <v>42688284.760000005</v>
      </c>
      <c r="E122" s="287">
        <f>data!Z89</f>
        <v>16334881.3</v>
      </c>
      <c r="F122" s="287">
        <f>data!AA89</f>
        <v>8633473.33</v>
      </c>
      <c r="G122" s="287">
        <f>data!AB89</f>
        <v>159537639.5</v>
      </c>
      <c r="H122" s="287">
        <f>data!AC89</f>
        <v>29736959.22</v>
      </c>
      <c r="I122" s="287">
        <f>data!AD89</f>
        <v>2384527.6799999997</v>
      </c>
    </row>
    <row r="123" ht="20.1" customHeight="1">
      <c r="A123" s="279" t="s">
        <v>1016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1017</v>
      </c>
      <c r="C124" s="287">
        <f>data!X90</f>
        <v>792</v>
      </c>
      <c r="D124" s="287">
        <f>data!Y90</f>
        <v>14335</v>
      </c>
      <c r="E124" s="287">
        <f>data!Z90</f>
        <v>0</v>
      </c>
      <c r="F124" s="287">
        <f>data!AA90</f>
        <v>3771</v>
      </c>
      <c r="G124" s="287">
        <f>data!AB90</f>
        <v>1770</v>
      </c>
      <c r="H124" s="287">
        <f>data!AC90</f>
        <v>724</v>
      </c>
      <c r="I124" s="287">
        <f>data!AD90</f>
        <v>0</v>
      </c>
    </row>
    <row r="125" ht="20.1" customHeight="1">
      <c r="A125" s="279">
        <v>23</v>
      </c>
      <c r="B125" s="287" t="s">
        <v>1018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1019</v>
      </c>
      <c r="C126" s="287">
        <f>data!X92</f>
        <v>294.40616841934525</v>
      </c>
      <c r="D126" s="287">
        <f>data!Y92</f>
        <v>5328.6773033981235</v>
      </c>
      <c r="E126" s="287">
        <f>data!Z92</f>
        <v>0</v>
      </c>
      <c r="F126" s="287">
        <f>data!AA92</f>
        <v>1401.7748246330189</v>
      </c>
      <c r="G126" s="287">
        <f>data!AB92</f>
        <v>657.95317942202155</v>
      </c>
      <c r="H126" s="287">
        <f>data!AC92</f>
        <v>269.12887113081564</v>
      </c>
      <c r="I126" s="287">
        <f>data!AD92</f>
        <v>0</v>
      </c>
    </row>
    <row r="127" ht="20.1" customHeight="1">
      <c r="A127" s="279">
        <v>25</v>
      </c>
      <c r="B127" s="287" t="s">
        <v>1020</v>
      </c>
      <c r="C127" s="287">
        <f>data!X93</f>
        <v>14197.51</v>
      </c>
      <c r="D127" s="287">
        <f>data!Y93</f>
        <v>40261.07</v>
      </c>
      <c r="E127" s="287">
        <f>data!Z93</f>
        <v>0</v>
      </c>
      <c r="F127" s="287">
        <f>data!AA93</f>
        <v>3404.55</v>
      </c>
      <c r="G127" s="287">
        <f>data!AB93</f>
        <v>1.17</v>
      </c>
      <c r="H127" s="287">
        <f>data!AC93</f>
        <v>1316.57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</v>
      </c>
      <c r="D128" s="294">
        <f>data!Y94</f>
        <v>0</v>
      </c>
      <c r="E128" s="294">
        <f>data!Z94</f>
        <v>0.79273076923076913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ht="20.1" customHeight="1">
      <c r="A129" s="280" t="s">
        <v>1002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1033</v>
      </c>
    </row>
    <row r="131" ht="20.1" customHeight="1">
      <c r="A131" s="283"/>
    </row>
    <row r="132" ht="20.1" customHeight="1">
      <c r="A132" s="285" t="str">
        <f>"Hospital: "&amp;data!C98</f>
        <v>Hospital: Highline Medical Center</v>
      </c>
      <c r="G132" s="286"/>
      <c r="H132" s="285" t="str">
        <f>"FYE: "&amp;data!C96</f>
        <v>FYE: 06/30/2022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1004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1034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1008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1035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13404</v>
      </c>
      <c r="D137" s="287">
        <f>data!AF59</f>
        <v>0</v>
      </c>
      <c r="E137" s="287">
        <f>data!AG59</f>
        <v>38022</v>
      </c>
      <c r="F137" s="287">
        <f>data!AH59</f>
        <v>0</v>
      </c>
      <c r="G137" s="287">
        <f>data!AI59</f>
        <v>0</v>
      </c>
      <c r="H137" s="287">
        <f>data!AJ59</f>
        <v>247327.64</v>
      </c>
      <c r="I137" s="287">
        <f>data!AK59</f>
        <v>7676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0</v>
      </c>
      <c r="D138" s="294">
        <f>data!AF60</f>
        <v>0</v>
      </c>
      <c r="E138" s="294">
        <f>data!AG60</f>
        <v>57.7047211538462</v>
      </c>
      <c r="F138" s="294">
        <f>data!AH60</f>
        <v>0</v>
      </c>
      <c r="G138" s="294">
        <f>data!AI60</f>
        <v>0</v>
      </c>
      <c r="H138" s="294">
        <f>data!AJ60</f>
        <v>327.17640384615396</v>
      </c>
      <c r="I138" s="294">
        <f>data!AK60</f>
        <v>2.6498894230769232</v>
      </c>
    </row>
    <row r="139" ht="20.1" customHeight="1">
      <c r="A139" s="279">
        <v>6</v>
      </c>
      <c r="B139" s="287" t="s">
        <v>263</v>
      </c>
      <c r="C139" s="287">
        <f>data!AE61</f>
        <v>0</v>
      </c>
      <c r="D139" s="287">
        <f>data!AF61</f>
        <v>0</v>
      </c>
      <c r="E139" s="287">
        <f>data!AG61</f>
        <v>7896891.32</v>
      </c>
      <c r="F139" s="287">
        <f>data!AH61</f>
        <v>0</v>
      </c>
      <c r="G139" s="287">
        <f>data!AI61</f>
        <v>0</v>
      </c>
      <c r="H139" s="287">
        <f>data!AJ61</f>
        <v>35941978.47</v>
      </c>
      <c r="I139" s="287">
        <f>data!AK61</f>
        <v>251901.09000000003</v>
      </c>
    </row>
    <row r="140" ht="20.1" customHeight="1">
      <c r="A140" s="279">
        <v>7</v>
      </c>
      <c r="B140" s="287" t="s">
        <v>11</v>
      </c>
      <c r="C140" s="287">
        <f>data!AE62</f>
        <v>0</v>
      </c>
      <c r="D140" s="287">
        <f>data!AF62</f>
        <v>0</v>
      </c>
      <c r="E140" s="287">
        <f>data!AG62</f>
        <v>1431828</v>
      </c>
      <c r="F140" s="287">
        <f>data!AH62</f>
        <v>0</v>
      </c>
      <c r="G140" s="287">
        <f>data!AI62</f>
        <v>0</v>
      </c>
      <c r="H140" s="287">
        <f>data!AJ62</f>
        <v>6504107</v>
      </c>
      <c r="I140" s="287">
        <f>data!AK62</f>
        <v>45584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2719515.8000000003</v>
      </c>
      <c r="F141" s="287">
        <f>data!AH63</f>
        <v>0</v>
      </c>
      <c r="G141" s="287">
        <f>data!AI63</f>
        <v>0</v>
      </c>
      <c r="H141" s="287">
        <f>data!AJ63</f>
        <v>791999.19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422.57</v>
      </c>
      <c r="D142" s="287">
        <f>data!AF64</f>
        <v>0</v>
      </c>
      <c r="E142" s="287">
        <f>data!AG64</f>
        <v>1285286.9200000002</v>
      </c>
      <c r="F142" s="287">
        <f>data!AH64</f>
        <v>0</v>
      </c>
      <c r="G142" s="287">
        <f>data!AI64</f>
        <v>0</v>
      </c>
      <c r="H142" s="287">
        <f>data!AJ64</f>
        <v>2956707.35</v>
      </c>
      <c r="I142" s="287">
        <f>data!AK64</f>
        <v>32.62</v>
      </c>
    </row>
    <row r="143" ht="20.1" customHeight="1">
      <c r="A143" s="279">
        <v>10</v>
      </c>
      <c r="B143" s="287" t="s">
        <v>524</v>
      </c>
      <c r="C143" s="287">
        <f>data!AE65</f>
        <v>0</v>
      </c>
      <c r="D143" s="287">
        <f>data!AF65</f>
        <v>0</v>
      </c>
      <c r="E143" s="287">
        <f>data!AG65</f>
        <v>363.69</v>
      </c>
      <c r="F143" s="287">
        <f>data!AH65</f>
        <v>0</v>
      </c>
      <c r="G143" s="287">
        <f>data!AI65</f>
        <v>0</v>
      </c>
      <c r="H143" s="287">
        <f>data!AJ65</f>
        <v>335005.41000000003</v>
      </c>
      <c r="I143" s="287">
        <f>data!AK65</f>
        <v>0</v>
      </c>
    </row>
    <row r="144" ht="20.1" customHeight="1">
      <c r="A144" s="279">
        <v>11</v>
      </c>
      <c r="B144" s="287" t="s">
        <v>525</v>
      </c>
      <c r="C144" s="287">
        <f>data!AE66</f>
        <v>865704.22000000009</v>
      </c>
      <c r="D144" s="287">
        <f>data!AF66</f>
        <v>0</v>
      </c>
      <c r="E144" s="287">
        <f>data!AG66</f>
        <v>447870.35</v>
      </c>
      <c r="F144" s="287">
        <f>data!AH66</f>
        <v>0</v>
      </c>
      <c r="G144" s="287">
        <f>data!AI66</f>
        <v>0</v>
      </c>
      <c r="H144" s="287">
        <f>data!AJ66</f>
        <v>5994711.8800000008</v>
      </c>
      <c r="I144" s="287">
        <f>data!AK66</f>
        <v>74368.08</v>
      </c>
    </row>
    <row r="145" ht="20.1" customHeight="1">
      <c r="A145" s="279">
        <v>12</v>
      </c>
      <c r="B145" s="287" t="s">
        <v>16</v>
      </c>
      <c r="C145" s="287">
        <f>data!AE67</f>
        <v>3573</v>
      </c>
      <c r="D145" s="287">
        <f>data!AF67</f>
        <v>0</v>
      </c>
      <c r="E145" s="287">
        <f>data!AG67</f>
        <v>1022640</v>
      </c>
      <c r="F145" s="287">
        <f>data!AH67</f>
        <v>0</v>
      </c>
      <c r="G145" s="287">
        <f>data!AI67</f>
        <v>0</v>
      </c>
      <c r="H145" s="287">
        <f>data!AJ67</f>
        <v>2768900</v>
      </c>
      <c r="I145" s="287">
        <f>data!AK67</f>
        <v>2545</v>
      </c>
    </row>
    <row r="146" ht="20.1" customHeight="1">
      <c r="A146" s="279">
        <v>13</v>
      </c>
      <c r="B146" s="287" t="s">
        <v>1009</v>
      </c>
      <c r="C146" s="287">
        <f>data!AE68</f>
        <v>107.05</v>
      </c>
      <c r="D146" s="287">
        <f>data!AF68</f>
        <v>0</v>
      </c>
      <c r="E146" s="287">
        <f>data!AG68</f>
        <v>16225.36</v>
      </c>
      <c r="F146" s="287">
        <f>data!AH68</f>
        <v>0</v>
      </c>
      <c r="G146" s="287">
        <f>data!AI68</f>
        <v>0</v>
      </c>
      <c r="H146" s="287">
        <f>data!AJ68</f>
        <v>4753651.17</v>
      </c>
      <c r="I146" s="287">
        <f>data!AK68</f>
        <v>0</v>
      </c>
    </row>
    <row r="147" ht="20.1" customHeight="1">
      <c r="A147" s="279">
        <v>14</v>
      </c>
      <c r="B147" s="287" t="s">
        <v>1010</v>
      </c>
      <c r="C147" s="287">
        <f>data!AE69</f>
        <v>1575</v>
      </c>
      <c r="D147" s="287">
        <f>data!AF69</f>
        <v>0</v>
      </c>
      <c r="E147" s="287">
        <f>data!AG69</f>
        <v>21092.73</v>
      </c>
      <c r="F147" s="287">
        <f>data!AH69</f>
        <v>0</v>
      </c>
      <c r="G147" s="287">
        <f>data!AI69</f>
        <v>0</v>
      </c>
      <c r="H147" s="287">
        <f>data!AJ69</f>
        <v>655109.46999999951</v>
      </c>
      <c r="I147" s="287">
        <f>data!AK69</f>
        <v>660.6</v>
      </c>
    </row>
    <row r="148" ht="20.1" customHeight="1">
      <c r="A148" s="279">
        <v>15</v>
      </c>
      <c r="B148" s="287" t="s">
        <v>284</v>
      </c>
      <c r="C148" s="287">
        <f>-data!AE84</f>
        <v>0</v>
      </c>
      <c r="D148" s="287">
        <f>-data!AF84</f>
        <v>0</v>
      </c>
      <c r="E148" s="287">
        <f>-data!AG84</f>
        <v>-6250</v>
      </c>
      <c r="F148" s="287">
        <f>-data!AH84</f>
        <v>0</v>
      </c>
      <c r="G148" s="287">
        <f>-data!AI84</f>
        <v>0</v>
      </c>
      <c r="H148" s="287">
        <f>-data!AJ84</f>
        <v>-1362337.5300000003</v>
      </c>
      <c r="I148" s="287">
        <f>-data!AK84</f>
        <v>0</v>
      </c>
    </row>
    <row r="149" ht="20.1" customHeight="1">
      <c r="A149" s="279">
        <v>16</v>
      </c>
      <c r="B149" s="295" t="s">
        <v>1011</v>
      </c>
      <c r="C149" s="287">
        <f>data!AE85</f>
        <v>871381.84000000008</v>
      </c>
      <c r="D149" s="287">
        <f>data!AF85</f>
        <v>0</v>
      </c>
      <c r="E149" s="287">
        <f>data!AG85</f>
        <v>14835464.17</v>
      </c>
      <c r="F149" s="287">
        <f>data!AH85</f>
        <v>0</v>
      </c>
      <c r="G149" s="287">
        <f>data!AI85</f>
        <v>0</v>
      </c>
      <c r="H149" s="287">
        <f>data!AJ85</f>
        <v>59339832.41</v>
      </c>
      <c r="I149" s="287">
        <f>data!AK85</f>
        <v>375091.39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1012</v>
      </c>
      <c r="C151" s="295">
        <f>+data!M696</f>
        <v>176849</v>
      </c>
      <c r="D151" s="295">
        <f>+data!M697</f>
        <v>0</v>
      </c>
      <c r="E151" s="295">
        <f>+data!M698</f>
        <v>8899957</v>
      </c>
      <c r="F151" s="295">
        <f>+data!M699</f>
        <v>0</v>
      </c>
      <c r="G151" s="295">
        <f>+data!M700</f>
        <v>0</v>
      </c>
      <c r="H151" s="295">
        <f>+data!M701</f>
        <v>13596388</v>
      </c>
      <c r="I151" s="295">
        <f>+data!M702</f>
        <v>95904</v>
      </c>
    </row>
    <row r="152" ht="20.1" customHeight="1">
      <c r="A152" s="279">
        <v>19</v>
      </c>
      <c r="B152" s="295" t="s">
        <v>1013</v>
      </c>
      <c r="C152" s="287">
        <f>data!AE87</f>
        <v>2855372.03</v>
      </c>
      <c r="D152" s="287">
        <f>data!AF87</f>
        <v>0</v>
      </c>
      <c r="E152" s="287">
        <f>data!AG87</f>
        <v>35375772.800000004</v>
      </c>
      <c r="F152" s="287">
        <f>data!AH87</f>
        <v>0</v>
      </c>
      <c r="G152" s="287">
        <f>data!AI87</f>
        <v>0</v>
      </c>
      <c r="H152" s="287">
        <f>data!AJ87</f>
        <v>82272.33</v>
      </c>
      <c r="I152" s="287">
        <f>data!AK87</f>
        <v>1874051.2000000002</v>
      </c>
    </row>
    <row r="153" ht="20.1" customHeight="1">
      <c r="A153" s="279">
        <v>20</v>
      </c>
      <c r="B153" s="295" t="s">
        <v>1014</v>
      </c>
      <c r="C153" s="287">
        <f>data!AE88</f>
        <v>467460.05</v>
      </c>
      <c r="D153" s="287">
        <f>data!AF88</f>
        <v>0</v>
      </c>
      <c r="E153" s="287">
        <f>data!AG88</f>
        <v>119457631.06</v>
      </c>
      <c r="F153" s="287">
        <f>data!AH88</f>
        <v>0</v>
      </c>
      <c r="G153" s="287">
        <f>data!AI88</f>
        <v>0</v>
      </c>
      <c r="H153" s="287">
        <f>data!AJ88</f>
        <v>103068921.23</v>
      </c>
      <c r="I153" s="287">
        <f>data!AK88</f>
        <v>279126.42000000004</v>
      </c>
    </row>
    <row r="154" ht="20.1" customHeight="1">
      <c r="A154" s="279">
        <v>21</v>
      </c>
      <c r="B154" s="295" t="s">
        <v>1015</v>
      </c>
      <c r="C154" s="287">
        <f>data!AE89</f>
        <v>3322832.0799999996</v>
      </c>
      <c r="D154" s="287">
        <f>data!AF89</f>
        <v>0</v>
      </c>
      <c r="E154" s="287">
        <f>data!AG89</f>
        <v>154833403.86</v>
      </c>
      <c r="F154" s="287">
        <f>data!AH89</f>
        <v>0</v>
      </c>
      <c r="G154" s="287">
        <f>data!AI89</f>
        <v>0</v>
      </c>
      <c r="H154" s="287">
        <f>data!AJ89</f>
        <v>103151193.56</v>
      </c>
      <c r="I154" s="287">
        <f>data!AK89</f>
        <v>2153177.62</v>
      </c>
    </row>
    <row r="155" ht="20.1" customHeight="1">
      <c r="A155" s="279" t="s">
        <v>1016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1017</v>
      </c>
      <c r="C156" s="287">
        <f>data!AE90</f>
        <v>0</v>
      </c>
      <c r="D156" s="287">
        <f>data!AF90</f>
        <v>0</v>
      </c>
      <c r="E156" s="287">
        <f>data!AG90</f>
        <v>27038</v>
      </c>
      <c r="F156" s="287">
        <f>data!AH90</f>
        <v>0</v>
      </c>
      <c r="G156" s="287">
        <f>data!AI90</f>
        <v>0</v>
      </c>
      <c r="H156" s="287">
        <f>data!AJ90</f>
        <v>15672</v>
      </c>
      <c r="I156" s="287">
        <f>data!AK90</f>
        <v>76</v>
      </c>
    </row>
    <row r="157" ht="20.1" customHeight="1">
      <c r="A157" s="279">
        <v>23</v>
      </c>
      <c r="B157" s="287" t="s">
        <v>1018</v>
      </c>
      <c r="C157" s="287">
        <f>data!AE91</f>
        <v>0</v>
      </c>
      <c r="D157" s="287">
        <f>data!AF91</f>
        <v>0</v>
      </c>
      <c r="E157" s="287">
        <f>data!AG91</f>
        <v>13413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1019</v>
      </c>
      <c r="C158" s="287">
        <f>data!AE92</f>
        <v>0</v>
      </c>
      <c r="D158" s="287">
        <f>data!AF92</f>
        <v>0</v>
      </c>
      <c r="E158" s="287">
        <f>data!AG92</f>
        <v>10050.699471871536</v>
      </c>
      <c r="F158" s="287">
        <f>data!AH92</f>
        <v>0</v>
      </c>
      <c r="G158" s="287">
        <f>data!AI92</f>
        <v>0</v>
      </c>
      <c r="H158" s="287">
        <f>data!AJ92</f>
        <v>5825.6735750858315</v>
      </c>
      <c r="I158" s="287">
        <f>data!AK92</f>
        <v>28.25109696953313</v>
      </c>
    </row>
    <row r="159" ht="20.1" customHeight="1">
      <c r="A159" s="279">
        <v>25</v>
      </c>
      <c r="B159" s="287" t="s">
        <v>1020</v>
      </c>
      <c r="C159" s="287">
        <f>data!AE93</f>
        <v>0</v>
      </c>
      <c r="D159" s="287">
        <f>data!AF93</f>
        <v>0</v>
      </c>
      <c r="E159" s="287">
        <f>data!AG93</f>
        <v>155089.72999999998</v>
      </c>
      <c r="F159" s="287">
        <f>data!AH93</f>
        <v>0</v>
      </c>
      <c r="G159" s="287">
        <f>data!AI93</f>
        <v>0</v>
      </c>
      <c r="H159" s="287">
        <f>data!AJ93</f>
        <v>5317.63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0</v>
      </c>
      <c r="E160" s="294">
        <f>data!AG94</f>
        <v>33.951697115384611</v>
      </c>
      <c r="F160" s="294">
        <f>data!AH94</f>
        <v>0</v>
      </c>
      <c r="G160" s="294">
        <f>data!AI94</f>
        <v>0</v>
      </c>
      <c r="H160" s="294">
        <f>data!AJ94</f>
        <v>37.568125</v>
      </c>
      <c r="I160" s="294">
        <f>data!AK94</f>
        <v>0</v>
      </c>
    </row>
    <row r="161" ht="20.1" customHeight="1">
      <c r="A161" s="280" t="s">
        <v>1002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1036</v>
      </c>
    </row>
    <row r="163" ht="20.1" customHeight="1">
      <c r="A163" s="283"/>
    </row>
    <row r="164" ht="20.1" customHeight="1">
      <c r="A164" s="285" t="str">
        <f>"Hospital: "&amp;data!C98</f>
        <v>Hospital: Highline Medical Center</v>
      </c>
      <c r="G164" s="286"/>
      <c r="H164" s="285" t="str">
        <f>"FYE: "&amp;data!C96</f>
        <v>FYE: 06/30/2022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1004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1037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1038</v>
      </c>
      <c r="F167" s="293" t="s">
        <v>209</v>
      </c>
      <c r="G167" s="293" t="s">
        <v>148</v>
      </c>
      <c r="H167" s="292" t="s">
        <v>1039</v>
      </c>
      <c r="I167" s="293" t="s">
        <v>196</v>
      </c>
    </row>
    <row r="168" ht="20.1" customHeight="1">
      <c r="A168" s="279">
        <v>3</v>
      </c>
      <c r="B168" s="287" t="s">
        <v>1008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2475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1.0668653846153846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112622.41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20380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52.71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524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525</v>
      </c>
      <c r="C176" s="287">
        <f>data!AL66</f>
        <v>27066.86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2578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1009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1010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1011</v>
      </c>
      <c r="C181" s="287">
        <f>data!AL85</f>
        <v>162699.97999999998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1012</v>
      </c>
      <c r="C183" s="295">
        <f>+data!M703</f>
        <v>52882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1013</v>
      </c>
      <c r="C184" s="287">
        <f>data!AL87</f>
        <v>1331538.25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1014</v>
      </c>
      <c r="C185" s="287">
        <f>data!AL88</f>
        <v>67529.3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1015</v>
      </c>
      <c r="C186" s="287">
        <f>data!AL89</f>
        <v>1399067.55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ht="20.1" customHeight="1">
      <c r="A187" s="279" t="s">
        <v>1016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1017</v>
      </c>
      <c r="C188" s="287">
        <f>data!AL90</f>
        <v>77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1018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1019</v>
      </c>
      <c r="C190" s="287">
        <f>data!AL92</f>
        <v>28.622821929658564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1020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ht="20.1" customHeight="1">
      <c r="A193" s="280" t="s">
        <v>1002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1040</v>
      </c>
    </row>
    <row r="195" ht="20.1" customHeight="1">
      <c r="A195" s="283"/>
    </row>
    <row r="196" ht="20.1" customHeight="1">
      <c r="A196" s="285" t="str">
        <f>"Hospital: "&amp;data!C98</f>
        <v>Hospital: Highline Medical Center</v>
      </c>
      <c r="G196" s="286"/>
      <c r="H196" s="285" t="str">
        <f>"FYE: "&amp;data!C96</f>
        <v>FYE: 06/30/2022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1004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1041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1042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1008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116715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11.2316875</v>
      </c>
      <c r="G202" s="294">
        <f>data!AW60</f>
        <v>0</v>
      </c>
      <c r="H202" s="294">
        <f>data!AX60</f>
        <v>0</v>
      </c>
      <c r="I202" s="294">
        <f>data!AY60</f>
        <v>33.66028365384615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574086.73000000056</v>
      </c>
      <c r="G203" s="287">
        <f>data!AW61</f>
        <v>0</v>
      </c>
      <c r="H203" s="287">
        <f>data!AX61</f>
        <v>0</v>
      </c>
      <c r="I203" s="287">
        <f>data!AY61</f>
        <v>1949257.17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103887</v>
      </c>
      <c r="G204" s="287">
        <f>data!AW62</f>
        <v>0</v>
      </c>
      <c r="H204" s="287">
        <f>data!AX62</f>
        <v>0</v>
      </c>
      <c r="I204" s="287">
        <f>data!AY62</f>
        <v>352740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152878.83</v>
      </c>
      <c r="G206" s="287">
        <f>data!AW64</f>
        <v>0</v>
      </c>
      <c r="H206" s="287">
        <f>data!AX64</f>
        <v>0</v>
      </c>
      <c r="I206" s="287">
        <f>data!AY64</f>
        <v>708914.87000000011</v>
      </c>
    </row>
    <row r="207" ht="20.1" customHeight="1">
      <c r="A207" s="279">
        <v>10</v>
      </c>
      <c r="B207" s="287" t="s">
        <v>524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574.44999999999993</v>
      </c>
      <c r="G207" s="287">
        <f>data!AW65</f>
        <v>0</v>
      </c>
      <c r="H207" s="287">
        <f>data!AX65</f>
        <v>0</v>
      </c>
      <c r="I207" s="287">
        <f>data!AY65</f>
        <v>291.63</v>
      </c>
    </row>
    <row r="208" ht="20.1" customHeight="1">
      <c r="A208" s="279">
        <v>11</v>
      </c>
      <c r="B208" s="287" t="s">
        <v>525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412315.38</v>
      </c>
      <c r="G208" s="287">
        <f>data!AW66</f>
        <v>0</v>
      </c>
      <c r="H208" s="287">
        <f>data!AX66</f>
        <v>0</v>
      </c>
      <c r="I208" s="287">
        <f>data!AY66</f>
        <v>113946.8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65563</v>
      </c>
      <c r="G209" s="287">
        <f>data!AW67</f>
        <v>0</v>
      </c>
      <c r="H209" s="287">
        <f>data!AX67</f>
        <v>0</v>
      </c>
      <c r="I209" s="287">
        <f>data!AY67</f>
        <v>223969</v>
      </c>
    </row>
    <row r="210" ht="20.1" customHeight="1">
      <c r="A210" s="279">
        <v>13</v>
      </c>
      <c r="B210" s="287" t="s">
        <v>1009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4114.88</v>
      </c>
      <c r="G210" s="287">
        <f>data!AW68</f>
        <v>0</v>
      </c>
      <c r="H210" s="287">
        <f>data!AX68</f>
        <v>0</v>
      </c>
      <c r="I210" s="287">
        <f>data!AY68</f>
        <v>7994.2</v>
      </c>
    </row>
    <row r="211" ht="20.1" customHeight="1">
      <c r="A211" s="279">
        <v>14</v>
      </c>
      <c r="B211" s="287" t="s">
        <v>1010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-103857.6</v>
      </c>
      <c r="G211" s="287">
        <f>data!AW69</f>
        <v>0</v>
      </c>
      <c r="H211" s="287">
        <f>data!AX69</f>
        <v>0</v>
      </c>
      <c r="I211" s="287">
        <f>data!AY69</f>
        <v>17901.88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-5196840.71</v>
      </c>
      <c r="G212" s="287">
        <f>-data!AW84</f>
        <v>0</v>
      </c>
      <c r="H212" s="287">
        <f>-data!AX84</f>
        <v>0</v>
      </c>
      <c r="I212" s="287">
        <f>-data!AY84</f>
        <v>-341809</v>
      </c>
    </row>
    <row r="213" ht="20.1" customHeight="1">
      <c r="A213" s="279">
        <v>16</v>
      </c>
      <c r="B213" s="295" t="s">
        <v>1011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-3987278.0399999996</v>
      </c>
      <c r="G213" s="287">
        <f>data!AW85</f>
        <v>0</v>
      </c>
      <c r="H213" s="287">
        <f>data!AX85</f>
        <v>0</v>
      </c>
      <c r="I213" s="287">
        <f>data!AY85</f>
        <v>3033206.55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1012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-317749</v>
      </c>
      <c r="G215" s="301"/>
      <c r="H215" s="287"/>
      <c r="I215" s="287"/>
    </row>
    <row r="216" ht="20.1" customHeight="1">
      <c r="A216" s="279">
        <v>19</v>
      </c>
      <c r="B216" s="295" t="s">
        <v>1013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371230.58999999997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1014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1455.8500000000001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1015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372686.43999999994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1016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1017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1958</v>
      </c>
      <c r="G220" s="287">
        <f>data!AW90</f>
        <v>0</v>
      </c>
      <c r="H220" s="287">
        <f>data!AX90</f>
        <v>0</v>
      </c>
      <c r="I220" s="287">
        <f>data!AY90</f>
        <v>5726</v>
      </c>
    </row>
    <row r="221" ht="20.1" customHeight="1">
      <c r="A221" s="279">
        <v>23</v>
      </c>
      <c r="B221" s="287" t="s">
        <v>1018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1019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727.8374719256035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1020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2.5601298076923076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1002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1043</v>
      </c>
    </row>
    <row r="227" ht="20.1" customHeight="1">
      <c r="A227" s="283"/>
    </row>
    <row r="228" ht="20.1" customHeight="1">
      <c r="A228" s="285" t="str">
        <f>"Hospital: "&amp;data!C98</f>
        <v>Hospital: Highline Medical Center</v>
      </c>
      <c r="G228" s="286"/>
      <c r="H228" s="285" t="str">
        <f>"FYE: "&amp;data!C96</f>
        <v>FYE: 06/30/2022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1004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1044</v>
      </c>
      <c r="F231" s="293" t="s">
        <v>1045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1008</v>
      </c>
      <c r="C232" s="289" t="s">
        <v>1046</v>
      </c>
      <c r="D232" s="289" t="s">
        <v>1047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51803</v>
      </c>
      <c r="D233" s="287">
        <f>data!BA59</f>
        <v>0</v>
      </c>
      <c r="E233" s="299"/>
      <c r="F233" s="299"/>
      <c r="G233" s="299"/>
      <c r="H233" s="287">
        <f>data!BE59</f>
        <v>242643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0</v>
      </c>
      <c r="H234" s="294">
        <f>data!BE60</f>
        <v>5.990730769230769</v>
      </c>
      <c r="I234" s="294">
        <f>data!BF60</f>
        <v>51.176514423076924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0</v>
      </c>
      <c r="H235" s="287">
        <f>data!BE61</f>
        <v>473801.05</v>
      </c>
      <c r="I235" s="287">
        <f>data!BF61</f>
        <v>3313247.62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0</v>
      </c>
      <c r="H236" s="287">
        <f>data!BE62</f>
        <v>85740</v>
      </c>
      <c r="I236" s="287">
        <f>data!BF62</f>
        <v>600849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9796.69</v>
      </c>
      <c r="H238" s="287">
        <f>data!BE64</f>
        <v>23125.979999999996</v>
      </c>
      <c r="I238" s="287">
        <f>data!BF64</f>
        <v>136312.61000000002</v>
      </c>
    </row>
    <row r="239" ht="20.1" customHeight="1">
      <c r="A239" s="279">
        <v>10</v>
      </c>
      <c r="B239" s="287" t="s">
        <v>524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1522344.9899999998</v>
      </c>
      <c r="I239" s="287">
        <f>data!BF65</f>
        <v>17122</v>
      </c>
    </row>
    <row r="240" ht="20.1" customHeight="1">
      <c r="A240" s="279">
        <v>11</v>
      </c>
      <c r="B240" s="287" t="s">
        <v>525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4256925.82</v>
      </c>
      <c r="I240" s="287">
        <f>data!BF66</f>
        <v>285505.37999999995</v>
      </c>
    </row>
    <row r="241" ht="20.1" customHeight="1">
      <c r="A241" s="279">
        <v>12</v>
      </c>
      <c r="B241" s="287" t="s">
        <v>16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2058419</v>
      </c>
      <c r="I241" s="287">
        <f>data!BF67</f>
        <v>158464</v>
      </c>
    </row>
    <row r="242" ht="20.1" customHeight="1">
      <c r="A242" s="279">
        <v>13</v>
      </c>
      <c r="B242" s="287" t="s">
        <v>1009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294783.28</v>
      </c>
      <c r="H242" s="287">
        <f>data!BE68</f>
        <v>208025.69</v>
      </c>
      <c r="I242" s="287">
        <f>data!BF68</f>
        <v>920.91000000000008</v>
      </c>
    </row>
    <row r="243" ht="20.1" customHeight="1">
      <c r="A243" s="279">
        <v>14</v>
      </c>
      <c r="B243" s="287" t="s">
        <v>1010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5381.5300000000279</v>
      </c>
      <c r="I243" s="287">
        <f>data!BF69</f>
        <v>56331.93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-2378492.4000000004</v>
      </c>
      <c r="I244" s="287">
        <f>-data!BF84</f>
        <v>0</v>
      </c>
    </row>
    <row r="245" ht="20.1" customHeight="1">
      <c r="A245" s="279">
        <v>16</v>
      </c>
      <c r="B245" s="295" t="s">
        <v>1011</v>
      </c>
      <c r="C245" s="287">
        <f>data!AZ85</f>
        <v>0</v>
      </c>
      <c r="D245" s="287">
        <f>data!BA85</f>
        <v>0</v>
      </c>
      <c r="E245" s="287">
        <f>data!BB85</f>
        <v>0</v>
      </c>
      <c r="F245" s="287">
        <f>data!BC85</f>
        <v>0</v>
      </c>
      <c r="G245" s="287">
        <f>data!BD85</f>
        <v>304579.97000000003</v>
      </c>
      <c r="H245" s="287">
        <f>data!BE85</f>
        <v>6255271.6599999983</v>
      </c>
      <c r="I245" s="287">
        <f>data!BF85</f>
        <v>4568753.45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1012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1013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1014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1015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1016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1017</v>
      </c>
      <c r="C252" s="303">
        <f>data!AZ90</f>
        <v>0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23344</v>
      </c>
      <c r="I252" s="303">
        <f>data!BF90</f>
        <v>4143</v>
      </c>
    </row>
    <row r="253" ht="20.1" customHeight="1">
      <c r="A253" s="279">
        <v>23</v>
      </c>
      <c r="B253" s="287" t="s">
        <v>1018</v>
      </c>
      <c r="C253" s="303">
        <f>data!AZ91</f>
        <v>1177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1019</v>
      </c>
      <c r="C254" s="302" t="str">
        <f>IF(data!AZ78&gt;0,data!AZ78,"")</f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1020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1002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1048</v>
      </c>
    </row>
    <row r="259" ht="20.1" customHeight="1">
      <c r="A259" s="283"/>
    </row>
    <row r="260" ht="20.1" customHeight="1">
      <c r="A260" s="285" t="str">
        <f>"Hospital: "&amp;data!C98</f>
        <v>Hospital: Highline Medical Center</v>
      </c>
      <c r="G260" s="286"/>
      <c r="H260" s="285" t="str">
        <f>"FYE: "&amp;data!C96</f>
        <v>FYE: 06/30/2022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1004</v>
      </c>
      <c r="C262" s="293" t="s">
        <v>1049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1050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1051</v>
      </c>
    </row>
    <row r="264" ht="20.1" customHeight="1">
      <c r="A264" s="279">
        <v>3</v>
      </c>
      <c r="B264" s="287" t="s">
        <v>1008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1.8461538461538463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94963.2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17185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0</v>
      </c>
      <c r="D270" s="287">
        <f>data!BH64</f>
        <v>0</v>
      </c>
      <c r="E270" s="287">
        <f>data!BI64</f>
        <v>14585.76</v>
      </c>
      <c r="F270" s="287">
        <f>data!BJ64</f>
        <v>0</v>
      </c>
      <c r="G270" s="287">
        <f>data!BK64</f>
        <v>0</v>
      </c>
      <c r="H270" s="287">
        <f>data!BL64</f>
        <v>36986.71</v>
      </c>
      <c r="I270" s="287">
        <f>data!BM64</f>
        <v>0</v>
      </c>
    </row>
    <row r="271" ht="20.1" customHeight="1">
      <c r="A271" s="279">
        <v>10</v>
      </c>
      <c r="B271" s="287" t="s">
        <v>524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113.15</v>
      </c>
      <c r="I271" s="287">
        <f>data!BM65</f>
        <v>0</v>
      </c>
    </row>
    <row r="272" ht="20.1" customHeight="1">
      <c r="A272" s="279">
        <v>11</v>
      </c>
      <c r="B272" s="287" t="s">
        <v>525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10284378</v>
      </c>
      <c r="H272" s="287">
        <f>data!BL66</f>
        <v>435.56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0</v>
      </c>
      <c r="D273" s="287">
        <f>data!BH67</f>
        <v>0</v>
      </c>
      <c r="E273" s="287">
        <f>data!BI67</f>
        <v>358</v>
      </c>
      <c r="F273" s="287">
        <f>data!BJ67</f>
        <v>0</v>
      </c>
      <c r="G273" s="287">
        <f>data!BK67</f>
        <v>0</v>
      </c>
      <c r="H273" s="287">
        <f>data!BL67</f>
        <v>9137</v>
      </c>
      <c r="I273" s="287">
        <f>data!BM67</f>
        <v>0</v>
      </c>
    </row>
    <row r="274" ht="20.1" customHeight="1">
      <c r="A274" s="279">
        <v>13</v>
      </c>
      <c r="B274" s="287" t="s">
        <v>1009</v>
      </c>
      <c r="C274" s="287">
        <f>data!BG68</f>
        <v>0</v>
      </c>
      <c r="D274" s="287">
        <f>data!BH68</f>
        <v>0</v>
      </c>
      <c r="E274" s="287">
        <f>data!BI68</f>
        <v>640.04</v>
      </c>
      <c r="F274" s="287">
        <f>data!BJ68</f>
        <v>0</v>
      </c>
      <c r="G274" s="287">
        <f>data!BK68</f>
        <v>0</v>
      </c>
      <c r="H274" s="287">
        <f>data!BL68</f>
        <v>4283.46</v>
      </c>
      <c r="I274" s="287">
        <f>data!BM68</f>
        <v>0</v>
      </c>
    </row>
    <row r="275" ht="20.1" customHeight="1">
      <c r="A275" s="279">
        <v>14</v>
      </c>
      <c r="B275" s="287" t="s">
        <v>1010</v>
      </c>
      <c r="C275" s="287">
        <f>data!BG69</f>
        <v>0</v>
      </c>
      <c r="D275" s="287">
        <f>data!BH69</f>
        <v>0</v>
      </c>
      <c r="E275" s="287">
        <f>data!BI69</f>
        <v>-1.75</v>
      </c>
      <c r="F275" s="287">
        <f>data!BJ69</f>
        <v>0</v>
      </c>
      <c r="G275" s="287">
        <f>data!BK69</f>
        <v>62070</v>
      </c>
      <c r="H275" s="287">
        <f>data!BL69</f>
        <v>-0.01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-26818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1011</v>
      </c>
      <c r="C277" s="287">
        <f>data!BG85</f>
        <v>0</v>
      </c>
      <c r="D277" s="287">
        <f>data!BH85</f>
        <v>0</v>
      </c>
      <c r="E277" s="287">
        <f>data!BI85</f>
        <v>-11235.95</v>
      </c>
      <c r="F277" s="287">
        <f>data!BJ85</f>
        <v>0</v>
      </c>
      <c r="G277" s="287">
        <f>data!BK85</f>
        <v>10346448</v>
      </c>
      <c r="H277" s="287">
        <f>data!BL85</f>
        <v>163104.06999999998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1012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1013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1014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1015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1016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1017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ht="20.1" customHeight="1">
      <c r="A285" s="279">
        <v>23</v>
      </c>
      <c r="B285" s="287" t="s">
        <v>1018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1019</v>
      </c>
      <c r="C286" s="302" t="str">
        <f>IF(data!BG78&gt;0,data!BG78,"")</f>
      </c>
      <c r="D286" s="303">
        <f>data!BH92</f>
        <v>0</v>
      </c>
      <c r="E286" s="303">
        <f>data!BI92</f>
        <v>0</v>
      </c>
      <c r="F286" s="302" t="str">
        <f>IF(data!BJ78&gt;0,data!BJ78,"")</f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ht="20.1" customHeight="1">
      <c r="A287" s="279">
        <v>25</v>
      </c>
      <c r="B287" s="287" t="s">
        <v>1020</v>
      </c>
      <c r="C287" s="302" t="str">
        <f>IF(data!BG79&gt;0,data!BG79,"")</f>
      </c>
      <c r="D287" s="303">
        <f>data!BH93</f>
        <v>0</v>
      </c>
      <c r="E287" s="303">
        <f>data!BI93</f>
        <v>37.5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1002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1052</v>
      </c>
    </row>
    <row r="291" ht="20.1" customHeight="1">
      <c r="A291" s="283"/>
    </row>
    <row r="292" ht="20.1" customHeight="1">
      <c r="A292" s="285" t="str">
        <f>"Hospital: "&amp;data!C98</f>
        <v>Hospital: Highline Medical Center</v>
      </c>
      <c r="G292" s="286"/>
      <c r="H292" s="285" t="str">
        <f>"FYE: "&amp;data!C96</f>
        <v>FYE: 06/30/2022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1004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1053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1008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4.1566394230769239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ht="20.1" customHeight="1">
      <c r="A299" s="279">
        <v>6</v>
      </c>
      <c r="B299" s="287" t="s">
        <v>263</v>
      </c>
      <c r="C299" s="287">
        <f>data!BN61</f>
        <v>556564.77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ht="20.1" customHeight="1">
      <c r="A300" s="279">
        <v>7</v>
      </c>
      <c r="B300" s="287" t="s">
        <v>11</v>
      </c>
      <c r="C300" s="287">
        <f>data!BN62</f>
        <v>102982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ht="20.1" customHeight="1">
      <c r="A301" s="279">
        <v>8</v>
      </c>
      <c r="B301" s="287" t="s">
        <v>264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13162.230000000001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384.4</v>
      </c>
    </row>
    <row r="303" ht="20.1" customHeight="1">
      <c r="A303" s="279">
        <v>10</v>
      </c>
      <c r="B303" s="287" t="s">
        <v>524</v>
      </c>
      <c r="C303" s="287">
        <f>data!BN65</f>
        <v>3640.9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525</v>
      </c>
      <c r="C304" s="287">
        <f>data!BN66</f>
        <v>345681.5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ht="20.1" customHeight="1">
      <c r="A305" s="279">
        <v>12</v>
      </c>
      <c r="B305" s="287" t="s">
        <v>16</v>
      </c>
      <c r="C305" s="287">
        <f>data!BN67</f>
        <v>777973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104739</v>
      </c>
      <c r="H305" s="287">
        <f>data!BS67</f>
        <v>0</v>
      </c>
      <c r="I305" s="287">
        <f>data!BT67</f>
        <v>0</v>
      </c>
    </row>
    <row r="306" ht="20.1" customHeight="1">
      <c r="A306" s="279">
        <v>13</v>
      </c>
      <c r="B306" s="287" t="s">
        <v>1009</v>
      </c>
      <c r="C306" s="287">
        <f>data!BN68</f>
        <v>51615.539999999994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59.92</v>
      </c>
      <c r="H306" s="287">
        <f>data!BS68</f>
        <v>0</v>
      </c>
      <c r="I306" s="287">
        <f>data!BT68</f>
        <v>1499.1</v>
      </c>
    </row>
    <row r="307" ht="20.1" customHeight="1">
      <c r="A307" s="279">
        <v>14</v>
      </c>
      <c r="B307" s="287" t="s">
        <v>1010</v>
      </c>
      <c r="C307" s="287">
        <f>data!BN69</f>
        <v>215622.6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-87008.5</v>
      </c>
      <c r="H307" s="287">
        <f>data!BS69</f>
        <v>0</v>
      </c>
      <c r="I307" s="287">
        <f>data!BT69</f>
        <v>0</v>
      </c>
    </row>
    <row r="308" ht="20.1" customHeight="1">
      <c r="A308" s="279">
        <v>15</v>
      </c>
      <c r="B308" s="287" t="s">
        <v>284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-101.9</v>
      </c>
      <c r="H308" s="287">
        <f>-data!BS84</f>
        <v>0</v>
      </c>
      <c r="I308" s="287">
        <f>-data!BT84</f>
        <v>0</v>
      </c>
    </row>
    <row r="309" ht="20.1" customHeight="1">
      <c r="A309" s="279">
        <v>16</v>
      </c>
      <c r="B309" s="295" t="s">
        <v>1011</v>
      </c>
      <c r="C309" s="287">
        <f>data!BN85</f>
        <v>2067242.54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17688.519999999997</v>
      </c>
      <c r="H309" s="287">
        <f>data!BS85</f>
        <v>0</v>
      </c>
      <c r="I309" s="287">
        <f>data!BT85</f>
        <v>1883.5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1012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1013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1014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1015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1016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1017</v>
      </c>
      <c r="C316" s="303">
        <f>data!BN90</f>
        <v>21347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3128</v>
      </c>
      <c r="H316" s="303">
        <f>data!BS90</f>
        <v>0</v>
      </c>
      <c r="I316" s="303">
        <f>data!BT90</f>
        <v>0</v>
      </c>
    </row>
    <row r="317" ht="20.1" customHeight="1">
      <c r="A317" s="279">
        <v>23</v>
      </c>
      <c r="B317" s="287" t="s">
        <v>1018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1019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0</v>
      </c>
      <c r="I318" s="303">
        <f>data!BT92</f>
        <v>0</v>
      </c>
    </row>
    <row r="319" ht="20.1" customHeight="1">
      <c r="A319" s="279">
        <v>25</v>
      </c>
      <c r="B319" s="287" t="s">
        <v>1020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1002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1054</v>
      </c>
    </row>
    <row r="323" ht="20.1" customHeight="1">
      <c r="A323" s="283"/>
    </row>
    <row r="324" ht="20.1" customHeight="1">
      <c r="A324" s="285" t="str">
        <f>"Hospital: "&amp;data!C98</f>
        <v>Hospital: Highline Medical Center</v>
      </c>
      <c r="G324" s="286"/>
      <c r="H324" s="285" t="str">
        <f>"FYE: "&amp;data!C96</f>
        <v>FYE: 06/30/2022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1004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1053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1008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16.720403846153847</v>
      </c>
      <c r="H330" s="294">
        <f>data!BZ60</f>
        <v>5.4727403846153839</v>
      </c>
      <c r="I330" s="294">
        <f>data!CA60</f>
        <v>4.5063894230769233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1983578.2899999998</v>
      </c>
      <c r="H331" s="306">
        <f>data!BZ61</f>
        <v>558532.49</v>
      </c>
      <c r="I331" s="306">
        <f>data!CA61</f>
        <v>544063.72000000009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362451</v>
      </c>
      <c r="H332" s="306">
        <f>data!BZ62</f>
        <v>101073</v>
      </c>
      <c r="I332" s="306">
        <f>data!CA62</f>
        <v>98614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64177.5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63840.61</v>
      </c>
      <c r="F334" s="306">
        <f>data!BX64</f>
        <v>0</v>
      </c>
      <c r="G334" s="306">
        <f>data!BY64</f>
        <v>20.89</v>
      </c>
      <c r="H334" s="306">
        <f>data!BZ64</f>
        <v>0</v>
      </c>
      <c r="I334" s="306">
        <f>data!CA64</f>
        <v>5965.65</v>
      </c>
    </row>
    <row r="335" ht="20.1" customHeight="1">
      <c r="A335" s="279">
        <v>10</v>
      </c>
      <c r="B335" s="287" t="s">
        <v>524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675.25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525</v>
      </c>
      <c r="C336" s="306">
        <f>data!BU66</f>
        <v>0</v>
      </c>
      <c r="D336" s="306">
        <f>data!BV66</f>
        <v>0</v>
      </c>
      <c r="E336" s="306">
        <f>data!BW66</f>
        <v>9173.15</v>
      </c>
      <c r="F336" s="306">
        <f>data!BX66</f>
        <v>0</v>
      </c>
      <c r="G336" s="306">
        <f>data!BY66</f>
        <v>77436.41</v>
      </c>
      <c r="H336" s="306">
        <f>data!BZ66</f>
        <v>0</v>
      </c>
      <c r="I336" s="306">
        <f>data!CA66</f>
        <v>0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84548</v>
      </c>
      <c r="E337" s="306">
        <f>data!BW67</f>
        <v>0</v>
      </c>
      <c r="F337" s="306">
        <f>data!BX67</f>
        <v>0</v>
      </c>
      <c r="G337" s="306">
        <f>data!BY67</f>
        <v>36663</v>
      </c>
      <c r="H337" s="306">
        <f>data!BZ67</f>
        <v>0</v>
      </c>
      <c r="I337" s="306">
        <f>data!CA67</f>
        <v>46124</v>
      </c>
    </row>
    <row r="338" ht="20.1" customHeight="1">
      <c r="A338" s="279">
        <v>13</v>
      </c>
      <c r="B338" s="287" t="s">
        <v>1009</v>
      </c>
      <c r="C338" s="306">
        <f>data!BU68</f>
        <v>0</v>
      </c>
      <c r="D338" s="306">
        <f>data!BV68</f>
        <v>0</v>
      </c>
      <c r="E338" s="306">
        <f>data!BW68</f>
        <v>4173.28</v>
      </c>
      <c r="F338" s="306">
        <f>data!BX68</f>
        <v>0</v>
      </c>
      <c r="G338" s="306">
        <f>data!BY68</f>
        <v>1750.57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1010</v>
      </c>
      <c r="C339" s="306">
        <f>data!BU69</f>
        <v>0</v>
      </c>
      <c r="D339" s="306">
        <f>data!BV69</f>
        <v>0</v>
      </c>
      <c r="E339" s="306">
        <f>data!BW69</f>
        <v>106900</v>
      </c>
      <c r="F339" s="306">
        <f>data!BX69</f>
        <v>0</v>
      </c>
      <c r="G339" s="306">
        <f>data!BY69</f>
        <v>1767.1499999999999</v>
      </c>
      <c r="H339" s="306">
        <f>data!BZ69</f>
        <v>431</v>
      </c>
      <c r="I339" s="306">
        <f>data!CA69</f>
        <v>903.77999999999986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-91950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1011</v>
      </c>
      <c r="C341" s="287">
        <f>data!BU85</f>
        <v>0</v>
      </c>
      <c r="D341" s="287">
        <f>data!BV85</f>
        <v>84548</v>
      </c>
      <c r="E341" s="287">
        <f>data!BW85</f>
        <v>156314.54</v>
      </c>
      <c r="F341" s="287">
        <f>data!BX85</f>
        <v>0</v>
      </c>
      <c r="G341" s="287">
        <f>data!BY85</f>
        <v>2464342.56</v>
      </c>
      <c r="H341" s="287">
        <f>data!BZ85</f>
        <v>660036.49</v>
      </c>
      <c r="I341" s="287">
        <f>data!CA85</f>
        <v>695671.15000000014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1012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1013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1014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1015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1016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1017</v>
      </c>
      <c r="C348" s="303">
        <f>data!BU90</f>
        <v>0</v>
      </c>
      <c r="D348" s="303">
        <f>data!BV90</f>
        <v>2525</v>
      </c>
      <c r="E348" s="303">
        <f>data!BW90</f>
        <v>0</v>
      </c>
      <c r="F348" s="303">
        <f>data!BX90</f>
        <v>0</v>
      </c>
      <c r="G348" s="303">
        <f>data!BY90</f>
        <v>688</v>
      </c>
      <c r="H348" s="303">
        <f>data!BZ90</f>
        <v>0</v>
      </c>
      <c r="I348" s="303">
        <f>data!CA90</f>
        <v>0</v>
      </c>
    </row>
    <row r="349" ht="20.1" customHeight="1">
      <c r="A349" s="279">
        <v>23</v>
      </c>
      <c r="B349" s="287" t="s">
        <v>1018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1019</v>
      </c>
      <c r="C350" s="303">
        <f>data!BU92</f>
        <v>0</v>
      </c>
      <c r="D350" s="303">
        <f>data!BV92</f>
        <v>938.60552431672568</v>
      </c>
      <c r="E350" s="303">
        <f>data!BW92</f>
        <v>0</v>
      </c>
      <c r="F350" s="303">
        <f>data!BX92</f>
        <v>0</v>
      </c>
      <c r="G350" s="303">
        <f>data!BY92</f>
        <v>255.74677256629991</v>
      </c>
      <c r="H350" s="303">
        <f>data!BZ92</f>
        <v>0</v>
      </c>
      <c r="I350" s="303">
        <f>data!CA92</f>
        <v>0</v>
      </c>
    </row>
    <row r="351" ht="20.1" customHeight="1">
      <c r="A351" s="279">
        <v>25</v>
      </c>
      <c r="B351" s="287" t="s">
        <v>1020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1002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1055</v>
      </c>
    </row>
    <row r="355" ht="20.1" customHeight="1">
      <c r="A355" s="283"/>
    </row>
    <row r="356" ht="20.1" customHeight="1">
      <c r="A356" s="285" t="str">
        <f>"Hospital: "&amp;data!C98</f>
        <v>Hospital: Highline Medical Center</v>
      </c>
      <c r="G356" s="286"/>
      <c r="H356" s="285" t="str">
        <f>"FYE: "&amp;data!C96</f>
        <v>FYE: 06/30/2022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1004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1056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1008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3.955937500000001</v>
      </c>
      <c r="E362" s="309"/>
      <c r="F362" s="297"/>
      <c r="G362" s="297"/>
      <c r="H362" s="297"/>
      <c r="I362" s="310">
        <f>data!CE60</f>
        <v>981.82173557692352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1903654.54</v>
      </c>
      <c r="E363" s="311"/>
      <c r="F363" s="311"/>
      <c r="G363" s="311"/>
      <c r="H363" s="311"/>
      <c r="I363" s="306">
        <f>data!CE61</f>
        <v>117277467.92000002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344488</v>
      </c>
      <c r="E364" s="311"/>
      <c r="F364" s="311"/>
      <c r="G364" s="311"/>
      <c r="H364" s="311"/>
      <c r="I364" s="306">
        <f>data!CE62</f>
        <v>21240827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3727750.57</v>
      </c>
      <c r="E365" s="311"/>
      <c r="F365" s="311"/>
      <c r="G365" s="311"/>
      <c r="H365" s="311"/>
      <c r="I365" s="306">
        <f>data!CE63</f>
        <v>10697768.77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-13800.750000000006</v>
      </c>
      <c r="E366" s="311"/>
      <c r="F366" s="311"/>
      <c r="G366" s="311"/>
      <c r="H366" s="311"/>
      <c r="I366" s="306">
        <f>data!CE64</f>
        <v>28323716.050000004</v>
      </c>
    </row>
    <row r="367" ht="20.1" customHeight="1">
      <c r="A367" s="279">
        <v>10</v>
      </c>
      <c r="B367" s="287" t="s">
        <v>524</v>
      </c>
      <c r="C367" s="306">
        <f>data!CB65</f>
        <v>0</v>
      </c>
      <c r="D367" s="306">
        <f>data!CC65</f>
        <v>56066.97</v>
      </c>
      <c r="E367" s="311"/>
      <c r="F367" s="311"/>
      <c r="G367" s="311"/>
      <c r="H367" s="311"/>
      <c r="I367" s="306">
        <f>data!CE65</f>
        <v>1963720.8299999996</v>
      </c>
    </row>
    <row r="368" ht="20.1" customHeight="1">
      <c r="A368" s="279">
        <v>11</v>
      </c>
      <c r="B368" s="287" t="s">
        <v>525</v>
      </c>
      <c r="C368" s="306">
        <f>data!CB66</f>
        <v>40600</v>
      </c>
      <c r="D368" s="306">
        <f>data!CC66</f>
        <v>26407915.17</v>
      </c>
      <c r="E368" s="311"/>
      <c r="F368" s="311"/>
      <c r="G368" s="311"/>
      <c r="H368" s="311"/>
      <c r="I368" s="306">
        <f>data!CE66</f>
        <v>59491314.42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237868</v>
      </c>
      <c r="E369" s="311"/>
      <c r="F369" s="311"/>
      <c r="G369" s="311"/>
      <c r="H369" s="311"/>
      <c r="I369" s="306">
        <f>data!CE67</f>
        <v>16607988</v>
      </c>
    </row>
    <row r="370" ht="20.1" customHeight="1">
      <c r="A370" s="279">
        <v>13</v>
      </c>
      <c r="B370" s="287" t="s">
        <v>1009</v>
      </c>
      <c r="C370" s="306">
        <f>data!CB68</f>
        <v>0</v>
      </c>
      <c r="D370" s="306">
        <f>data!CC68</f>
        <v>127849.62</v>
      </c>
      <c r="E370" s="311"/>
      <c r="F370" s="311"/>
      <c r="G370" s="311"/>
      <c r="H370" s="311"/>
      <c r="I370" s="306">
        <f>data!CE68</f>
        <v>6356422.2700000014</v>
      </c>
    </row>
    <row r="371" ht="20.1" customHeight="1">
      <c r="A371" s="279">
        <v>14</v>
      </c>
      <c r="B371" s="287" t="s">
        <v>1010</v>
      </c>
      <c r="C371" s="306">
        <f>data!CB69</f>
        <v>0</v>
      </c>
      <c r="D371" s="306">
        <f>data!CC69</f>
        <v>362342.8599999994</v>
      </c>
      <c r="E371" s="306">
        <f>data!CD69</f>
        <v>14522531.17</v>
      </c>
      <c r="F371" s="311"/>
      <c r="G371" s="311"/>
      <c r="H371" s="311"/>
      <c r="I371" s="306">
        <f>data!CE69</f>
        <v>27099087.39</v>
      </c>
    </row>
    <row r="372" ht="20.1" customHeight="1">
      <c r="A372" s="279">
        <v>15</v>
      </c>
      <c r="B372" s="287" t="s">
        <v>284</v>
      </c>
      <c r="C372" s="287">
        <f>-data!CB84</f>
        <v>32939.23</v>
      </c>
      <c r="D372" s="287">
        <f>-data!CC84</f>
        <v>-274282.32</v>
      </c>
      <c r="E372" s="287">
        <f>-data!CD84</f>
        <v>-333848.49</v>
      </c>
      <c r="F372" s="297"/>
      <c r="G372" s="297"/>
      <c r="H372" s="297"/>
      <c r="I372" s="287">
        <f>-data!CE84</f>
        <v>-10717134.06</v>
      </c>
    </row>
    <row r="373" ht="20.1" customHeight="1">
      <c r="A373" s="279">
        <v>16</v>
      </c>
      <c r="B373" s="295" t="s">
        <v>1011</v>
      </c>
      <c r="C373" s="306">
        <f>data!CB85</f>
        <v>73539.23000000001</v>
      </c>
      <c r="D373" s="306">
        <f>data!CC85</f>
        <v>32879852.66</v>
      </c>
      <c r="E373" s="306">
        <f>data!CD85</f>
        <v>14188682.68</v>
      </c>
      <c r="F373" s="311"/>
      <c r="G373" s="311"/>
      <c r="H373" s="311"/>
      <c r="I373" s="287">
        <f>data!CE85</f>
        <v>267624044.53000003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1012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1013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479614673.36999995</v>
      </c>
    </row>
    <row r="377" ht="20.1" customHeight="1">
      <c r="A377" s="279">
        <v>20</v>
      </c>
      <c r="B377" s="295" t="s">
        <v>1014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671692119.98</v>
      </c>
    </row>
    <row r="378" ht="20.1" customHeight="1">
      <c r="A378" s="279">
        <v>21</v>
      </c>
      <c r="B378" s="295" t="s">
        <v>1015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1151306793.35</v>
      </c>
    </row>
    <row r="379" ht="20.1" customHeight="1">
      <c r="A379" s="279" t="s">
        <v>1016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1017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242643</v>
      </c>
    </row>
    <row r="381" ht="20.1" customHeight="1">
      <c r="A381" s="279">
        <v>23</v>
      </c>
      <c r="B381" s="287" t="s">
        <v>1018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116715</v>
      </c>
    </row>
    <row r="382" ht="20.1" customHeight="1">
      <c r="A382" s="279">
        <v>24</v>
      </c>
      <c r="B382" s="287" t="s">
        <v>1019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68752.39</v>
      </c>
    </row>
    <row r="383" ht="20.1" customHeight="1">
      <c r="A383" s="279">
        <v>25</v>
      </c>
      <c r="B383" s="287" t="s">
        <v>1020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716102.39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303.26224519230777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1057</v>
      </c>
    </row>
    <row r="2">
      <c r="A2" s="12" t="s">
        <v>1058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1059</v>
      </c>
    </row>
    <row r="9">
      <c r="C9" s="17"/>
    </row>
    <row r="10">
      <c r="A10" s="69" t="s">
        <v>6</v>
      </c>
      <c r="C10" s="17"/>
    </row>
    <row r="11">
      <c r="A11" s="12" t="s">
        <v>1060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1061</v>
      </c>
    </row>
    <row r="19" ht="14.45" customHeight="1">
      <c r="A19" s="18" t="s">
        <v>1062</v>
      </c>
    </row>
    <row r="20" ht="14.45" customHeight="1">
      <c r="A20" s="18" t="s">
        <v>1063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1064</v>
      </c>
      <c r="E24" s="71"/>
      <c r="F24" s="71"/>
      <c r="G24" s="71"/>
    </row>
    <row r="25">
      <c r="A25" s="18" t="s">
        <v>1065</v>
      </c>
    </row>
    <row r="26">
      <c r="A26" s="18" t="s">
        <v>1066</v>
      </c>
    </row>
    <row r="27">
      <c r="A27" s="18"/>
    </row>
    <row r="28">
      <c r="A28" s="16" t="s">
        <v>21</v>
      </c>
      <c r="C28" s="17"/>
    </row>
    <row r="29">
      <c r="A29" s="18" t="s">
        <v>1067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1068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1069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1070</v>
      </c>
      <c r="D71" s="274" t="s">
        <v>1070</v>
      </c>
      <c r="E71" s="274" t="s">
        <v>1070</v>
      </c>
      <c r="F71" s="274" t="s">
        <v>1070</v>
      </c>
      <c r="G71" s="274" t="s">
        <v>1070</v>
      </c>
      <c r="H71" s="274" t="s">
        <v>1070</v>
      </c>
      <c r="I71" s="274" t="s">
        <v>1070</v>
      </c>
      <c r="J71" s="274" t="s">
        <v>1070</v>
      </c>
      <c r="K71" s="274" t="s">
        <v>1070</v>
      </c>
      <c r="L71" s="274" t="s">
        <v>1070</v>
      </c>
      <c r="M71" s="274" t="s">
        <v>1070</v>
      </c>
      <c r="N71" s="274" t="s">
        <v>1070</v>
      </c>
      <c r="O71" s="274" t="s">
        <v>1070</v>
      </c>
      <c r="P71" s="274" t="s">
        <v>1070</v>
      </c>
      <c r="Q71" s="274" t="s">
        <v>1070</v>
      </c>
      <c r="R71" s="274" t="s">
        <v>1070</v>
      </c>
      <c r="S71" s="274" t="s">
        <v>1070</v>
      </c>
      <c r="T71" s="274" t="s">
        <v>1070</v>
      </c>
      <c r="U71" s="274" t="s">
        <v>1070</v>
      </c>
      <c r="V71" s="274" t="s">
        <v>1070</v>
      </c>
      <c r="W71" s="274" t="s">
        <v>1070</v>
      </c>
      <c r="X71" s="274" t="s">
        <v>1070</v>
      </c>
      <c r="Y71" s="274" t="s">
        <v>1070</v>
      </c>
      <c r="Z71" s="274" t="s">
        <v>1070</v>
      </c>
      <c r="AA71" s="274" t="s">
        <v>1070</v>
      </c>
      <c r="AB71" s="274" t="s">
        <v>1070</v>
      </c>
      <c r="AC71" s="274" t="s">
        <v>1070</v>
      </c>
      <c r="AD71" s="274" t="s">
        <v>1070</v>
      </c>
      <c r="AE71" s="274" t="s">
        <v>1070</v>
      </c>
      <c r="AF71" s="274" t="s">
        <v>1070</v>
      </c>
      <c r="AG71" s="274" t="s">
        <v>1070</v>
      </c>
      <c r="AH71" s="274" t="s">
        <v>1070</v>
      </c>
      <c r="AI71" s="274" t="s">
        <v>1070</v>
      </c>
      <c r="AJ71" s="274" t="s">
        <v>1070</v>
      </c>
      <c r="AK71" s="274" t="s">
        <v>1070</v>
      </c>
      <c r="AL71" s="274" t="s">
        <v>1070</v>
      </c>
      <c r="AM71" s="274" t="s">
        <v>1070</v>
      </c>
      <c r="AN71" s="274" t="s">
        <v>1070</v>
      </c>
      <c r="AO71" s="274" t="s">
        <v>1070</v>
      </c>
      <c r="AP71" s="274" t="s">
        <v>1070</v>
      </c>
      <c r="AQ71" s="274" t="s">
        <v>1070</v>
      </c>
      <c r="AR71" s="274" t="s">
        <v>1070</v>
      </c>
      <c r="AS71" s="274" t="s">
        <v>1070</v>
      </c>
      <c r="AT71" s="274" t="s">
        <v>1070</v>
      </c>
      <c r="AU71" s="274" t="s">
        <v>1070</v>
      </c>
      <c r="AV71" s="274" t="s">
        <v>1070</v>
      </c>
      <c r="AW71" s="274" t="s">
        <v>1070</v>
      </c>
      <c r="AX71" s="274" t="s">
        <v>1070</v>
      </c>
      <c r="AY71" s="274" t="s">
        <v>1070</v>
      </c>
      <c r="AZ71" s="274" t="s">
        <v>1070</v>
      </c>
      <c r="BA71" s="274" t="s">
        <v>1070</v>
      </c>
      <c r="BB71" s="274" t="s">
        <v>1070</v>
      </c>
      <c r="BC71" s="274" t="s">
        <v>1070</v>
      </c>
      <c r="BD71" s="274" t="s">
        <v>1070</v>
      </c>
      <c r="BE71" s="274" t="s">
        <v>1070</v>
      </c>
      <c r="BF71" s="274" t="s">
        <v>1070</v>
      </c>
      <c r="BG71" s="274" t="s">
        <v>1070</v>
      </c>
      <c r="BH71" s="274" t="s">
        <v>1070</v>
      </c>
      <c r="BI71" s="274" t="s">
        <v>1070</v>
      </c>
      <c r="BJ71" s="274" t="s">
        <v>1070</v>
      </c>
      <c r="BK71" s="274" t="s">
        <v>1070</v>
      </c>
      <c r="BL71" s="274" t="s">
        <v>1070</v>
      </c>
      <c r="BM71" s="274" t="s">
        <v>1070</v>
      </c>
      <c r="BN71" s="274" t="s">
        <v>1070</v>
      </c>
      <c r="BO71" s="274" t="s">
        <v>1070</v>
      </c>
      <c r="BP71" s="274" t="s">
        <v>1070</v>
      </c>
      <c r="BQ71" s="274" t="s">
        <v>1070</v>
      </c>
      <c r="BR71" s="274" t="s">
        <v>1070</v>
      </c>
      <c r="BS71" s="274" t="s">
        <v>1070</v>
      </c>
      <c r="BT71" s="274" t="s">
        <v>1070</v>
      </c>
      <c r="BU71" s="274" t="s">
        <v>1070</v>
      </c>
      <c r="BV71" s="274" t="s">
        <v>1070</v>
      </c>
      <c r="BW71" s="274" t="s">
        <v>1070</v>
      </c>
      <c r="BX71" s="274" t="s">
        <v>1070</v>
      </c>
      <c r="BY71" s="274" t="s">
        <v>1070</v>
      </c>
      <c r="BZ71" s="274" t="s">
        <v>1070</v>
      </c>
      <c r="CA71" s="274" t="s">
        <v>1070</v>
      </c>
      <c r="CB71" s="274" t="s">
        <v>1070</v>
      </c>
      <c r="CC71" s="274" t="s">
        <v>1070</v>
      </c>
      <c r="CD71" s="274" t="s">
        <v>1070</v>
      </c>
      <c r="CE71" s="32">
        <f>SUM(C71:CD71)</f>
        <v>0</v>
      </c>
    </row>
    <row r="72">
      <c r="A72" s="33" t="s">
        <v>271</v>
      </c>
      <c r="B72" s="34"/>
      <c r="C72" s="274" t="s">
        <v>1070</v>
      </c>
      <c r="D72" s="274" t="s">
        <v>1070</v>
      </c>
      <c r="E72" s="274" t="s">
        <v>1070</v>
      </c>
      <c r="F72" s="274" t="s">
        <v>1070</v>
      </c>
      <c r="G72" s="274" t="s">
        <v>1070</v>
      </c>
      <c r="H72" s="274" t="s">
        <v>1070</v>
      </c>
      <c r="I72" s="274" t="s">
        <v>1070</v>
      </c>
      <c r="J72" s="274" t="s">
        <v>1070</v>
      </c>
      <c r="K72" s="274" t="s">
        <v>1070</v>
      </c>
      <c r="L72" s="274" t="s">
        <v>1070</v>
      </c>
      <c r="M72" s="274" t="s">
        <v>1070</v>
      </c>
      <c r="N72" s="274" t="s">
        <v>1070</v>
      </c>
      <c r="O72" s="274" t="s">
        <v>1070</v>
      </c>
      <c r="P72" s="274" t="s">
        <v>1070</v>
      </c>
      <c r="Q72" s="274" t="s">
        <v>1070</v>
      </c>
      <c r="R72" s="274" t="s">
        <v>1070</v>
      </c>
      <c r="S72" s="274" t="s">
        <v>1070</v>
      </c>
      <c r="T72" s="274" t="s">
        <v>1070</v>
      </c>
      <c r="U72" s="274" t="s">
        <v>1070</v>
      </c>
      <c r="V72" s="274" t="s">
        <v>1070</v>
      </c>
      <c r="W72" s="274" t="s">
        <v>1070</v>
      </c>
      <c r="X72" s="274" t="s">
        <v>1070</v>
      </c>
      <c r="Y72" s="274" t="s">
        <v>1070</v>
      </c>
      <c r="Z72" s="274" t="s">
        <v>1070</v>
      </c>
      <c r="AA72" s="274" t="s">
        <v>1070</v>
      </c>
      <c r="AB72" s="274" t="s">
        <v>1070</v>
      </c>
      <c r="AC72" s="274" t="s">
        <v>1070</v>
      </c>
      <c r="AD72" s="274" t="s">
        <v>1070</v>
      </c>
      <c r="AE72" s="274" t="s">
        <v>1070</v>
      </c>
      <c r="AF72" s="274" t="s">
        <v>1070</v>
      </c>
      <c r="AG72" s="274" t="s">
        <v>1070</v>
      </c>
      <c r="AH72" s="274" t="s">
        <v>1070</v>
      </c>
      <c r="AI72" s="274" t="s">
        <v>1070</v>
      </c>
      <c r="AJ72" s="274" t="s">
        <v>1070</v>
      </c>
      <c r="AK72" s="274" t="s">
        <v>1070</v>
      </c>
      <c r="AL72" s="274" t="s">
        <v>1070</v>
      </c>
      <c r="AM72" s="274" t="s">
        <v>1070</v>
      </c>
      <c r="AN72" s="274" t="s">
        <v>1070</v>
      </c>
      <c r="AO72" s="274" t="s">
        <v>1070</v>
      </c>
      <c r="AP72" s="274" t="s">
        <v>1070</v>
      </c>
      <c r="AQ72" s="274" t="s">
        <v>1070</v>
      </c>
      <c r="AR72" s="274" t="s">
        <v>1070</v>
      </c>
      <c r="AS72" s="274" t="s">
        <v>1070</v>
      </c>
      <c r="AT72" s="274" t="s">
        <v>1070</v>
      </c>
      <c r="AU72" s="274" t="s">
        <v>1070</v>
      </c>
      <c r="AV72" s="274" t="s">
        <v>1070</v>
      </c>
      <c r="AW72" s="274" t="s">
        <v>1070</v>
      </c>
      <c r="AX72" s="274" t="s">
        <v>1070</v>
      </c>
      <c r="AY72" s="274" t="s">
        <v>1070</v>
      </c>
      <c r="AZ72" s="274" t="s">
        <v>1070</v>
      </c>
      <c r="BA72" s="274" t="s">
        <v>1070</v>
      </c>
      <c r="BB72" s="274" t="s">
        <v>1070</v>
      </c>
      <c r="BC72" s="274" t="s">
        <v>1070</v>
      </c>
      <c r="BD72" s="274" t="s">
        <v>1070</v>
      </c>
      <c r="BE72" s="274" t="s">
        <v>1070</v>
      </c>
      <c r="BF72" s="274" t="s">
        <v>1070</v>
      </c>
      <c r="BG72" s="274" t="s">
        <v>1070</v>
      </c>
      <c r="BH72" s="274" t="s">
        <v>1070</v>
      </c>
      <c r="BI72" s="274" t="s">
        <v>1070</v>
      </c>
      <c r="BJ72" s="274" t="s">
        <v>1070</v>
      </c>
      <c r="BK72" s="274" t="s">
        <v>1070</v>
      </c>
      <c r="BL72" s="274" t="s">
        <v>1070</v>
      </c>
      <c r="BM72" s="274" t="s">
        <v>1070</v>
      </c>
      <c r="BN72" s="274" t="s">
        <v>1070</v>
      </c>
      <c r="BO72" s="274" t="s">
        <v>1070</v>
      </c>
      <c r="BP72" s="274" t="s">
        <v>1070</v>
      </c>
      <c r="BQ72" s="274" t="s">
        <v>1070</v>
      </c>
      <c r="BR72" s="274" t="s">
        <v>1070</v>
      </c>
      <c r="BS72" s="274" t="s">
        <v>1070</v>
      </c>
      <c r="BT72" s="274" t="s">
        <v>1070</v>
      </c>
      <c r="BU72" s="274" t="s">
        <v>1070</v>
      </c>
      <c r="BV72" s="274" t="s">
        <v>1070</v>
      </c>
      <c r="BW72" s="274" t="s">
        <v>1070</v>
      </c>
      <c r="BX72" s="274" t="s">
        <v>1070</v>
      </c>
      <c r="BY72" s="274" t="s">
        <v>1070</v>
      </c>
      <c r="BZ72" s="274" t="s">
        <v>1070</v>
      </c>
      <c r="CA72" s="274" t="s">
        <v>1070</v>
      </c>
      <c r="CB72" s="274" t="s">
        <v>1070</v>
      </c>
      <c r="CC72" s="274" t="s">
        <v>1070</v>
      </c>
      <c r="CD72" s="274" t="s">
        <v>1070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1070</v>
      </c>
      <c r="D73" s="274" t="s">
        <v>1070</v>
      </c>
      <c r="E73" s="274" t="s">
        <v>1070</v>
      </c>
      <c r="F73" s="274" t="s">
        <v>1070</v>
      </c>
      <c r="G73" s="274" t="s">
        <v>1070</v>
      </c>
      <c r="H73" s="274" t="s">
        <v>1070</v>
      </c>
      <c r="I73" s="274" t="s">
        <v>1070</v>
      </c>
      <c r="J73" s="274" t="s">
        <v>1070</v>
      </c>
      <c r="K73" s="274" t="s">
        <v>1070</v>
      </c>
      <c r="L73" s="274" t="s">
        <v>1070</v>
      </c>
      <c r="M73" s="274" t="s">
        <v>1070</v>
      </c>
      <c r="N73" s="274" t="s">
        <v>1070</v>
      </c>
      <c r="O73" s="274" t="s">
        <v>1070</v>
      </c>
      <c r="P73" s="274" t="s">
        <v>1070</v>
      </c>
      <c r="Q73" s="274" t="s">
        <v>1070</v>
      </c>
      <c r="R73" s="274" t="s">
        <v>1070</v>
      </c>
      <c r="S73" s="274" t="s">
        <v>1070</v>
      </c>
      <c r="T73" s="274" t="s">
        <v>1070</v>
      </c>
      <c r="U73" s="274" t="s">
        <v>1070</v>
      </c>
      <c r="V73" s="274" t="s">
        <v>1070</v>
      </c>
      <c r="W73" s="274" t="s">
        <v>1070</v>
      </c>
      <c r="X73" s="274" t="s">
        <v>1070</v>
      </c>
      <c r="Y73" s="274" t="s">
        <v>1070</v>
      </c>
      <c r="Z73" s="274" t="s">
        <v>1070</v>
      </c>
      <c r="AA73" s="274" t="s">
        <v>1070</v>
      </c>
      <c r="AB73" s="274" t="s">
        <v>1070</v>
      </c>
      <c r="AC73" s="274" t="s">
        <v>1070</v>
      </c>
      <c r="AD73" s="274" t="s">
        <v>1070</v>
      </c>
      <c r="AE73" s="274" t="s">
        <v>1070</v>
      </c>
      <c r="AF73" s="274" t="s">
        <v>1070</v>
      </c>
      <c r="AG73" s="274" t="s">
        <v>1070</v>
      </c>
      <c r="AH73" s="274" t="s">
        <v>1070</v>
      </c>
      <c r="AI73" s="274" t="s">
        <v>1070</v>
      </c>
      <c r="AJ73" s="274" t="s">
        <v>1070</v>
      </c>
      <c r="AK73" s="274" t="s">
        <v>1070</v>
      </c>
      <c r="AL73" s="274" t="s">
        <v>1070</v>
      </c>
      <c r="AM73" s="274" t="s">
        <v>1070</v>
      </c>
      <c r="AN73" s="274" t="s">
        <v>1070</v>
      </c>
      <c r="AO73" s="274" t="s">
        <v>1070</v>
      </c>
      <c r="AP73" s="274" t="s">
        <v>1070</v>
      </c>
      <c r="AQ73" s="274" t="s">
        <v>1070</v>
      </c>
      <c r="AR73" s="274" t="s">
        <v>1070</v>
      </c>
      <c r="AS73" s="274" t="s">
        <v>1070</v>
      </c>
      <c r="AT73" s="274" t="s">
        <v>1070</v>
      </c>
      <c r="AU73" s="274" t="s">
        <v>1070</v>
      </c>
      <c r="AV73" s="274" t="s">
        <v>1070</v>
      </c>
      <c r="AW73" s="274" t="s">
        <v>1070</v>
      </c>
      <c r="AX73" s="274" t="s">
        <v>1070</v>
      </c>
      <c r="AY73" s="274" t="s">
        <v>1070</v>
      </c>
      <c r="AZ73" s="274" t="s">
        <v>1070</v>
      </c>
      <c r="BA73" s="274" t="s">
        <v>1070</v>
      </c>
      <c r="BB73" s="274" t="s">
        <v>1070</v>
      </c>
      <c r="BC73" s="274" t="s">
        <v>1070</v>
      </c>
      <c r="BD73" s="274" t="s">
        <v>1070</v>
      </c>
      <c r="BE73" s="274" t="s">
        <v>1070</v>
      </c>
      <c r="BF73" s="274" t="s">
        <v>1070</v>
      </c>
      <c r="BG73" s="274" t="s">
        <v>1070</v>
      </c>
      <c r="BH73" s="274" t="s">
        <v>1070</v>
      </c>
      <c r="BI73" s="274" t="s">
        <v>1070</v>
      </c>
      <c r="BJ73" s="274" t="s">
        <v>1070</v>
      </c>
      <c r="BK73" s="274" t="s">
        <v>1070</v>
      </c>
      <c r="BL73" s="274" t="s">
        <v>1070</v>
      </c>
      <c r="BM73" s="274" t="s">
        <v>1070</v>
      </c>
      <c r="BN73" s="274" t="s">
        <v>1070</v>
      </c>
      <c r="BO73" s="274" t="s">
        <v>1070</v>
      </c>
      <c r="BP73" s="274" t="s">
        <v>1070</v>
      </c>
      <c r="BQ73" s="274" t="s">
        <v>1070</v>
      </c>
      <c r="BR73" s="274" t="s">
        <v>1070</v>
      </c>
      <c r="BS73" s="274" t="s">
        <v>1070</v>
      </c>
      <c r="BT73" s="274" t="s">
        <v>1070</v>
      </c>
      <c r="BU73" s="274" t="s">
        <v>1070</v>
      </c>
      <c r="BV73" s="274" t="s">
        <v>1070</v>
      </c>
      <c r="BW73" s="274" t="s">
        <v>1070</v>
      </c>
      <c r="BX73" s="274" t="s">
        <v>1070</v>
      </c>
      <c r="BY73" s="274" t="s">
        <v>1070</v>
      </c>
      <c r="BZ73" s="274" t="s">
        <v>1070</v>
      </c>
      <c r="CA73" s="274" t="s">
        <v>1070</v>
      </c>
      <c r="CB73" s="274" t="s">
        <v>1070</v>
      </c>
      <c r="CC73" s="274" t="s">
        <v>1070</v>
      </c>
      <c r="CD73" s="274" t="s">
        <v>1070</v>
      </c>
      <c r="CE73" s="32">
        <f t="shared" si="11"/>
        <v>0</v>
      </c>
    </row>
    <row r="74">
      <c r="A74" s="33" t="s">
        <v>273</v>
      </c>
      <c r="B74" s="34"/>
      <c r="C74" s="274" t="s">
        <v>1070</v>
      </c>
      <c r="D74" s="274" t="s">
        <v>1070</v>
      </c>
      <c r="E74" s="274" t="s">
        <v>1070</v>
      </c>
      <c r="F74" s="274" t="s">
        <v>1070</v>
      </c>
      <c r="G74" s="274" t="s">
        <v>1070</v>
      </c>
      <c r="H74" s="274" t="s">
        <v>1070</v>
      </c>
      <c r="I74" s="274" t="s">
        <v>1070</v>
      </c>
      <c r="J74" s="274" t="s">
        <v>1070</v>
      </c>
      <c r="K74" s="274" t="s">
        <v>1070</v>
      </c>
      <c r="L74" s="274" t="s">
        <v>1070</v>
      </c>
      <c r="M74" s="274" t="s">
        <v>1070</v>
      </c>
      <c r="N74" s="274" t="s">
        <v>1070</v>
      </c>
      <c r="O74" s="274" t="s">
        <v>1070</v>
      </c>
      <c r="P74" s="274" t="s">
        <v>1070</v>
      </c>
      <c r="Q74" s="274" t="s">
        <v>1070</v>
      </c>
      <c r="R74" s="274" t="s">
        <v>1070</v>
      </c>
      <c r="S74" s="274" t="s">
        <v>1070</v>
      </c>
      <c r="T74" s="274" t="s">
        <v>1070</v>
      </c>
      <c r="U74" s="274" t="s">
        <v>1070</v>
      </c>
      <c r="V74" s="274" t="s">
        <v>1070</v>
      </c>
      <c r="W74" s="274" t="s">
        <v>1070</v>
      </c>
      <c r="X74" s="274" t="s">
        <v>1070</v>
      </c>
      <c r="Y74" s="274" t="s">
        <v>1070</v>
      </c>
      <c r="Z74" s="274" t="s">
        <v>1070</v>
      </c>
      <c r="AA74" s="274" t="s">
        <v>1070</v>
      </c>
      <c r="AB74" s="274" t="s">
        <v>1070</v>
      </c>
      <c r="AC74" s="274" t="s">
        <v>1070</v>
      </c>
      <c r="AD74" s="274" t="s">
        <v>1070</v>
      </c>
      <c r="AE74" s="274" t="s">
        <v>1070</v>
      </c>
      <c r="AF74" s="274" t="s">
        <v>1070</v>
      </c>
      <c r="AG74" s="274" t="s">
        <v>1070</v>
      </c>
      <c r="AH74" s="274" t="s">
        <v>1070</v>
      </c>
      <c r="AI74" s="274" t="s">
        <v>1070</v>
      </c>
      <c r="AJ74" s="274" t="s">
        <v>1070</v>
      </c>
      <c r="AK74" s="274" t="s">
        <v>1070</v>
      </c>
      <c r="AL74" s="274" t="s">
        <v>1070</v>
      </c>
      <c r="AM74" s="274" t="s">
        <v>1070</v>
      </c>
      <c r="AN74" s="274" t="s">
        <v>1070</v>
      </c>
      <c r="AO74" s="274" t="s">
        <v>1070</v>
      </c>
      <c r="AP74" s="274" t="s">
        <v>1070</v>
      </c>
      <c r="AQ74" s="274" t="s">
        <v>1070</v>
      </c>
      <c r="AR74" s="274" t="s">
        <v>1070</v>
      </c>
      <c r="AS74" s="274" t="s">
        <v>1070</v>
      </c>
      <c r="AT74" s="274" t="s">
        <v>1070</v>
      </c>
      <c r="AU74" s="274" t="s">
        <v>1070</v>
      </c>
      <c r="AV74" s="274" t="s">
        <v>1070</v>
      </c>
      <c r="AW74" s="274" t="s">
        <v>1070</v>
      </c>
      <c r="AX74" s="274" t="s">
        <v>1070</v>
      </c>
      <c r="AY74" s="274" t="s">
        <v>1070</v>
      </c>
      <c r="AZ74" s="274" t="s">
        <v>1070</v>
      </c>
      <c r="BA74" s="274" t="s">
        <v>1070</v>
      </c>
      <c r="BB74" s="274" t="s">
        <v>1070</v>
      </c>
      <c r="BC74" s="274" t="s">
        <v>1070</v>
      </c>
      <c r="BD74" s="274" t="s">
        <v>1070</v>
      </c>
      <c r="BE74" s="274" t="s">
        <v>1070</v>
      </c>
      <c r="BF74" s="274" t="s">
        <v>1070</v>
      </c>
      <c r="BG74" s="274" t="s">
        <v>1070</v>
      </c>
      <c r="BH74" s="274" t="s">
        <v>1070</v>
      </c>
      <c r="BI74" s="274" t="s">
        <v>1070</v>
      </c>
      <c r="BJ74" s="274" t="s">
        <v>1070</v>
      </c>
      <c r="BK74" s="274" t="s">
        <v>1070</v>
      </c>
      <c r="BL74" s="274" t="s">
        <v>1070</v>
      </c>
      <c r="BM74" s="274" t="s">
        <v>1070</v>
      </c>
      <c r="BN74" s="274" t="s">
        <v>1070</v>
      </c>
      <c r="BO74" s="274" t="s">
        <v>1070</v>
      </c>
      <c r="BP74" s="274" t="s">
        <v>1070</v>
      </c>
      <c r="BQ74" s="274" t="s">
        <v>1070</v>
      </c>
      <c r="BR74" s="274" t="s">
        <v>1070</v>
      </c>
      <c r="BS74" s="274" t="s">
        <v>1070</v>
      </c>
      <c r="BT74" s="274" t="s">
        <v>1070</v>
      </c>
      <c r="BU74" s="274" t="s">
        <v>1070</v>
      </c>
      <c r="BV74" s="274" t="s">
        <v>1070</v>
      </c>
      <c r="BW74" s="274" t="s">
        <v>1070</v>
      </c>
      <c r="BX74" s="274" t="s">
        <v>1070</v>
      </c>
      <c r="BY74" s="274" t="s">
        <v>1070</v>
      </c>
      <c r="BZ74" s="274" t="s">
        <v>1070</v>
      </c>
      <c r="CA74" s="274" t="s">
        <v>1070</v>
      </c>
      <c r="CB74" s="274" t="s">
        <v>1070</v>
      </c>
      <c r="CC74" s="274" t="s">
        <v>1070</v>
      </c>
      <c r="CD74" s="274" t="s">
        <v>1070</v>
      </c>
      <c r="CE74" s="32">
        <f t="shared" si="11"/>
        <v>0</v>
      </c>
    </row>
    <row r="75">
      <c r="A75" s="33" t="s">
        <v>274</v>
      </c>
      <c r="B75" s="34"/>
      <c r="C75" s="274" t="s">
        <v>1070</v>
      </c>
      <c r="D75" s="274" t="s">
        <v>1070</v>
      </c>
      <c r="E75" s="274" t="s">
        <v>1070</v>
      </c>
      <c r="F75" s="274" t="s">
        <v>1070</v>
      </c>
      <c r="G75" s="274" t="s">
        <v>1070</v>
      </c>
      <c r="H75" s="274" t="s">
        <v>1070</v>
      </c>
      <c r="I75" s="274" t="s">
        <v>1070</v>
      </c>
      <c r="J75" s="274" t="s">
        <v>1070</v>
      </c>
      <c r="K75" s="274" t="s">
        <v>1070</v>
      </c>
      <c r="L75" s="274" t="s">
        <v>1070</v>
      </c>
      <c r="M75" s="274" t="s">
        <v>1070</v>
      </c>
      <c r="N75" s="274" t="s">
        <v>1070</v>
      </c>
      <c r="O75" s="274" t="s">
        <v>1070</v>
      </c>
      <c r="P75" s="274" t="s">
        <v>1070</v>
      </c>
      <c r="Q75" s="274" t="s">
        <v>1070</v>
      </c>
      <c r="R75" s="274" t="s">
        <v>1070</v>
      </c>
      <c r="S75" s="274" t="s">
        <v>1070</v>
      </c>
      <c r="T75" s="274" t="s">
        <v>1070</v>
      </c>
      <c r="U75" s="274" t="s">
        <v>1070</v>
      </c>
      <c r="V75" s="274" t="s">
        <v>1070</v>
      </c>
      <c r="W75" s="274" t="s">
        <v>1070</v>
      </c>
      <c r="X75" s="274" t="s">
        <v>1070</v>
      </c>
      <c r="Y75" s="274" t="s">
        <v>1070</v>
      </c>
      <c r="Z75" s="274" t="s">
        <v>1070</v>
      </c>
      <c r="AA75" s="274" t="s">
        <v>1070</v>
      </c>
      <c r="AB75" s="274" t="s">
        <v>1070</v>
      </c>
      <c r="AC75" s="274" t="s">
        <v>1070</v>
      </c>
      <c r="AD75" s="274" t="s">
        <v>1070</v>
      </c>
      <c r="AE75" s="274" t="s">
        <v>1070</v>
      </c>
      <c r="AF75" s="274" t="s">
        <v>1070</v>
      </c>
      <c r="AG75" s="274" t="s">
        <v>1070</v>
      </c>
      <c r="AH75" s="274" t="s">
        <v>1070</v>
      </c>
      <c r="AI75" s="274" t="s">
        <v>1070</v>
      </c>
      <c r="AJ75" s="274" t="s">
        <v>1070</v>
      </c>
      <c r="AK75" s="274" t="s">
        <v>1070</v>
      </c>
      <c r="AL75" s="274" t="s">
        <v>1070</v>
      </c>
      <c r="AM75" s="274" t="s">
        <v>1070</v>
      </c>
      <c r="AN75" s="274" t="s">
        <v>1070</v>
      </c>
      <c r="AO75" s="274" t="s">
        <v>1070</v>
      </c>
      <c r="AP75" s="274" t="s">
        <v>1070</v>
      </c>
      <c r="AQ75" s="274" t="s">
        <v>1070</v>
      </c>
      <c r="AR75" s="274" t="s">
        <v>1070</v>
      </c>
      <c r="AS75" s="274" t="s">
        <v>1070</v>
      </c>
      <c r="AT75" s="274" t="s">
        <v>1070</v>
      </c>
      <c r="AU75" s="274" t="s">
        <v>1070</v>
      </c>
      <c r="AV75" s="274" t="s">
        <v>1070</v>
      </c>
      <c r="AW75" s="274" t="s">
        <v>1070</v>
      </c>
      <c r="AX75" s="274" t="s">
        <v>1070</v>
      </c>
      <c r="AY75" s="274" t="s">
        <v>1070</v>
      </c>
      <c r="AZ75" s="274" t="s">
        <v>1070</v>
      </c>
      <c r="BA75" s="274" t="s">
        <v>1070</v>
      </c>
      <c r="BB75" s="274" t="s">
        <v>1070</v>
      </c>
      <c r="BC75" s="274" t="s">
        <v>1070</v>
      </c>
      <c r="BD75" s="274" t="s">
        <v>1070</v>
      </c>
      <c r="BE75" s="274" t="s">
        <v>1070</v>
      </c>
      <c r="BF75" s="274" t="s">
        <v>1070</v>
      </c>
      <c r="BG75" s="274" t="s">
        <v>1070</v>
      </c>
      <c r="BH75" s="274" t="s">
        <v>1070</v>
      </c>
      <c r="BI75" s="274" t="s">
        <v>1070</v>
      </c>
      <c r="BJ75" s="274" t="s">
        <v>1070</v>
      </c>
      <c r="BK75" s="274" t="s">
        <v>1070</v>
      </c>
      <c r="BL75" s="274" t="s">
        <v>1070</v>
      </c>
      <c r="BM75" s="274" t="s">
        <v>1070</v>
      </c>
      <c r="BN75" s="274" t="s">
        <v>1070</v>
      </c>
      <c r="BO75" s="274" t="s">
        <v>1070</v>
      </c>
      <c r="BP75" s="274" t="s">
        <v>1070</v>
      </c>
      <c r="BQ75" s="274" t="s">
        <v>1070</v>
      </c>
      <c r="BR75" s="274" t="s">
        <v>1070</v>
      </c>
      <c r="BS75" s="274" t="s">
        <v>1070</v>
      </c>
      <c r="BT75" s="274" t="s">
        <v>1070</v>
      </c>
      <c r="BU75" s="274" t="s">
        <v>1070</v>
      </c>
      <c r="BV75" s="274" t="s">
        <v>1070</v>
      </c>
      <c r="BW75" s="274" t="s">
        <v>1070</v>
      </c>
      <c r="BX75" s="274" t="s">
        <v>1070</v>
      </c>
      <c r="BY75" s="274" t="s">
        <v>1070</v>
      </c>
      <c r="BZ75" s="274" t="s">
        <v>1070</v>
      </c>
      <c r="CA75" s="274" t="s">
        <v>1070</v>
      </c>
      <c r="CB75" s="274" t="s">
        <v>1070</v>
      </c>
      <c r="CC75" s="274" t="s">
        <v>1070</v>
      </c>
      <c r="CD75" s="274" t="s">
        <v>1070</v>
      </c>
      <c r="CE75" s="32">
        <f t="shared" si="11"/>
        <v>0</v>
      </c>
    </row>
    <row r="76">
      <c r="A76" s="33" t="s">
        <v>275</v>
      </c>
      <c r="B76" s="34"/>
      <c r="C76" s="274" t="s">
        <v>1070</v>
      </c>
      <c r="D76" s="274" t="s">
        <v>1070</v>
      </c>
      <c r="E76" s="274" t="s">
        <v>1070</v>
      </c>
      <c r="F76" s="274" t="s">
        <v>1070</v>
      </c>
      <c r="G76" s="274" t="s">
        <v>1070</v>
      </c>
      <c r="H76" s="274" t="s">
        <v>1070</v>
      </c>
      <c r="I76" s="274" t="s">
        <v>1070</v>
      </c>
      <c r="J76" s="274" t="s">
        <v>1070</v>
      </c>
      <c r="K76" s="274" t="s">
        <v>1070</v>
      </c>
      <c r="L76" s="274" t="s">
        <v>1070</v>
      </c>
      <c r="M76" s="274" t="s">
        <v>1070</v>
      </c>
      <c r="N76" s="274" t="s">
        <v>1070</v>
      </c>
      <c r="O76" s="274" t="s">
        <v>1070</v>
      </c>
      <c r="P76" s="274" t="s">
        <v>1070</v>
      </c>
      <c r="Q76" s="274" t="s">
        <v>1070</v>
      </c>
      <c r="R76" s="274" t="s">
        <v>1070</v>
      </c>
      <c r="S76" s="274" t="s">
        <v>1070</v>
      </c>
      <c r="T76" s="274" t="s">
        <v>1070</v>
      </c>
      <c r="U76" s="274" t="s">
        <v>1070</v>
      </c>
      <c r="V76" s="274" t="s">
        <v>1070</v>
      </c>
      <c r="W76" s="274" t="s">
        <v>1070</v>
      </c>
      <c r="X76" s="274" t="s">
        <v>1070</v>
      </c>
      <c r="Y76" s="274" t="s">
        <v>1070</v>
      </c>
      <c r="Z76" s="274" t="s">
        <v>1070</v>
      </c>
      <c r="AA76" s="274" t="s">
        <v>1070</v>
      </c>
      <c r="AB76" s="274" t="s">
        <v>1070</v>
      </c>
      <c r="AC76" s="274" t="s">
        <v>1070</v>
      </c>
      <c r="AD76" s="274" t="s">
        <v>1070</v>
      </c>
      <c r="AE76" s="274" t="s">
        <v>1070</v>
      </c>
      <c r="AF76" s="274" t="s">
        <v>1070</v>
      </c>
      <c r="AG76" s="274" t="s">
        <v>1070</v>
      </c>
      <c r="AH76" s="274" t="s">
        <v>1070</v>
      </c>
      <c r="AI76" s="274" t="s">
        <v>1070</v>
      </c>
      <c r="AJ76" s="274" t="s">
        <v>1070</v>
      </c>
      <c r="AK76" s="274" t="s">
        <v>1070</v>
      </c>
      <c r="AL76" s="274" t="s">
        <v>1070</v>
      </c>
      <c r="AM76" s="274" t="s">
        <v>1070</v>
      </c>
      <c r="AN76" s="274" t="s">
        <v>1070</v>
      </c>
      <c r="AO76" s="274" t="s">
        <v>1070</v>
      </c>
      <c r="AP76" s="274" t="s">
        <v>1070</v>
      </c>
      <c r="AQ76" s="274" t="s">
        <v>1070</v>
      </c>
      <c r="AR76" s="274" t="s">
        <v>1070</v>
      </c>
      <c r="AS76" s="274" t="s">
        <v>1070</v>
      </c>
      <c r="AT76" s="274" t="s">
        <v>1070</v>
      </c>
      <c r="AU76" s="274" t="s">
        <v>1070</v>
      </c>
      <c r="AV76" s="274" t="s">
        <v>1070</v>
      </c>
      <c r="AW76" s="274" t="s">
        <v>1070</v>
      </c>
      <c r="AX76" s="274" t="s">
        <v>1070</v>
      </c>
      <c r="AY76" s="274" t="s">
        <v>1070</v>
      </c>
      <c r="AZ76" s="274" t="s">
        <v>1070</v>
      </c>
      <c r="BA76" s="274" t="s">
        <v>1070</v>
      </c>
      <c r="BB76" s="274" t="s">
        <v>1070</v>
      </c>
      <c r="BC76" s="274" t="s">
        <v>1070</v>
      </c>
      <c r="BD76" s="274" t="s">
        <v>1070</v>
      </c>
      <c r="BE76" s="274" t="s">
        <v>1070</v>
      </c>
      <c r="BF76" s="274" t="s">
        <v>1070</v>
      </c>
      <c r="BG76" s="274" t="s">
        <v>1070</v>
      </c>
      <c r="BH76" s="274" t="s">
        <v>1070</v>
      </c>
      <c r="BI76" s="274" t="s">
        <v>1070</v>
      </c>
      <c r="BJ76" s="274" t="s">
        <v>1070</v>
      </c>
      <c r="BK76" s="274" t="s">
        <v>1070</v>
      </c>
      <c r="BL76" s="274" t="s">
        <v>1070</v>
      </c>
      <c r="BM76" s="274" t="s">
        <v>1070</v>
      </c>
      <c r="BN76" s="274" t="s">
        <v>1070</v>
      </c>
      <c r="BO76" s="274" t="s">
        <v>1070</v>
      </c>
      <c r="BP76" s="274" t="s">
        <v>1070</v>
      </c>
      <c r="BQ76" s="274" t="s">
        <v>1070</v>
      </c>
      <c r="BR76" s="274" t="s">
        <v>1070</v>
      </c>
      <c r="BS76" s="274" t="s">
        <v>1070</v>
      </c>
      <c r="BT76" s="274" t="s">
        <v>1070</v>
      </c>
      <c r="BU76" s="274" t="s">
        <v>1070</v>
      </c>
      <c r="BV76" s="274" t="s">
        <v>1070</v>
      </c>
      <c r="BW76" s="274" t="s">
        <v>1070</v>
      </c>
      <c r="BX76" s="274" t="s">
        <v>1070</v>
      </c>
      <c r="BY76" s="274" t="s">
        <v>1070</v>
      </c>
      <c r="BZ76" s="274" t="s">
        <v>1070</v>
      </c>
      <c r="CA76" s="274" t="s">
        <v>1070</v>
      </c>
      <c r="CB76" s="274" t="s">
        <v>1070</v>
      </c>
      <c r="CC76" s="274" t="s">
        <v>1070</v>
      </c>
      <c r="CD76" s="274" t="s">
        <v>1070</v>
      </c>
      <c r="CE76" s="32">
        <f t="shared" si="11"/>
        <v>0</v>
      </c>
    </row>
    <row r="77">
      <c r="A77" s="33" t="s">
        <v>276</v>
      </c>
      <c r="B77" s="232"/>
      <c r="C77" s="274" t="s">
        <v>1070</v>
      </c>
      <c r="D77" s="274" t="s">
        <v>1070</v>
      </c>
      <c r="E77" s="274" t="s">
        <v>1070</v>
      </c>
      <c r="F77" s="274" t="s">
        <v>1070</v>
      </c>
      <c r="G77" s="274" t="s">
        <v>1070</v>
      </c>
      <c r="H77" s="274" t="s">
        <v>1070</v>
      </c>
      <c r="I77" s="274" t="s">
        <v>1070</v>
      </c>
      <c r="J77" s="274" t="s">
        <v>1070</v>
      </c>
      <c r="K77" s="274" t="s">
        <v>1070</v>
      </c>
      <c r="L77" s="274" t="s">
        <v>1070</v>
      </c>
      <c r="M77" s="274" t="s">
        <v>1070</v>
      </c>
      <c r="N77" s="274" t="s">
        <v>1070</v>
      </c>
      <c r="O77" s="274" t="s">
        <v>1070</v>
      </c>
      <c r="P77" s="274" t="s">
        <v>1070</v>
      </c>
      <c r="Q77" s="274" t="s">
        <v>1070</v>
      </c>
      <c r="R77" s="274" t="s">
        <v>1070</v>
      </c>
      <c r="S77" s="274" t="s">
        <v>1070</v>
      </c>
      <c r="T77" s="274" t="s">
        <v>1070</v>
      </c>
      <c r="U77" s="274" t="s">
        <v>1070</v>
      </c>
      <c r="V77" s="274" t="s">
        <v>1070</v>
      </c>
      <c r="W77" s="274" t="s">
        <v>1070</v>
      </c>
      <c r="X77" s="274" t="s">
        <v>1070</v>
      </c>
      <c r="Y77" s="274" t="s">
        <v>1070</v>
      </c>
      <c r="Z77" s="274" t="s">
        <v>1070</v>
      </c>
      <c r="AA77" s="274" t="s">
        <v>1070</v>
      </c>
      <c r="AB77" s="274" t="s">
        <v>1070</v>
      </c>
      <c r="AC77" s="274" t="s">
        <v>1070</v>
      </c>
      <c r="AD77" s="274" t="s">
        <v>1070</v>
      </c>
      <c r="AE77" s="274" t="s">
        <v>1070</v>
      </c>
      <c r="AF77" s="274" t="s">
        <v>1070</v>
      </c>
      <c r="AG77" s="274" t="s">
        <v>1070</v>
      </c>
      <c r="AH77" s="274" t="s">
        <v>1070</v>
      </c>
      <c r="AI77" s="274" t="s">
        <v>1070</v>
      </c>
      <c r="AJ77" s="274" t="s">
        <v>1070</v>
      </c>
      <c r="AK77" s="274" t="s">
        <v>1070</v>
      </c>
      <c r="AL77" s="274" t="s">
        <v>1070</v>
      </c>
      <c r="AM77" s="274" t="s">
        <v>1070</v>
      </c>
      <c r="AN77" s="274" t="s">
        <v>1070</v>
      </c>
      <c r="AO77" s="274" t="s">
        <v>1070</v>
      </c>
      <c r="AP77" s="274" t="s">
        <v>1070</v>
      </c>
      <c r="AQ77" s="274" t="s">
        <v>1070</v>
      </c>
      <c r="AR77" s="274" t="s">
        <v>1070</v>
      </c>
      <c r="AS77" s="274" t="s">
        <v>1070</v>
      </c>
      <c r="AT77" s="274" t="s">
        <v>1070</v>
      </c>
      <c r="AU77" s="274" t="s">
        <v>1070</v>
      </c>
      <c r="AV77" s="274" t="s">
        <v>1070</v>
      </c>
      <c r="AW77" s="274" t="s">
        <v>1070</v>
      </c>
      <c r="AX77" s="274" t="s">
        <v>1070</v>
      </c>
      <c r="AY77" s="274" t="s">
        <v>1070</v>
      </c>
      <c r="AZ77" s="274" t="s">
        <v>1070</v>
      </c>
      <c r="BA77" s="274" t="s">
        <v>1070</v>
      </c>
      <c r="BB77" s="274" t="s">
        <v>1070</v>
      </c>
      <c r="BC77" s="274" t="s">
        <v>1070</v>
      </c>
      <c r="BD77" s="274" t="s">
        <v>1070</v>
      </c>
      <c r="BE77" s="274" t="s">
        <v>1070</v>
      </c>
      <c r="BF77" s="274" t="s">
        <v>1070</v>
      </c>
      <c r="BG77" s="274" t="s">
        <v>1070</v>
      </c>
      <c r="BH77" s="274" t="s">
        <v>1070</v>
      </c>
      <c r="BI77" s="274" t="s">
        <v>1070</v>
      </c>
      <c r="BJ77" s="274" t="s">
        <v>1070</v>
      </c>
      <c r="BK77" s="274" t="s">
        <v>1070</v>
      </c>
      <c r="BL77" s="274" t="s">
        <v>1070</v>
      </c>
      <c r="BM77" s="274" t="s">
        <v>1070</v>
      </c>
      <c r="BN77" s="274" t="s">
        <v>1070</v>
      </c>
      <c r="BO77" s="274" t="s">
        <v>1070</v>
      </c>
      <c r="BP77" s="274" t="s">
        <v>1070</v>
      </c>
      <c r="BQ77" s="274" t="s">
        <v>1070</v>
      </c>
      <c r="BR77" s="274" t="s">
        <v>1070</v>
      </c>
      <c r="BS77" s="274" t="s">
        <v>1070</v>
      </c>
      <c r="BT77" s="274" t="s">
        <v>1070</v>
      </c>
      <c r="BU77" s="274" t="s">
        <v>1070</v>
      </c>
      <c r="BV77" s="274" t="s">
        <v>1070</v>
      </c>
      <c r="BW77" s="274" t="s">
        <v>1070</v>
      </c>
      <c r="BX77" s="274" t="s">
        <v>1070</v>
      </c>
      <c r="BY77" s="274" t="s">
        <v>1070</v>
      </c>
      <c r="BZ77" s="274" t="s">
        <v>1070</v>
      </c>
      <c r="CA77" s="274" t="s">
        <v>1070</v>
      </c>
      <c r="CB77" s="274" t="s">
        <v>1070</v>
      </c>
      <c r="CC77" s="274" t="s">
        <v>1070</v>
      </c>
      <c r="CD77" s="274" t="s">
        <v>1070</v>
      </c>
      <c r="CE77" s="32">
        <f t="shared" si="11"/>
        <v>0</v>
      </c>
    </row>
    <row r="78">
      <c r="A78" s="33" t="s">
        <v>277</v>
      </c>
      <c r="B78" s="34"/>
      <c r="C78" s="274" t="s">
        <v>1070</v>
      </c>
      <c r="D78" s="274" t="s">
        <v>1070</v>
      </c>
      <c r="E78" s="274" t="s">
        <v>1070</v>
      </c>
      <c r="F78" s="274" t="s">
        <v>1070</v>
      </c>
      <c r="G78" s="274" t="s">
        <v>1070</v>
      </c>
      <c r="H78" s="274" t="s">
        <v>1070</v>
      </c>
      <c r="I78" s="274" t="s">
        <v>1070</v>
      </c>
      <c r="J78" s="274" t="s">
        <v>1070</v>
      </c>
      <c r="K78" s="274" t="s">
        <v>1070</v>
      </c>
      <c r="L78" s="274" t="s">
        <v>1070</v>
      </c>
      <c r="M78" s="274" t="s">
        <v>1070</v>
      </c>
      <c r="N78" s="274" t="s">
        <v>1070</v>
      </c>
      <c r="O78" s="274" t="s">
        <v>1070</v>
      </c>
      <c r="P78" s="274" t="s">
        <v>1070</v>
      </c>
      <c r="Q78" s="274" t="s">
        <v>1070</v>
      </c>
      <c r="R78" s="274" t="s">
        <v>1070</v>
      </c>
      <c r="S78" s="274" t="s">
        <v>1070</v>
      </c>
      <c r="T78" s="274" t="s">
        <v>1070</v>
      </c>
      <c r="U78" s="274" t="s">
        <v>1070</v>
      </c>
      <c r="V78" s="274" t="s">
        <v>1070</v>
      </c>
      <c r="W78" s="274" t="s">
        <v>1070</v>
      </c>
      <c r="X78" s="274" t="s">
        <v>1070</v>
      </c>
      <c r="Y78" s="274" t="s">
        <v>1070</v>
      </c>
      <c r="Z78" s="274" t="s">
        <v>1070</v>
      </c>
      <c r="AA78" s="274" t="s">
        <v>1070</v>
      </c>
      <c r="AB78" s="274" t="s">
        <v>1070</v>
      </c>
      <c r="AC78" s="274" t="s">
        <v>1070</v>
      </c>
      <c r="AD78" s="274" t="s">
        <v>1070</v>
      </c>
      <c r="AE78" s="274" t="s">
        <v>1070</v>
      </c>
      <c r="AF78" s="274" t="s">
        <v>1070</v>
      </c>
      <c r="AG78" s="274" t="s">
        <v>1070</v>
      </c>
      <c r="AH78" s="274" t="s">
        <v>1070</v>
      </c>
      <c r="AI78" s="274" t="s">
        <v>1070</v>
      </c>
      <c r="AJ78" s="274" t="s">
        <v>1070</v>
      </c>
      <c r="AK78" s="274" t="s">
        <v>1070</v>
      </c>
      <c r="AL78" s="274" t="s">
        <v>1070</v>
      </c>
      <c r="AM78" s="274" t="s">
        <v>1070</v>
      </c>
      <c r="AN78" s="274" t="s">
        <v>1070</v>
      </c>
      <c r="AO78" s="274" t="s">
        <v>1070</v>
      </c>
      <c r="AP78" s="274" t="s">
        <v>1070</v>
      </c>
      <c r="AQ78" s="274" t="s">
        <v>1070</v>
      </c>
      <c r="AR78" s="274" t="s">
        <v>1070</v>
      </c>
      <c r="AS78" s="274" t="s">
        <v>1070</v>
      </c>
      <c r="AT78" s="274" t="s">
        <v>1070</v>
      </c>
      <c r="AU78" s="274" t="s">
        <v>1070</v>
      </c>
      <c r="AV78" s="274" t="s">
        <v>1070</v>
      </c>
      <c r="AW78" s="274" t="s">
        <v>1070</v>
      </c>
      <c r="AX78" s="274" t="s">
        <v>1070</v>
      </c>
      <c r="AY78" s="274" t="s">
        <v>1070</v>
      </c>
      <c r="AZ78" s="274" t="s">
        <v>1070</v>
      </c>
      <c r="BA78" s="274" t="s">
        <v>1070</v>
      </c>
      <c r="BB78" s="274" t="s">
        <v>1070</v>
      </c>
      <c r="BC78" s="274" t="s">
        <v>1070</v>
      </c>
      <c r="BD78" s="274" t="s">
        <v>1070</v>
      </c>
      <c r="BE78" s="274" t="s">
        <v>1070</v>
      </c>
      <c r="BF78" s="274" t="s">
        <v>1070</v>
      </c>
      <c r="BG78" s="274" t="s">
        <v>1070</v>
      </c>
      <c r="BH78" s="274" t="s">
        <v>1070</v>
      </c>
      <c r="BI78" s="274" t="s">
        <v>1070</v>
      </c>
      <c r="BJ78" s="274" t="s">
        <v>1070</v>
      </c>
      <c r="BK78" s="274" t="s">
        <v>1070</v>
      </c>
      <c r="BL78" s="274" t="s">
        <v>1070</v>
      </c>
      <c r="BM78" s="274" t="s">
        <v>1070</v>
      </c>
      <c r="BN78" s="274" t="s">
        <v>1070</v>
      </c>
      <c r="BO78" s="274" t="s">
        <v>1070</v>
      </c>
      <c r="BP78" s="274" t="s">
        <v>1070</v>
      </c>
      <c r="BQ78" s="274" t="s">
        <v>1070</v>
      </c>
      <c r="BR78" s="274" t="s">
        <v>1070</v>
      </c>
      <c r="BS78" s="274" t="s">
        <v>1070</v>
      </c>
      <c r="BT78" s="274" t="s">
        <v>1070</v>
      </c>
      <c r="BU78" s="274" t="s">
        <v>1070</v>
      </c>
      <c r="BV78" s="274" t="s">
        <v>1070</v>
      </c>
      <c r="BW78" s="274" t="s">
        <v>1070</v>
      </c>
      <c r="BX78" s="274" t="s">
        <v>1070</v>
      </c>
      <c r="BY78" s="274" t="s">
        <v>1070</v>
      </c>
      <c r="BZ78" s="274" t="s">
        <v>1070</v>
      </c>
      <c r="CA78" s="274" t="s">
        <v>1070</v>
      </c>
      <c r="CB78" s="274" t="s">
        <v>1070</v>
      </c>
      <c r="CC78" s="274" t="s">
        <v>1070</v>
      </c>
      <c r="CD78" s="274" t="s">
        <v>1070</v>
      </c>
      <c r="CE78" s="32">
        <f t="shared" si="11"/>
        <v>0</v>
      </c>
    </row>
    <row r="79">
      <c r="A79" s="33" t="s">
        <v>278</v>
      </c>
      <c r="B79" s="20"/>
      <c r="C79" s="274" t="s">
        <v>1070</v>
      </c>
      <c r="D79" s="274" t="s">
        <v>1070</v>
      </c>
      <c r="E79" s="274" t="s">
        <v>1070</v>
      </c>
      <c r="F79" s="274" t="s">
        <v>1070</v>
      </c>
      <c r="G79" s="274" t="s">
        <v>1070</v>
      </c>
      <c r="H79" s="274" t="s">
        <v>1070</v>
      </c>
      <c r="I79" s="274" t="s">
        <v>1070</v>
      </c>
      <c r="J79" s="274" t="s">
        <v>1070</v>
      </c>
      <c r="K79" s="274" t="s">
        <v>1070</v>
      </c>
      <c r="L79" s="274" t="s">
        <v>1070</v>
      </c>
      <c r="M79" s="274" t="s">
        <v>1070</v>
      </c>
      <c r="N79" s="274" t="s">
        <v>1070</v>
      </c>
      <c r="O79" s="274" t="s">
        <v>1070</v>
      </c>
      <c r="P79" s="274" t="s">
        <v>1070</v>
      </c>
      <c r="Q79" s="274" t="s">
        <v>1070</v>
      </c>
      <c r="R79" s="274" t="s">
        <v>1070</v>
      </c>
      <c r="S79" s="274" t="s">
        <v>1070</v>
      </c>
      <c r="T79" s="274" t="s">
        <v>1070</v>
      </c>
      <c r="U79" s="274" t="s">
        <v>1070</v>
      </c>
      <c r="V79" s="274" t="s">
        <v>1070</v>
      </c>
      <c r="W79" s="274" t="s">
        <v>1070</v>
      </c>
      <c r="X79" s="274" t="s">
        <v>1070</v>
      </c>
      <c r="Y79" s="274" t="s">
        <v>1070</v>
      </c>
      <c r="Z79" s="274" t="s">
        <v>1070</v>
      </c>
      <c r="AA79" s="274" t="s">
        <v>1070</v>
      </c>
      <c r="AB79" s="274" t="s">
        <v>1070</v>
      </c>
      <c r="AC79" s="274" t="s">
        <v>1070</v>
      </c>
      <c r="AD79" s="274" t="s">
        <v>1070</v>
      </c>
      <c r="AE79" s="274" t="s">
        <v>1070</v>
      </c>
      <c r="AF79" s="274" t="s">
        <v>1070</v>
      </c>
      <c r="AG79" s="274" t="s">
        <v>1070</v>
      </c>
      <c r="AH79" s="274" t="s">
        <v>1070</v>
      </c>
      <c r="AI79" s="274" t="s">
        <v>1070</v>
      </c>
      <c r="AJ79" s="274" t="s">
        <v>1070</v>
      </c>
      <c r="AK79" s="274" t="s">
        <v>1070</v>
      </c>
      <c r="AL79" s="274" t="s">
        <v>1070</v>
      </c>
      <c r="AM79" s="274" t="s">
        <v>1070</v>
      </c>
      <c r="AN79" s="274" t="s">
        <v>1070</v>
      </c>
      <c r="AO79" s="274" t="s">
        <v>1070</v>
      </c>
      <c r="AP79" s="274" t="s">
        <v>1070</v>
      </c>
      <c r="AQ79" s="274" t="s">
        <v>1070</v>
      </c>
      <c r="AR79" s="274" t="s">
        <v>1070</v>
      </c>
      <c r="AS79" s="274" t="s">
        <v>1070</v>
      </c>
      <c r="AT79" s="274" t="s">
        <v>1070</v>
      </c>
      <c r="AU79" s="274" t="s">
        <v>1070</v>
      </c>
      <c r="AV79" s="274" t="s">
        <v>1070</v>
      </c>
      <c r="AW79" s="274" t="s">
        <v>1070</v>
      </c>
      <c r="AX79" s="274" t="s">
        <v>1070</v>
      </c>
      <c r="AY79" s="274" t="s">
        <v>1070</v>
      </c>
      <c r="AZ79" s="274" t="s">
        <v>1070</v>
      </c>
      <c r="BA79" s="274" t="s">
        <v>1070</v>
      </c>
      <c r="BB79" s="274" t="s">
        <v>1070</v>
      </c>
      <c r="BC79" s="274" t="s">
        <v>1070</v>
      </c>
      <c r="BD79" s="274" t="s">
        <v>1070</v>
      </c>
      <c r="BE79" s="274" t="s">
        <v>1070</v>
      </c>
      <c r="BF79" s="274" t="s">
        <v>1070</v>
      </c>
      <c r="BG79" s="274" t="s">
        <v>1070</v>
      </c>
      <c r="BH79" s="274" t="s">
        <v>1070</v>
      </c>
      <c r="BI79" s="274" t="s">
        <v>1070</v>
      </c>
      <c r="BJ79" s="274" t="s">
        <v>1070</v>
      </c>
      <c r="BK79" s="274" t="s">
        <v>1070</v>
      </c>
      <c r="BL79" s="274" t="s">
        <v>1070</v>
      </c>
      <c r="BM79" s="274" t="s">
        <v>1070</v>
      </c>
      <c r="BN79" s="274" t="s">
        <v>1070</v>
      </c>
      <c r="BO79" s="274" t="s">
        <v>1070</v>
      </c>
      <c r="BP79" s="274" t="s">
        <v>1070</v>
      </c>
      <c r="BQ79" s="274" t="s">
        <v>1070</v>
      </c>
      <c r="BR79" s="274" t="s">
        <v>1070</v>
      </c>
      <c r="BS79" s="274" t="s">
        <v>1070</v>
      </c>
      <c r="BT79" s="274" t="s">
        <v>1070</v>
      </c>
      <c r="BU79" s="274" t="s">
        <v>1070</v>
      </c>
      <c r="BV79" s="274" t="s">
        <v>1070</v>
      </c>
      <c r="BW79" s="274" t="s">
        <v>1070</v>
      </c>
      <c r="BX79" s="274" t="s">
        <v>1070</v>
      </c>
      <c r="BY79" s="274" t="s">
        <v>1070</v>
      </c>
      <c r="BZ79" s="274" t="s">
        <v>1070</v>
      </c>
      <c r="CA79" s="274" t="s">
        <v>1070</v>
      </c>
      <c r="CB79" s="274" t="s">
        <v>1070</v>
      </c>
      <c r="CC79" s="274" t="s">
        <v>1070</v>
      </c>
      <c r="CD79" s="274" t="s">
        <v>1070</v>
      </c>
      <c r="CE79" s="32">
        <f t="shared" si="11"/>
        <v>0</v>
      </c>
    </row>
    <row r="80">
      <c r="A80" s="33" t="s">
        <v>279</v>
      </c>
      <c r="B80" s="20"/>
      <c r="C80" s="274" t="s">
        <v>1070</v>
      </c>
      <c r="D80" s="274" t="s">
        <v>1070</v>
      </c>
      <c r="E80" s="274" t="s">
        <v>1070</v>
      </c>
      <c r="F80" s="274" t="s">
        <v>1070</v>
      </c>
      <c r="G80" s="274" t="s">
        <v>1070</v>
      </c>
      <c r="H80" s="274" t="s">
        <v>1070</v>
      </c>
      <c r="I80" s="274" t="s">
        <v>1070</v>
      </c>
      <c r="J80" s="274" t="s">
        <v>1070</v>
      </c>
      <c r="K80" s="274" t="s">
        <v>1070</v>
      </c>
      <c r="L80" s="274" t="s">
        <v>1070</v>
      </c>
      <c r="M80" s="274" t="s">
        <v>1070</v>
      </c>
      <c r="N80" s="274" t="s">
        <v>1070</v>
      </c>
      <c r="O80" s="274" t="s">
        <v>1070</v>
      </c>
      <c r="P80" s="274" t="s">
        <v>1070</v>
      </c>
      <c r="Q80" s="274" t="s">
        <v>1070</v>
      </c>
      <c r="R80" s="274" t="s">
        <v>1070</v>
      </c>
      <c r="S80" s="274" t="s">
        <v>1070</v>
      </c>
      <c r="T80" s="274" t="s">
        <v>1070</v>
      </c>
      <c r="U80" s="274" t="s">
        <v>1070</v>
      </c>
      <c r="V80" s="274" t="s">
        <v>1070</v>
      </c>
      <c r="W80" s="274" t="s">
        <v>1070</v>
      </c>
      <c r="X80" s="274" t="s">
        <v>1070</v>
      </c>
      <c r="Y80" s="274" t="s">
        <v>1070</v>
      </c>
      <c r="Z80" s="274" t="s">
        <v>1070</v>
      </c>
      <c r="AA80" s="274" t="s">
        <v>1070</v>
      </c>
      <c r="AB80" s="274" t="s">
        <v>1070</v>
      </c>
      <c r="AC80" s="274" t="s">
        <v>1070</v>
      </c>
      <c r="AD80" s="274" t="s">
        <v>1070</v>
      </c>
      <c r="AE80" s="274" t="s">
        <v>1070</v>
      </c>
      <c r="AF80" s="274" t="s">
        <v>1070</v>
      </c>
      <c r="AG80" s="274" t="s">
        <v>1070</v>
      </c>
      <c r="AH80" s="274" t="s">
        <v>1070</v>
      </c>
      <c r="AI80" s="274" t="s">
        <v>1070</v>
      </c>
      <c r="AJ80" s="274" t="s">
        <v>1070</v>
      </c>
      <c r="AK80" s="274" t="s">
        <v>1070</v>
      </c>
      <c r="AL80" s="274" t="s">
        <v>1070</v>
      </c>
      <c r="AM80" s="274" t="s">
        <v>1070</v>
      </c>
      <c r="AN80" s="274" t="s">
        <v>1070</v>
      </c>
      <c r="AO80" s="274" t="s">
        <v>1070</v>
      </c>
      <c r="AP80" s="274" t="s">
        <v>1070</v>
      </c>
      <c r="AQ80" s="274" t="s">
        <v>1070</v>
      </c>
      <c r="AR80" s="274" t="s">
        <v>1070</v>
      </c>
      <c r="AS80" s="274" t="s">
        <v>1070</v>
      </c>
      <c r="AT80" s="274" t="s">
        <v>1070</v>
      </c>
      <c r="AU80" s="274" t="s">
        <v>1070</v>
      </c>
      <c r="AV80" s="274" t="s">
        <v>1070</v>
      </c>
      <c r="AW80" s="274" t="s">
        <v>1070</v>
      </c>
      <c r="AX80" s="274" t="s">
        <v>1070</v>
      </c>
      <c r="AY80" s="274" t="s">
        <v>1070</v>
      </c>
      <c r="AZ80" s="274" t="s">
        <v>1070</v>
      </c>
      <c r="BA80" s="274" t="s">
        <v>1070</v>
      </c>
      <c r="BB80" s="274" t="s">
        <v>1070</v>
      </c>
      <c r="BC80" s="274" t="s">
        <v>1070</v>
      </c>
      <c r="BD80" s="274" t="s">
        <v>1070</v>
      </c>
      <c r="BE80" s="274" t="s">
        <v>1070</v>
      </c>
      <c r="BF80" s="274" t="s">
        <v>1070</v>
      </c>
      <c r="BG80" s="274" t="s">
        <v>1070</v>
      </c>
      <c r="BH80" s="274" t="s">
        <v>1070</v>
      </c>
      <c r="BI80" s="274" t="s">
        <v>1070</v>
      </c>
      <c r="BJ80" s="274" t="s">
        <v>1070</v>
      </c>
      <c r="BK80" s="274" t="s">
        <v>1070</v>
      </c>
      <c r="BL80" s="274" t="s">
        <v>1070</v>
      </c>
      <c r="BM80" s="274" t="s">
        <v>1070</v>
      </c>
      <c r="BN80" s="274" t="s">
        <v>1070</v>
      </c>
      <c r="BO80" s="274" t="s">
        <v>1070</v>
      </c>
      <c r="BP80" s="274" t="s">
        <v>1070</v>
      </c>
      <c r="BQ80" s="274" t="s">
        <v>1070</v>
      </c>
      <c r="BR80" s="274" t="s">
        <v>1070</v>
      </c>
      <c r="BS80" s="274" t="s">
        <v>1070</v>
      </c>
      <c r="BT80" s="274" t="s">
        <v>1070</v>
      </c>
      <c r="BU80" s="274" t="s">
        <v>1070</v>
      </c>
      <c r="BV80" s="274" t="s">
        <v>1070</v>
      </c>
      <c r="BW80" s="274" t="s">
        <v>1070</v>
      </c>
      <c r="BX80" s="274" t="s">
        <v>1070</v>
      </c>
      <c r="BY80" s="274" t="s">
        <v>1070</v>
      </c>
      <c r="BZ80" s="274" t="s">
        <v>1070</v>
      </c>
      <c r="CA80" s="274" t="s">
        <v>1070</v>
      </c>
      <c r="CB80" s="274" t="s">
        <v>1070</v>
      </c>
      <c r="CC80" s="274" t="s">
        <v>1070</v>
      </c>
      <c r="CD80" s="274" t="s">
        <v>1070</v>
      </c>
      <c r="CE80" s="32">
        <f t="shared" si="11"/>
        <v>0</v>
      </c>
    </row>
    <row r="81">
      <c r="A81" s="33" t="s">
        <v>280</v>
      </c>
      <c r="B81" s="20"/>
      <c r="C81" s="274" t="s">
        <v>1070</v>
      </c>
      <c r="D81" s="274" t="s">
        <v>1070</v>
      </c>
      <c r="E81" s="274" t="s">
        <v>1070</v>
      </c>
      <c r="F81" s="274" t="s">
        <v>1070</v>
      </c>
      <c r="G81" s="274" t="s">
        <v>1070</v>
      </c>
      <c r="H81" s="274" t="s">
        <v>1070</v>
      </c>
      <c r="I81" s="274" t="s">
        <v>1070</v>
      </c>
      <c r="J81" s="274" t="s">
        <v>1070</v>
      </c>
      <c r="K81" s="274" t="s">
        <v>1070</v>
      </c>
      <c r="L81" s="274" t="s">
        <v>1070</v>
      </c>
      <c r="M81" s="274" t="s">
        <v>1070</v>
      </c>
      <c r="N81" s="274" t="s">
        <v>1070</v>
      </c>
      <c r="O81" s="274" t="s">
        <v>1070</v>
      </c>
      <c r="P81" s="274" t="s">
        <v>1070</v>
      </c>
      <c r="Q81" s="274" t="s">
        <v>1070</v>
      </c>
      <c r="R81" s="274" t="s">
        <v>1070</v>
      </c>
      <c r="S81" s="274" t="s">
        <v>1070</v>
      </c>
      <c r="T81" s="274" t="s">
        <v>1070</v>
      </c>
      <c r="U81" s="274" t="s">
        <v>1070</v>
      </c>
      <c r="V81" s="274" t="s">
        <v>1070</v>
      </c>
      <c r="W81" s="274" t="s">
        <v>1070</v>
      </c>
      <c r="X81" s="274" t="s">
        <v>1070</v>
      </c>
      <c r="Y81" s="274" t="s">
        <v>1070</v>
      </c>
      <c r="Z81" s="274" t="s">
        <v>1070</v>
      </c>
      <c r="AA81" s="274" t="s">
        <v>1070</v>
      </c>
      <c r="AB81" s="274" t="s">
        <v>1070</v>
      </c>
      <c r="AC81" s="274" t="s">
        <v>1070</v>
      </c>
      <c r="AD81" s="274" t="s">
        <v>1070</v>
      </c>
      <c r="AE81" s="274" t="s">
        <v>1070</v>
      </c>
      <c r="AF81" s="274" t="s">
        <v>1070</v>
      </c>
      <c r="AG81" s="274" t="s">
        <v>1070</v>
      </c>
      <c r="AH81" s="274" t="s">
        <v>1070</v>
      </c>
      <c r="AI81" s="274" t="s">
        <v>1070</v>
      </c>
      <c r="AJ81" s="274" t="s">
        <v>1070</v>
      </c>
      <c r="AK81" s="274" t="s">
        <v>1070</v>
      </c>
      <c r="AL81" s="274" t="s">
        <v>1070</v>
      </c>
      <c r="AM81" s="274" t="s">
        <v>1070</v>
      </c>
      <c r="AN81" s="274" t="s">
        <v>1070</v>
      </c>
      <c r="AO81" s="274" t="s">
        <v>1070</v>
      </c>
      <c r="AP81" s="274" t="s">
        <v>1070</v>
      </c>
      <c r="AQ81" s="274" t="s">
        <v>1070</v>
      </c>
      <c r="AR81" s="274" t="s">
        <v>1070</v>
      </c>
      <c r="AS81" s="274" t="s">
        <v>1070</v>
      </c>
      <c r="AT81" s="274" t="s">
        <v>1070</v>
      </c>
      <c r="AU81" s="274" t="s">
        <v>1070</v>
      </c>
      <c r="AV81" s="274" t="s">
        <v>1070</v>
      </c>
      <c r="AW81" s="274" t="s">
        <v>1070</v>
      </c>
      <c r="AX81" s="274" t="s">
        <v>1070</v>
      </c>
      <c r="AY81" s="274" t="s">
        <v>1070</v>
      </c>
      <c r="AZ81" s="274" t="s">
        <v>1070</v>
      </c>
      <c r="BA81" s="274" t="s">
        <v>1070</v>
      </c>
      <c r="BB81" s="274" t="s">
        <v>1070</v>
      </c>
      <c r="BC81" s="274" t="s">
        <v>1070</v>
      </c>
      <c r="BD81" s="274" t="s">
        <v>1070</v>
      </c>
      <c r="BE81" s="274" t="s">
        <v>1070</v>
      </c>
      <c r="BF81" s="274" t="s">
        <v>1070</v>
      </c>
      <c r="BG81" s="274" t="s">
        <v>1070</v>
      </c>
      <c r="BH81" s="274" t="s">
        <v>1070</v>
      </c>
      <c r="BI81" s="274" t="s">
        <v>1070</v>
      </c>
      <c r="BJ81" s="274" t="s">
        <v>1070</v>
      </c>
      <c r="BK81" s="274" t="s">
        <v>1070</v>
      </c>
      <c r="BL81" s="274" t="s">
        <v>1070</v>
      </c>
      <c r="BM81" s="274" t="s">
        <v>1070</v>
      </c>
      <c r="BN81" s="274" t="s">
        <v>1070</v>
      </c>
      <c r="BO81" s="274" t="s">
        <v>1070</v>
      </c>
      <c r="BP81" s="274" t="s">
        <v>1070</v>
      </c>
      <c r="BQ81" s="274" t="s">
        <v>1070</v>
      </c>
      <c r="BR81" s="274" t="s">
        <v>1070</v>
      </c>
      <c r="BS81" s="274" t="s">
        <v>1070</v>
      </c>
      <c r="BT81" s="274" t="s">
        <v>1070</v>
      </c>
      <c r="BU81" s="274" t="s">
        <v>1070</v>
      </c>
      <c r="BV81" s="274" t="s">
        <v>1070</v>
      </c>
      <c r="BW81" s="274" t="s">
        <v>1070</v>
      </c>
      <c r="BX81" s="274" t="s">
        <v>1070</v>
      </c>
      <c r="BY81" s="274" t="s">
        <v>1070</v>
      </c>
      <c r="BZ81" s="274" t="s">
        <v>1070</v>
      </c>
      <c r="CA81" s="274" t="s">
        <v>1070</v>
      </c>
      <c r="CB81" s="274" t="s">
        <v>1070</v>
      </c>
      <c r="CC81" s="274" t="s">
        <v>1070</v>
      </c>
      <c r="CD81" s="274" t="s">
        <v>1070</v>
      </c>
      <c r="CE81" s="32">
        <f t="shared" si="11"/>
        <v>0</v>
      </c>
    </row>
    <row r="82">
      <c r="A82" s="33" t="s">
        <v>281</v>
      </c>
      <c r="B82" s="20"/>
      <c r="C82" s="274" t="s">
        <v>1070</v>
      </c>
      <c r="D82" s="274" t="s">
        <v>1070</v>
      </c>
      <c r="E82" s="274" t="s">
        <v>1070</v>
      </c>
      <c r="F82" s="274" t="s">
        <v>1070</v>
      </c>
      <c r="G82" s="274" t="s">
        <v>1070</v>
      </c>
      <c r="H82" s="274" t="s">
        <v>1070</v>
      </c>
      <c r="I82" s="274" t="s">
        <v>1070</v>
      </c>
      <c r="J82" s="274" t="s">
        <v>1070</v>
      </c>
      <c r="K82" s="274" t="s">
        <v>1070</v>
      </c>
      <c r="L82" s="274" t="s">
        <v>1070</v>
      </c>
      <c r="M82" s="274" t="s">
        <v>1070</v>
      </c>
      <c r="N82" s="274" t="s">
        <v>1070</v>
      </c>
      <c r="O82" s="274" t="s">
        <v>1070</v>
      </c>
      <c r="P82" s="274" t="s">
        <v>1070</v>
      </c>
      <c r="Q82" s="274" t="s">
        <v>1070</v>
      </c>
      <c r="R82" s="274" t="s">
        <v>1070</v>
      </c>
      <c r="S82" s="274" t="s">
        <v>1070</v>
      </c>
      <c r="T82" s="274" t="s">
        <v>1070</v>
      </c>
      <c r="U82" s="274" t="s">
        <v>1070</v>
      </c>
      <c r="V82" s="274" t="s">
        <v>1070</v>
      </c>
      <c r="W82" s="274" t="s">
        <v>1070</v>
      </c>
      <c r="X82" s="274" t="s">
        <v>1070</v>
      </c>
      <c r="Y82" s="274" t="s">
        <v>1070</v>
      </c>
      <c r="Z82" s="274" t="s">
        <v>1070</v>
      </c>
      <c r="AA82" s="274" t="s">
        <v>1070</v>
      </c>
      <c r="AB82" s="274" t="s">
        <v>1070</v>
      </c>
      <c r="AC82" s="274" t="s">
        <v>1070</v>
      </c>
      <c r="AD82" s="274" t="s">
        <v>1070</v>
      </c>
      <c r="AE82" s="274" t="s">
        <v>1070</v>
      </c>
      <c r="AF82" s="274" t="s">
        <v>1070</v>
      </c>
      <c r="AG82" s="274" t="s">
        <v>1070</v>
      </c>
      <c r="AH82" s="274" t="s">
        <v>1070</v>
      </c>
      <c r="AI82" s="274" t="s">
        <v>1070</v>
      </c>
      <c r="AJ82" s="274" t="s">
        <v>1070</v>
      </c>
      <c r="AK82" s="274" t="s">
        <v>1070</v>
      </c>
      <c r="AL82" s="274" t="s">
        <v>1070</v>
      </c>
      <c r="AM82" s="274" t="s">
        <v>1070</v>
      </c>
      <c r="AN82" s="274" t="s">
        <v>1070</v>
      </c>
      <c r="AO82" s="274" t="s">
        <v>1070</v>
      </c>
      <c r="AP82" s="274" t="s">
        <v>1070</v>
      </c>
      <c r="AQ82" s="274" t="s">
        <v>1070</v>
      </c>
      <c r="AR82" s="274" t="s">
        <v>1070</v>
      </c>
      <c r="AS82" s="274" t="s">
        <v>1070</v>
      </c>
      <c r="AT82" s="274" t="s">
        <v>1070</v>
      </c>
      <c r="AU82" s="274" t="s">
        <v>1070</v>
      </c>
      <c r="AV82" s="274" t="s">
        <v>1070</v>
      </c>
      <c r="AW82" s="274" t="s">
        <v>1070</v>
      </c>
      <c r="AX82" s="274" t="s">
        <v>1070</v>
      </c>
      <c r="AY82" s="274" t="s">
        <v>1070</v>
      </c>
      <c r="AZ82" s="274" t="s">
        <v>1070</v>
      </c>
      <c r="BA82" s="274" t="s">
        <v>1070</v>
      </c>
      <c r="BB82" s="274" t="s">
        <v>1070</v>
      </c>
      <c r="BC82" s="274" t="s">
        <v>1070</v>
      </c>
      <c r="BD82" s="274" t="s">
        <v>1070</v>
      </c>
      <c r="BE82" s="274" t="s">
        <v>1070</v>
      </c>
      <c r="BF82" s="274" t="s">
        <v>1070</v>
      </c>
      <c r="BG82" s="274" t="s">
        <v>1070</v>
      </c>
      <c r="BH82" s="274" t="s">
        <v>1070</v>
      </c>
      <c r="BI82" s="274" t="s">
        <v>1070</v>
      </c>
      <c r="BJ82" s="274" t="s">
        <v>1070</v>
      </c>
      <c r="BK82" s="274" t="s">
        <v>1070</v>
      </c>
      <c r="BL82" s="274" t="s">
        <v>1070</v>
      </c>
      <c r="BM82" s="274" t="s">
        <v>1070</v>
      </c>
      <c r="BN82" s="274" t="s">
        <v>1070</v>
      </c>
      <c r="BO82" s="274" t="s">
        <v>1070</v>
      </c>
      <c r="BP82" s="274" t="s">
        <v>1070</v>
      </c>
      <c r="BQ82" s="274" t="s">
        <v>1070</v>
      </c>
      <c r="BR82" s="274" t="s">
        <v>1070</v>
      </c>
      <c r="BS82" s="274" t="s">
        <v>1070</v>
      </c>
      <c r="BT82" s="274" t="s">
        <v>1070</v>
      </c>
      <c r="BU82" s="274" t="s">
        <v>1070</v>
      </c>
      <c r="BV82" s="274" t="s">
        <v>1070</v>
      </c>
      <c r="BW82" s="274" t="s">
        <v>1070</v>
      </c>
      <c r="BX82" s="274" t="s">
        <v>1070</v>
      </c>
      <c r="BY82" s="274" t="s">
        <v>1070</v>
      </c>
      <c r="BZ82" s="274" t="s">
        <v>1070</v>
      </c>
      <c r="CA82" s="274" t="s">
        <v>1070</v>
      </c>
      <c r="CB82" s="274" t="s">
        <v>1070</v>
      </c>
      <c r="CC82" s="274" t="s">
        <v>1070</v>
      </c>
      <c r="CD82" s="274" t="s">
        <v>1070</v>
      </c>
      <c r="CE82" s="32">
        <f t="shared" si="11"/>
        <v>0</v>
      </c>
    </row>
    <row r="83">
      <c r="A83" s="33" t="s">
        <v>282</v>
      </c>
      <c r="B83" s="20"/>
      <c r="C83" s="274" t="s">
        <v>1070</v>
      </c>
      <c r="D83" s="274" t="s">
        <v>1070</v>
      </c>
      <c r="E83" s="274" t="s">
        <v>1070</v>
      </c>
      <c r="F83" s="274" t="s">
        <v>1070</v>
      </c>
      <c r="G83" s="274" t="s">
        <v>1070</v>
      </c>
      <c r="H83" s="274" t="s">
        <v>1070</v>
      </c>
      <c r="I83" s="274" t="s">
        <v>1070</v>
      </c>
      <c r="J83" s="274" t="s">
        <v>1070</v>
      </c>
      <c r="K83" s="274" t="s">
        <v>1070</v>
      </c>
      <c r="L83" s="274" t="s">
        <v>1070</v>
      </c>
      <c r="M83" s="274" t="s">
        <v>1070</v>
      </c>
      <c r="N83" s="274" t="s">
        <v>1070</v>
      </c>
      <c r="O83" s="274" t="s">
        <v>1070</v>
      </c>
      <c r="P83" s="274" t="s">
        <v>1070</v>
      </c>
      <c r="Q83" s="274" t="s">
        <v>1070</v>
      </c>
      <c r="R83" s="274" t="s">
        <v>1070</v>
      </c>
      <c r="S83" s="274" t="s">
        <v>1070</v>
      </c>
      <c r="T83" s="274" t="s">
        <v>1070</v>
      </c>
      <c r="U83" s="274" t="s">
        <v>1070</v>
      </c>
      <c r="V83" s="274" t="s">
        <v>1070</v>
      </c>
      <c r="W83" s="274" t="s">
        <v>1070</v>
      </c>
      <c r="X83" s="274" t="s">
        <v>1070</v>
      </c>
      <c r="Y83" s="274" t="s">
        <v>1070</v>
      </c>
      <c r="Z83" s="274" t="s">
        <v>1070</v>
      </c>
      <c r="AA83" s="274" t="s">
        <v>1070</v>
      </c>
      <c r="AB83" s="274" t="s">
        <v>1070</v>
      </c>
      <c r="AC83" s="274" t="s">
        <v>1070</v>
      </c>
      <c r="AD83" s="274" t="s">
        <v>1070</v>
      </c>
      <c r="AE83" s="274" t="s">
        <v>1070</v>
      </c>
      <c r="AF83" s="274" t="s">
        <v>1070</v>
      </c>
      <c r="AG83" s="274" t="s">
        <v>1070</v>
      </c>
      <c r="AH83" s="274" t="s">
        <v>1070</v>
      </c>
      <c r="AI83" s="274" t="s">
        <v>1070</v>
      </c>
      <c r="AJ83" s="274" t="s">
        <v>1070</v>
      </c>
      <c r="AK83" s="274" t="s">
        <v>1070</v>
      </c>
      <c r="AL83" s="274" t="s">
        <v>1070</v>
      </c>
      <c r="AM83" s="274" t="s">
        <v>1070</v>
      </c>
      <c r="AN83" s="274" t="s">
        <v>1070</v>
      </c>
      <c r="AO83" s="274" t="s">
        <v>1070</v>
      </c>
      <c r="AP83" s="274" t="s">
        <v>1070</v>
      </c>
      <c r="AQ83" s="274" t="s">
        <v>1070</v>
      </c>
      <c r="AR83" s="274" t="s">
        <v>1070</v>
      </c>
      <c r="AS83" s="274" t="s">
        <v>1070</v>
      </c>
      <c r="AT83" s="274" t="s">
        <v>1070</v>
      </c>
      <c r="AU83" s="274" t="s">
        <v>1070</v>
      </c>
      <c r="AV83" s="274" t="s">
        <v>1070</v>
      </c>
      <c r="AW83" s="274" t="s">
        <v>1070</v>
      </c>
      <c r="AX83" s="274" t="s">
        <v>1070</v>
      </c>
      <c r="AY83" s="274" t="s">
        <v>1070</v>
      </c>
      <c r="AZ83" s="274" t="s">
        <v>1070</v>
      </c>
      <c r="BA83" s="274" t="s">
        <v>1070</v>
      </c>
      <c r="BB83" s="274" t="s">
        <v>1070</v>
      </c>
      <c r="BC83" s="274" t="s">
        <v>1070</v>
      </c>
      <c r="BD83" s="274" t="s">
        <v>1070</v>
      </c>
      <c r="BE83" s="274" t="s">
        <v>1070</v>
      </c>
      <c r="BF83" s="274" t="s">
        <v>1070</v>
      </c>
      <c r="BG83" s="274" t="s">
        <v>1070</v>
      </c>
      <c r="BH83" s="274" t="s">
        <v>1070</v>
      </c>
      <c r="BI83" s="274" t="s">
        <v>1070</v>
      </c>
      <c r="BJ83" s="274" t="s">
        <v>1070</v>
      </c>
      <c r="BK83" s="274" t="s">
        <v>1070</v>
      </c>
      <c r="BL83" s="274" t="s">
        <v>1070</v>
      </c>
      <c r="BM83" s="274" t="s">
        <v>1070</v>
      </c>
      <c r="BN83" s="274" t="s">
        <v>1070</v>
      </c>
      <c r="BO83" s="274" t="s">
        <v>1070</v>
      </c>
      <c r="BP83" s="274" t="s">
        <v>1070</v>
      </c>
      <c r="BQ83" s="274" t="s">
        <v>1070</v>
      </c>
      <c r="BR83" s="274" t="s">
        <v>1070</v>
      </c>
      <c r="BS83" s="274" t="s">
        <v>1070</v>
      </c>
      <c r="BT83" s="274" t="s">
        <v>1070</v>
      </c>
      <c r="BU83" s="274" t="s">
        <v>1070</v>
      </c>
      <c r="BV83" s="274" t="s">
        <v>1070</v>
      </c>
      <c r="BW83" s="274" t="s">
        <v>1070</v>
      </c>
      <c r="BX83" s="274" t="s">
        <v>1070</v>
      </c>
      <c r="BY83" s="274" t="s">
        <v>1070</v>
      </c>
      <c r="BZ83" s="274" t="s">
        <v>1070</v>
      </c>
      <c r="CA83" s="274" t="s">
        <v>1070</v>
      </c>
      <c r="CB83" s="274" t="s">
        <v>1070</v>
      </c>
      <c r="CC83" s="274" t="s">
        <v>1070</v>
      </c>
      <c r="CD83" s="274" t="s">
        <v>1070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1070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300</v>
      </c>
      <c r="B99" s="40" t="s">
        <v>299</v>
      </c>
      <c r="C99" s="219"/>
      <c r="D99" s="42"/>
      <c r="E99" s="43"/>
      <c r="F99" s="16"/>
    </row>
    <row r="100">
      <c r="A100" s="32" t="s">
        <v>302</v>
      </c>
      <c r="B100" s="40" t="s">
        <v>299</v>
      </c>
      <c r="C100" s="219"/>
      <c r="D100" s="42"/>
      <c r="E100" s="43"/>
      <c r="F100" s="16"/>
    </row>
    <row r="101">
      <c r="A101" s="32" t="s">
        <v>304</v>
      </c>
      <c r="B101" s="40" t="s">
        <v>299</v>
      </c>
      <c r="C101" s="219"/>
      <c r="D101" s="42"/>
      <c r="E101" s="43"/>
      <c r="F101" s="16"/>
    </row>
    <row r="102">
      <c r="A102" s="32" t="s">
        <v>306</v>
      </c>
      <c r="B102" s="40" t="s">
        <v>299</v>
      </c>
      <c r="C102" s="219"/>
      <c r="D102" s="42"/>
      <c r="E102" s="43"/>
      <c r="F102" s="16"/>
    </row>
    <row r="103">
      <c r="A103" s="32" t="s">
        <v>308</v>
      </c>
      <c r="B103" s="40" t="s">
        <v>299</v>
      </c>
      <c r="C103" s="248"/>
      <c r="D103" s="42"/>
      <c r="E103" s="43"/>
      <c r="F103" s="16"/>
    </row>
    <row r="104">
      <c r="A104" s="32" t="s">
        <v>309</v>
      </c>
      <c r="B104" s="40" t="s">
        <v>299</v>
      </c>
      <c r="C104" s="239"/>
      <c r="D104" s="42"/>
      <c r="E104" s="43"/>
      <c r="F104" s="16"/>
    </row>
    <row r="105">
      <c r="A105" s="32" t="s">
        <v>311</v>
      </c>
      <c r="B105" s="40" t="s">
        <v>299</v>
      </c>
      <c r="C105" s="217"/>
      <c r="D105" s="42"/>
      <c r="E105" s="43"/>
      <c r="F105" s="16"/>
    </row>
    <row r="106">
      <c r="A106" s="32" t="s">
        <v>313</v>
      </c>
      <c r="B106" s="40" t="s">
        <v>299</v>
      </c>
      <c r="C106" s="217"/>
      <c r="D106" s="42"/>
      <c r="E106" s="43"/>
      <c r="F106" s="16"/>
    </row>
    <row r="107">
      <c r="A107" s="32" t="s">
        <v>315</v>
      </c>
      <c r="B107" s="40" t="s">
        <v>299</v>
      </c>
      <c r="C107" s="219"/>
      <c r="D107" s="42"/>
      <c r="E107" s="43"/>
      <c r="F107" s="16"/>
    </row>
    <row r="108">
      <c r="A108" s="32" t="s">
        <v>317</v>
      </c>
      <c r="B108" s="40" t="s">
        <v>299</v>
      </c>
      <c r="C108" s="342"/>
      <c r="D108" s="42"/>
      <c r="E108" s="43"/>
      <c r="F108" s="16"/>
    </row>
    <row r="109">
      <c r="A109" s="32" t="s">
        <v>319</v>
      </c>
      <c r="B109" s="40" t="s">
        <v>299</v>
      </c>
      <c r="C109" s="342"/>
      <c r="D109" s="42"/>
      <c r="E109" s="43"/>
      <c r="F109" s="16"/>
    </row>
    <row r="110">
      <c r="A110" s="44" t="s">
        <v>321</v>
      </c>
      <c r="B110" s="40" t="s">
        <v>299</v>
      </c>
      <c r="C110" s="41"/>
      <c r="D110" s="42"/>
      <c r="E110" s="43"/>
      <c r="F110" s="16"/>
    </row>
    <row r="111">
      <c r="A111" s="44" t="s">
        <v>323</v>
      </c>
      <c r="B111" s="40" t="s">
        <v>299</v>
      </c>
      <c r="C111" s="328"/>
      <c r="D111" s="42"/>
      <c r="E111" s="43"/>
      <c r="F111" s="16"/>
    </row>
    <row r="112">
      <c r="A112" s="38" t="s">
        <v>325</v>
      </c>
      <c r="B112" s="38"/>
      <c r="C112" s="38"/>
      <c r="D112" s="38"/>
      <c r="E112" s="38"/>
    </row>
    <row r="113">
      <c r="A113" s="45" t="s">
        <v>326</v>
      </c>
      <c r="B113" s="45"/>
      <c r="C113" s="45"/>
      <c r="D113" s="45"/>
      <c r="E113" s="45"/>
    </row>
    <row r="114">
      <c r="A114" s="20" t="s">
        <v>306</v>
      </c>
      <c r="B114" s="46" t="s">
        <v>299</v>
      </c>
      <c r="C114" s="47" t="s">
        <v>1070</v>
      </c>
      <c r="D114" s="20"/>
      <c r="E114" s="20"/>
    </row>
    <row r="115">
      <c r="A115" s="20" t="s">
        <v>309</v>
      </c>
      <c r="B115" s="46" t="s">
        <v>299</v>
      </c>
      <c r="C115" s="47" t="s">
        <v>1070</v>
      </c>
      <c r="D115" s="20"/>
      <c r="E115" s="20"/>
    </row>
    <row r="116">
      <c r="A116" s="20" t="s">
        <v>327</v>
      </c>
      <c r="B116" s="46" t="s">
        <v>299</v>
      </c>
      <c r="C116" s="47" t="s">
        <v>1070</v>
      </c>
      <c r="D116" s="20"/>
      <c r="E116" s="20"/>
    </row>
    <row r="117">
      <c r="A117" s="45" t="s">
        <v>328</v>
      </c>
      <c r="B117" s="45"/>
      <c r="C117" s="45"/>
      <c r="D117" s="45"/>
      <c r="E117" s="45"/>
    </row>
    <row r="118">
      <c r="A118" s="20" t="s">
        <v>329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330</v>
      </c>
      <c r="B120" s="45"/>
      <c r="C120" s="45"/>
      <c r="D120" s="45"/>
      <c r="E120" s="45"/>
    </row>
    <row r="121">
      <c r="A121" s="20" t="s">
        <v>331</v>
      </c>
      <c r="B121" s="46" t="s">
        <v>299</v>
      </c>
      <c r="C121" s="47" t="s">
        <v>1070</v>
      </c>
      <c r="D121" s="20"/>
      <c r="E121" s="20"/>
    </row>
    <row r="122">
      <c r="A122" s="20" t="s">
        <v>332</v>
      </c>
      <c r="B122" s="46" t="s">
        <v>299</v>
      </c>
      <c r="C122" s="47" t="s">
        <v>1070</v>
      </c>
      <c r="D122" s="20"/>
      <c r="E122" s="20"/>
    </row>
    <row r="123">
      <c r="A123" s="20" t="s">
        <v>333</v>
      </c>
      <c r="B123" s="46" t="s">
        <v>299</v>
      </c>
      <c r="C123" s="47" t="s">
        <v>1070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334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335</v>
      </c>
      <c r="B127" s="20"/>
      <c r="C127" s="21" t="s">
        <v>336</v>
      </c>
      <c r="D127" s="22" t="s">
        <v>242</v>
      </c>
      <c r="E127" s="20"/>
    </row>
    <row r="128">
      <c r="A128" s="20" t="s">
        <v>337</v>
      </c>
      <c r="B128" s="46" t="s">
        <v>299</v>
      </c>
      <c r="C128" s="216"/>
      <c r="D128" s="220"/>
      <c r="E128" s="20"/>
    </row>
    <row r="129">
      <c r="A129" s="20" t="s">
        <v>338</v>
      </c>
      <c r="B129" s="46" t="s">
        <v>299</v>
      </c>
      <c r="C129" s="216"/>
      <c r="D129" s="220"/>
      <c r="E129" s="20"/>
    </row>
    <row r="130">
      <c r="A130" s="20" t="s">
        <v>339</v>
      </c>
      <c r="B130" s="46" t="s">
        <v>299</v>
      </c>
      <c r="C130" s="216"/>
      <c r="D130" s="220"/>
      <c r="E130" s="20"/>
    </row>
    <row r="131">
      <c r="A131" s="20" t="s">
        <v>340</v>
      </c>
      <c r="B131" s="46" t="s">
        <v>299</v>
      </c>
      <c r="C131" s="216"/>
      <c r="D131" s="220"/>
      <c r="E131" s="20"/>
    </row>
    <row r="132">
      <c r="A132" s="26" t="s">
        <v>341</v>
      </c>
      <c r="B132" s="20"/>
      <c r="C132" s="21" t="s">
        <v>194</v>
      </c>
      <c r="D132" s="20"/>
      <c r="E132" s="20"/>
    </row>
    <row r="133">
      <c r="A133" s="20" t="s">
        <v>342</v>
      </c>
      <c r="B133" s="46" t="s">
        <v>299</v>
      </c>
      <c r="C133" s="216"/>
      <c r="D133" s="20"/>
      <c r="E133" s="20"/>
    </row>
    <row r="134">
      <c r="A134" s="20" t="s">
        <v>343</v>
      </c>
      <c r="B134" s="46" t="s">
        <v>299</v>
      </c>
      <c r="C134" s="216"/>
      <c r="D134" s="20"/>
      <c r="E134" s="20"/>
    </row>
    <row r="135">
      <c r="A135" s="20" t="s">
        <v>344</v>
      </c>
      <c r="B135" s="46" t="s">
        <v>299</v>
      </c>
      <c r="C135" s="216"/>
      <c r="D135" s="20"/>
      <c r="E135" s="20"/>
    </row>
    <row r="136">
      <c r="A136" s="20" t="s">
        <v>345</v>
      </c>
      <c r="B136" s="46" t="s">
        <v>299</v>
      </c>
      <c r="C136" s="216"/>
      <c r="D136" s="20"/>
      <c r="E136" s="20"/>
    </row>
    <row r="137">
      <c r="A137" s="20" t="s">
        <v>346</v>
      </c>
      <c r="B137" s="46" t="s">
        <v>299</v>
      </c>
      <c r="C137" s="216"/>
      <c r="D137" s="20"/>
      <c r="E137" s="20"/>
    </row>
    <row r="138">
      <c r="A138" s="20" t="s">
        <v>347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348</v>
      </c>
      <c r="B140" s="46" t="s">
        <v>299</v>
      </c>
      <c r="C140" s="216"/>
      <c r="D140" s="20"/>
      <c r="E140" s="20"/>
    </row>
    <row r="141">
      <c r="A141" s="20" t="s">
        <v>349</v>
      </c>
      <c r="B141" s="46"/>
      <c r="C141" s="216"/>
      <c r="D141" s="20"/>
      <c r="E141" s="20"/>
    </row>
    <row r="142">
      <c r="A142" s="20" t="s">
        <v>339</v>
      </c>
      <c r="B142" s="46" t="s">
        <v>299</v>
      </c>
      <c r="C142" s="216"/>
      <c r="D142" s="20"/>
      <c r="E142" s="20"/>
    </row>
    <row r="143">
      <c r="A143" s="20" t="s">
        <v>350</v>
      </c>
      <c r="B143" s="46" t="s">
        <v>299</v>
      </c>
      <c r="C143" s="216"/>
      <c r="D143" s="20"/>
      <c r="E143" s="20"/>
    </row>
    <row r="144">
      <c r="A144" s="20" t="s">
        <v>351</v>
      </c>
      <c r="B144" s="20"/>
      <c r="C144" s="27"/>
      <c r="D144" s="20"/>
      <c r="E144" s="32">
        <f>SUM(C133:C143)</f>
        <v>0</v>
      </c>
    </row>
    <row r="145">
      <c r="A145" s="20" t="s">
        <v>352</v>
      </c>
      <c r="B145" s="46" t="s">
        <v>299</v>
      </c>
      <c r="C145" s="47"/>
      <c r="D145" s="20"/>
      <c r="E145" s="20"/>
    </row>
    <row r="146">
      <c r="A146" s="20" t="s">
        <v>353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354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355</v>
      </c>
      <c r="B153" s="49"/>
      <c r="C153" s="49"/>
      <c r="D153" s="49"/>
      <c r="E153" s="49"/>
    </row>
    <row r="154">
      <c r="A154" s="51" t="s">
        <v>356</v>
      </c>
      <c r="B154" s="52" t="s">
        <v>357</v>
      </c>
      <c r="C154" s="53" t="s">
        <v>358</v>
      </c>
      <c r="D154" s="52" t="s">
        <v>159</v>
      </c>
      <c r="E154" s="52" t="s">
        <v>230</v>
      </c>
    </row>
    <row r="155">
      <c r="A155" s="20" t="s">
        <v>336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359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360</v>
      </c>
      <c r="B160" s="52" t="s">
        <v>357</v>
      </c>
      <c r="C160" s="53" t="s">
        <v>358</v>
      </c>
      <c r="D160" s="52" t="s">
        <v>159</v>
      </c>
      <c r="E160" s="52" t="s">
        <v>230</v>
      </c>
    </row>
    <row r="161">
      <c r="A161" s="20" t="s">
        <v>336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359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361</v>
      </c>
      <c r="B166" s="52" t="s">
        <v>357</v>
      </c>
      <c r="C166" s="53" t="s">
        <v>358</v>
      </c>
      <c r="D166" s="52" t="s">
        <v>159</v>
      </c>
      <c r="E166" s="52" t="s">
        <v>230</v>
      </c>
    </row>
    <row r="167">
      <c r="A167" s="20" t="s">
        <v>336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359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362</v>
      </c>
      <c r="B173" s="52" t="s">
        <v>363</v>
      </c>
      <c r="C173" s="53" t="s">
        <v>364</v>
      </c>
      <c r="D173" s="20"/>
      <c r="E173" s="20"/>
    </row>
    <row r="174">
      <c r="A174" s="25" t="s">
        <v>365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366</v>
      </c>
      <c r="B180" s="38"/>
      <c r="C180" s="38"/>
      <c r="D180" s="38"/>
      <c r="E180" s="38"/>
    </row>
    <row r="181">
      <c r="A181" s="45" t="s">
        <v>367</v>
      </c>
      <c r="B181" s="45"/>
      <c r="C181" s="45"/>
      <c r="D181" s="45"/>
      <c r="E181" s="45"/>
    </row>
    <row r="182">
      <c r="A182" s="20" t="s">
        <v>368</v>
      </c>
      <c r="B182" s="46" t="s">
        <v>299</v>
      </c>
      <c r="C182" s="216"/>
      <c r="D182" s="20"/>
      <c r="E182" s="20"/>
    </row>
    <row r="183">
      <c r="A183" s="20" t="s">
        <v>369</v>
      </c>
      <c r="B183" s="46" t="s">
        <v>299</v>
      </c>
      <c r="C183" s="216"/>
      <c r="D183" s="20"/>
      <c r="E183" s="20"/>
    </row>
    <row r="184">
      <c r="A184" s="25" t="s">
        <v>370</v>
      </c>
      <c r="B184" s="46" t="s">
        <v>299</v>
      </c>
      <c r="C184" s="216"/>
      <c r="D184" s="20"/>
      <c r="E184" s="20"/>
    </row>
    <row r="185">
      <c r="A185" s="20" t="s">
        <v>371</v>
      </c>
      <c r="B185" s="46" t="s">
        <v>299</v>
      </c>
      <c r="C185" s="216"/>
      <c r="D185" s="20"/>
      <c r="E185" s="20"/>
    </row>
    <row r="186">
      <c r="A186" s="20" t="s">
        <v>372</v>
      </c>
      <c r="B186" s="46" t="s">
        <v>299</v>
      </c>
      <c r="C186" s="216"/>
      <c r="D186" s="20"/>
      <c r="E186" s="20"/>
    </row>
    <row r="187">
      <c r="A187" s="20" t="s">
        <v>373</v>
      </c>
      <c r="B187" s="46" t="s">
        <v>299</v>
      </c>
      <c r="C187" s="216"/>
      <c r="D187" s="20"/>
      <c r="E187" s="20"/>
    </row>
    <row r="188">
      <c r="A188" s="20" t="s">
        <v>374</v>
      </c>
      <c r="B188" s="46" t="s">
        <v>299</v>
      </c>
      <c r="C188" s="216"/>
      <c r="D188" s="20"/>
      <c r="E188" s="20"/>
    </row>
    <row r="189">
      <c r="A189" s="20" t="s">
        <v>374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375</v>
      </c>
      <c r="B191" s="45"/>
      <c r="C191" s="45"/>
      <c r="D191" s="45"/>
      <c r="E191" s="45"/>
    </row>
    <row r="192">
      <c r="A192" s="20" t="s">
        <v>376</v>
      </c>
      <c r="B192" s="46" t="s">
        <v>299</v>
      </c>
      <c r="C192" s="216"/>
      <c r="D192" s="20"/>
      <c r="E192" s="20"/>
    </row>
    <row r="193">
      <c r="A193" s="20" t="s">
        <v>377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378</v>
      </c>
      <c r="B195" s="45"/>
      <c r="C195" s="45"/>
      <c r="D195" s="45"/>
      <c r="E195" s="45"/>
    </row>
    <row r="196">
      <c r="A196" s="20" t="s">
        <v>379</v>
      </c>
      <c r="B196" s="46" t="s">
        <v>299</v>
      </c>
      <c r="C196" s="47"/>
      <c r="D196" s="20"/>
      <c r="E196" s="20"/>
    </row>
    <row r="197">
      <c r="A197" s="20" t="s">
        <v>380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381</v>
      </c>
      <c r="B199" s="45"/>
      <c r="C199" s="45"/>
      <c r="D199" s="45"/>
      <c r="E199" s="45"/>
    </row>
    <row r="200">
      <c r="A200" s="20" t="s">
        <v>382</v>
      </c>
      <c r="B200" s="46" t="s">
        <v>299</v>
      </c>
      <c r="C200" s="47"/>
      <c r="D200" s="20"/>
      <c r="E200" s="20"/>
    </row>
    <row r="201">
      <c r="A201" s="20" t="s">
        <v>383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384</v>
      </c>
      <c r="B204" s="45"/>
      <c r="C204" s="45"/>
      <c r="D204" s="45"/>
      <c r="E204" s="45"/>
    </row>
    <row r="205">
      <c r="A205" s="20" t="s">
        <v>385</v>
      </c>
      <c r="B205" s="46" t="s">
        <v>299</v>
      </c>
      <c r="C205" s="47"/>
      <c r="D205" s="20"/>
      <c r="E205" s="20"/>
    </row>
    <row r="206">
      <c r="A206" s="20" t="s">
        <v>386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387</v>
      </c>
      <c r="B209" s="38"/>
      <c r="C209" s="38"/>
      <c r="D209" s="38"/>
      <c r="E209" s="38"/>
    </row>
    <row r="210">
      <c r="A210" s="49" t="s">
        <v>388</v>
      </c>
      <c r="B210" s="38"/>
      <c r="C210" s="38"/>
      <c r="D210" s="38"/>
      <c r="E210" s="38"/>
    </row>
    <row r="211">
      <c r="A211" s="26"/>
      <c r="B211" s="22" t="s">
        <v>389</v>
      </c>
      <c r="C211" s="21" t="s">
        <v>390</v>
      </c>
      <c r="D211" s="22" t="s">
        <v>391</v>
      </c>
      <c r="E211" s="22" t="s">
        <v>392</v>
      </c>
    </row>
    <row r="212">
      <c r="A212" s="20" t="s">
        <v>393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394</v>
      </c>
      <c r="B213" s="220"/>
      <c r="C213" s="216"/>
      <c r="D213" s="220"/>
      <c r="E213" s="32">
        <f t="shared" si="16"/>
        <v>0</v>
      </c>
    </row>
    <row r="214">
      <c r="A214" s="20" t="s">
        <v>395</v>
      </c>
      <c r="B214" s="220"/>
      <c r="C214" s="216"/>
      <c r="D214" s="220"/>
      <c r="E214" s="32">
        <f t="shared" si="16"/>
        <v>0</v>
      </c>
    </row>
    <row r="215">
      <c r="A215" s="20" t="s">
        <v>396</v>
      </c>
      <c r="B215" s="220"/>
      <c r="C215" s="216"/>
      <c r="D215" s="220"/>
      <c r="E215" s="32">
        <f t="shared" si="16"/>
        <v>0</v>
      </c>
    </row>
    <row r="216">
      <c r="A216" s="20" t="s">
        <v>397</v>
      </c>
      <c r="B216" s="220"/>
      <c r="C216" s="216"/>
      <c r="D216" s="220"/>
      <c r="E216" s="32">
        <f t="shared" si="16"/>
        <v>0</v>
      </c>
    </row>
    <row r="217">
      <c r="A217" s="20" t="s">
        <v>398</v>
      </c>
      <c r="B217" s="220"/>
      <c r="C217" s="216"/>
      <c r="D217" s="220"/>
      <c r="E217" s="32">
        <f t="shared" si="16"/>
        <v>0</v>
      </c>
    </row>
    <row r="218">
      <c r="A218" s="20" t="s">
        <v>399</v>
      </c>
      <c r="B218" s="220"/>
      <c r="C218" s="216"/>
      <c r="D218" s="220"/>
      <c r="E218" s="32">
        <f t="shared" si="16"/>
        <v>0</v>
      </c>
    </row>
    <row r="219">
      <c r="A219" s="20" t="s">
        <v>400</v>
      </c>
      <c r="B219" s="220"/>
      <c r="C219" s="216"/>
      <c r="D219" s="220"/>
      <c r="E219" s="32">
        <f t="shared" si="16"/>
        <v>0</v>
      </c>
    </row>
    <row r="220">
      <c r="A220" s="20" t="s">
        <v>401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402</v>
      </c>
      <c r="B223" s="49"/>
      <c r="C223" s="49"/>
      <c r="D223" s="49"/>
      <c r="E223" s="49"/>
    </row>
    <row r="224">
      <c r="A224" s="26"/>
      <c r="B224" s="22" t="s">
        <v>389</v>
      </c>
      <c r="C224" s="21" t="s">
        <v>390</v>
      </c>
      <c r="D224" s="22" t="s">
        <v>391</v>
      </c>
      <c r="E224" s="22" t="s">
        <v>392</v>
      </c>
    </row>
    <row r="225">
      <c r="A225" s="20" t="s">
        <v>393</v>
      </c>
      <c r="B225" s="55"/>
      <c r="C225" s="54"/>
      <c r="D225" s="55"/>
      <c r="E225" s="20"/>
    </row>
    <row r="226">
      <c r="A226" s="20" t="s">
        <v>394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395</v>
      </c>
      <c r="B227" s="220"/>
      <c r="C227" s="216"/>
      <c r="D227" s="220"/>
      <c r="E227" s="32">
        <f t="shared" si="17"/>
        <v>0</v>
      </c>
    </row>
    <row r="228">
      <c r="A228" s="20" t="s">
        <v>396</v>
      </c>
      <c r="B228" s="220"/>
      <c r="C228" s="216"/>
      <c r="D228" s="220"/>
      <c r="E228" s="32">
        <f t="shared" si="17"/>
        <v>0</v>
      </c>
    </row>
    <row r="229">
      <c r="A229" s="20" t="s">
        <v>397</v>
      </c>
      <c r="B229" s="220"/>
      <c r="C229" s="216"/>
      <c r="D229" s="220"/>
      <c r="E229" s="32">
        <f t="shared" si="17"/>
        <v>0</v>
      </c>
    </row>
    <row r="230">
      <c r="A230" s="20" t="s">
        <v>398</v>
      </c>
      <c r="B230" s="220"/>
      <c r="C230" s="216"/>
      <c r="D230" s="220"/>
      <c r="E230" s="32">
        <f t="shared" si="17"/>
        <v>0</v>
      </c>
    </row>
    <row r="231">
      <c r="A231" s="20" t="s">
        <v>399</v>
      </c>
      <c r="B231" s="220"/>
      <c r="C231" s="216"/>
      <c r="D231" s="220"/>
      <c r="E231" s="32">
        <f t="shared" si="17"/>
        <v>0</v>
      </c>
    </row>
    <row r="232">
      <c r="A232" s="20" t="s">
        <v>400</v>
      </c>
      <c r="B232" s="220"/>
      <c r="C232" s="216"/>
      <c r="D232" s="220"/>
      <c r="E232" s="32">
        <f t="shared" si="17"/>
        <v>0</v>
      </c>
    </row>
    <row r="233">
      <c r="A233" s="20" t="s">
        <v>401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403</v>
      </c>
      <c r="B236" s="38"/>
      <c r="C236" s="38"/>
      <c r="D236" s="38"/>
      <c r="E236" s="38"/>
    </row>
    <row r="237">
      <c r="A237" s="38"/>
      <c r="B237" s="344" t="s">
        <v>404</v>
      </c>
      <c r="C237" s="344"/>
      <c r="D237" s="38"/>
      <c r="E237" s="38"/>
    </row>
    <row r="238">
      <c r="A238" s="56" t="s">
        <v>404</v>
      </c>
      <c r="B238" s="38"/>
      <c r="C238" s="216"/>
      <c r="D238" s="40">
        <f>C238</f>
        <v>0</v>
      </c>
      <c r="E238" s="38"/>
    </row>
    <row r="239">
      <c r="A239" s="45" t="s">
        <v>405</v>
      </c>
      <c r="B239" s="45"/>
      <c r="C239" s="45"/>
      <c r="D239" s="45"/>
      <c r="E239" s="45"/>
    </row>
    <row r="240">
      <c r="A240" s="20" t="s">
        <v>406</v>
      </c>
      <c r="B240" s="46" t="s">
        <v>299</v>
      </c>
      <c r="C240" s="216"/>
      <c r="D240" s="20"/>
      <c r="E240" s="20"/>
    </row>
    <row r="241">
      <c r="A241" s="20" t="s">
        <v>407</v>
      </c>
      <c r="B241" s="46" t="s">
        <v>299</v>
      </c>
      <c r="C241" s="216"/>
      <c r="D241" s="20"/>
      <c r="E241" s="20"/>
    </row>
    <row r="242">
      <c r="A242" s="20" t="s">
        <v>408</v>
      </c>
      <c r="B242" s="46" t="s">
        <v>299</v>
      </c>
      <c r="C242" s="216"/>
      <c r="D242" s="20"/>
      <c r="E242" s="20"/>
    </row>
    <row r="243">
      <c r="A243" s="20" t="s">
        <v>409</v>
      </c>
      <c r="B243" s="46" t="s">
        <v>299</v>
      </c>
      <c r="C243" s="216"/>
      <c r="D243" s="20"/>
      <c r="E243" s="20"/>
    </row>
    <row r="244">
      <c r="A244" s="20" t="s">
        <v>410</v>
      </c>
      <c r="B244" s="46" t="s">
        <v>299</v>
      </c>
      <c r="C244" s="216"/>
      <c r="D244" s="20"/>
      <c r="E244" s="20"/>
    </row>
    <row r="245">
      <c r="A245" s="20" t="s">
        <v>411</v>
      </c>
      <c r="B245" s="46" t="s">
        <v>299</v>
      </c>
      <c r="C245" s="216"/>
      <c r="D245" s="20"/>
      <c r="E245" s="20"/>
    </row>
    <row r="246">
      <c r="A246" s="20" t="s">
        <v>412</v>
      </c>
      <c r="B246" s="20"/>
      <c r="C246" s="27"/>
      <c r="D246" s="32">
        <f>SUM(C240:C245)</f>
        <v>0</v>
      </c>
      <c r="E246" s="20"/>
    </row>
    <row r="247">
      <c r="A247" s="45" t="s">
        <v>413</v>
      </c>
      <c r="B247" s="45"/>
      <c r="C247" s="45"/>
      <c r="D247" s="45"/>
      <c r="E247" s="45"/>
    </row>
    <row r="248">
      <c r="A248" s="26" t="s">
        <v>414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415</v>
      </c>
      <c r="B250" s="46" t="s">
        <v>299</v>
      </c>
      <c r="C250" s="216"/>
      <c r="D250" s="20"/>
      <c r="E250" s="20"/>
    </row>
    <row r="251">
      <c r="A251" s="26" t="s">
        <v>416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417</v>
      </c>
      <c r="B253" s="20"/>
      <c r="C253" s="27"/>
      <c r="D253" s="32">
        <f>SUM(C250:C252)</f>
        <v>0</v>
      </c>
      <c r="E253" s="20"/>
    </row>
    <row r="254">
      <c r="A254" s="45" t="s">
        <v>418</v>
      </c>
      <c r="B254" s="45"/>
      <c r="C254" s="45"/>
      <c r="D254" s="45"/>
      <c r="E254" s="45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418</v>
      </c>
      <c r="B256" s="46" t="s">
        <v>299</v>
      </c>
      <c r="C256" s="47"/>
      <c r="D256" s="20"/>
      <c r="E256" s="20"/>
    </row>
    <row r="257">
      <c r="A257" s="20" t="s">
        <v>420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421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422</v>
      </c>
      <c r="B265" s="38"/>
      <c r="C265" s="38"/>
      <c r="D265" s="38"/>
      <c r="E265" s="38"/>
    </row>
    <row r="266">
      <c r="A266" s="45" t="s">
        <v>423</v>
      </c>
      <c r="B266" s="45"/>
      <c r="C266" s="45"/>
      <c r="D266" s="45"/>
      <c r="E266" s="45"/>
    </row>
    <row r="267">
      <c r="A267" s="20" t="s">
        <v>424</v>
      </c>
      <c r="B267" s="46" t="s">
        <v>299</v>
      </c>
      <c r="C267" s="216"/>
      <c r="D267" s="20"/>
      <c r="E267" s="20"/>
    </row>
    <row r="268">
      <c r="A268" s="20" t="s">
        <v>425</v>
      </c>
      <c r="B268" s="46" t="s">
        <v>299</v>
      </c>
      <c r="C268" s="216"/>
      <c r="D268" s="20"/>
      <c r="E268" s="20"/>
    </row>
    <row r="269">
      <c r="A269" s="20" t="s">
        <v>426</v>
      </c>
      <c r="B269" s="46" t="s">
        <v>299</v>
      </c>
      <c r="C269" s="216"/>
      <c r="D269" s="20"/>
      <c r="E269" s="20"/>
    </row>
    <row r="270">
      <c r="A270" s="20" t="s">
        <v>427</v>
      </c>
      <c r="B270" s="46" t="s">
        <v>299</v>
      </c>
      <c r="C270" s="216"/>
      <c r="D270" s="20"/>
      <c r="E270" s="20"/>
    </row>
    <row r="271">
      <c r="A271" s="20" t="s">
        <v>428</v>
      </c>
      <c r="B271" s="46" t="s">
        <v>299</v>
      </c>
      <c r="C271" s="216"/>
      <c r="D271" s="20"/>
      <c r="E271" s="20"/>
    </row>
    <row r="272">
      <c r="A272" s="20" t="s">
        <v>429</v>
      </c>
      <c r="B272" s="46" t="s">
        <v>299</v>
      </c>
      <c r="C272" s="216"/>
      <c r="D272" s="20"/>
      <c r="E272" s="20"/>
    </row>
    <row r="273">
      <c r="A273" s="20" t="s">
        <v>430</v>
      </c>
      <c r="B273" s="46" t="s">
        <v>299</v>
      </c>
      <c r="C273" s="216"/>
      <c r="D273" s="20"/>
      <c r="E273" s="20"/>
    </row>
    <row r="274">
      <c r="A274" s="20" t="s">
        <v>431</v>
      </c>
      <c r="B274" s="46" t="s">
        <v>299</v>
      </c>
      <c r="C274" s="216"/>
      <c r="D274" s="20"/>
      <c r="E274" s="20"/>
    </row>
    <row r="275">
      <c r="A275" s="20" t="s">
        <v>432</v>
      </c>
      <c r="B275" s="46" t="s">
        <v>299</v>
      </c>
      <c r="C275" s="216"/>
      <c r="D275" s="20"/>
      <c r="E275" s="20"/>
    </row>
    <row r="276">
      <c r="A276" s="20" t="s">
        <v>433</v>
      </c>
      <c r="B276" s="46" t="s">
        <v>299</v>
      </c>
      <c r="C276" s="216"/>
      <c r="D276" s="20"/>
      <c r="E276" s="20"/>
    </row>
    <row r="277">
      <c r="A277" s="20" t="s">
        <v>434</v>
      </c>
      <c r="B277" s="20"/>
      <c r="C277" s="27"/>
      <c r="D277" s="32">
        <f>SUM(C267:C269)-C270+SUM(C271:C276)</f>
        <v>0</v>
      </c>
      <c r="E277" s="20"/>
    </row>
    <row r="278">
      <c r="A278" s="45" t="s">
        <v>435</v>
      </c>
      <c r="B278" s="45"/>
      <c r="C278" s="45"/>
      <c r="D278" s="45"/>
      <c r="E278" s="45"/>
    </row>
    <row r="279">
      <c r="A279" s="20" t="s">
        <v>424</v>
      </c>
      <c r="B279" s="46" t="s">
        <v>299</v>
      </c>
      <c r="C279" s="47"/>
      <c r="D279" s="20"/>
      <c r="E279" s="20"/>
    </row>
    <row r="280">
      <c r="A280" s="20" t="s">
        <v>425</v>
      </c>
      <c r="B280" s="46" t="s">
        <v>299</v>
      </c>
      <c r="C280" s="47"/>
      <c r="D280" s="20"/>
      <c r="E280" s="20"/>
    </row>
    <row r="281">
      <c r="A281" s="20" t="s">
        <v>436</v>
      </c>
      <c r="B281" s="46" t="s">
        <v>299</v>
      </c>
      <c r="C281" s="47"/>
      <c r="D281" s="20"/>
      <c r="E281" s="20"/>
    </row>
    <row r="282">
      <c r="A282" s="20" t="s">
        <v>437</v>
      </c>
      <c r="B282" s="20"/>
      <c r="C282" s="27"/>
      <c r="D282" s="32">
        <f>SUM(C279:C281)</f>
        <v>0</v>
      </c>
      <c r="E282" s="20"/>
    </row>
    <row r="283">
      <c r="A283" s="45" t="s">
        <v>438</v>
      </c>
      <c r="B283" s="45"/>
      <c r="C283" s="45"/>
      <c r="D283" s="45"/>
      <c r="E283" s="45"/>
    </row>
    <row r="284">
      <c r="A284" s="20" t="s">
        <v>393</v>
      </c>
      <c r="B284" s="46" t="s">
        <v>299</v>
      </c>
      <c r="C284" s="216"/>
      <c r="D284" s="20"/>
      <c r="E284" s="20"/>
    </row>
    <row r="285">
      <c r="A285" s="20" t="s">
        <v>394</v>
      </c>
      <c r="B285" s="46" t="s">
        <v>299</v>
      </c>
      <c r="C285" s="216"/>
      <c r="D285" s="20"/>
      <c r="E285" s="20"/>
    </row>
    <row r="286">
      <c r="A286" s="20" t="s">
        <v>395</v>
      </c>
      <c r="B286" s="46" t="s">
        <v>299</v>
      </c>
      <c r="C286" s="216"/>
      <c r="D286" s="20"/>
      <c r="E286" s="20"/>
    </row>
    <row r="287">
      <c r="A287" s="20" t="s">
        <v>439</v>
      </c>
      <c r="B287" s="46" t="s">
        <v>299</v>
      </c>
      <c r="C287" s="216"/>
      <c r="D287" s="20"/>
      <c r="E287" s="20"/>
    </row>
    <row r="288">
      <c r="A288" s="20" t="s">
        <v>440</v>
      </c>
      <c r="B288" s="46" t="s">
        <v>299</v>
      </c>
      <c r="C288" s="216"/>
      <c r="D288" s="20"/>
      <c r="E288" s="20"/>
    </row>
    <row r="289">
      <c r="A289" s="20" t="s">
        <v>441</v>
      </c>
      <c r="B289" s="46" t="s">
        <v>299</v>
      </c>
      <c r="C289" s="216"/>
      <c r="D289" s="20"/>
      <c r="E289" s="20"/>
    </row>
    <row r="290">
      <c r="A290" s="20" t="s">
        <v>400</v>
      </c>
      <c r="B290" s="46" t="s">
        <v>299</v>
      </c>
      <c r="C290" s="216"/>
      <c r="D290" s="20"/>
      <c r="E290" s="20"/>
    </row>
    <row r="291">
      <c r="A291" s="20" t="s">
        <v>401</v>
      </c>
      <c r="B291" s="46" t="s">
        <v>299</v>
      </c>
      <c r="C291" s="216"/>
      <c r="D291" s="20"/>
      <c r="E291" s="20"/>
    </row>
    <row r="292">
      <c r="A292" s="20" t="s">
        <v>442</v>
      </c>
      <c r="B292" s="20"/>
      <c r="C292" s="27"/>
      <c r="D292" s="32">
        <f>SUM(C284:C291)</f>
        <v>0</v>
      </c>
      <c r="E292" s="20"/>
    </row>
    <row r="293">
      <c r="A293" s="20" t="s">
        <v>443</v>
      </c>
      <c r="B293" s="46" t="s">
        <v>299</v>
      </c>
      <c r="C293" s="47"/>
      <c r="D293" s="20"/>
      <c r="E293" s="20"/>
    </row>
    <row r="294">
      <c r="A294" s="20" t="s">
        <v>444</v>
      </c>
      <c r="B294" s="20"/>
      <c r="C294" s="27"/>
      <c r="D294" s="32">
        <f>D292-C293</f>
        <v>0</v>
      </c>
      <c r="E294" s="20"/>
    </row>
    <row r="295">
      <c r="A295" s="45" t="s">
        <v>445</v>
      </c>
      <c r="B295" s="45"/>
      <c r="C295" s="45"/>
      <c r="D295" s="45"/>
      <c r="E295" s="45"/>
    </row>
    <row r="296">
      <c r="A296" s="20" t="s">
        <v>446</v>
      </c>
      <c r="B296" s="46" t="s">
        <v>299</v>
      </c>
      <c r="C296" s="216"/>
      <c r="D296" s="20"/>
      <c r="E296" s="20"/>
    </row>
    <row r="297">
      <c r="A297" s="20" t="s">
        <v>447</v>
      </c>
      <c r="B297" s="46" t="s">
        <v>299</v>
      </c>
      <c r="C297" s="216"/>
      <c r="D297" s="20"/>
      <c r="E297" s="20"/>
    </row>
    <row r="298">
      <c r="A298" s="20" t="s">
        <v>448</v>
      </c>
      <c r="B298" s="46" t="s">
        <v>299</v>
      </c>
      <c r="C298" s="216"/>
      <c r="D298" s="20"/>
      <c r="E298" s="20"/>
    </row>
    <row r="299">
      <c r="A299" s="20" t="s">
        <v>436</v>
      </c>
      <c r="B299" s="46" t="s">
        <v>299</v>
      </c>
      <c r="C299" s="216"/>
      <c r="D299" s="20"/>
      <c r="E299" s="20"/>
    </row>
    <row r="300">
      <c r="A300" s="20" t="s">
        <v>449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450</v>
      </c>
      <c r="B302" s="45"/>
      <c r="C302" s="45"/>
      <c r="D302" s="45"/>
      <c r="E302" s="45"/>
    </row>
    <row r="303">
      <c r="A303" s="20" t="s">
        <v>451</v>
      </c>
      <c r="B303" s="46" t="s">
        <v>299</v>
      </c>
      <c r="C303" s="216"/>
      <c r="D303" s="20"/>
      <c r="E303" s="20"/>
    </row>
    <row r="304">
      <c r="A304" s="20" t="s">
        <v>452</v>
      </c>
      <c r="B304" s="46" t="s">
        <v>299</v>
      </c>
      <c r="C304" s="216"/>
      <c r="D304" s="20"/>
      <c r="E304" s="20"/>
    </row>
    <row r="305">
      <c r="A305" s="20" t="s">
        <v>453</v>
      </c>
      <c r="B305" s="46" t="s">
        <v>299</v>
      </c>
      <c r="C305" s="216"/>
      <c r="D305" s="20"/>
      <c r="E305" s="20"/>
    </row>
    <row r="306">
      <c r="A306" s="20" t="s">
        <v>454</v>
      </c>
      <c r="B306" s="46" t="s">
        <v>299</v>
      </c>
      <c r="C306" s="216"/>
      <c r="D306" s="20"/>
      <c r="E306" s="20"/>
    </row>
    <row r="307">
      <c r="A307" s="20" t="s">
        <v>455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456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457</v>
      </c>
      <c r="B313" s="38"/>
      <c r="C313" s="38"/>
      <c r="D313" s="38"/>
      <c r="E313" s="38"/>
    </row>
    <row r="314">
      <c r="A314" s="45" t="s">
        <v>458</v>
      </c>
      <c r="B314" s="45"/>
      <c r="C314" s="45"/>
      <c r="D314" s="45"/>
      <c r="E314" s="45"/>
    </row>
    <row r="315">
      <c r="A315" s="20" t="s">
        <v>459</v>
      </c>
      <c r="B315" s="46" t="s">
        <v>299</v>
      </c>
      <c r="C315" s="216"/>
      <c r="D315" s="20"/>
      <c r="E315" s="20"/>
    </row>
    <row r="316">
      <c r="A316" s="20" t="s">
        <v>460</v>
      </c>
      <c r="B316" s="46" t="s">
        <v>299</v>
      </c>
      <c r="C316" s="216"/>
      <c r="D316" s="20"/>
      <c r="E316" s="20"/>
    </row>
    <row r="317">
      <c r="A317" s="20" t="s">
        <v>461</v>
      </c>
      <c r="B317" s="46" t="s">
        <v>299</v>
      </c>
      <c r="C317" s="216"/>
      <c r="D317" s="20"/>
      <c r="E317" s="20"/>
    </row>
    <row r="318">
      <c r="A318" s="20" t="s">
        <v>462</v>
      </c>
      <c r="B318" s="46" t="s">
        <v>299</v>
      </c>
      <c r="C318" s="216"/>
      <c r="D318" s="20"/>
      <c r="E318" s="20"/>
    </row>
    <row r="319">
      <c r="A319" s="20" t="s">
        <v>463</v>
      </c>
      <c r="B319" s="46" t="s">
        <v>299</v>
      </c>
      <c r="C319" s="216"/>
      <c r="D319" s="20"/>
      <c r="E319" s="20"/>
    </row>
    <row r="320">
      <c r="A320" s="20" t="s">
        <v>464</v>
      </c>
      <c r="B320" s="46" t="s">
        <v>299</v>
      </c>
      <c r="C320" s="216"/>
      <c r="D320" s="20"/>
      <c r="E320" s="20"/>
    </row>
    <row r="321">
      <c r="A321" s="20" t="s">
        <v>465</v>
      </c>
      <c r="B321" s="46" t="s">
        <v>299</v>
      </c>
      <c r="C321" s="216"/>
      <c r="D321" s="20"/>
      <c r="E321" s="20"/>
    </row>
    <row r="322">
      <c r="A322" s="20" t="s">
        <v>466</v>
      </c>
      <c r="B322" s="46" t="s">
        <v>299</v>
      </c>
      <c r="C322" s="216"/>
      <c r="D322" s="20"/>
      <c r="E322" s="20"/>
    </row>
    <row r="323">
      <c r="A323" s="20" t="s">
        <v>467</v>
      </c>
      <c r="B323" s="46" t="s">
        <v>299</v>
      </c>
      <c r="C323" s="216"/>
      <c r="D323" s="20"/>
      <c r="E323" s="20"/>
    </row>
    <row r="324">
      <c r="A324" s="20" t="s">
        <v>468</v>
      </c>
      <c r="B324" s="46" t="s">
        <v>299</v>
      </c>
      <c r="C324" s="216"/>
      <c r="D324" s="20"/>
      <c r="E324" s="20"/>
    </row>
    <row r="325">
      <c r="A325" s="20" t="s">
        <v>469</v>
      </c>
      <c r="B325" s="20"/>
      <c r="C325" s="27"/>
      <c r="D325" s="32">
        <f>SUM(C315:C324)</f>
        <v>0</v>
      </c>
      <c r="E325" s="20"/>
    </row>
    <row r="326">
      <c r="A326" s="45" t="s">
        <v>470</v>
      </c>
      <c r="B326" s="45"/>
      <c r="C326" s="45"/>
      <c r="D326" s="45"/>
      <c r="E326" s="45"/>
    </row>
    <row r="327">
      <c r="A327" s="20" t="s">
        <v>471</v>
      </c>
      <c r="B327" s="46" t="s">
        <v>299</v>
      </c>
      <c r="C327" s="216"/>
      <c r="D327" s="20"/>
      <c r="E327" s="20"/>
    </row>
    <row r="328">
      <c r="A328" s="20" t="s">
        <v>472</v>
      </c>
      <c r="B328" s="46" t="s">
        <v>299</v>
      </c>
      <c r="C328" s="216"/>
      <c r="D328" s="20"/>
      <c r="E328" s="20"/>
    </row>
    <row r="329">
      <c r="A329" s="20" t="s">
        <v>473</v>
      </c>
      <c r="B329" s="46" t="s">
        <v>299</v>
      </c>
      <c r="C329" s="216"/>
      <c r="D329" s="20"/>
      <c r="E329" s="20"/>
    </row>
    <row r="330">
      <c r="A330" s="20" t="s">
        <v>474</v>
      </c>
      <c r="B330" s="20"/>
      <c r="C330" s="27"/>
      <c r="D330" s="32">
        <f>SUM(C327:C329)</f>
        <v>0</v>
      </c>
      <c r="E330" s="20"/>
    </row>
    <row r="331">
      <c r="A331" s="45" t="s">
        <v>475</v>
      </c>
      <c r="B331" s="45"/>
      <c r="C331" s="45"/>
      <c r="D331" s="45"/>
      <c r="E331" s="45"/>
    </row>
    <row r="332">
      <c r="A332" s="20" t="s">
        <v>476</v>
      </c>
      <c r="B332" s="46" t="s">
        <v>299</v>
      </c>
      <c r="C332" s="216"/>
      <c r="D332" s="20"/>
      <c r="E332" s="20"/>
    </row>
    <row r="333">
      <c r="A333" s="20" t="s">
        <v>477</v>
      </c>
      <c r="B333" s="46" t="s">
        <v>299</v>
      </c>
      <c r="C333" s="216"/>
      <c r="D333" s="20"/>
      <c r="E333" s="20"/>
    </row>
    <row r="334">
      <c r="A334" s="20" t="s">
        <v>478</v>
      </c>
      <c r="B334" s="46" t="s">
        <v>299</v>
      </c>
      <c r="C334" s="216"/>
      <c r="D334" s="20"/>
      <c r="E334" s="20"/>
    </row>
    <row r="335">
      <c r="A335" s="26" t="s">
        <v>479</v>
      </c>
      <c r="B335" s="46" t="s">
        <v>299</v>
      </c>
      <c r="C335" s="216"/>
      <c r="D335" s="20"/>
      <c r="E335" s="20"/>
    </row>
    <row r="336">
      <c r="A336" s="20" t="s">
        <v>480</v>
      </c>
      <c r="B336" s="46" t="s">
        <v>299</v>
      </c>
      <c r="C336" s="216"/>
      <c r="D336" s="20"/>
      <c r="E336" s="20"/>
    </row>
    <row r="337">
      <c r="A337" s="26" t="s">
        <v>481</v>
      </c>
      <c r="B337" s="46" t="s">
        <v>299</v>
      </c>
      <c r="C337" s="216"/>
      <c r="D337" s="20"/>
      <c r="E337" s="20"/>
    </row>
    <row r="338">
      <c r="A338" s="26" t="s">
        <v>482</v>
      </c>
      <c r="B338" s="46" t="s">
        <v>299</v>
      </c>
      <c r="C338" s="272"/>
      <c r="D338" s="20"/>
      <c r="E338" s="20"/>
    </row>
    <row r="339">
      <c r="A339" s="20" t="s">
        <v>483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484</v>
      </c>
      <c r="B341" s="20"/>
      <c r="C341" s="27"/>
      <c r="D341" s="32">
        <f>C324</f>
        <v>0</v>
      </c>
      <c r="E341" s="20"/>
    </row>
    <row r="342">
      <c r="A342" s="20" t="s">
        <v>485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486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487</v>
      </c>
      <c r="B346" s="46" t="s">
        <v>299</v>
      </c>
      <c r="C346" s="234"/>
      <c r="D346" s="20"/>
      <c r="E346" s="20"/>
    </row>
    <row r="347">
      <c r="A347" s="20" t="s">
        <v>488</v>
      </c>
      <c r="B347" s="46" t="s">
        <v>299</v>
      </c>
      <c r="C347" s="234"/>
      <c r="D347" s="20"/>
      <c r="E347" s="20"/>
    </row>
    <row r="348">
      <c r="A348" s="20" t="s">
        <v>489</v>
      </c>
      <c r="B348" s="46" t="s">
        <v>299</v>
      </c>
      <c r="C348" s="234"/>
      <c r="D348" s="20"/>
      <c r="E348" s="20"/>
    </row>
    <row r="349">
      <c r="A349" s="20" t="s">
        <v>490</v>
      </c>
      <c r="B349" s="46" t="s">
        <v>299</v>
      </c>
      <c r="C349" s="234"/>
      <c r="D349" s="20"/>
      <c r="E349" s="20"/>
    </row>
    <row r="350">
      <c r="A350" s="20" t="s">
        <v>491</v>
      </c>
      <c r="B350" s="46" t="s">
        <v>299</v>
      </c>
      <c r="C350" s="234"/>
      <c r="D350" s="20"/>
      <c r="E350" s="20"/>
    </row>
    <row r="351">
      <c r="A351" s="20" t="s">
        <v>492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493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494</v>
      </c>
      <c r="B357" s="38"/>
      <c r="C357" s="38"/>
      <c r="D357" s="38"/>
      <c r="E357" s="38"/>
    </row>
    <row r="358">
      <c r="A358" s="45" t="s">
        <v>495</v>
      </c>
      <c r="B358" s="45"/>
      <c r="C358" s="45"/>
      <c r="D358" s="45"/>
      <c r="E358" s="45"/>
    </row>
    <row r="359">
      <c r="A359" s="20" t="s">
        <v>496</v>
      </c>
      <c r="B359" s="46" t="s">
        <v>299</v>
      </c>
      <c r="C359" s="235"/>
      <c r="D359" s="20"/>
      <c r="E359" s="20"/>
    </row>
    <row r="360">
      <c r="A360" s="20" t="s">
        <v>497</v>
      </c>
      <c r="B360" s="46" t="s">
        <v>299</v>
      </c>
      <c r="C360" s="235"/>
      <c r="D360" s="20"/>
      <c r="E360" s="20"/>
    </row>
    <row r="361">
      <c r="A361" s="20" t="s">
        <v>498</v>
      </c>
      <c r="B361" s="20"/>
      <c r="C361" s="27"/>
      <c r="D361" s="32">
        <f>SUM(C359:C360)</f>
        <v>0</v>
      </c>
      <c r="E361" s="20"/>
    </row>
    <row r="362">
      <c r="A362" s="45" t="s">
        <v>499</v>
      </c>
      <c r="B362" s="45"/>
      <c r="C362" s="45"/>
      <c r="D362" s="45"/>
      <c r="E362" s="45"/>
    </row>
    <row r="363">
      <c r="A363" s="20" t="s">
        <v>404</v>
      </c>
      <c r="B363" s="45"/>
      <c r="C363" s="216"/>
      <c r="D363" s="20"/>
      <c r="E363" s="45"/>
    </row>
    <row r="364">
      <c r="A364" s="20" t="s">
        <v>500</v>
      </c>
      <c r="B364" s="46" t="s">
        <v>299</v>
      </c>
      <c r="C364" s="216"/>
      <c r="D364" s="20"/>
      <c r="E364" s="20"/>
    </row>
    <row r="365">
      <c r="A365" s="20" t="s">
        <v>501</v>
      </c>
      <c r="B365" s="46" t="s">
        <v>299</v>
      </c>
      <c r="C365" s="216"/>
      <c r="D365" s="20"/>
      <c r="E365" s="20"/>
    </row>
    <row r="366">
      <c r="A366" s="20" t="s">
        <v>502</v>
      </c>
      <c r="B366" s="46" t="s">
        <v>299</v>
      </c>
      <c r="C366" s="216"/>
      <c r="D366" s="20"/>
      <c r="E366" s="20"/>
    </row>
    <row r="367">
      <c r="A367" s="20" t="s">
        <v>421</v>
      </c>
      <c r="B367" s="20"/>
      <c r="C367" s="27"/>
      <c r="D367" s="32">
        <f>SUM(C363:C366)</f>
        <v>0</v>
      </c>
      <c r="E367" s="20"/>
    </row>
    <row r="368">
      <c r="A368" s="20" t="s">
        <v>503</v>
      </c>
      <c r="B368" s="20"/>
      <c r="C368" s="27"/>
      <c r="D368" s="32">
        <f>D361-D367</f>
        <v>0</v>
      </c>
      <c r="E368" s="20"/>
    </row>
    <row r="369">
      <c r="A369" s="58" t="s">
        <v>504</v>
      </c>
      <c r="B369" s="45"/>
      <c r="C369" s="45"/>
      <c r="D369" s="45"/>
      <c r="E369" s="45"/>
    </row>
    <row r="370">
      <c r="A370" s="32" t="s">
        <v>505</v>
      </c>
      <c r="B370" s="20"/>
      <c r="C370" s="20"/>
      <c r="D370" s="20"/>
      <c r="E370" s="20"/>
    </row>
    <row r="371">
      <c r="A371" s="59" t="s">
        <v>506</v>
      </c>
      <c r="B371" s="40" t="s">
        <v>299</v>
      </c>
      <c r="C371" s="273"/>
      <c r="D371" s="32"/>
      <c r="E371" s="32"/>
    </row>
    <row r="372">
      <c r="A372" s="59" t="s">
        <v>507</v>
      </c>
      <c r="B372" s="40" t="s">
        <v>299</v>
      </c>
      <c r="C372" s="273"/>
      <c r="D372" s="32"/>
      <c r="E372" s="32"/>
    </row>
    <row r="373">
      <c r="A373" s="59" t="s">
        <v>508</v>
      </c>
      <c r="B373" s="40" t="s">
        <v>299</v>
      </c>
      <c r="C373" s="273"/>
      <c r="D373" s="32"/>
      <c r="E373" s="32"/>
    </row>
    <row r="374">
      <c r="A374" s="59" t="s">
        <v>509</v>
      </c>
      <c r="B374" s="40" t="s">
        <v>299</v>
      </c>
      <c r="C374" s="273"/>
      <c r="D374" s="32"/>
      <c r="E374" s="32"/>
    </row>
    <row r="375">
      <c r="A375" s="59" t="s">
        <v>510</v>
      </c>
      <c r="B375" s="40" t="s">
        <v>299</v>
      </c>
      <c r="C375" s="273"/>
      <c r="D375" s="32"/>
      <c r="E375" s="32"/>
    </row>
    <row r="376">
      <c r="A376" s="59" t="s">
        <v>511</v>
      </c>
      <c r="B376" s="40" t="s">
        <v>299</v>
      </c>
      <c r="C376" s="273"/>
      <c r="D376" s="32"/>
      <c r="E376" s="32"/>
    </row>
    <row r="377">
      <c r="A377" s="59" t="s">
        <v>512</v>
      </c>
      <c r="B377" s="40" t="s">
        <v>299</v>
      </c>
      <c r="C377" s="273"/>
      <c r="D377" s="32"/>
      <c r="E377" s="32"/>
    </row>
    <row r="378">
      <c r="A378" s="59" t="s">
        <v>513</v>
      </c>
      <c r="B378" s="40" t="s">
        <v>299</v>
      </c>
      <c r="C378" s="273"/>
      <c r="D378" s="32"/>
      <c r="E378" s="32"/>
    </row>
    <row r="379">
      <c r="A379" s="59" t="s">
        <v>514</v>
      </c>
      <c r="B379" s="40" t="s">
        <v>299</v>
      </c>
      <c r="C379" s="273"/>
      <c r="D379" s="32"/>
      <c r="E379" s="32"/>
    </row>
    <row r="380">
      <c r="A380" s="59" t="s">
        <v>515</v>
      </c>
      <c r="B380" s="40" t="s">
        <v>299</v>
      </c>
      <c r="C380" s="273"/>
      <c r="D380" s="32"/>
      <c r="E380" s="32"/>
    </row>
    <row r="381">
      <c r="A381" s="59" t="s">
        <v>516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517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518</v>
      </c>
      <c r="B383" s="46" t="s">
        <v>299</v>
      </c>
      <c r="C383" s="47"/>
      <c r="D383" s="32"/>
      <c r="E383" s="20"/>
    </row>
    <row r="384">
      <c r="A384" s="20" t="s">
        <v>519</v>
      </c>
      <c r="B384" s="20"/>
      <c r="C384" s="27"/>
      <c r="D384" s="32">
        <f>D382+C383</f>
        <v>0</v>
      </c>
      <c r="E384" s="20"/>
    </row>
    <row r="385">
      <c r="A385" s="20" t="s">
        <v>520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521</v>
      </c>
      <c r="B389" s="45"/>
      <c r="C389" s="45"/>
      <c r="D389" s="45"/>
      <c r="E389" s="45"/>
    </row>
    <row r="390">
      <c r="A390" s="20" t="s">
        <v>522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523</v>
      </c>
      <c r="B393" s="46" t="s">
        <v>299</v>
      </c>
      <c r="C393" s="216"/>
      <c r="D393" s="20"/>
      <c r="E393" s="20"/>
    </row>
    <row r="394">
      <c r="A394" s="20" t="s">
        <v>524</v>
      </c>
      <c r="B394" s="46" t="s">
        <v>299</v>
      </c>
      <c r="C394" s="216"/>
      <c r="D394" s="20"/>
      <c r="E394" s="20"/>
    </row>
    <row r="395">
      <c r="A395" s="20" t="s">
        <v>525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526</v>
      </c>
      <c r="B397" s="46" t="s">
        <v>299</v>
      </c>
      <c r="C397" s="216"/>
      <c r="D397" s="20"/>
      <c r="E397" s="20"/>
    </row>
    <row r="398">
      <c r="A398" s="20" t="s">
        <v>527</v>
      </c>
      <c r="B398" s="46" t="s">
        <v>299</v>
      </c>
      <c r="C398" s="216"/>
      <c r="D398" s="20"/>
      <c r="E398" s="20"/>
    </row>
    <row r="399">
      <c r="A399" s="20" t="s">
        <v>528</v>
      </c>
      <c r="B399" s="46" t="s">
        <v>299</v>
      </c>
      <c r="C399" s="216"/>
      <c r="D399" s="20"/>
      <c r="E399" s="20"/>
    </row>
    <row r="400">
      <c r="A400" s="20" t="s">
        <v>529</v>
      </c>
      <c r="B400" s="46" t="s">
        <v>299</v>
      </c>
      <c r="C400" s="216"/>
      <c r="D400" s="20"/>
      <c r="E400" s="20"/>
    </row>
    <row r="401">
      <c r="A401" s="32" t="s">
        <v>530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531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532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533</v>
      </c>
      <c r="B417" s="20"/>
      <c r="C417" s="27"/>
      <c r="D417" s="32">
        <f>SUM(C390:C400,D416)</f>
        <v>0</v>
      </c>
      <c r="E417" s="32"/>
    </row>
    <row r="418">
      <c r="A418" s="32" t="s">
        <v>534</v>
      </c>
      <c r="B418" s="20"/>
      <c r="C418" s="27"/>
      <c r="D418" s="32">
        <f>D385-D417</f>
        <v>0</v>
      </c>
      <c r="E418" s="32"/>
    </row>
    <row r="419">
      <c r="A419" s="32" t="s">
        <v>535</v>
      </c>
      <c r="B419" s="20"/>
      <c r="C419" s="236"/>
      <c r="D419" s="32"/>
      <c r="E419" s="32"/>
    </row>
    <row r="420">
      <c r="A420" s="59" t="s">
        <v>536</v>
      </c>
      <c r="B420" s="46" t="s">
        <v>299</v>
      </c>
      <c r="C420" s="273"/>
      <c r="D420" s="32"/>
      <c r="E420" s="32"/>
    </row>
    <row r="421">
      <c r="A421" s="61" t="s">
        <v>537</v>
      </c>
      <c r="B421" s="20"/>
      <c r="C421" s="20"/>
      <c r="D421" s="32">
        <f>SUM(C419:C420)</f>
        <v>0</v>
      </c>
      <c r="E421" s="32"/>
    </row>
    <row r="422">
      <c r="A422" s="32" t="s">
        <v>538</v>
      </c>
      <c r="B422" s="20"/>
      <c r="C422" s="27"/>
      <c r="D422" s="32">
        <f>D418+D421</f>
        <v>0</v>
      </c>
      <c r="E422" s="32"/>
      <c r="F422" s="63"/>
    </row>
    <row r="423">
      <c r="A423" s="32" t="s">
        <v>539</v>
      </c>
      <c r="B423" s="46" t="s">
        <v>299</v>
      </c>
      <c r="C423" s="47"/>
      <c r="D423" s="32"/>
      <c r="E423" s="20"/>
    </row>
    <row r="424">
      <c r="A424" s="20" t="s">
        <v>540</v>
      </c>
      <c r="B424" s="46" t="s">
        <v>299</v>
      </c>
      <c r="C424" s="47"/>
      <c r="D424" s="32"/>
      <c r="E424" s="20"/>
    </row>
    <row r="425">
      <c r="A425" s="20" t="s">
        <v>541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542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543</v>
      </c>
      <c r="D614" s="257" t="s">
        <v>544</v>
      </c>
      <c r="E614" s="259" t="s">
        <v>545</v>
      </c>
      <c r="F614" s="260" t="s">
        <v>546</v>
      </c>
      <c r="G614" s="257" t="s">
        <v>547</v>
      </c>
      <c r="H614" s="260" t="s">
        <v>548</v>
      </c>
      <c r="I614" s="257" t="s">
        <v>549</v>
      </c>
      <c r="J614" s="257" t="s">
        <v>550</v>
      </c>
      <c r="K614" s="249" t="s">
        <v>551</v>
      </c>
      <c r="L614" s="250" t="s">
        <v>552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553</v>
      </c>
    </row>
    <row r="616" ht="12.6" customHeight="1" s="231" customFormat="1">
      <c r="A616" s="251"/>
      <c r="B616" s="250" t="s">
        <v>554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555</v>
      </c>
    </row>
    <row r="617" ht="12.6" customHeight="1" s="231" customFormat="1">
      <c r="A617" s="251">
        <v>8310</v>
      </c>
      <c r="B617" s="255" t="s">
        <v>556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557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558</v>
      </c>
    </row>
    <row r="619" ht="12.6" customHeight="1" s="231" customFormat="1">
      <c r="A619" s="251">
        <v>8470</v>
      </c>
      <c r="B619" s="255" t="s">
        <v>559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560</v>
      </c>
    </row>
    <row r="620" ht="12.6" customHeight="1" s="231" customFormat="1">
      <c r="A620" s="251">
        <v>8610</v>
      </c>
      <c r="B620" s="255" t="s">
        <v>561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562</v>
      </c>
    </row>
    <row r="621" ht="12.6" customHeight="1" s="231" customFormat="1">
      <c r="A621" s="251">
        <v>8790</v>
      </c>
      <c r="B621" s="255" t="s">
        <v>563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564</v>
      </c>
    </row>
    <row r="622" ht="12.6" customHeight="1" s="231" customFormat="1">
      <c r="A622" s="251">
        <v>8630</v>
      </c>
      <c r="B622" s="255" t="s">
        <v>565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566</v>
      </c>
    </row>
    <row r="623" ht="12.6" customHeight="1" s="231" customFormat="1">
      <c r="A623" s="251">
        <v>8770</v>
      </c>
      <c r="B623" s="250" t="s">
        <v>567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568</v>
      </c>
    </row>
    <row r="624" ht="12.6" customHeight="1" s="231" customFormat="1">
      <c r="A624" s="251">
        <v>8640</v>
      </c>
      <c r="B624" s="255" t="s">
        <v>569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570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571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572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573</v>
      </c>
    </row>
    <row r="628" ht="12.6" customHeight="1" s="231" customFormat="1">
      <c r="A628" s="251">
        <v>8620</v>
      </c>
      <c r="B628" s="250" t="s">
        <v>574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575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576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577</v>
      </c>
    </row>
    <row r="631" ht="12.6" customHeight="1" s="231" customFormat="1">
      <c r="A631" s="251">
        <v>8350</v>
      </c>
      <c r="B631" s="255" t="s">
        <v>578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579</v>
      </c>
    </row>
    <row r="632" ht="12.6" customHeight="1" s="231" customFormat="1">
      <c r="A632" s="251">
        <v>8200</v>
      </c>
      <c r="B632" s="255" t="s">
        <v>580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581</v>
      </c>
    </row>
    <row r="633" ht="12.6" customHeight="1" s="231" customFormat="1">
      <c r="A633" s="251">
        <v>8360</v>
      </c>
      <c r="B633" s="255" t="s">
        <v>582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583</v>
      </c>
    </row>
    <row r="634" ht="12.6" customHeight="1" s="231" customFormat="1">
      <c r="A634" s="251">
        <v>8370</v>
      </c>
      <c r="B634" s="255" t="s">
        <v>584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585</v>
      </c>
    </row>
    <row r="635" ht="12.6" customHeight="1" s="231" customFormat="1">
      <c r="A635" s="251">
        <v>8490</v>
      </c>
      <c r="B635" s="255" t="s">
        <v>586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587</v>
      </c>
    </row>
    <row r="636" ht="12.6" customHeight="1" s="231" customFormat="1">
      <c r="A636" s="251">
        <v>8530</v>
      </c>
      <c r="B636" s="255" t="s">
        <v>588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589</v>
      </c>
    </row>
    <row r="637" ht="12.6" customHeight="1" s="231" customFormat="1">
      <c r="A637" s="251">
        <v>8480</v>
      </c>
      <c r="B637" s="255" t="s">
        <v>590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591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592</v>
      </c>
    </row>
    <row r="639" ht="12.6" customHeight="1" s="231" customFormat="1">
      <c r="A639" s="251">
        <v>8590</v>
      </c>
      <c r="B639" s="255" t="s">
        <v>593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594</v>
      </c>
    </row>
    <row r="640" ht="12.6" customHeight="1" s="231" customFormat="1">
      <c r="A640" s="251">
        <v>8660</v>
      </c>
      <c r="B640" s="255" t="s">
        <v>595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596</v>
      </c>
    </row>
    <row r="641" ht="12.6" customHeight="1" s="231" customFormat="1">
      <c r="A641" s="251">
        <v>8670</v>
      </c>
      <c r="B641" s="255" t="s">
        <v>597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598</v>
      </c>
    </row>
    <row r="642" ht="12.6" customHeight="1" s="231" customFormat="1">
      <c r="A642" s="251">
        <v>8680</v>
      </c>
      <c r="B642" s="255" t="s">
        <v>599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600</v>
      </c>
    </row>
    <row r="643" ht="12.6" customHeight="1" s="231" customFormat="1">
      <c r="A643" s="251">
        <v>8690</v>
      </c>
      <c r="B643" s="255" t="s">
        <v>601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602</v>
      </c>
    </row>
    <row r="644" ht="12.6" customHeight="1" s="231" customFormat="1">
      <c r="A644" s="251">
        <v>8700</v>
      </c>
      <c r="B644" s="255" t="s">
        <v>603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604</v>
      </c>
    </row>
    <row r="645" ht="12.6" customHeight="1" s="231" customFormat="1">
      <c r="A645" s="251">
        <v>8710</v>
      </c>
      <c r="B645" s="255" t="s">
        <v>605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606</v>
      </c>
    </row>
    <row r="646" ht="12.6" customHeight="1" s="231" customFormat="1">
      <c r="A646" s="251">
        <v>8720</v>
      </c>
      <c r="B646" s="255" t="s">
        <v>607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608</v>
      </c>
    </row>
    <row r="647" ht="12.6" customHeight="1" s="231" customFormat="1">
      <c r="A647" s="251">
        <v>8730</v>
      </c>
      <c r="B647" s="255" t="s">
        <v>609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610</v>
      </c>
    </row>
    <row r="648" ht="12.6" customHeight="1" s="231" customFormat="1">
      <c r="A648" s="251">
        <v>8740</v>
      </c>
      <c r="B648" s="255" t="s">
        <v>611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612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613</v>
      </c>
      <c r="M667" s="249" t="s">
        <v>614</v>
      </c>
    </row>
    <row r="668" ht="12.6" customHeight="1" s="231" customFormat="1">
      <c r="C668" s="249" t="s">
        <v>543</v>
      </c>
      <c r="D668" s="249" t="s">
        <v>544</v>
      </c>
      <c r="E668" s="250" t="s">
        <v>545</v>
      </c>
      <c r="F668" s="249" t="s">
        <v>546</v>
      </c>
      <c r="G668" s="249" t="s">
        <v>547</v>
      </c>
      <c r="H668" s="249" t="s">
        <v>548</v>
      </c>
      <c r="I668" s="249" t="s">
        <v>549</v>
      </c>
      <c r="J668" s="249" t="s">
        <v>550</v>
      </c>
      <c r="K668" s="249" t="s">
        <v>551</v>
      </c>
      <c r="L668" s="250" t="s">
        <v>552</v>
      </c>
      <c r="M668" s="249" t="s">
        <v>615</v>
      </c>
    </row>
    <row r="669" ht="12.6" customHeight="1" s="231" customFormat="1">
      <c r="A669" s="251">
        <v>6010</v>
      </c>
      <c r="B669" s="250" t="s">
        <v>342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616</v>
      </c>
    </row>
    <row r="670" ht="12.6" customHeight="1" s="231" customFormat="1">
      <c r="A670" s="251">
        <v>6030</v>
      </c>
      <c r="B670" s="250" t="s">
        <v>343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617</v>
      </c>
    </row>
    <row r="671" ht="12.6" customHeight="1" s="231" customFormat="1">
      <c r="A671" s="251">
        <v>6070</v>
      </c>
      <c r="B671" s="250" t="s">
        <v>618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619</v>
      </c>
    </row>
    <row r="672" ht="12.6" customHeight="1" s="231" customFormat="1">
      <c r="A672" s="251">
        <v>6100</v>
      </c>
      <c r="B672" s="250" t="s">
        <v>620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621</v>
      </c>
    </row>
    <row r="673" ht="12.6" customHeight="1" s="231" customFormat="1">
      <c r="A673" s="251">
        <v>6120</v>
      </c>
      <c r="B673" s="250" t="s">
        <v>622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623</v>
      </c>
    </row>
    <row r="674" ht="12.6" customHeight="1" s="231" customFormat="1">
      <c r="A674" s="251">
        <v>6140</v>
      </c>
      <c r="B674" s="250" t="s">
        <v>624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625</v>
      </c>
    </row>
    <row r="675" ht="12.6" customHeight="1" s="231" customFormat="1">
      <c r="A675" s="251">
        <v>6150</v>
      </c>
      <c r="B675" s="250" t="s">
        <v>626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627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628</v>
      </c>
    </row>
    <row r="677" ht="12.6" customHeight="1" s="231" customFormat="1">
      <c r="A677" s="251">
        <v>6200</v>
      </c>
      <c r="B677" s="250" t="s">
        <v>348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629</v>
      </c>
    </row>
    <row r="678" ht="12.6" customHeight="1" s="231" customFormat="1">
      <c r="A678" s="251">
        <v>6210</v>
      </c>
      <c r="B678" s="250" t="s">
        <v>349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630</v>
      </c>
    </row>
    <row r="679" ht="12.6" customHeight="1" s="231" customFormat="1">
      <c r="A679" s="251">
        <v>6330</v>
      </c>
      <c r="B679" s="250" t="s">
        <v>631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632</v>
      </c>
    </row>
    <row r="680" ht="12.6" customHeight="1" s="231" customFormat="1">
      <c r="A680" s="251">
        <v>6400</v>
      </c>
      <c r="B680" s="250" t="s">
        <v>633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634</v>
      </c>
    </row>
    <row r="681" ht="12.6" customHeight="1" s="231" customFormat="1">
      <c r="A681" s="251">
        <v>7010</v>
      </c>
      <c r="B681" s="250" t="s">
        <v>635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636</v>
      </c>
    </row>
    <row r="682" ht="12.6" customHeight="1" s="231" customFormat="1">
      <c r="A682" s="251">
        <v>7020</v>
      </c>
      <c r="B682" s="250" t="s">
        <v>637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638</v>
      </c>
    </row>
    <row r="683" ht="12.6" customHeight="1" s="231" customFormat="1">
      <c r="A683" s="251">
        <v>7030</v>
      </c>
      <c r="B683" s="250" t="s">
        <v>639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640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641</v>
      </c>
    </row>
    <row r="685" ht="12.6" customHeight="1" s="231" customFormat="1">
      <c r="A685" s="251">
        <v>7050</v>
      </c>
      <c r="B685" s="250" t="s">
        <v>642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643</v>
      </c>
    </row>
    <row r="686" ht="12.6" customHeight="1" s="231" customFormat="1">
      <c r="A686" s="251">
        <v>7060</v>
      </c>
      <c r="B686" s="250" t="s">
        <v>644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645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646</v>
      </c>
    </row>
    <row r="688" ht="12.6" customHeight="1" s="231" customFormat="1">
      <c r="A688" s="251">
        <v>7110</v>
      </c>
      <c r="B688" s="250" t="s">
        <v>647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648</v>
      </c>
    </row>
    <row r="689" ht="12.6" customHeight="1" s="231" customFormat="1">
      <c r="A689" s="251">
        <v>7120</v>
      </c>
      <c r="B689" s="250" t="s">
        <v>649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650</v>
      </c>
    </row>
    <row r="690" ht="12.6" customHeight="1" s="231" customFormat="1">
      <c r="A690" s="251">
        <v>7130</v>
      </c>
      <c r="B690" s="250" t="s">
        <v>651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652</v>
      </c>
    </row>
    <row r="691" ht="12.6" customHeight="1" s="231" customFormat="1">
      <c r="A691" s="251">
        <v>7140</v>
      </c>
      <c r="B691" s="250" t="s">
        <v>653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654</v>
      </c>
    </row>
    <row r="692" ht="12.6" customHeight="1" s="231" customFormat="1">
      <c r="A692" s="251">
        <v>7150</v>
      </c>
      <c r="B692" s="250" t="s">
        <v>655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656</v>
      </c>
    </row>
    <row r="693" ht="12.6" customHeight="1" s="231" customFormat="1">
      <c r="A693" s="251">
        <v>7160</v>
      </c>
      <c r="B693" s="250" t="s">
        <v>657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658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659</v>
      </c>
    </row>
    <row r="695" ht="12.6" customHeight="1" s="231" customFormat="1">
      <c r="A695" s="251">
        <v>7180</v>
      </c>
      <c r="B695" s="250" t="s">
        <v>660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661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662</v>
      </c>
    </row>
    <row r="697" ht="12.6" customHeight="1" s="231" customFormat="1">
      <c r="A697" s="251">
        <v>7200</v>
      </c>
      <c r="B697" s="250" t="s">
        <v>663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664</v>
      </c>
    </row>
    <row r="698" ht="12.6" customHeight="1" s="231" customFormat="1">
      <c r="A698" s="251">
        <v>7220</v>
      </c>
      <c r="B698" s="250" t="s">
        <v>665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666</v>
      </c>
    </row>
    <row r="699" ht="12.6" customHeight="1" s="231" customFormat="1">
      <c r="A699" s="251">
        <v>7230</v>
      </c>
      <c r="B699" s="250" t="s">
        <v>667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668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669</v>
      </c>
    </row>
    <row r="701" ht="12.6" customHeight="1" s="231" customFormat="1">
      <c r="A701" s="251">
        <v>7250</v>
      </c>
      <c r="B701" s="250" t="s">
        <v>670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671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672</v>
      </c>
    </row>
    <row r="703" ht="12.6" customHeight="1" s="231" customFormat="1">
      <c r="A703" s="251">
        <v>7310</v>
      </c>
      <c r="B703" s="250" t="s">
        <v>673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674</v>
      </c>
    </row>
    <row r="704" ht="12.6" customHeight="1" s="231" customFormat="1">
      <c r="A704" s="251">
        <v>7320</v>
      </c>
      <c r="B704" s="250" t="s">
        <v>675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676</v>
      </c>
    </row>
    <row r="705" ht="12.6" customHeight="1" s="231" customFormat="1">
      <c r="A705" s="251">
        <v>7330</v>
      </c>
      <c r="B705" s="250" t="s">
        <v>677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678</v>
      </c>
    </row>
    <row r="706" ht="12.6" customHeight="1" s="231" customFormat="1">
      <c r="A706" s="251">
        <v>7340</v>
      </c>
      <c r="B706" s="250" t="s">
        <v>679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680</v>
      </c>
    </row>
    <row r="707" ht="12.6" customHeight="1" s="231" customFormat="1">
      <c r="A707" s="251">
        <v>7350</v>
      </c>
      <c r="B707" s="250" t="s">
        <v>681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682</v>
      </c>
    </row>
    <row r="708" ht="12.6" customHeight="1" s="231" customFormat="1">
      <c r="A708" s="251">
        <v>7380</v>
      </c>
      <c r="B708" s="250" t="s">
        <v>683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684</v>
      </c>
    </row>
    <row r="709" ht="12.6" customHeight="1" s="231" customFormat="1">
      <c r="A709" s="251">
        <v>7390</v>
      </c>
      <c r="B709" s="250" t="s">
        <v>685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686</v>
      </c>
    </row>
    <row r="710" ht="12.6" customHeight="1" s="231" customFormat="1">
      <c r="A710" s="251">
        <v>7400</v>
      </c>
      <c r="B710" s="250" t="s">
        <v>687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688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689</v>
      </c>
    </row>
    <row r="712" ht="12.6" customHeight="1" s="231" customFormat="1">
      <c r="A712" s="251">
        <v>7420</v>
      </c>
      <c r="B712" s="250" t="s">
        <v>690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691</v>
      </c>
    </row>
    <row r="713" ht="12.6" customHeight="1" s="231" customFormat="1">
      <c r="A713" s="251">
        <v>7430</v>
      </c>
      <c r="B713" s="250" t="s">
        <v>692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693</v>
      </c>
    </row>
    <row r="714" ht="12.6" customHeight="1" s="231" customFormat="1">
      <c r="A714" s="251">
        <v>7490</v>
      </c>
      <c r="B714" s="250" t="s">
        <v>694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695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696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697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</row>
    <row r="2">
      <c r="A2" s="12" t="str">
        <f>RIGHT(data!C96,4)</f>
        <v>2022</v>
      </c>
      <c r="B2" s="225" t="str">
        <f>RIGHT(data!C97,3)</f>
        <v>126</v>
      </c>
      <c r="C2" s="12" t="str">
        <f>SUBSTITUTE(LEFT(data!C98,49),",","")</f>
        <v>Highline Medical Center</v>
      </c>
      <c r="D2" s="12" t="str">
        <f>LEFT(data!C99,49)</f>
        <v>16251 Sylvester Rd SW</v>
      </c>
      <c r="E2" s="12" t="str">
        <f>RIGHT(data!C100,100)</f>
        <v>Burien</v>
      </c>
      <c r="F2" s="12" t="str">
        <f>RIGHT(data!C101,100)</f>
        <v>WA</v>
      </c>
      <c r="G2" s="12" t="str">
        <f>RIGHT(data!C102,100)</f>
        <v>98166</v>
      </c>
      <c r="H2" s="12" t="str">
        <f>RIGHT(data!C103,100)</f>
        <v>King</v>
      </c>
      <c r="I2" s="12" t="str">
        <f>LEFT(data!C104,49)</f>
        <v>Ketul Patel</v>
      </c>
      <c r="J2" s="12" t="str">
        <f>LEFT(data!C105,49)</f>
        <v>David Nosacka</v>
      </c>
      <c r="K2" s="12" t="str">
        <f>LEFT(data!C107,49)</f>
        <v>206-244-9970</v>
      </c>
      <c r="L2" s="12" t="str">
        <f>LEFT(data!C107,49)</f>
        <v>206-244-9970</v>
      </c>
      <c r="M2" s="12" t="str">
        <f>LEFT(data!C109,49)</f>
        <v>Caroline Leung</v>
      </c>
      <c r="N2" s="12" t="str">
        <f>LEFT(data!C110,49)</f>
        <v>carolineleung@chifranciscan.org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9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1085</v>
      </c>
      <c r="B1" s="16" t="s">
        <v>1086</v>
      </c>
      <c r="C1" s="10" t="s">
        <v>1087</v>
      </c>
      <c r="D1" s="10" t="s">
        <v>1088</v>
      </c>
      <c r="E1" s="10" t="s">
        <v>1089</v>
      </c>
      <c r="F1" s="10" t="s">
        <v>1090</v>
      </c>
      <c r="G1" s="10" t="s">
        <v>1091</v>
      </c>
      <c r="H1" s="10" t="s">
        <v>1092</v>
      </c>
      <c r="I1" s="10" t="s">
        <v>1093</v>
      </c>
      <c r="J1" s="10" t="s">
        <v>1094</v>
      </c>
      <c r="K1" s="10" t="s">
        <v>1095</v>
      </c>
      <c r="L1" s="10" t="s">
        <v>1096</v>
      </c>
      <c r="M1" s="10" t="s">
        <v>1097</v>
      </c>
      <c r="N1" s="10" t="s">
        <v>1098</v>
      </c>
      <c r="O1" s="10" t="s">
        <v>1099</v>
      </c>
      <c r="P1" s="10" t="s">
        <v>1100</v>
      </c>
      <c r="Q1" s="10" t="s">
        <v>1101</v>
      </c>
      <c r="R1" s="10" t="s">
        <v>1102</v>
      </c>
      <c r="S1" s="10" t="s">
        <v>1103</v>
      </c>
      <c r="T1" s="10" t="s">
        <v>1104</v>
      </c>
      <c r="U1" s="10" t="s">
        <v>1105</v>
      </c>
      <c r="V1" s="10" t="s">
        <v>1106</v>
      </c>
      <c r="W1" s="10" t="s">
        <v>1107</v>
      </c>
      <c r="X1" s="10" t="s">
        <v>1108</v>
      </c>
      <c r="Y1" s="10" t="s">
        <v>1109</v>
      </c>
      <c r="Z1" s="10" t="s">
        <v>1110</v>
      </c>
      <c r="AA1" s="10" t="s">
        <v>1111</v>
      </c>
      <c r="AB1" s="10" t="s">
        <v>1112</v>
      </c>
      <c r="AC1" s="10" t="s">
        <v>1113</v>
      </c>
      <c r="AD1" s="10" t="s">
        <v>1114</v>
      </c>
      <c r="AE1" s="10" t="s">
        <v>1115</v>
      </c>
      <c r="AF1" s="10" t="s">
        <v>1116</v>
      </c>
      <c r="AG1" s="10" t="s">
        <v>1117</v>
      </c>
      <c r="AH1" s="10" t="s">
        <v>1118</v>
      </c>
      <c r="AI1" s="10" t="s">
        <v>1119</v>
      </c>
      <c r="AJ1" s="10" t="s">
        <v>1120</v>
      </c>
      <c r="AK1" s="10" t="s">
        <v>1121</v>
      </c>
      <c r="AL1" s="10" t="s">
        <v>1122</v>
      </c>
      <c r="AM1" s="10" t="s">
        <v>1123</v>
      </c>
      <c r="AN1" s="10" t="s">
        <v>1124</v>
      </c>
      <c r="AO1" s="10" t="s">
        <v>1125</v>
      </c>
      <c r="AP1" s="10" t="s">
        <v>1126</v>
      </c>
      <c r="AQ1" s="10" t="s">
        <v>1127</v>
      </c>
      <c r="AR1" s="10" t="s">
        <v>1128</v>
      </c>
      <c r="AS1" s="10" t="s">
        <v>1129</v>
      </c>
      <c r="AT1" s="10" t="s">
        <v>1130</v>
      </c>
      <c r="AU1" s="10" t="s">
        <v>1131</v>
      </c>
      <c r="AV1" s="10" t="s">
        <v>1132</v>
      </c>
      <c r="AW1" s="10" t="s">
        <v>1133</v>
      </c>
      <c r="AX1" s="10" t="s">
        <v>1134</v>
      </c>
      <c r="AY1" s="10" t="s">
        <v>1135</v>
      </c>
      <c r="AZ1" s="10" t="s">
        <v>1136</v>
      </c>
      <c r="BA1" s="10" t="s">
        <v>1137</v>
      </c>
      <c r="BB1" s="10" t="s">
        <v>1138</v>
      </c>
      <c r="BC1" s="10" t="s">
        <v>1139</v>
      </c>
      <c r="BD1" s="10" t="s">
        <v>1140</v>
      </c>
      <c r="BE1" s="10" t="s">
        <v>1141</v>
      </c>
      <c r="BF1" s="10" t="s">
        <v>1142</v>
      </c>
      <c r="BG1" s="10" t="s">
        <v>1143</v>
      </c>
      <c r="BH1" s="10" t="s">
        <v>1144</v>
      </c>
      <c r="BI1" s="10" t="s">
        <v>1145</v>
      </c>
      <c r="BJ1" s="10" t="s">
        <v>1146</v>
      </c>
      <c r="BK1" s="10" t="s">
        <v>1147</v>
      </c>
      <c r="BL1" s="10" t="s">
        <v>1148</v>
      </c>
      <c r="BM1" s="10" t="s">
        <v>1149</v>
      </c>
      <c r="BN1" s="10" t="s">
        <v>1150</v>
      </c>
      <c r="BO1" s="10" t="s">
        <v>1151</v>
      </c>
      <c r="BP1" s="10" t="s">
        <v>1152</v>
      </c>
      <c r="BQ1" s="10" t="s">
        <v>1153</v>
      </c>
      <c r="BR1" s="10" t="s">
        <v>1154</v>
      </c>
      <c r="BS1" s="10" t="s">
        <v>1155</v>
      </c>
      <c r="BT1" s="10" t="s">
        <v>1156</v>
      </c>
      <c r="BU1" s="10" t="s">
        <v>1157</v>
      </c>
      <c r="BV1" s="10" t="s">
        <v>1158</v>
      </c>
      <c r="BW1" s="10" t="s">
        <v>1159</v>
      </c>
      <c r="BX1" s="10" t="s">
        <v>1160</v>
      </c>
      <c r="BY1" s="10" t="s">
        <v>1161</v>
      </c>
      <c r="BZ1" s="10" t="s">
        <v>1162</v>
      </c>
      <c r="CA1" s="10" t="s">
        <v>1163</v>
      </c>
      <c r="CB1" s="10" t="s">
        <v>1164</v>
      </c>
      <c r="CC1" s="10" t="s">
        <v>1165</v>
      </c>
      <c r="CD1" s="10" t="s">
        <v>1166</v>
      </c>
      <c r="CE1" s="10" t="s">
        <v>1167</v>
      </c>
      <c r="CF1" s="10" t="s">
        <v>1168</v>
      </c>
    </row>
    <row r="2" ht="12.6" customHeight="1" s="183" customFormat="1">
      <c r="A2" s="16" t="str">
        <f>RIGHT(data!C97,3)</f>
        <v>126</v>
      </c>
      <c r="B2" s="224" t="str">
        <f>RIGHT(data!C96,4)</f>
        <v>2022</v>
      </c>
      <c r="C2" s="16" t="s">
        <v>1169</v>
      </c>
      <c r="D2" s="223">
        <f>ROUND(data!C181,0)</f>
        <v>6083902</v>
      </c>
      <c r="E2" s="223">
        <f>ROUND(data!C182,0)</f>
        <v>-53511</v>
      </c>
      <c r="F2" s="223">
        <f>ROUND(data!C183,0)</f>
        <v>698909</v>
      </c>
      <c r="G2" s="223">
        <f>ROUND(data!C184,0)</f>
        <v>8910600</v>
      </c>
      <c r="H2" s="223">
        <f>ROUND(data!C185,0)</f>
        <v>170362</v>
      </c>
      <c r="I2" s="223">
        <f>ROUND(data!C186,0)</f>
        <v>2448688</v>
      </c>
      <c r="J2" s="223">
        <f>ROUND(data!C187+data!C188,0)</f>
        <v>2981876</v>
      </c>
      <c r="K2" s="223">
        <f>ROUND(data!C191,0)</f>
        <v>5879256</v>
      </c>
      <c r="L2" s="223">
        <f>ROUND(data!C192,0)</f>
        <v>477166</v>
      </c>
      <c r="M2" s="223">
        <f>ROUND(data!C195,0)</f>
        <v>2535452</v>
      </c>
      <c r="N2" s="223">
        <f>ROUND(data!C196,0)</f>
        <v>-1154687</v>
      </c>
      <c r="O2" s="223">
        <f>ROUND(data!C199,0)</f>
        <v>117608</v>
      </c>
      <c r="P2" s="223">
        <f>ROUND(data!C200,0)</f>
        <v>8154578</v>
      </c>
      <c r="Q2" s="223">
        <f>ROUND(data!C201,0)</f>
        <v>0</v>
      </c>
      <c r="R2" s="223">
        <f>ROUND(data!C204,0)</f>
        <v>0</v>
      </c>
      <c r="S2" s="223">
        <f>ROUND(data!C205,0)</f>
        <v>4869580</v>
      </c>
      <c r="T2" s="223">
        <f>ROUND(data!B211,0)</f>
        <v>7414346</v>
      </c>
      <c r="U2" s="223">
        <f>ROUND(data!C211,0)</f>
        <v>0</v>
      </c>
      <c r="V2" s="223">
        <f>ROUND(data!D211,0)</f>
        <v>0</v>
      </c>
      <c r="W2" s="223">
        <f>ROUND(data!B212,0)</f>
        <v>1128574</v>
      </c>
      <c r="X2" s="223">
        <f>ROUND(data!C212,0)</f>
        <v>0</v>
      </c>
      <c r="Y2" s="223">
        <f>ROUND(data!D212,0)</f>
        <v>0</v>
      </c>
      <c r="Z2" s="223">
        <f>ROUND(data!B213,0)</f>
        <v>93535040</v>
      </c>
      <c r="AA2" s="223">
        <f>ROUND(data!C213,0)</f>
        <v>0</v>
      </c>
      <c r="AB2" s="223">
        <f>ROUND(data!D213,0)</f>
        <v>0</v>
      </c>
      <c r="AC2" s="223">
        <f>ROUND(data!B214,0)</f>
        <v>34295310</v>
      </c>
      <c r="AD2" s="223">
        <f>ROUND(data!C214,0)</f>
        <v>83544</v>
      </c>
      <c r="AE2" s="223">
        <f>ROUND(data!D214,0)</f>
        <v>0</v>
      </c>
      <c r="AF2" s="223">
        <f>ROUND(data!B215,0)</f>
        <v>3126575</v>
      </c>
      <c r="AG2" s="223">
        <f>ROUND(data!C215,0)</f>
        <v>-14551</v>
      </c>
      <c r="AH2" s="223">
        <f>ROUND(data!D215,0)</f>
        <v>0</v>
      </c>
      <c r="AI2" s="223">
        <f>ROUND(data!B216,0)</f>
        <v>87578806</v>
      </c>
      <c r="AJ2" s="223">
        <f>ROUND(data!C216,0)</f>
        <v>3350444</v>
      </c>
      <c r="AK2" s="223">
        <f>ROUND(data!D216,0)</f>
        <v>2213149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12411870</v>
      </c>
      <c r="AP2" s="223">
        <f>ROUND(data!C218,0)</f>
        <v>-477175</v>
      </c>
      <c r="AQ2" s="223">
        <f>ROUND(data!D218,0)</f>
        <v>1721</v>
      </c>
      <c r="AR2" s="223">
        <f>ROUND(data!B219,0)</f>
        <v>8204686</v>
      </c>
      <c r="AS2" s="223">
        <f>ROUND(data!C219,0)</f>
        <v>421904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386192</v>
      </c>
      <c r="AY2" s="223">
        <f>ROUND(data!C225,0)</f>
        <v>58927</v>
      </c>
      <c r="AZ2" s="223">
        <f>ROUND(data!D225,0)</f>
        <v>0</v>
      </c>
      <c r="BA2" s="223">
        <f>ROUND(data!B226,0)</f>
        <v>27559554</v>
      </c>
      <c r="BB2" s="223">
        <f>ROUND(data!C226,0)</f>
        <v>3340552</v>
      </c>
      <c r="BC2" s="223">
        <f>ROUND(data!D226,0)</f>
        <v>0</v>
      </c>
      <c r="BD2" s="223">
        <f>ROUND(data!B227,0)</f>
        <v>9565401</v>
      </c>
      <c r="BE2" s="223">
        <f>ROUND(data!C227,0)</f>
        <v>1984038</v>
      </c>
      <c r="BF2" s="223">
        <f>ROUND(data!D227,0)</f>
        <v>7378</v>
      </c>
      <c r="BG2" s="223">
        <f>ROUND(data!B228,0)</f>
        <v>1500564</v>
      </c>
      <c r="BH2" s="223">
        <f>ROUND(data!C228,0)</f>
        <v>293517</v>
      </c>
      <c r="BI2" s="223">
        <f>ROUND(data!D228,0)</f>
        <v>10761</v>
      </c>
      <c r="BJ2" s="223">
        <f>ROUND(data!B229,0)</f>
        <v>64589908</v>
      </c>
      <c r="BK2" s="223">
        <f>ROUND(data!C229,0)</f>
        <v>9996060</v>
      </c>
      <c r="BL2" s="223">
        <f>ROUND(data!D229,0)</f>
        <v>5871850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5692818</v>
      </c>
      <c r="BQ2" s="223">
        <f>ROUND(data!C231,0)</f>
        <v>934893</v>
      </c>
      <c r="BR2" s="223">
        <f>ROUND(data!D231,0)</f>
        <v>301609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400202361</v>
      </c>
      <c r="BW2" s="223">
        <f>ROUND(data!C240,0)</f>
        <v>280080554</v>
      </c>
      <c r="BX2" s="223">
        <f>ROUND(data!C241,0)</f>
        <v>0</v>
      </c>
      <c r="BY2" s="223">
        <f>ROUND(data!C242,0)</f>
        <v>24663744</v>
      </c>
      <c r="BZ2" s="223">
        <f>ROUND(data!C243,0)</f>
        <v>177229592</v>
      </c>
      <c r="CA2" s="223">
        <f>ROUND(data!C244,0)</f>
        <v>14989417</v>
      </c>
      <c r="CB2" s="223">
        <f>ROUND(data!C247,0)</f>
        <v>5260</v>
      </c>
      <c r="CC2" s="223">
        <f>ROUND(data!C249,0)</f>
        <v>5919247</v>
      </c>
      <c r="CD2" s="223">
        <f>ROUND(data!C250,0)</f>
        <v>13706777</v>
      </c>
      <c r="CE2" s="223">
        <f>ROUND(data!C254+data!C255,0)</f>
        <v>13350862</v>
      </c>
      <c r="CF2" s="223">
        <f>data!D237</f>
        <v>7648751.79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1170</v>
      </c>
      <c r="B1" s="16" t="s">
        <v>1171</v>
      </c>
      <c r="C1" s="16" t="s">
        <v>1172</v>
      </c>
      <c r="D1" s="10" t="s">
        <v>1173</v>
      </c>
      <c r="E1" s="10" t="s">
        <v>1174</v>
      </c>
      <c r="F1" s="10" t="s">
        <v>1175</v>
      </c>
      <c r="G1" s="10" t="s">
        <v>1176</v>
      </c>
      <c r="H1" s="10" t="s">
        <v>1177</v>
      </c>
      <c r="I1" s="10" t="s">
        <v>1178</v>
      </c>
      <c r="J1" s="10" t="s">
        <v>1179</v>
      </c>
      <c r="K1" s="10" t="s">
        <v>1180</v>
      </c>
      <c r="L1" s="10" t="s">
        <v>1181</v>
      </c>
      <c r="M1" s="10" t="s">
        <v>1182</v>
      </c>
      <c r="N1" s="10" t="s">
        <v>1183</v>
      </c>
      <c r="O1" s="10" t="s">
        <v>1184</v>
      </c>
      <c r="P1" s="10" t="s">
        <v>1185</v>
      </c>
      <c r="Q1" s="10" t="s">
        <v>1186</v>
      </c>
      <c r="R1" s="10" t="s">
        <v>1187</v>
      </c>
      <c r="S1" s="10" t="s">
        <v>1188</v>
      </c>
      <c r="T1" s="10" t="s">
        <v>1189</v>
      </c>
      <c r="U1" s="10" t="s">
        <v>1190</v>
      </c>
      <c r="V1" s="10" t="s">
        <v>1191</v>
      </c>
      <c r="W1" s="10" t="s">
        <v>1192</v>
      </c>
      <c r="X1" s="10" t="s">
        <v>1193</v>
      </c>
      <c r="Y1" s="10" t="s">
        <v>1194</v>
      </c>
      <c r="Z1" s="10" t="s">
        <v>1195</v>
      </c>
      <c r="AA1" s="10" t="s">
        <v>1196</v>
      </c>
      <c r="AB1" s="10" t="s">
        <v>1197</v>
      </c>
      <c r="AC1" s="10" t="s">
        <v>1198</v>
      </c>
      <c r="AD1" s="10" t="s">
        <v>1199</v>
      </c>
      <c r="AE1" s="10" t="s">
        <v>1200</v>
      </c>
      <c r="AF1" s="10" t="s">
        <v>1201</v>
      </c>
      <c r="AG1" s="10" t="s">
        <v>1202</v>
      </c>
      <c r="AH1" s="10" t="s">
        <v>1203</v>
      </c>
      <c r="AI1" s="10" t="s">
        <v>1204</v>
      </c>
      <c r="AJ1" s="10" t="s">
        <v>1205</v>
      </c>
      <c r="AK1" s="10" t="s">
        <v>1206</v>
      </c>
      <c r="AL1" s="10" t="s">
        <v>1207</v>
      </c>
      <c r="AM1" s="10" t="s">
        <v>1208</v>
      </c>
      <c r="AN1" s="10" t="s">
        <v>1209</v>
      </c>
      <c r="AO1" s="10" t="s">
        <v>1210</v>
      </c>
      <c r="AP1" s="10" t="s">
        <v>1211</v>
      </c>
      <c r="AQ1" s="10" t="s">
        <v>1212</v>
      </c>
      <c r="AR1" s="10" t="s">
        <v>1213</v>
      </c>
      <c r="AS1" s="10" t="s">
        <v>1214</v>
      </c>
      <c r="AT1" s="10" t="s">
        <v>1215</v>
      </c>
      <c r="AU1" s="10" t="s">
        <v>1216</v>
      </c>
      <c r="AV1" s="10" t="s">
        <v>1217</v>
      </c>
      <c r="AW1" s="10" t="s">
        <v>1218</v>
      </c>
      <c r="AX1" s="10" t="s">
        <v>1219</v>
      </c>
      <c r="AY1" s="10" t="s">
        <v>1220</v>
      </c>
      <c r="AZ1" s="10" t="s">
        <v>1221</v>
      </c>
      <c r="BA1" s="10" t="s">
        <v>1222</v>
      </c>
      <c r="BB1" s="10" t="s">
        <v>1223</v>
      </c>
      <c r="BC1" s="10" t="s">
        <v>1224</v>
      </c>
      <c r="BD1" s="10" t="s">
        <v>1225</v>
      </c>
      <c r="BE1" s="10" t="s">
        <v>1226</v>
      </c>
      <c r="BF1" s="10" t="s">
        <v>1227</v>
      </c>
      <c r="BG1" s="10" t="s">
        <v>1228</v>
      </c>
      <c r="BH1" s="10" t="s">
        <v>1229</v>
      </c>
      <c r="BI1" s="10" t="s">
        <v>1230</v>
      </c>
      <c r="BJ1" s="10" t="s">
        <v>1231</v>
      </c>
      <c r="BK1" s="10" t="s">
        <v>1232</v>
      </c>
      <c r="BL1" s="10" t="s">
        <v>1233</v>
      </c>
      <c r="BM1" s="10" t="s">
        <v>1234</v>
      </c>
      <c r="BN1" s="10" t="s">
        <v>1235</v>
      </c>
      <c r="BO1" s="10" t="s">
        <v>1236</v>
      </c>
      <c r="BP1" s="10" t="s">
        <v>1237</v>
      </c>
      <c r="BQ1" s="10" t="s">
        <v>1238</v>
      </c>
      <c r="BR1" s="10" t="s">
        <v>1239</v>
      </c>
      <c r="BS1" s="10" t="s">
        <v>1240</v>
      </c>
    </row>
    <row r="2" ht="12.6" customHeight="1" s="183" customFormat="1">
      <c r="A2" s="16" t="str">
        <f>RIGHT(data!C97,3)</f>
        <v>126</v>
      </c>
      <c r="B2" s="16" t="str">
        <f>RIGHT(data!C96,4)</f>
        <v>2022</v>
      </c>
      <c r="C2" s="16" t="s">
        <v>1169</v>
      </c>
      <c r="D2" s="222">
        <f>ROUND(data!C127,0)</f>
        <v>6009</v>
      </c>
      <c r="E2" s="222">
        <f>ROUND(data!C128,0)</f>
        <v>0</v>
      </c>
      <c r="F2" s="222">
        <f>ROUND(data!C129,0)</f>
        <v>0</v>
      </c>
      <c r="G2" s="222">
        <f>ROUND(data!C130,0)</f>
        <v>814</v>
      </c>
      <c r="H2" s="222">
        <f>ROUND(data!D127,0)</f>
        <v>32907</v>
      </c>
      <c r="I2" s="222">
        <f>ROUND(data!D128,0)</f>
        <v>0</v>
      </c>
      <c r="J2" s="222">
        <f>ROUND(data!D129,0)</f>
        <v>0</v>
      </c>
      <c r="K2" s="222">
        <f>ROUND(data!D130,0)</f>
        <v>1311</v>
      </c>
      <c r="L2" s="222">
        <f>ROUND(data!C132,0)</f>
        <v>10</v>
      </c>
      <c r="M2" s="222">
        <f>ROUND(data!C133,0)</f>
        <v>21</v>
      </c>
      <c r="N2" s="222">
        <f>ROUND(data!C134,0)</f>
        <v>65</v>
      </c>
      <c r="O2" s="222">
        <f>ROUND(data!C135,0)</f>
        <v>0</v>
      </c>
      <c r="P2" s="222">
        <f>ROUND(data!C136,0)</f>
        <v>14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5</v>
      </c>
      <c r="W2" s="222">
        <f>ROUND(data!C144,0)</f>
        <v>159</v>
      </c>
      <c r="X2" s="222">
        <f>ROUND(data!C145,0)</f>
        <v>16</v>
      </c>
      <c r="Y2" s="222">
        <f>ROUND(data!B154,0)</f>
        <v>2616</v>
      </c>
      <c r="Z2" s="222">
        <f>ROUND(data!B155,0)</f>
        <v>17762</v>
      </c>
      <c r="AA2" s="222">
        <f>ROUND(data!B156,0)</f>
        <v>0</v>
      </c>
      <c r="AB2" s="222">
        <f>ROUND(data!B157,0)</f>
        <v>237511818</v>
      </c>
      <c r="AC2" s="222">
        <f>ROUND(data!B158,0)</f>
        <v>240883871</v>
      </c>
      <c r="AD2" s="222">
        <f>ROUND(data!C154,0)</f>
        <v>1970</v>
      </c>
      <c r="AE2" s="222">
        <f>ROUND(data!C155,0)</f>
        <v>9650</v>
      </c>
      <c r="AF2" s="222">
        <f>ROUND(data!C156,0)</f>
        <v>0</v>
      </c>
      <c r="AG2" s="222">
        <f>ROUND(data!C157,0)</f>
        <v>142592937</v>
      </c>
      <c r="AH2" s="222">
        <f>ROUND(data!C158,0)</f>
        <v>168753973</v>
      </c>
      <c r="AI2" s="222">
        <f>ROUND(data!D154,0)</f>
        <v>1423</v>
      </c>
      <c r="AJ2" s="222">
        <f>ROUND(data!D155,0)</f>
        <v>5495</v>
      </c>
      <c r="AK2" s="222">
        <f>ROUND(data!D156,0)</f>
        <v>0</v>
      </c>
      <c r="AL2" s="222">
        <f>ROUND(data!D157,0)</f>
        <v>99509918</v>
      </c>
      <c r="AM2" s="222">
        <f>ROUND(data!D158,0)</f>
        <v>262054277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1241</v>
      </c>
      <c r="B1" s="16" t="s">
        <v>1242</v>
      </c>
      <c r="C1" s="16" t="s">
        <v>1243</v>
      </c>
      <c r="D1" s="10" t="s">
        <v>1244</v>
      </c>
      <c r="E1" s="10" t="s">
        <v>1245</v>
      </c>
      <c r="F1" s="10" t="s">
        <v>1246</v>
      </c>
      <c r="G1" s="10" t="s">
        <v>1247</v>
      </c>
      <c r="H1" s="10" t="s">
        <v>1248</v>
      </c>
      <c r="I1" s="10" t="s">
        <v>1249</v>
      </c>
      <c r="J1" s="10" t="s">
        <v>1250</v>
      </c>
      <c r="K1" s="10" t="s">
        <v>1251</v>
      </c>
      <c r="L1" s="10" t="s">
        <v>1252</v>
      </c>
      <c r="M1" s="10" t="s">
        <v>1253</v>
      </c>
      <c r="N1" s="10" t="s">
        <v>1254</v>
      </c>
      <c r="O1" s="10" t="s">
        <v>1255</v>
      </c>
      <c r="P1" s="10" t="s">
        <v>1256</v>
      </c>
      <c r="Q1" s="10" t="s">
        <v>1257</v>
      </c>
      <c r="R1" s="10" t="s">
        <v>1258</v>
      </c>
      <c r="S1" s="10" t="s">
        <v>1259</v>
      </c>
      <c r="T1" s="10" t="s">
        <v>1260</v>
      </c>
      <c r="U1" s="10" t="s">
        <v>1261</v>
      </c>
      <c r="V1" s="10" t="s">
        <v>1262</v>
      </c>
      <c r="W1" s="10" t="s">
        <v>1263</v>
      </c>
      <c r="X1" s="10" t="s">
        <v>1264</v>
      </c>
      <c r="Y1" s="10" t="s">
        <v>1265</v>
      </c>
      <c r="Z1" s="10" t="s">
        <v>1266</v>
      </c>
      <c r="AA1" s="10" t="s">
        <v>1267</v>
      </c>
      <c r="AB1" s="10" t="s">
        <v>1268</v>
      </c>
      <c r="AC1" s="10" t="s">
        <v>1269</v>
      </c>
      <c r="AD1" s="10" t="s">
        <v>1270</v>
      </c>
      <c r="AE1" s="10" t="s">
        <v>1271</v>
      </c>
      <c r="AF1" s="10" t="s">
        <v>1272</v>
      </c>
      <c r="AG1" s="10" t="s">
        <v>1273</v>
      </c>
      <c r="AH1" s="10" t="s">
        <v>1274</v>
      </c>
      <c r="AI1" s="10" t="s">
        <v>1275</v>
      </c>
      <c r="AJ1" s="10" t="s">
        <v>1276</v>
      </c>
      <c r="AK1" s="10" t="s">
        <v>1277</v>
      </c>
      <c r="AL1" s="10" t="s">
        <v>1278</v>
      </c>
      <c r="AM1" s="10" t="s">
        <v>1279</v>
      </c>
      <c r="AN1" s="10" t="s">
        <v>1280</v>
      </c>
      <c r="AO1" s="10" t="s">
        <v>1281</v>
      </c>
      <c r="AP1" s="10" t="s">
        <v>1282</v>
      </c>
      <c r="AQ1" s="10" t="s">
        <v>1283</v>
      </c>
      <c r="AR1" s="10" t="s">
        <v>1284</v>
      </c>
      <c r="AS1" s="10" t="s">
        <v>1285</v>
      </c>
      <c r="AT1" s="10" t="s">
        <v>1286</v>
      </c>
      <c r="AU1" s="10" t="s">
        <v>1287</v>
      </c>
      <c r="AV1" s="10" t="s">
        <v>1288</v>
      </c>
      <c r="AW1" s="10" t="s">
        <v>1289</v>
      </c>
      <c r="AX1" s="10" t="s">
        <v>1290</v>
      </c>
      <c r="AY1" s="10" t="s">
        <v>1291</v>
      </c>
      <c r="AZ1" s="10" t="s">
        <v>1292</v>
      </c>
      <c r="BA1" s="10" t="s">
        <v>1293</v>
      </c>
      <c r="BB1" s="10" t="s">
        <v>1294</v>
      </c>
      <c r="BC1" s="10" t="s">
        <v>1295</v>
      </c>
      <c r="BD1" s="10" t="s">
        <v>1296</v>
      </c>
      <c r="BE1" s="10" t="s">
        <v>1297</v>
      </c>
      <c r="BF1" s="10" t="s">
        <v>1298</v>
      </c>
      <c r="BG1" s="10" t="s">
        <v>1299</v>
      </c>
      <c r="BH1" s="10" t="s">
        <v>1300</v>
      </c>
      <c r="BI1" s="10" t="s">
        <v>1301</v>
      </c>
      <c r="BJ1" s="10" t="s">
        <v>1302</v>
      </c>
      <c r="BK1" s="10" t="s">
        <v>1303</v>
      </c>
      <c r="BL1" s="10" t="s">
        <v>1304</v>
      </c>
      <c r="BM1" s="10" t="s">
        <v>1305</v>
      </c>
      <c r="BN1" s="10" t="s">
        <v>1306</v>
      </c>
      <c r="BO1" s="10" t="s">
        <v>1307</v>
      </c>
      <c r="BP1" s="10" t="s">
        <v>1308</v>
      </c>
      <c r="BQ1" s="10" t="s">
        <v>1309</v>
      </c>
      <c r="BR1" s="10" t="s">
        <v>1310</v>
      </c>
      <c r="BS1" s="10" t="s">
        <v>1311</v>
      </c>
      <c r="BT1" s="10" t="s">
        <v>1312</v>
      </c>
      <c r="BU1" s="10" t="s">
        <v>1313</v>
      </c>
      <c r="BV1" s="10" t="s">
        <v>1314</v>
      </c>
      <c r="BW1" s="10" t="s">
        <v>1315</v>
      </c>
      <c r="BX1" s="10" t="s">
        <v>1316</v>
      </c>
      <c r="BY1" s="10" t="s">
        <v>1317</v>
      </c>
      <c r="BZ1" s="10" t="s">
        <v>1318</v>
      </c>
      <c r="CA1" s="10" t="s">
        <v>1319</v>
      </c>
      <c r="CB1" s="10" t="s">
        <v>1320</v>
      </c>
      <c r="CC1" s="10" t="s">
        <v>1321</v>
      </c>
      <c r="CD1" s="10" t="s">
        <v>1322</v>
      </c>
      <c r="CE1" s="10" t="s">
        <v>1323</v>
      </c>
      <c r="CF1" s="10" t="s">
        <v>1324</v>
      </c>
      <c r="CG1" s="10" t="s">
        <v>1325</v>
      </c>
      <c r="CH1" s="10" t="s">
        <v>1326</v>
      </c>
      <c r="CI1" s="10" t="s">
        <v>1327</v>
      </c>
      <c r="CJ1" s="10" t="s">
        <v>1328</v>
      </c>
      <c r="CK1" s="10" t="s">
        <v>1329</v>
      </c>
      <c r="CL1" s="10" t="s">
        <v>1330</v>
      </c>
      <c r="CM1" s="10" t="s">
        <v>1331</v>
      </c>
      <c r="CN1" s="10" t="s">
        <v>1332</v>
      </c>
      <c r="CO1" s="10" t="s">
        <v>1333</v>
      </c>
      <c r="CP1" s="10" t="s">
        <v>1334</v>
      </c>
      <c r="CQ1" s="211" t="s">
        <v>1335</v>
      </c>
      <c r="CR1" s="211" t="s">
        <v>1336</v>
      </c>
      <c r="CS1" s="211" t="s">
        <v>1337</v>
      </c>
      <c r="CT1" s="211" t="s">
        <v>1338</v>
      </c>
      <c r="CU1" s="211" t="s">
        <v>1339</v>
      </c>
      <c r="CV1" s="211" t="s">
        <v>1340</v>
      </c>
      <c r="CW1" s="211" t="s">
        <v>1341</v>
      </c>
      <c r="CX1" s="211" t="s">
        <v>1342</v>
      </c>
      <c r="CY1" s="211" t="s">
        <v>1343</v>
      </c>
      <c r="CZ1" s="211" t="s">
        <v>1344</v>
      </c>
      <c r="DA1" s="211" t="s">
        <v>1345</v>
      </c>
      <c r="DB1" s="211" t="s">
        <v>1346</v>
      </c>
      <c r="DC1" s="211" t="s">
        <v>1347</v>
      </c>
      <c r="DD1" s="211" t="s">
        <v>1348</v>
      </c>
      <c r="DE1" s="10" t="s">
        <v>1349</v>
      </c>
      <c r="DF1" s="10" t="s">
        <v>1350</v>
      </c>
      <c r="DG1" s="10" t="s">
        <v>1351</v>
      </c>
      <c r="DH1" s="10" t="s">
        <v>1352</v>
      </c>
    </row>
    <row r="2" ht="12.6" customHeight="1" s="183" customFormat="1">
      <c r="A2" s="223" t="str">
        <f>RIGHT(data!C97,3)</f>
        <v>126</v>
      </c>
      <c r="B2" s="224" t="str">
        <f>RIGHT(data!C96,4)</f>
        <v>2022</v>
      </c>
      <c r="C2" s="16" t="s">
        <v>1169</v>
      </c>
      <c r="D2" s="222">
        <f>ROUND(data!C266,0)</f>
        <v>9074677</v>
      </c>
      <c r="E2" s="222">
        <f>ROUND(data!C267,0)</f>
        <v>0</v>
      </c>
      <c r="F2" s="222">
        <f>ROUND(data!C268,0)</f>
        <v>171454485</v>
      </c>
      <c r="G2" s="222">
        <f>ROUND(data!C269,0)</f>
        <v>144092937</v>
      </c>
      <c r="H2" s="222">
        <f>ROUND(data!C270,0)</f>
        <v>0</v>
      </c>
      <c r="I2" s="222">
        <f>ROUND(data!C271,0)</f>
        <v>2367023</v>
      </c>
      <c r="J2" s="222">
        <f>ROUND(data!C272,0)</f>
        <v>0</v>
      </c>
      <c r="K2" s="222">
        <f>ROUND(data!C273,0)</f>
        <v>5939732</v>
      </c>
      <c r="L2" s="222">
        <f>ROUND(data!C274,0)</f>
        <v>614241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7414346</v>
      </c>
      <c r="R2" s="222">
        <f>ROUND(data!C284,0)</f>
        <v>1128574</v>
      </c>
      <c r="S2" s="222">
        <f>ROUND(data!C285,0)</f>
        <v>93535040</v>
      </c>
      <c r="T2" s="222">
        <f>ROUND(data!C286,0)</f>
        <v>34378855</v>
      </c>
      <c r="U2" s="222">
        <f>ROUND(data!C287,0)</f>
        <v>3112024</v>
      </c>
      <c r="V2" s="222">
        <f>ROUND(data!C288,0)</f>
        <v>88716102</v>
      </c>
      <c r="W2" s="222">
        <f>ROUND(data!C289,0)</f>
        <v>11932975</v>
      </c>
      <c r="X2" s="222">
        <f>ROUND(data!C290,0)</f>
        <v>8626589</v>
      </c>
      <c r="Y2" s="222">
        <f>ROUND(data!C291,0)</f>
        <v>0</v>
      </c>
      <c r="Z2" s="222">
        <f>ROUND(data!C292,0)</f>
        <v>119710825</v>
      </c>
      <c r="AA2" s="222">
        <f>ROUND(data!C295,0)</f>
        <v>0</v>
      </c>
      <c r="AB2" s="222">
        <f>ROUND(data!C296,0)</f>
        <v>0</v>
      </c>
      <c r="AC2" s="222">
        <f>ROUND(data!C297,0)</f>
        <v>23463852</v>
      </c>
      <c r="AD2" s="222">
        <f>ROUND(data!C298,0)</f>
        <v>37507667</v>
      </c>
      <c r="AE2" s="222">
        <f>ROUND(data!C302,0)</f>
        <v>1392290</v>
      </c>
      <c r="AF2" s="222">
        <f>ROUND(data!C303,0)</f>
        <v>0</v>
      </c>
      <c r="AG2" s="222">
        <f>ROUND(data!C304,0)</f>
        <v>0</v>
      </c>
      <c r="AH2" s="222">
        <f>ROUND(data!C305,0)</f>
        <v>1527157</v>
      </c>
      <c r="AI2" s="222">
        <f>ROUND(data!C314,0)</f>
        <v>0</v>
      </c>
      <c r="AJ2" s="222">
        <f>ROUND(data!C315,0)</f>
        <v>968993</v>
      </c>
      <c r="AK2" s="222">
        <f>ROUND(data!C316,0)</f>
        <v>10920638</v>
      </c>
      <c r="AL2" s="222">
        <f>ROUND(data!C317,0)</f>
        <v>27130780</v>
      </c>
      <c r="AM2" s="222">
        <f>ROUND(data!C318,0)</f>
        <v>0</v>
      </c>
      <c r="AN2" s="222">
        <f>ROUND(data!C319,0)</f>
        <v>6264908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4950313</v>
      </c>
      <c r="AS2" s="222">
        <f>ROUND(data!C326,0)</f>
        <v>0</v>
      </c>
      <c r="AT2" s="222">
        <f>ROUND(data!C327,0)</f>
        <v>0</v>
      </c>
      <c r="AU2" s="222">
        <f>ROUND(data!C328,0)</f>
        <v>20905122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578833</v>
      </c>
      <c r="AZ2" s="222">
        <f>ROUND(data!C335,0)</f>
        <v>0</v>
      </c>
      <c r="BA2" s="222">
        <f>ROUND(data!C336,0)</f>
        <v>90223805</v>
      </c>
      <c r="BB2" s="222">
        <f>ROUND(data!C337,0)</f>
        <v>0</v>
      </c>
      <c r="BC2" s="222">
        <f>ROUND(data!C338,0)</f>
        <v>2217649</v>
      </c>
      <c r="BD2" s="222">
        <f>ROUND(data!C339,0)</f>
        <v>0</v>
      </c>
      <c r="BE2" s="222">
        <f>ROUND(data!C343,0)</f>
        <v>79171138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981.82</v>
      </c>
      <c r="BL2" s="222">
        <f>ROUND(data!C358,0)</f>
        <v>479614673</v>
      </c>
      <c r="BM2" s="222">
        <f>ROUND(data!C359,0)</f>
        <v>671692120</v>
      </c>
      <c r="BN2" s="222">
        <f>ROUND(data!C363,0)</f>
        <v>897165668</v>
      </c>
      <c r="BO2" s="222">
        <f>ROUND(data!C364,0)</f>
        <v>19626024</v>
      </c>
      <c r="BP2" s="222">
        <f>ROUND(data!C365,0)</f>
        <v>13350862</v>
      </c>
      <c r="BQ2" s="222">
        <f>ROUND(data!D381,0)</f>
        <v>10717134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10717134</v>
      </c>
      <c r="CC2" s="222">
        <f>ROUND(data!C382,0)</f>
        <v>0</v>
      </c>
      <c r="CD2" s="222">
        <f>ROUND(data!C389,0)</f>
        <v>117277468</v>
      </c>
      <c r="CE2" s="222">
        <f>ROUND(data!C390,0)</f>
        <v>21240827</v>
      </c>
      <c r="CF2" s="222">
        <f>ROUND(data!C391,0)</f>
        <v>10697769</v>
      </c>
      <c r="CG2" s="222">
        <f>ROUND(data!C392,0)</f>
        <v>28323716</v>
      </c>
      <c r="CH2" s="222">
        <f>ROUND(data!C393,0)</f>
        <v>1963721</v>
      </c>
      <c r="CI2" s="222">
        <f>ROUND(data!C394,0)</f>
        <v>59491314</v>
      </c>
      <c r="CJ2" s="222">
        <f>ROUND(data!C395,0)</f>
        <v>16607988</v>
      </c>
      <c r="CK2" s="222">
        <f>ROUND(data!C396,0)</f>
        <v>6356422</v>
      </c>
      <c r="CL2" s="222">
        <f>ROUND(data!C397,0)</f>
        <v>1380765</v>
      </c>
      <c r="CM2" s="222">
        <f>ROUND(data!C398,0)</f>
        <v>8272186</v>
      </c>
      <c r="CN2" s="222">
        <f>ROUND(data!C399,0)</f>
        <v>4869580</v>
      </c>
      <c r="CO2" s="222">
        <f>ROUND(data!C362,0)</f>
        <v>7648752</v>
      </c>
      <c r="CP2" s="222">
        <f>ROUND(data!D415,0)</f>
        <v>1859422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1859422</v>
      </c>
      <c r="DE2" s="65">
        <f>ROUND(data!C419,0)</f>
        <v>0</v>
      </c>
      <c r="DF2" s="222">
        <f>ROUND(data!D420,0)</f>
        <v>-2296112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1353</v>
      </c>
      <c r="B1" s="16" t="s">
        <v>1354</v>
      </c>
      <c r="C1" s="10" t="s">
        <v>1355</v>
      </c>
      <c r="D1" s="16" t="s">
        <v>1356</v>
      </c>
      <c r="E1" s="10" t="s">
        <v>1357</v>
      </c>
      <c r="F1" s="10" t="s">
        <v>1358</v>
      </c>
      <c r="G1" s="10" t="s">
        <v>1359</v>
      </c>
      <c r="H1" s="10" t="s">
        <v>1360</v>
      </c>
      <c r="I1" s="10" t="s">
        <v>1361</v>
      </c>
      <c r="J1" s="10" t="s">
        <v>1362</v>
      </c>
      <c r="K1" s="10" t="s">
        <v>1363</v>
      </c>
      <c r="L1" s="10" t="s">
        <v>1364</v>
      </c>
      <c r="M1" s="10" t="s">
        <v>1365</v>
      </c>
      <c r="N1" s="10" t="s">
        <v>1366</v>
      </c>
      <c r="O1" s="10" t="s">
        <v>1367</v>
      </c>
      <c r="P1" s="10" t="s">
        <v>1335</v>
      </c>
      <c r="Q1" s="10" t="s">
        <v>1336</v>
      </c>
      <c r="R1" s="10" t="s">
        <v>1337</v>
      </c>
      <c r="S1" s="10" t="s">
        <v>1338</v>
      </c>
      <c r="T1" s="10" t="s">
        <v>1339</v>
      </c>
      <c r="U1" s="10" t="s">
        <v>1340</v>
      </c>
      <c r="V1" s="10" t="s">
        <v>1341</v>
      </c>
      <c r="W1" s="10" t="s">
        <v>1342</v>
      </c>
      <c r="X1" s="10" t="s">
        <v>1343</v>
      </c>
      <c r="Y1" s="10" t="s">
        <v>1344</v>
      </c>
      <c r="Z1" s="10" t="s">
        <v>1345</v>
      </c>
      <c r="AA1" s="10" t="s">
        <v>1346</v>
      </c>
      <c r="AB1" s="10" t="s">
        <v>1347</v>
      </c>
      <c r="AC1" s="10" t="s">
        <v>1348</v>
      </c>
      <c r="AD1" s="10" t="s">
        <v>1368</v>
      </c>
      <c r="AE1" s="10" t="s">
        <v>1369</v>
      </c>
      <c r="AF1" s="10" t="s">
        <v>1370</v>
      </c>
      <c r="AG1" s="10" t="s">
        <v>1371</v>
      </c>
      <c r="AH1" s="10" t="s">
        <v>1372</v>
      </c>
      <c r="AI1" s="10" t="s">
        <v>1373</v>
      </c>
      <c r="AJ1" s="10" t="s">
        <v>1374</v>
      </c>
      <c r="AK1" s="10" t="s">
        <v>1375</v>
      </c>
      <c r="AM1" s="18"/>
      <c r="AN1" s="18"/>
      <c r="AO1" s="18"/>
      <c r="AP1" s="18"/>
    </row>
    <row r="2" ht="12.6" customHeight="1" s="183" customFormat="1">
      <c r="A2" s="16" t="str">
        <f>RIGHT(data!$C$97,3)</f>
        <v>126</v>
      </c>
      <c r="B2" s="224" t="str">
        <f>RIGHT(data!$C$96,4)</f>
        <v>2022</v>
      </c>
      <c r="C2" s="16" t="str">
        <f>data!C$55</f>
        <v>6010</v>
      </c>
      <c r="D2" s="16" t="s">
        <v>1169</v>
      </c>
      <c r="E2" s="222">
        <f>ROUND(data!C59,0)</f>
        <v>2183</v>
      </c>
      <c r="F2" s="212">
        <f>ROUND(data!C60,2)</f>
        <v>24.25</v>
      </c>
      <c r="G2" s="222">
        <f>ROUND(data!C61,0)</f>
        <v>4637372</v>
      </c>
      <c r="H2" s="222">
        <f>ROUND(data!C62,0)</f>
        <v>839185</v>
      </c>
      <c r="I2" s="222">
        <f>ROUND(data!C63,0)</f>
        <v>1318858</v>
      </c>
      <c r="J2" s="222">
        <f>ROUND(data!C64,0)</f>
        <v>623576</v>
      </c>
      <c r="K2" s="222">
        <f>ROUND(data!C65,0)</f>
        <v>397</v>
      </c>
      <c r="L2" s="222">
        <f>ROUND(data!C66,0)</f>
        <v>46551</v>
      </c>
      <c r="M2" s="66">
        <f>ROUND(data!C67,0)</f>
        <v>295884</v>
      </c>
      <c r="N2" s="222">
        <f>ROUND(data!C68,0)</f>
        <v>0</v>
      </c>
      <c r="O2" s="222">
        <f>ROUND(data!C69,0)</f>
        <v>3606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3606</v>
      </c>
      <c r="AD2" s="222">
        <f>ROUND(data!C84,0)</f>
        <v>0</v>
      </c>
      <c r="AE2" s="222">
        <f>ROUND(data!C89,0)</f>
        <v>17046565</v>
      </c>
      <c r="AF2" s="222">
        <f>ROUND(data!C87,0)</f>
        <v>16957419</v>
      </c>
      <c r="AG2" s="222">
        <f>IF(data!C90&gt;0,ROUND(data!C90,0),0)</f>
        <v>6296</v>
      </c>
      <c r="AH2" s="222">
        <f>IF(data!C91&gt;0,ROUND(data!C91,0),0)</f>
        <v>48232</v>
      </c>
      <c r="AI2" s="222">
        <f>IF(data!C92&gt;0,ROUND(data!C92,0),0)</f>
        <v>2340</v>
      </c>
      <c r="AJ2" s="222">
        <f>IF(data!C93&gt;0,ROUND(data!C93,0),0)</f>
        <v>100323</v>
      </c>
      <c r="AK2" s="212">
        <f>IF(data!C94&gt;0,ROUND(data!C94,2),0)</f>
        <v>21.83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126</v>
      </c>
      <c r="B3" s="224" t="str">
        <f>RIGHT(data!$C$96,4)</f>
        <v>2022</v>
      </c>
      <c r="C3" s="16" t="str">
        <f>data!D$55</f>
        <v>6030</v>
      </c>
      <c r="D3" s="16" t="s">
        <v>1169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126</v>
      </c>
      <c r="B4" s="224" t="str">
        <f>RIGHT(data!$C$96,4)</f>
        <v>2022</v>
      </c>
      <c r="C4" s="16" t="str">
        <f>data!E$55</f>
        <v>6070</v>
      </c>
      <c r="D4" s="16" t="s">
        <v>1169</v>
      </c>
      <c r="E4" s="222">
        <f>ROUND(data!E59,0)</f>
        <v>30724</v>
      </c>
      <c r="F4" s="212">
        <f>ROUND(data!E60,2)</f>
        <v>202.25</v>
      </c>
      <c r="G4" s="222">
        <f>ROUND(data!E61,0)</f>
        <v>28831767</v>
      </c>
      <c r="H4" s="222">
        <f>ROUND(data!E62,0)</f>
        <v>5217919</v>
      </c>
      <c r="I4" s="222">
        <f>ROUND(data!E63,0)</f>
        <v>0</v>
      </c>
      <c r="J4" s="222">
        <f>ROUND(data!E64,0)</f>
        <v>1291815</v>
      </c>
      <c r="K4" s="222">
        <f>ROUND(data!E65,0)</f>
        <v>2842</v>
      </c>
      <c r="L4" s="222">
        <f>ROUND(data!E66,0)</f>
        <v>804907</v>
      </c>
      <c r="M4" s="66">
        <f>ROUND(data!E67,0)</f>
        <v>2100287</v>
      </c>
      <c r="N4" s="222">
        <f>ROUND(data!E68,0)</f>
        <v>23312</v>
      </c>
      <c r="O4" s="222">
        <f>ROUND(data!E69,0)</f>
        <v>21529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21529</v>
      </c>
      <c r="AD4" s="222">
        <f>ROUND(data!E84,0)</f>
        <v>15208</v>
      </c>
      <c r="AE4" s="222">
        <f>ROUND(data!E89,0)</f>
        <v>161386307</v>
      </c>
      <c r="AF4" s="222">
        <f>ROUND(data!E87,0)</f>
        <v>127910787</v>
      </c>
      <c r="AG4" s="222">
        <f>IF(data!E90&gt;0,ROUND(data!E90,0),0)</f>
        <v>47930</v>
      </c>
      <c r="AH4" s="222">
        <f>IF(data!E91&gt;0,ROUND(data!E91,0),0)</f>
        <v>43403</v>
      </c>
      <c r="AI4" s="222">
        <f>IF(data!E92&gt;0,ROUND(data!E92,0),0)</f>
        <v>17817</v>
      </c>
      <c r="AJ4" s="222">
        <f>IF(data!E93&gt;0,ROUND(data!E93,0),0)</f>
        <v>239828</v>
      </c>
      <c r="AK4" s="212">
        <f>IF(data!E94&gt;0,ROUND(data!E94,2),0)</f>
        <v>143.26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126</v>
      </c>
      <c r="B5" s="224" t="str">
        <f>RIGHT(data!$C$96,4)</f>
        <v>2022</v>
      </c>
      <c r="C5" s="16" t="str">
        <f>data!F$55</f>
        <v>6100</v>
      </c>
      <c r="D5" s="16" t="s">
        <v>1169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126</v>
      </c>
      <c r="B6" s="224" t="str">
        <f>RIGHT(data!$C$96,4)</f>
        <v>2022</v>
      </c>
      <c r="C6" s="16" t="str">
        <f>data!G$55</f>
        <v>6120</v>
      </c>
      <c r="D6" s="16" t="s">
        <v>1169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1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126</v>
      </c>
      <c r="B7" s="224" t="str">
        <f>RIGHT(data!$C$96,4)</f>
        <v>2022</v>
      </c>
      <c r="C7" s="16" t="str">
        <f>data!H$55</f>
        <v>6140</v>
      </c>
      <c r="D7" s="16" t="s">
        <v>1169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126</v>
      </c>
      <c r="B8" s="224" t="str">
        <f>RIGHT(data!$C$96,4)</f>
        <v>2022</v>
      </c>
      <c r="C8" s="16" t="str">
        <f>data!I$55</f>
        <v>6150</v>
      </c>
      <c r="D8" s="16" t="s">
        <v>1169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126</v>
      </c>
      <c r="B9" s="224" t="str">
        <f>RIGHT(data!$C$96,4)</f>
        <v>2022</v>
      </c>
      <c r="C9" s="16" t="str">
        <f>data!J$55</f>
        <v>6170</v>
      </c>
      <c r="D9" s="16" t="s">
        <v>1169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126</v>
      </c>
      <c r="B10" s="224" t="str">
        <f>RIGHT(data!$C$96,4)</f>
        <v>2022</v>
      </c>
      <c r="C10" s="16" t="str">
        <f>data!K$55</f>
        <v>6200</v>
      </c>
      <c r="D10" s="16" t="s">
        <v>1169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126</v>
      </c>
      <c r="B11" s="224" t="str">
        <f>RIGHT(data!$C$96,4)</f>
        <v>2022</v>
      </c>
      <c r="C11" s="16" t="str">
        <f>data!L$55</f>
        <v>6210</v>
      </c>
      <c r="D11" s="16" t="s">
        <v>1169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126</v>
      </c>
      <c r="B12" s="224" t="str">
        <f>RIGHT(data!$C$96,4)</f>
        <v>2022</v>
      </c>
      <c r="C12" s="16" t="str">
        <f>data!M$55</f>
        <v>6330</v>
      </c>
      <c r="D12" s="16" t="s">
        <v>1169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126</v>
      </c>
      <c r="B13" s="224" t="str">
        <f>RIGHT(data!$C$96,4)</f>
        <v>2022</v>
      </c>
      <c r="C13" s="16" t="str">
        <f>data!N$55</f>
        <v>6400</v>
      </c>
      <c r="D13" s="16" t="s">
        <v>1169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126</v>
      </c>
      <c r="B14" s="224" t="str">
        <f>RIGHT(data!$C$96,4)</f>
        <v>2022</v>
      </c>
      <c r="C14" s="16" t="str">
        <f>data!O$55</f>
        <v>7010</v>
      </c>
      <c r="D14" s="16" t="s">
        <v>1169</v>
      </c>
      <c r="E14" s="222">
        <f>ROUND(data!O59,0)</f>
        <v>3082</v>
      </c>
      <c r="F14" s="212">
        <f>ROUND(data!O60,2)</f>
        <v>37.49</v>
      </c>
      <c r="G14" s="222">
        <f>ROUND(data!O61,0)</f>
        <v>4838879</v>
      </c>
      <c r="H14" s="222">
        <f>ROUND(data!O62,0)</f>
        <v>878876</v>
      </c>
      <c r="I14" s="222">
        <f>ROUND(data!O63,0)</f>
        <v>788699</v>
      </c>
      <c r="J14" s="222">
        <f>ROUND(data!O64,0)</f>
        <v>395817</v>
      </c>
      <c r="K14" s="222">
        <f>ROUND(data!O65,0)</f>
        <v>755</v>
      </c>
      <c r="L14" s="222">
        <f>ROUND(data!O66,0)</f>
        <v>239990</v>
      </c>
      <c r="M14" s="66">
        <f>ROUND(data!O67,0)</f>
        <v>860198</v>
      </c>
      <c r="N14" s="222">
        <f>ROUND(data!O68,0)</f>
        <v>3533</v>
      </c>
      <c r="O14" s="222">
        <f>ROUND(data!O69,0)</f>
        <v>8706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8706</v>
      </c>
      <c r="AD14" s="222">
        <f>ROUND(data!O84,0)</f>
        <v>8940</v>
      </c>
      <c r="AE14" s="222">
        <f>ROUND(data!O89,0)</f>
        <v>38516717</v>
      </c>
      <c r="AF14" s="222">
        <f>ROUND(data!O87,0)</f>
        <v>36297553</v>
      </c>
      <c r="AG14" s="222">
        <f>IF(data!O90&gt;0,ROUND(data!O90,0),0)</f>
        <v>23723</v>
      </c>
      <c r="AH14" s="222">
        <f>IF(data!O91&gt;0,ROUND(data!O91,0),0)</f>
        <v>10485</v>
      </c>
      <c r="AI14" s="222">
        <f>IF(data!O92&gt;0,ROUND(data!O92,0),0)</f>
        <v>8818</v>
      </c>
      <c r="AJ14" s="222">
        <f>IF(data!O93&gt;0,ROUND(data!O93,0),0)</f>
        <v>74511</v>
      </c>
      <c r="AK14" s="212">
        <f>IF(data!O94&gt;0,ROUND(data!O94,2),0)</f>
        <v>29.82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126</v>
      </c>
      <c r="B15" s="224" t="str">
        <f>RIGHT(data!$C$96,4)</f>
        <v>2022</v>
      </c>
      <c r="C15" s="16" t="str">
        <f>data!P$55</f>
        <v>7020</v>
      </c>
      <c r="D15" s="16" t="s">
        <v>1169</v>
      </c>
      <c r="E15" s="222">
        <f>ROUND(data!P59,0)</f>
        <v>349515</v>
      </c>
      <c r="F15" s="212">
        <f>ROUND(data!P60,2)</f>
        <v>45.51</v>
      </c>
      <c r="G15" s="222">
        <f>ROUND(data!P61,0)</f>
        <v>7139504</v>
      </c>
      <c r="H15" s="222">
        <f>ROUND(data!P62,0)</f>
        <v>1295570</v>
      </c>
      <c r="I15" s="222">
        <f>ROUND(data!P63,0)</f>
        <v>1165801</v>
      </c>
      <c r="J15" s="222">
        <f>ROUND(data!P64,0)</f>
        <v>7844716</v>
      </c>
      <c r="K15" s="222">
        <f>ROUND(data!P65,0)</f>
        <v>5611</v>
      </c>
      <c r="L15" s="222">
        <f>ROUND(data!P66,0)</f>
        <v>1677140</v>
      </c>
      <c r="M15" s="66">
        <f>ROUND(data!P67,0)</f>
        <v>2123391</v>
      </c>
      <c r="N15" s="222">
        <f>ROUND(data!P68,0)</f>
        <v>343937</v>
      </c>
      <c r="O15" s="222">
        <f>ROUND(data!P69,0)</f>
        <v>269019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269019</v>
      </c>
      <c r="AD15" s="222">
        <f>ROUND(data!P84,0)</f>
        <v>384052</v>
      </c>
      <c r="AE15" s="222">
        <f>ROUND(data!P89,0)</f>
        <v>175883162</v>
      </c>
      <c r="AF15" s="222">
        <f>ROUND(data!P87,0)</f>
        <v>59421373</v>
      </c>
      <c r="AG15" s="222">
        <f>IF(data!P90&gt;0,ROUND(data!P90,0),0)</f>
        <v>26529</v>
      </c>
      <c r="AH15" s="222">
        <f>IF(data!P91&gt;0,ROUND(data!P91,0),0)</f>
        <v>4</v>
      </c>
      <c r="AI15" s="222">
        <f>IF(data!P92&gt;0,ROUND(data!P92,0),0)</f>
        <v>9861</v>
      </c>
      <c r="AJ15" s="222">
        <f>IF(data!P93&gt;0,ROUND(data!P93,0),0)</f>
        <v>66097</v>
      </c>
      <c r="AK15" s="212">
        <f>IF(data!P94&gt;0,ROUND(data!P94,2),0)</f>
        <v>23.01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126</v>
      </c>
      <c r="B16" s="224" t="str">
        <f>RIGHT(data!$C$96,4)</f>
        <v>2022</v>
      </c>
      <c r="C16" s="16" t="str">
        <f>data!Q$55</f>
        <v>7030</v>
      </c>
      <c r="D16" s="16" t="s">
        <v>1169</v>
      </c>
      <c r="E16" s="222">
        <f>ROUND(data!Q59,0)</f>
        <v>149325</v>
      </c>
      <c r="F16" s="212">
        <f>ROUND(data!Q60,2)</f>
        <v>9.87</v>
      </c>
      <c r="G16" s="222">
        <f>ROUND(data!Q61,0)</f>
        <v>1581712</v>
      </c>
      <c r="H16" s="222">
        <f>ROUND(data!Q62,0)</f>
        <v>286229</v>
      </c>
      <c r="I16" s="222">
        <f>ROUND(data!Q63,0)</f>
        <v>0</v>
      </c>
      <c r="J16" s="222">
        <f>ROUND(data!Q64,0)</f>
        <v>202115</v>
      </c>
      <c r="K16" s="222">
        <f>ROUND(data!Q65,0)</f>
        <v>516</v>
      </c>
      <c r="L16" s="222">
        <f>ROUND(data!Q66,0)</f>
        <v>37951</v>
      </c>
      <c r="M16" s="66">
        <f>ROUND(data!Q67,0)</f>
        <v>100461</v>
      </c>
      <c r="N16" s="222">
        <f>ROUND(data!Q68,0)</f>
        <v>5497</v>
      </c>
      <c r="O16" s="222">
        <f>ROUND(data!Q69,0)</f>
        <v>4419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4419</v>
      </c>
      <c r="AD16" s="222">
        <f>ROUND(data!Q84,0)</f>
        <v>0</v>
      </c>
      <c r="AE16" s="222">
        <f>ROUND(data!Q89,0)</f>
        <v>14188126</v>
      </c>
      <c r="AF16" s="222">
        <f>ROUND(data!Q87,0)</f>
        <v>2944487</v>
      </c>
      <c r="AG16" s="222">
        <f>IF(data!Q90&gt;0,ROUND(data!Q90,0),0)</f>
        <v>2295</v>
      </c>
      <c r="AH16" s="222">
        <f>IF(data!Q91&gt;0,ROUND(data!Q91,0),0)</f>
        <v>0</v>
      </c>
      <c r="AI16" s="222">
        <f>IF(data!Q92&gt;0,ROUND(data!Q92,0),0)</f>
        <v>853</v>
      </c>
      <c r="AJ16" s="222">
        <f>IF(data!Q93&gt;0,ROUND(data!Q93,0),0)</f>
        <v>5636</v>
      </c>
      <c r="AK16" s="212">
        <f>IF(data!Q94&gt;0,ROUND(data!Q94,2),0)</f>
        <v>9.61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126</v>
      </c>
      <c r="B17" s="224" t="str">
        <f>RIGHT(data!$C$96,4)</f>
        <v>2022</v>
      </c>
      <c r="C17" s="16" t="str">
        <f>data!R$55</f>
        <v>7040</v>
      </c>
      <c r="D17" s="16" t="s">
        <v>1169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126</v>
      </c>
      <c r="B18" s="224" t="str">
        <f>RIGHT(data!$C$96,4)</f>
        <v>2022</v>
      </c>
      <c r="C18" s="16" t="str">
        <f>data!S$55</f>
        <v>7050</v>
      </c>
      <c r="D18" s="16" t="s">
        <v>1169</v>
      </c>
      <c r="E18" s="222"/>
      <c r="F18" s="212">
        <f>ROUND(data!S60,2)</f>
        <v>12.79</v>
      </c>
      <c r="G18" s="222">
        <f>ROUND(data!S61,0)</f>
        <v>661794</v>
      </c>
      <c r="H18" s="222">
        <f>ROUND(data!S62,0)</f>
        <v>119894</v>
      </c>
      <c r="I18" s="222">
        <f>ROUND(data!S63,0)</f>
        <v>0</v>
      </c>
      <c r="J18" s="222">
        <f>ROUND(data!S64,0)</f>
        <v>277171</v>
      </c>
      <c r="K18" s="222">
        <f>ROUND(data!S65,0)</f>
        <v>0</v>
      </c>
      <c r="L18" s="222">
        <f>ROUND(data!S66,0)</f>
        <v>134818</v>
      </c>
      <c r="M18" s="66">
        <f>ROUND(data!S67,0)</f>
        <v>0</v>
      </c>
      <c r="N18" s="222">
        <f>ROUND(data!S68,0)</f>
        <v>43282</v>
      </c>
      <c r="O18" s="222">
        <f>ROUND(data!S69,0)</f>
        <v>80136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80136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1396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126</v>
      </c>
      <c r="B19" s="224" t="str">
        <f>RIGHT(data!$C$96,4)</f>
        <v>2022</v>
      </c>
      <c r="C19" s="16" t="str">
        <f>data!T$55</f>
        <v>7060</v>
      </c>
      <c r="D19" s="16" t="s">
        <v>1169</v>
      </c>
      <c r="E19" s="222"/>
      <c r="F19" s="212">
        <f>ROUND(data!T60,2)</f>
        <v>0.24</v>
      </c>
      <c r="G19" s="222">
        <f>ROUND(data!T61,0)</f>
        <v>43424</v>
      </c>
      <c r="H19" s="222">
        <f>ROUND(data!T62,0)</f>
        <v>7858</v>
      </c>
      <c r="I19" s="222">
        <f>ROUND(data!T63,0)</f>
        <v>0</v>
      </c>
      <c r="J19" s="222">
        <f>ROUND(data!T64,0)</f>
        <v>78</v>
      </c>
      <c r="K19" s="222">
        <f>ROUND(data!T65,0)</f>
        <v>0</v>
      </c>
      <c r="L19" s="222">
        <f>ROUND(data!T66,0)</f>
        <v>231118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819193</v>
      </c>
      <c r="AF19" s="222">
        <f>ROUND(data!T87,0)</f>
        <v>789047</v>
      </c>
      <c r="AG19" s="222">
        <f>IF(data!T90&gt;0,ROUND(data!T90,0),0)</f>
        <v>0</v>
      </c>
      <c r="AH19" s="222">
        <f>IF(data!T91&gt;0,ROUND(data!T91,0),0)</f>
        <v>1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0.24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126</v>
      </c>
      <c r="B20" s="224" t="str">
        <f>RIGHT(data!$C$96,4)</f>
        <v>2022</v>
      </c>
      <c r="C20" s="16" t="str">
        <f>data!U$55</f>
        <v>7070</v>
      </c>
      <c r="D20" s="16" t="s">
        <v>1169</v>
      </c>
      <c r="E20" s="222">
        <f>ROUND(data!U59,0)</f>
        <v>446467</v>
      </c>
      <c r="F20" s="212">
        <f>ROUND(data!U60,2)</f>
        <v>30.95</v>
      </c>
      <c r="G20" s="222">
        <f>ROUND(data!U61,0)</f>
        <v>2668518</v>
      </c>
      <c r="H20" s="222">
        <f>ROUND(data!U62,0)</f>
        <v>482977</v>
      </c>
      <c r="I20" s="222">
        <f>ROUND(data!U63,0)</f>
        <v>43285</v>
      </c>
      <c r="J20" s="222">
        <f>ROUND(data!U64,0)</f>
        <v>1869698</v>
      </c>
      <c r="K20" s="222">
        <f>ROUND(data!U65,0)</f>
        <v>8921</v>
      </c>
      <c r="L20" s="222">
        <f>ROUND(data!U66,0)</f>
        <v>1733384</v>
      </c>
      <c r="M20" s="66">
        <f>ROUND(data!U67,0)</f>
        <v>356761</v>
      </c>
      <c r="N20" s="222">
        <f>ROUND(data!U68,0)</f>
        <v>31731</v>
      </c>
      <c r="O20" s="222">
        <f>ROUND(data!U69,0)</f>
        <v>23806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23806</v>
      </c>
      <c r="AD20" s="222">
        <f>ROUND(data!U84,0)</f>
        <v>66079</v>
      </c>
      <c r="AE20" s="222">
        <f>ROUND(data!U89,0)</f>
        <v>61801744</v>
      </c>
      <c r="AF20" s="222">
        <f>ROUND(data!U87,0)</f>
        <v>35803584</v>
      </c>
      <c r="AG20" s="222">
        <f>IF(data!U90&gt;0,ROUND(data!U90,0),0)</f>
        <v>8756</v>
      </c>
      <c r="AH20" s="222">
        <f>IF(data!U91&gt;0,ROUND(data!U91,0),0)</f>
        <v>0</v>
      </c>
      <c r="AI20" s="222">
        <f>IF(data!U92&gt;0,ROUND(data!U92,0),0)</f>
        <v>3255</v>
      </c>
      <c r="AJ20" s="222">
        <f>IF(data!U93&gt;0,ROUND(data!U93,0),0)</f>
        <v>31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126</v>
      </c>
      <c r="B21" s="224" t="str">
        <f>RIGHT(data!$C$96,4)</f>
        <v>2022</v>
      </c>
      <c r="C21" s="16" t="str">
        <f>data!V$55</f>
        <v>7110</v>
      </c>
      <c r="D21" s="16" t="s">
        <v>1169</v>
      </c>
      <c r="E21" s="222">
        <f>ROUND(data!V59,0)</f>
        <v>0</v>
      </c>
      <c r="F21" s="212">
        <f>ROUND(data!V60,2)</f>
        <v>4.03</v>
      </c>
      <c r="G21" s="222">
        <f>ROUND(data!V61,0)</f>
        <v>413050</v>
      </c>
      <c r="H21" s="222">
        <f>ROUND(data!V62,0)</f>
        <v>74746</v>
      </c>
      <c r="I21" s="222">
        <f>ROUND(data!V63,0)</f>
        <v>0</v>
      </c>
      <c r="J21" s="222">
        <f>ROUND(data!V64,0)</f>
        <v>47603</v>
      </c>
      <c r="K21" s="222">
        <f>ROUND(data!V65,0)</f>
        <v>0</v>
      </c>
      <c r="L21" s="222">
        <f>ROUND(data!V66,0)</f>
        <v>20528</v>
      </c>
      <c r="M21" s="66">
        <f>ROUND(data!V67,0)</f>
        <v>17103</v>
      </c>
      <c r="N21" s="222">
        <f>ROUND(data!V68,0)</f>
        <v>2205</v>
      </c>
      <c r="O21" s="222">
        <f>ROUND(data!V69,0)</f>
        <v>187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187</v>
      </c>
      <c r="AD21" s="222">
        <f>ROUND(data!V84,0)</f>
        <v>0</v>
      </c>
      <c r="AE21" s="222">
        <f>ROUND(data!V89,0)</f>
        <v>13908831</v>
      </c>
      <c r="AF21" s="222">
        <f>ROUND(data!V87,0)</f>
        <v>7858391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0.61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126</v>
      </c>
      <c r="B22" s="224" t="str">
        <f>RIGHT(data!$C$96,4)</f>
        <v>2022</v>
      </c>
      <c r="C22" s="16" t="str">
        <f>data!W$55</f>
        <v>7120</v>
      </c>
      <c r="D22" s="16" t="s">
        <v>1169</v>
      </c>
      <c r="E22" s="222">
        <f>ROUND(data!W59,0)</f>
        <v>11729</v>
      </c>
      <c r="F22" s="212">
        <f>ROUND(data!W60,2)</f>
        <v>5.05</v>
      </c>
      <c r="G22" s="222">
        <f>ROUND(data!W61,0)</f>
        <v>690328</v>
      </c>
      <c r="H22" s="222">
        <f>ROUND(data!W62,0)</f>
        <v>124923</v>
      </c>
      <c r="I22" s="222">
        <f>ROUND(data!W63,0)</f>
        <v>0</v>
      </c>
      <c r="J22" s="222">
        <f>ROUND(data!W64,0)</f>
        <v>66164</v>
      </c>
      <c r="K22" s="222">
        <f>ROUND(data!W65,0)</f>
        <v>3500</v>
      </c>
      <c r="L22" s="222">
        <f>ROUND(data!W66,0)</f>
        <v>153066</v>
      </c>
      <c r="M22" s="66">
        <f>ROUND(data!W67,0)</f>
        <v>335694</v>
      </c>
      <c r="N22" s="222">
        <f>ROUND(data!W68,0)</f>
        <v>189756</v>
      </c>
      <c r="O22" s="222">
        <f>ROUND(data!W69,0)</f>
        <v>2747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2747</v>
      </c>
      <c r="AD22" s="222">
        <f>ROUND(data!W84,0)</f>
        <v>0</v>
      </c>
      <c r="AE22" s="222">
        <f>ROUND(data!W89,0)</f>
        <v>19006698</v>
      </c>
      <c r="AF22" s="222">
        <f>ROUND(data!W87,0)</f>
        <v>3980400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8654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126</v>
      </c>
      <c r="B23" s="224" t="str">
        <f>RIGHT(data!$C$96,4)</f>
        <v>2022</v>
      </c>
      <c r="C23" s="16" t="str">
        <f>data!X$55</f>
        <v>7130</v>
      </c>
      <c r="D23" s="16" t="s">
        <v>1169</v>
      </c>
      <c r="E23" s="222">
        <f>ROUND(data!X59,0)</f>
        <v>48845</v>
      </c>
      <c r="F23" s="212">
        <f>ROUND(data!X60,2)</f>
        <v>8.84</v>
      </c>
      <c r="G23" s="222">
        <f>ROUND(data!X61,0)</f>
        <v>1248318</v>
      </c>
      <c r="H23" s="222">
        <f>ROUND(data!X62,0)</f>
        <v>225897</v>
      </c>
      <c r="I23" s="222">
        <f>ROUND(data!X63,0)</f>
        <v>0</v>
      </c>
      <c r="J23" s="222">
        <f>ROUND(data!X64,0)</f>
        <v>141021</v>
      </c>
      <c r="K23" s="222">
        <f>ROUND(data!X65,0)</f>
        <v>0</v>
      </c>
      <c r="L23" s="222">
        <f>ROUND(data!X66,0)</f>
        <v>182612</v>
      </c>
      <c r="M23" s="66">
        <f>ROUND(data!X67,0)</f>
        <v>128973</v>
      </c>
      <c r="N23" s="222">
        <f>ROUND(data!X68,0)</f>
        <v>0</v>
      </c>
      <c r="O23" s="222">
        <f>ROUND(data!X69,0)</f>
        <v>16099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16099</v>
      </c>
      <c r="AD23" s="222">
        <f>ROUND(data!X84,0)</f>
        <v>0</v>
      </c>
      <c r="AE23" s="222">
        <f>ROUND(data!X89,0)</f>
        <v>124201325</v>
      </c>
      <c r="AF23" s="222">
        <f>ROUND(data!X87,0)</f>
        <v>37686997</v>
      </c>
      <c r="AG23" s="222">
        <f>IF(data!X90&gt;0,ROUND(data!X90,0),0)</f>
        <v>792</v>
      </c>
      <c r="AH23" s="222">
        <f>IF(data!X91&gt;0,ROUND(data!X91,0),0)</f>
        <v>0</v>
      </c>
      <c r="AI23" s="222">
        <f>IF(data!X92&gt;0,ROUND(data!X92,0),0)</f>
        <v>294</v>
      </c>
      <c r="AJ23" s="222">
        <f>IF(data!X93&gt;0,ROUND(data!X93,0),0)</f>
        <v>14198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126</v>
      </c>
      <c r="B24" s="224" t="str">
        <f>RIGHT(data!$C$96,4)</f>
        <v>2022</v>
      </c>
      <c r="C24" s="16" t="str">
        <f>data!Y$55</f>
        <v>7140</v>
      </c>
      <c r="D24" s="16" t="s">
        <v>1169</v>
      </c>
      <c r="E24" s="222">
        <f>ROUND(data!Y59,0)</f>
        <v>187189</v>
      </c>
      <c r="F24" s="212">
        <f>ROUND(data!Y60,2)</f>
        <v>25.73</v>
      </c>
      <c r="G24" s="222">
        <f>ROUND(data!Y61,0)</f>
        <v>2635806</v>
      </c>
      <c r="H24" s="222">
        <f>ROUND(data!Y62,0)</f>
        <v>476979</v>
      </c>
      <c r="I24" s="222">
        <f>ROUND(data!Y63,0)</f>
        <v>30113</v>
      </c>
      <c r="J24" s="222">
        <f>ROUND(data!Y64,0)</f>
        <v>142671</v>
      </c>
      <c r="K24" s="222">
        <f>ROUND(data!Y65,0)</f>
        <v>3500</v>
      </c>
      <c r="L24" s="222">
        <f>ROUND(data!Y66,0)</f>
        <v>1873242</v>
      </c>
      <c r="M24" s="66">
        <f>ROUND(data!Y67,0)</f>
        <v>1275751</v>
      </c>
      <c r="N24" s="222">
        <f>ROUND(data!Y68,0)</f>
        <v>222842</v>
      </c>
      <c r="O24" s="222">
        <f>ROUND(data!Y69,0)</f>
        <v>48709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48709</v>
      </c>
      <c r="AD24" s="222">
        <f>ROUND(data!Y84,0)</f>
        <v>2561</v>
      </c>
      <c r="AE24" s="222">
        <f>ROUND(data!Y89,0)</f>
        <v>42688285</v>
      </c>
      <c r="AF24" s="222">
        <f>ROUND(data!Y87,0)</f>
        <v>9612430</v>
      </c>
      <c r="AG24" s="222">
        <f>IF(data!Y90&gt;0,ROUND(data!Y90,0),0)</f>
        <v>14335</v>
      </c>
      <c r="AH24" s="222">
        <f>IF(data!Y91&gt;0,ROUND(data!Y91,0),0)</f>
        <v>0</v>
      </c>
      <c r="AI24" s="222">
        <f>IF(data!Y92&gt;0,ROUND(data!Y92,0),0)</f>
        <v>5329</v>
      </c>
      <c r="AJ24" s="222">
        <f>IF(data!Y93&gt;0,ROUND(data!Y93,0),0)</f>
        <v>40261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126</v>
      </c>
      <c r="B25" s="224" t="str">
        <f>RIGHT(data!$C$96,4)</f>
        <v>2022</v>
      </c>
      <c r="C25" s="16" t="str">
        <f>data!Z$55</f>
        <v>7150</v>
      </c>
      <c r="D25" s="16" t="s">
        <v>1169</v>
      </c>
      <c r="E25" s="222">
        <f>ROUND(data!Z59,0)</f>
        <v>0</v>
      </c>
      <c r="F25" s="212">
        <f>ROUND(data!Z60,2)</f>
        <v>3.13</v>
      </c>
      <c r="G25" s="222">
        <f>ROUND(data!Z61,0)</f>
        <v>399276</v>
      </c>
      <c r="H25" s="222">
        <f>ROUND(data!Z62,0)</f>
        <v>72253</v>
      </c>
      <c r="I25" s="222">
        <f>ROUND(data!Z63,0)</f>
        <v>26400</v>
      </c>
      <c r="J25" s="222">
        <f>ROUND(data!Z64,0)</f>
        <v>14760</v>
      </c>
      <c r="K25" s="222">
        <f>ROUND(data!Z65,0)</f>
        <v>483</v>
      </c>
      <c r="L25" s="222">
        <f>ROUND(data!Z66,0)</f>
        <v>1394595</v>
      </c>
      <c r="M25" s="66">
        <f>ROUND(data!Z67,0)</f>
        <v>748688</v>
      </c>
      <c r="N25" s="222">
        <f>ROUND(data!Z68,0)</f>
        <v>3459</v>
      </c>
      <c r="O25" s="222">
        <f>ROUND(data!Z69,0)</f>
        <v>46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46</v>
      </c>
      <c r="AD25" s="222">
        <f>ROUND(data!Z84,0)</f>
        <v>147738</v>
      </c>
      <c r="AE25" s="222">
        <f>ROUND(data!Z89,0)</f>
        <v>16334881</v>
      </c>
      <c r="AF25" s="222">
        <f>ROUND(data!Z87,0)</f>
        <v>444801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0.79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126</v>
      </c>
      <c r="B26" s="224" t="str">
        <f>RIGHT(data!$C$96,4)</f>
        <v>2022</v>
      </c>
      <c r="C26" s="16" t="str">
        <f>data!AA$55</f>
        <v>7160</v>
      </c>
      <c r="D26" s="16" t="s">
        <v>1169</v>
      </c>
      <c r="E26" s="222">
        <f>ROUND(data!AA59,0)</f>
        <v>14788</v>
      </c>
      <c r="F26" s="212">
        <f>ROUND(data!AA60,2)</f>
        <v>2.65</v>
      </c>
      <c r="G26" s="222">
        <f>ROUND(data!AA61,0)</f>
        <v>315756</v>
      </c>
      <c r="H26" s="222">
        <f>ROUND(data!AA62,0)</f>
        <v>57140</v>
      </c>
      <c r="I26" s="222">
        <f>ROUND(data!AA63,0)</f>
        <v>0</v>
      </c>
      <c r="J26" s="222">
        <f>ROUND(data!AA64,0)</f>
        <v>142514</v>
      </c>
      <c r="K26" s="222">
        <f>ROUND(data!AA65,0)</f>
        <v>0</v>
      </c>
      <c r="L26" s="222">
        <f>ROUND(data!AA66,0)</f>
        <v>352951</v>
      </c>
      <c r="M26" s="66">
        <f>ROUND(data!AA67,0)</f>
        <v>131967</v>
      </c>
      <c r="N26" s="222">
        <f>ROUND(data!AA68,0)</f>
        <v>470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8633473</v>
      </c>
      <c r="AF26" s="222">
        <f>ROUND(data!AA87,0)</f>
        <v>734040</v>
      </c>
      <c r="AG26" s="222">
        <f>IF(data!AA90&gt;0,ROUND(data!AA90,0),0)</f>
        <v>3771</v>
      </c>
      <c r="AH26" s="222">
        <f>IF(data!AA91&gt;0,ROUND(data!AA91,0),0)</f>
        <v>0</v>
      </c>
      <c r="AI26" s="222">
        <f>IF(data!AA92&gt;0,ROUND(data!AA92,0),0)</f>
        <v>1402</v>
      </c>
      <c r="AJ26" s="222">
        <f>IF(data!AA93&gt;0,ROUND(data!AA93,0),0)</f>
        <v>3405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126</v>
      </c>
      <c r="B27" s="224" t="str">
        <f>RIGHT(data!$C$96,4)</f>
        <v>2022</v>
      </c>
      <c r="C27" s="16" t="str">
        <f>data!AB$55</f>
        <v>7170</v>
      </c>
      <c r="D27" s="16" t="s">
        <v>1169</v>
      </c>
      <c r="E27" s="222"/>
      <c r="F27" s="212">
        <f>ROUND(data!AB60,2)</f>
        <v>26.67</v>
      </c>
      <c r="G27" s="222">
        <f>ROUND(data!AB61,0)</f>
        <v>3220903</v>
      </c>
      <c r="H27" s="222">
        <f>ROUND(data!AB62,0)</f>
        <v>582859</v>
      </c>
      <c r="I27" s="222">
        <f>ROUND(data!AB63,0)</f>
        <v>0</v>
      </c>
      <c r="J27" s="222">
        <f>ROUND(data!AB64,0)</f>
        <v>9455565</v>
      </c>
      <c r="K27" s="222">
        <f>ROUND(data!AB65,0)</f>
        <v>686</v>
      </c>
      <c r="L27" s="222">
        <f>ROUND(data!AB66,0)</f>
        <v>332917</v>
      </c>
      <c r="M27" s="66">
        <f>ROUND(data!AB67,0)</f>
        <v>400445</v>
      </c>
      <c r="N27" s="222">
        <f>ROUND(data!AB68,0)</f>
        <v>6429</v>
      </c>
      <c r="O27" s="222">
        <f>ROUND(data!AB69,0)</f>
        <v>59474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59474</v>
      </c>
      <c r="AD27" s="222">
        <f>ROUND(data!AB84,0)</f>
        <v>112765</v>
      </c>
      <c r="AE27" s="222">
        <f>ROUND(data!AB89,0)</f>
        <v>159537640</v>
      </c>
      <c r="AF27" s="222">
        <f>ROUND(data!AB87,0)</f>
        <v>72206125</v>
      </c>
      <c r="AG27" s="222">
        <f>IF(data!AB90&gt;0,ROUND(data!AB90,0),0)</f>
        <v>1770</v>
      </c>
      <c r="AH27" s="222">
        <f>IF(data!AB91&gt;0,ROUND(data!AB91,0),0)</f>
        <v>0</v>
      </c>
      <c r="AI27" s="222">
        <f>IF(data!AB92&gt;0,ROUND(data!AB92,0),0)</f>
        <v>658</v>
      </c>
      <c r="AJ27" s="222">
        <f>IF(data!AB93&gt;0,ROUND(data!AB93,0),0)</f>
        <v>1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126</v>
      </c>
      <c r="B28" s="224" t="str">
        <f>RIGHT(data!$C$96,4)</f>
        <v>2022</v>
      </c>
      <c r="C28" s="16" t="str">
        <f>data!AC$55</f>
        <v>7180</v>
      </c>
      <c r="D28" s="16" t="s">
        <v>1169</v>
      </c>
      <c r="E28" s="222">
        <f>ROUND(data!AC59,0)</f>
        <v>67368</v>
      </c>
      <c r="F28" s="212">
        <f>ROUND(data!AC60,2)</f>
        <v>15.05</v>
      </c>
      <c r="G28" s="222">
        <f>ROUND(data!AC61,0)</f>
        <v>1795917</v>
      </c>
      <c r="H28" s="222">
        <f>ROUND(data!AC62,0)</f>
        <v>325614</v>
      </c>
      <c r="I28" s="222">
        <f>ROUND(data!AC63,0)</f>
        <v>21170</v>
      </c>
      <c r="J28" s="222">
        <f>ROUND(data!AC64,0)</f>
        <v>407509</v>
      </c>
      <c r="K28" s="222">
        <f>ROUND(data!AC65,0)</f>
        <v>311</v>
      </c>
      <c r="L28" s="222">
        <f>ROUND(data!AC66,0)</f>
        <v>7439</v>
      </c>
      <c r="M28" s="66">
        <f>ROUND(data!AC67,0)</f>
        <v>128324</v>
      </c>
      <c r="N28" s="222">
        <f>ROUND(data!AC68,0)</f>
        <v>2275</v>
      </c>
      <c r="O28" s="222">
        <f>ROUND(data!AC69,0)</f>
        <v>3715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3715</v>
      </c>
      <c r="AD28" s="222">
        <f>ROUND(data!AC84,0)</f>
        <v>0</v>
      </c>
      <c r="AE28" s="222">
        <f>ROUND(data!AC89,0)</f>
        <v>29736959</v>
      </c>
      <c r="AF28" s="222">
        <f>ROUND(data!AC87,0)</f>
        <v>22766991</v>
      </c>
      <c r="AG28" s="222">
        <f>IF(data!AC90&gt;0,ROUND(data!AC90,0),0)</f>
        <v>724</v>
      </c>
      <c r="AH28" s="222">
        <f>IF(data!AC91&gt;0,ROUND(data!AC91,0),0)</f>
        <v>0</v>
      </c>
      <c r="AI28" s="222">
        <f>IF(data!AC92&gt;0,ROUND(data!AC92,0),0)</f>
        <v>269</v>
      </c>
      <c r="AJ28" s="222">
        <f>IF(data!AC93&gt;0,ROUND(data!AC93,0),0)</f>
        <v>1317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126</v>
      </c>
      <c r="B29" s="224" t="str">
        <f>RIGHT(data!$C$96,4)</f>
        <v>2022</v>
      </c>
      <c r="C29" s="16" t="str">
        <f>data!AD$55</f>
        <v>7190</v>
      </c>
      <c r="D29" s="16" t="s">
        <v>1169</v>
      </c>
      <c r="E29" s="222">
        <f>ROUND(data!AD59,0)</f>
        <v>32566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6245</v>
      </c>
      <c r="K29" s="222">
        <f>ROUND(data!AD65,0)</f>
        <v>0</v>
      </c>
      <c r="L29" s="222">
        <f>ROUND(data!AD66,0)</f>
        <v>624072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2384528</v>
      </c>
      <c r="AF29" s="222">
        <f>ROUND(data!AD87,0)</f>
        <v>2310011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126</v>
      </c>
      <c r="B30" s="224" t="str">
        <f>RIGHT(data!$C$96,4)</f>
        <v>2022</v>
      </c>
      <c r="C30" s="16" t="str">
        <f>data!AE$55</f>
        <v>7200</v>
      </c>
      <c r="D30" s="16" t="s">
        <v>1169</v>
      </c>
      <c r="E30" s="222">
        <f>ROUND(data!AE59,0)</f>
        <v>13404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423</v>
      </c>
      <c r="K30" s="222">
        <f>ROUND(data!AE65,0)</f>
        <v>0</v>
      </c>
      <c r="L30" s="222">
        <f>ROUND(data!AE66,0)</f>
        <v>865704</v>
      </c>
      <c r="M30" s="66">
        <f>ROUND(data!AE67,0)</f>
        <v>3573</v>
      </c>
      <c r="N30" s="222">
        <f>ROUND(data!AE68,0)</f>
        <v>107</v>
      </c>
      <c r="O30" s="222">
        <f>ROUND(data!AE69,0)</f>
        <v>1575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1575</v>
      </c>
      <c r="AD30" s="222">
        <f>ROUND(data!AE84,0)</f>
        <v>0</v>
      </c>
      <c r="AE30" s="222">
        <f>ROUND(data!AE89,0)</f>
        <v>3322832</v>
      </c>
      <c r="AF30" s="222">
        <f>ROUND(data!AE87,0)</f>
        <v>2855372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126</v>
      </c>
      <c r="B31" s="224" t="str">
        <f>RIGHT(data!$C$96,4)</f>
        <v>2022</v>
      </c>
      <c r="C31" s="16" t="str">
        <f>data!AF$55</f>
        <v>7220</v>
      </c>
      <c r="D31" s="16" t="s">
        <v>1169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126</v>
      </c>
      <c r="B32" s="224" t="str">
        <f>RIGHT(data!$C$96,4)</f>
        <v>2022</v>
      </c>
      <c r="C32" s="16" t="str">
        <f>data!AG$55</f>
        <v>7230</v>
      </c>
      <c r="D32" s="16" t="s">
        <v>1169</v>
      </c>
      <c r="E32" s="222">
        <f>ROUND(data!AG59,0)</f>
        <v>38022</v>
      </c>
      <c r="F32" s="212">
        <f>ROUND(data!AG60,2)</f>
        <v>57.7</v>
      </c>
      <c r="G32" s="222">
        <f>ROUND(data!AG61,0)</f>
        <v>7896891</v>
      </c>
      <c r="H32" s="222">
        <f>ROUND(data!AG62,0)</f>
        <v>1431828</v>
      </c>
      <c r="I32" s="222">
        <f>ROUND(data!AG63,0)</f>
        <v>2719516</v>
      </c>
      <c r="J32" s="222">
        <f>ROUND(data!AG64,0)</f>
        <v>1285287</v>
      </c>
      <c r="K32" s="222">
        <f>ROUND(data!AG65,0)</f>
        <v>364</v>
      </c>
      <c r="L32" s="222">
        <f>ROUND(data!AG66,0)</f>
        <v>447870</v>
      </c>
      <c r="M32" s="66">
        <f>ROUND(data!AG67,0)</f>
        <v>1022640</v>
      </c>
      <c r="N32" s="222">
        <f>ROUND(data!AG68,0)</f>
        <v>16225</v>
      </c>
      <c r="O32" s="222">
        <f>ROUND(data!AG69,0)</f>
        <v>21093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21093</v>
      </c>
      <c r="AD32" s="222">
        <f>ROUND(data!AG84,0)</f>
        <v>6250</v>
      </c>
      <c r="AE32" s="222">
        <f>ROUND(data!AG89,0)</f>
        <v>154833404</v>
      </c>
      <c r="AF32" s="222">
        <f>ROUND(data!AG87,0)</f>
        <v>35375773</v>
      </c>
      <c r="AG32" s="222">
        <f>IF(data!AG90&gt;0,ROUND(data!AG90,0),0)</f>
        <v>27038</v>
      </c>
      <c r="AH32" s="222">
        <f>IF(data!AG91&gt;0,ROUND(data!AG91,0),0)</f>
        <v>13413</v>
      </c>
      <c r="AI32" s="222">
        <f>IF(data!AG92&gt;0,ROUND(data!AG92,0),0)</f>
        <v>10051</v>
      </c>
      <c r="AJ32" s="222">
        <f>IF(data!AG93&gt;0,ROUND(data!AG93,0),0)</f>
        <v>155090</v>
      </c>
      <c r="AK32" s="212">
        <f>IF(data!AG94&gt;0,ROUND(data!AG94,2),0)</f>
        <v>33.95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126</v>
      </c>
      <c r="B33" s="224" t="str">
        <f>RIGHT(data!$C$96,4)</f>
        <v>2022</v>
      </c>
      <c r="C33" s="16" t="str">
        <f>data!AH$55</f>
        <v>7240</v>
      </c>
      <c r="D33" s="16" t="s">
        <v>1169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126</v>
      </c>
      <c r="B34" s="224" t="str">
        <f>RIGHT(data!$C$96,4)</f>
        <v>2022</v>
      </c>
      <c r="C34" s="16" t="str">
        <f>data!AI$55</f>
        <v>7250</v>
      </c>
      <c r="D34" s="16" t="s">
        <v>1169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126</v>
      </c>
      <c r="B35" s="224" t="str">
        <f>RIGHT(data!$C$96,4)</f>
        <v>2022</v>
      </c>
      <c r="C35" s="16" t="str">
        <f>data!AJ$55</f>
        <v>7260</v>
      </c>
      <c r="D35" s="16" t="s">
        <v>1169</v>
      </c>
      <c r="E35" s="222">
        <f>ROUND(data!AJ59,0)</f>
        <v>247328</v>
      </c>
      <c r="F35" s="212">
        <f>ROUND(data!AJ60,2)</f>
        <v>327.18</v>
      </c>
      <c r="G35" s="222">
        <f>ROUND(data!AJ61,0)</f>
        <v>35941978</v>
      </c>
      <c r="H35" s="222">
        <f>ROUND(data!AJ62,0)</f>
        <v>6504107</v>
      </c>
      <c r="I35" s="222">
        <f>ROUND(data!AJ63,0)</f>
        <v>791999</v>
      </c>
      <c r="J35" s="222">
        <f>ROUND(data!AJ64,0)</f>
        <v>2956707</v>
      </c>
      <c r="K35" s="222">
        <f>ROUND(data!AJ65,0)</f>
        <v>335005</v>
      </c>
      <c r="L35" s="222">
        <f>ROUND(data!AJ66,0)</f>
        <v>5994712</v>
      </c>
      <c r="M35" s="66">
        <f>ROUND(data!AJ67,0)</f>
        <v>2768900</v>
      </c>
      <c r="N35" s="222">
        <f>ROUND(data!AJ68,0)</f>
        <v>4753651</v>
      </c>
      <c r="O35" s="222">
        <f>ROUND(data!AJ69,0)</f>
        <v>655109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655109</v>
      </c>
      <c r="AD35" s="222">
        <f>ROUND(data!AJ84,0)</f>
        <v>1362338</v>
      </c>
      <c r="AE35" s="222">
        <f>ROUND(data!AJ89,0)</f>
        <v>103151194</v>
      </c>
      <c r="AF35" s="222">
        <f>ROUND(data!AJ87,0)</f>
        <v>82272</v>
      </c>
      <c r="AG35" s="222">
        <f>IF(data!AJ90&gt;0,ROUND(data!AJ90,0),0)</f>
        <v>15672</v>
      </c>
      <c r="AH35" s="222">
        <f>IF(data!AJ91&gt;0,ROUND(data!AJ91,0),0)</f>
        <v>0</v>
      </c>
      <c r="AI35" s="222">
        <f>IF(data!AJ92&gt;0,ROUND(data!AJ92,0),0)</f>
        <v>5826</v>
      </c>
      <c r="AJ35" s="222">
        <f>IF(data!AJ93&gt;0,ROUND(data!AJ93,0),0)</f>
        <v>5318</v>
      </c>
      <c r="AK35" s="212">
        <f>IF(data!AJ94&gt;0,ROUND(data!AJ94,2),0)</f>
        <v>37.57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126</v>
      </c>
      <c r="B36" s="224" t="str">
        <f>RIGHT(data!$C$96,4)</f>
        <v>2022</v>
      </c>
      <c r="C36" s="16" t="str">
        <f>data!AK$55</f>
        <v>7310</v>
      </c>
      <c r="D36" s="16" t="s">
        <v>1169</v>
      </c>
      <c r="E36" s="222">
        <f>ROUND(data!AK59,0)</f>
        <v>7676</v>
      </c>
      <c r="F36" s="212">
        <f>ROUND(data!AK60,2)</f>
        <v>2.65</v>
      </c>
      <c r="G36" s="222">
        <f>ROUND(data!AK61,0)</f>
        <v>251901</v>
      </c>
      <c r="H36" s="222">
        <f>ROUND(data!AK62,0)</f>
        <v>45584</v>
      </c>
      <c r="I36" s="222">
        <f>ROUND(data!AK63,0)</f>
        <v>0</v>
      </c>
      <c r="J36" s="222">
        <f>ROUND(data!AK64,0)</f>
        <v>33</v>
      </c>
      <c r="K36" s="222">
        <f>ROUND(data!AK65,0)</f>
        <v>0</v>
      </c>
      <c r="L36" s="222">
        <f>ROUND(data!AK66,0)</f>
        <v>74368</v>
      </c>
      <c r="M36" s="66">
        <f>ROUND(data!AK67,0)</f>
        <v>2545</v>
      </c>
      <c r="N36" s="222">
        <f>ROUND(data!AK68,0)</f>
        <v>0</v>
      </c>
      <c r="O36" s="222">
        <f>ROUND(data!AK69,0)</f>
        <v>661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661</v>
      </c>
      <c r="AD36" s="222">
        <f>ROUND(data!AK84,0)</f>
        <v>0</v>
      </c>
      <c r="AE36" s="222">
        <f>ROUND(data!AK89,0)</f>
        <v>2153178</v>
      </c>
      <c r="AF36" s="222">
        <f>ROUND(data!AK87,0)</f>
        <v>1874051</v>
      </c>
      <c r="AG36" s="222">
        <f>IF(data!AK90&gt;0,ROUND(data!AK90,0),0)</f>
        <v>76</v>
      </c>
      <c r="AH36" s="222">
        <f>IF(data!AK91&gt;0,ROUND(data!AK91,0),0)</f>
        <v>0</v>
      </c>
      <c r="AI36" s="222">
        <f>IF(data!AK92&gt;0,ROUND(data!AK92,0),0)</f>
        <v>28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126</v>
      </c>
      <c r="B37" s="224" t="str">
        <f>RIGHT(data!$C$96,4)</f>
        <v>2022</v>
      </c>
      <c r="C37" s="16" t="str">
        <f>data!AL$55</f>
        <v>7320</v>
      </c>
      <c r="D37" s="16" t="s">
        <v>1169</v>
      </c>
      <c r="E37" s="222">
        <f>ROUND(data!AL59,0)</f>
        <v>2475</v>
      </c>
      <c r="F37" s="212">
        <f>ROUND(data!AL60,2)</f>
        <v>1.07</v>
      </c>
      <c r="G37" s="222">
        <f>ROUND(data!AL61,0)</f>
        <v>112622</v>
      </c>
      <c r="H37" s="222">
        <f>ROUND(data!AL62,0)</f>
        <v>20380</v>
      </c>
      <c r="I37" s="222">
        <f>ROUND(data!AL63,0)</f>
        <v>0</v>
      </c>
      <c r="J37" s="222">
        <f>ROUND(data!AL64,0)</f>
        <v>53</v>
      </c>
      <c r="K37" s="222">
        <f>ROUND(data!AL65,0)</f>
        <v>0</v>
      </c>
      <c r="L37" s="222">
        <f>ROUND(data!AL66,0)</f>
        <v>27067</v>
      </c>
      <c r="M37" s="66">
        <f>ROUND(data!AL67,0)</f>
        <v>2578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1399068</v>
      </c>
      <c r="AF37" s="222">
        <f>ROUND(data!AL87,0)</f>
        <v>1331538</v>
      </c>
      <c r="AG37" s="222">
        <f>IF(data!AL90&gt;0,ROUND(data!AL90,0),0)</f>
        <v>77</v>
      </c>
      <c r="AH37" s="222">
        <f>IF(data!AL91&gt;0,ROUND(data!AL91,0),0)</f>
        <v>0</v>
      </c>
      <c r="AI37" s="222">
        <f>IF(data!AL92&gt;0,ROUND(data!AL92,0),0)</f>
        <v>29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126</v>
      </c>
      <c r="B38" s="224" t="str">
        <f>RIGHT(data!$C$96,4)</f>
        <v>2022</v>
      </c>
      <c r="C38" s="16" t="str">
        <f>data!AM$55</f>
        <v>7330</v>
      </c>
      <c r="D38" s="16" t="s">
        <v>1169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126</v>
      </c>
      <c r="B39" s="224" t="str">
        <f>RIGHT(data!$C$96,4)</f>
        <v>2022</v>
      </c>
      <c r="C39" s="16" t="str">
        <f>data!AN$55</f>
        <v>7340</v>
      </c>
      <c r="D39" s="16" t="s">
        <v>1169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126</v>
      </c>
      <c r="B40" s="224" t="str">
        <f>RIGHT(data!$C$96,4)</f>
        <v>2022</v>
      </c>
      <c r="C40" s="16" t="str">
        <f>data!AO$55</f>
        <v>7350</v>
      </c>
      <c r="D40" s="16" t="s">
        <v>1169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126</v>
      </c>
      <c r="B41" s="224" t="str">
        <f>RIGHT(data!$C$96,4)</f>
        <v>2022</v>
      </c>
      <c r="C41" s="16" t="str">
        <f>data!AP$55</f>
        <v>7380</v>
      </c>
      <c r="D41" s="16" t="s">
        <v>1169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126</v>
      </c>
      <c r="B42" s="224" t="str">
        <f>RIGHT(data!$C$96,4)</f>
        <v>2022</v>
      </c>
      <c r="C42" s="16" t="str">
        <f>data!AQ$55</f>
        <v>7390</v>
      </c>
      <c r="D42" s="16" t="s">
        <v>1169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126</v>
      </c>
      <c r="B43" s="224" t="str">
        <f>RIGHT(data!$C$96,4)</f>
        <v>2022</v>
      </c>
      <c r="C43" s="16" t="str">
        <f>data!AR$55</f>
        <v>7400</v>
      </c>
      <c r="D43" s="16" t="s">
        <v>1169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126</v>
      </c>
      <c r="B44" s="224" t="str">
        <f>RIGHT(data!$C$96,4)</f>
        <v>2022</v>
      </c>
      <c r="C44" s="16" t="str">
        <f>data!AS$55</f>
        <v>7410</v>
      </c>
      <c r="D44" s="16" t="s">
        <v>1169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126</v>
      </c>
      <c r="B45" s="224" t="str">
        <f>RIGHT(data!$C$96,4)</f>
        <v>2022</v>
      </c>
      <c r="C45" s="16" t="str">
        <f>data!AT$55</f>
        <v>7420</v>
      </c>
      <c r="D45" s="16" t="s">
        <v>1169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126</v>
      </c>
      <c r="B46" s="224" t="str">
        <f>RIGHT(data!$C$96,4)</f>
        <v>2022</v>
      </c>
      <c r="C46" s="16" t="str">
        <f>data!AU$55</f>
        <v>7430</v>
      </c>
      <c r="D46" s="16" t="s">
        <v>1169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126</v>
      </c>
      <c r="B47" s="224" t="str">
        <f>RIGHT(data!$C$96,4)</f>
        <v>2022</v>
      </c>
      <c r="C47" s="16" t="str">
        <f>data!AV$55</f>
        <v>7490</v>
      </c>
      <c r="D47" s="16" t="s">
        <v>1169</v>
      </c>
      <c r="E47" s="222"/>
      <c r="F47" s="212">
        <f>ROUND(data!AV60,2)</f>
        <v>11.23</v>
      </c>
      <c r="G47" s="222">
        <f>ROUND(data!AV61,0)</f>
        <v>574087</v>
      </c>
      <c r="H47" s="222">
        <f>ROUND(data!AV62,0)</f>
        <v>103887</v>
      </c>
      <c r="I47" s="222">
        <f>ROUND(data!AV63,0)</f>
        <v>0</v>
      </c>
      <c r="J47" s="222">
        <f>ROUND(data!AV64,0)</f>
        <v>152879</v>
      </c>
      <c r="K47" s="222">
        <f>ROUND(data!AV65,0)</f>
        <v>574</v>
      </c>
      <c r="L47" s="222">
        <f>ROUND(data!AV66,0)</f>
        <v>412315</v>
      </c>
      <c r="M47" s="66">
        <f>ROUND(data!AV67,0)</f>
        <v>65563</v>
      </c>
      <c r="N47" s="222">
        <f>ROUND(data!AV68,0)</f>
        <v>4115</v>
      </c>
      <c r="O47" s="222">
        <f>ROUND(data!AV69,0)</f>
        <v>-103858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-103858</v>
      </c>
      <c r="AD47" s="222">
        <f>ROUND(data!AV84,0)</f>
        <v>5196841</v>
      </c>
      <c r="AE47" s="222">
        <f>ROUND(data!AV89,0)</f>
        <v>372686</v>
      </c>
      <c r="AF47" s="222">
        <f>ROUND(data!AV87,0)</f>
        <v>371231</v>
      </c>
      <c r="AG47" s="222">
        <f>IF(data!AV90&gt;0,ROUND(data!AV90,0),0)</f>
        <v>1958</v>
      </c>
      <c r="AH47" s="222">
        <f>IF(data!AV91&gt;0,ROUND(data!AV91,0),0)</f>
        <v>0</v>
      </c>
      <c r="AI47" s="222">
        <f>IF(data!AV92&gt;0,ROUND(data!AV92,0),0)</f>
        <v>728</v>
      </c>
      <c r="AJ47" s="222">
        <f>IF(data!AV93&gt;0,ROUND(data!AV93,0),0)</f>
        <v>0</v>
      </c>
      <c r="AK47" s="212">
        <f>IF(data!AV94&gt;0,ROUND(data!AV94,2),0)</f>
        <v>2.56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126</v>
      </c>
      <c r="B48" s="224" t="str">
        <f>RIGHT(data!$C$96,4)</f>
        <v>2022</v>
      </c>
      <c r="C48" s="16" t="str">
        <f>data!AW$55</f>
        <v>8200</v>
      </c>
      <c r="D48" s="16" t="s">
        <v>1169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126</v>
      </c>
      <c r="B49" s="224" t="str">
        <f>RIGHT(data!$C$96,4)</f>
        <v>2022</v>
      </c>
      <c r="C49" s="16" t="str">
        <f>data!AX$55</f>
        <v>8310</v>
      </c>
      <c r="D49" s="16" t="s">
        <v>1169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126</v>
      </c>
      <c r="B50" s="224" t="str">
        <f>RIGHT(data!$C$96,4)</f>
        <v>2022</v>
      </c>
      <c r="C50" s="16" t="str">
        <f>data!AY$55</f>
        <v>8320</v>
      </c>
      <c r="D50" s="16" t="s">
        <v>1169</v>
      </c>
      <c r="E50" s="222">
        <f>ROUND(data!AY59,0)</f>
        <v>116715</v>
      </c>
      <c r="F50" s="212">
        <f>ROUND(data!AY60,2)</f>
        <v>33.66</v>
      </c>
      <c r="G50" s="222">
        <f>ROUND(data!AY61,0)</f>
        <v>1949257</v>
      </c>
      <c r="H50" s="222">
        <f>ROUND(data!AY62,0)</f>
        <v>352740</v>
      </c>
      <c r="I50" s="222">
        <f>ROUND(data!AY63,0)</f>
        <v>0</v>
      </c>
      <c r="J50" s="222">
        <f>ROUND(data!AY64,0)</f>
        <v>708915</v>
      </c>
      <c r="K50" s="222">
        <f>ROUND(data!AY65,0)</f>
        <v>292</v>
      </c>
      <c r="L50" s="222">
        <f>ROUND(data!AY66,0)</f>
        <v>113947</v>
      </c>
      <c r="M50" s="66">
        <f>ROUND(data!AY67,0)</f>
        <v>223969</v>
      </c>
      <c r="N50" s="222">
        <f>ROUND(data!AY68,0)</f>
        <v>7994</v>
      </c>
      <c r="O50" s="222">
        <f>ROUND(data!AY69,0)</f>
        <v>17902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17902</v>
      </c>
      <c r="AD50" s="222">
        <f>ROUND(data!AY84,0)</f>
        <v>341809</v>
      </c>
      <c r="AE50" s="222"/>
      <c r="AF50" s="222"/>
      <c r="AG50" s="222">
        <f>IF(data!AY90&gt;0,ROUND(data!AY90,0),0)</f>
        <v>5726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126</v>
      </c>
      <c r="B51" s="224" t="str">
        <f>RIGHT(data!$C$96,4)</f>
        <v>2022</v>
      </c>
      <c r="C51" s="16" t="str">
        <f>data!AZ$55</f>
        <v>8330</v>
      </c>
      <c r="D51" s="16" t="s">
        <v>1169</v>
      </c>
      <c r="E51" s="222">
        <f>ROUND(data!AZ59,0)</f>
        <v>51803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1177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126</v>
      </c>
      <c r="B52" s="224" t="str">
        <f>RIGHT(data!$C$96,4)</f>
        <v>2022</v>
      </c>
      <c r="C52" s="16" t="str">
        <f>data!BA$55</f>
        <v>8350</v>
      </c>
      <c r="D52" s="16" t="s">
        <v>1169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126</v>
      </c>
      <c r="B53" s="224" t="str">
        <f>RIGHT(data!$C$96,4)</f>
        <v>2022</v>
      </c>
      <c r="C53" s="16" t="str">
        <f>data!BB$55</f>
        <v>8360</v>
      </c>
      <c r="D53" s="16" t="s">
        <v>1169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126</v>
      </c>
      <c r="B54" s="224" t="str">
        <f>RIGHT(data!$C$96,4)</f>
        <v>2022</v>
      </c>
      <c r="C54" s="16" t="str">
        <f>data!BC$55</f>
        <v>8370</v>
      </c>
      <c r="D54" s="16" t="s">
        <v>1169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126</v>
      </c>
      <c r="B55" s="224" t="str">
        <f>RIGHT(data!$C$96,4)</f>
        <v>2022</v>
      </c>
      <c r="C55" s="16" t="str">
        <f>data!BD$55</f>
        <v>8420</v>
      </c>
      <c r="D55" s="16" t="s">
        <v>1169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9797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294783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126</v>
      </c>
      <c r="B56" s="224" t="str">
        <f>RIGHT(data!$C$96,4)</f>
        <v>2022</v>
      </c>
      <c r="C56" s="16" t="str">
        <f>data!BE$55</f>
        <v>8430</v>
      </c>
      <c r="D56" s="16" t="s">
        <v>1169</v>
      </c>
      <c r="E56" s="222">
        <f>ROUND(data!BE59,0)</f>
        <v>242643</v>
      </c>
      <c r="F56" s="212">
        <f>ROUND(data!BE60,2)</f>
        <v>5.99</v>
      </c>
      <c r="G56" s="222">
        <f>ROUND(data!BE61,0)</f>
        <v>473801</v>
      </c>
      <c r="H56" s="222">
        <f>ROUND(data!BE62,0)</f>
        <v>85740</v>
      </c>
      <c r="I56" s="222">
        <f>ROUND(data!BE63,0)</f>
        <v>0</v>
      </c>
      <c r="J56" s="222">
        <f>ROUND(data!BE64,0)</f>
        <v>23126</v>
      </c>
      <c r="K56" s="222">
        <f>ROUND(data!BE65,0)</f>
        <v>1522345</v>
      </c>
      <c r="L56" s="222">
        <f>ROUND(data!BE66,0)</f>
        <v>4256926</v>
      </c>
      <c r="M56" s="66">
        <f>ROUND(data!BE67,0)</f>
        <v>2058419</v>
      </c>
      <c r="N56" s="222">
        <f>ROUND(data!BE68,0)</f>
        <v>208026</v>
      </c>
      <c r="O56" s="222">
        <f>ROUND(data!BE69,0)</f>
        <v>5382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5382</v>
      </c>
      <c r="AD56" s="222">
        <f>ROUND(data!BE84,0)</f>
        <v>2378492</v>
      </c>
      <c r="AE56" s="222"/>
      <c r="AF56" s="222"/>
      <c r="AG56" s="222">
        <f>IF(data!BE90&gt;0,ROUND(data!BE90,0),0)</f>
        <v>23344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126</v>
      </c>
      <c r="B57" s="224" t="str">
        <f>RIGHT(data!$C$96,4)</f>
        <v>2022</v>
      </c>
      <c r="C57" s="16" t="str">
        <f>data!BF$55</f>
        <v>8460</v>
      </c>
      <c r="D57" s="16" t="s">
        <v>1169</v>
      </c>
      <c r="E57" s="222"/>
      <c r="F57" s="212">
        <f>ROUND(data!BF60,2)</f>
        <v>51.18</v>
      </c>
      <c r="G57" s="222">
        <f>ROUND(data!BF61,0)</f>
        <v>3313248</v>
      </c>
      <c r="H57" s="222">
        <f>ROUND(data!BF62,0)</f>
        <v>600849</v>
      </c>
      <c r="I57" s="222">
        <f>ROUND(data!BF63,0)</f>
        <v>0</v>
      </c>
      <c r="J57" s="222">
        <f>ROUND(data!BF64,0)</f>
        <v>136313</v>
      </c>
      <c r="K57" s="222">
        <f>ROUND(data!BF65,0)</f>
        <v>17122</v>
      </c>
      <c r="L57" s="222">
        <f>ROUND(data!BF66,0)</f>
        <v>285505</v>
      </c>
      <c r="M57" s="66">
        <f>ROUND(data!BF67,0)</f>
        <v>158464</v>
      </c>
      <c r="N57" s="222">
        <f>ROUND(data!BF68,0)</f>
        <v>921</v>
      </c>
      <c r="O57" s="222">
        <f>ROUND(data!BF69,0)</f>
        <v>56332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56332</v>
      </c>
      <c r="AD57" s="222">
        <f>ROUND(data!BF84,0)</f>
        <v>0</v>
      </c>
      <c r="AE57" s="222"/>
      <c r="AF57" s="222"/>
      <c r="AG57" s="222">
        <f>IF(data!BF90&gt;0,ROUND(data!BF90,0),0)</f>
        <v>4143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126</v>
      </c>
      <c r="B58" s="224" t="str">
        <f>RIGHT(data!$C$96,4)</f>
        <v>2022</v>
      </c>
      <c r="C58" s="16" t="str">
        <f>data!BG$55</f>
        <v>8470</v>
      </c>
      <c r="D58" s="16" t="s">
        <v>1169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126</v>
      </c>
      <c r="B59" s="224" t="str">
        <f>RIGHT(data!$C$96,4)</f>
        <v>2022</v>
      </c>
      <c r="C59" s="16" t="str">
        <f>data!BH$55</f>
        <v>8480</v>
      </c>
      <c r="D59" s="16" t="s">
        <v>1169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126</v>
      </c>
      <c r="B60" s="224" t="str">
        <f>RIGHT(data!$C$96,4)</f>
        <v>2022</v>
      </c>
      <c r="C60" s="16" t="str">
        <f>data!BI$55</f>
        <v>8490</v>
      </c>
      <c r="D60" s="16" t="s">
        <v>1169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14586</v>
      </c>
      <c r="K60" s="222">
        <f>ROUND(data!BI65,0)</f>
        <v>0</v>
      </c>
      <c r="L60" s="222">
        <f>ROUND(data!BI66,0)</f>
        <v>0</v>
      </c>
      <c r="M60" s="66">
        <f>ROUND(data!BI67,0)</f>
        <v>358</v>
      </c>
      <c r="N60" s="222">
        <f>ROUND(data!BI68,0)</f>
        <v>640</v>
      </c>
      <c r="O60" s="222">
        <f>ROUND(data!BI69,0)</f>
        <v>-2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-2</v>
      </c>
      <c r="AD60" s="222">
        <f>ROUND(data!BI84,0)</f>
        <v>26818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38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126</v>
      </c>
      <c r="B61" s="224" t="str">
        <f>RIGHT(data!$C$96,4)</f>
        <v>2022</v>
      </c>
      <c r="C61" s="16" t="str">
        <f>data!BJ$55</f>
        <v>8510</v>
      </c>
      <c r="D61" s="16" t="s">
        <v>1169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126</v>
      </c>
      <c r="B62" s="224" t="str">
        <f>RIGHT(data!$C$96,4)</f>
        <v>2022</v>
      </c>
      <c r="C62" s="16" t="str">
        <f>data!BK$55</f>
        <v>8530</v>
      </c>
      <c r="D62" s="16" t="s">
        <v>1169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10284378</v>
      </c>
      <c r="M62" s="66">
        <f>ROUND(data!BK67,0)</f>
        <v>0</v>
      </c>
      <c r="N62" s="222">
        <f>ROUND(data!BK68,0)</f>
        <v>0</v>
      </c>
      <c r="O62" s="222">
        <f>ROUND(data!BK69,0)</f>
        <v>62070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62070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126</v>
      </c>
      <c r="B63" s="224" t="str">
        <f>RIGHT(data!$C$96,4)</f>
        <v>2022</v>
      </c>
      <c r="C63" s="16" t="str">
        <f>data!BL$55</f>
        <v>8560</v>
      </c>
      <c r="D63" s="16" t="s">
        <v>1169</v>
      </c>
      <c r="E63" s="222"/>
      <c r="F63" s="212">
        <f>ROUND(data!BL60,2)</f>
        <v>1.85</v>
      </c>
      <c r="G63" s="222">
        <f>ROUND(data!BL61,0)</f>
        <v>94963</v>
      </c>
      <c r="H63" s="222">
        <f>ROUND(data!BL62,0)</f>
        <v>17185</v>
      </c>
      <c r="I63" s="222">
        <f>ROUND(data!BL63,0)</f>
        <v>0</v>
      </c>
      <c r="J63" s="222">
        <f>ROUND(data!BL64,0)</f>
        <v>36987</v>
      </c>
      <c r="K63" s="222">
        <f>ROUND(data!BL65,0)</f>
        <v>113</v>
      </c>
      <c r="L63" s="222">
        <f>ROUND(data!BL66,0)</f>
        <v>436</v>
      </c>
      <c r="M63" s="66">
        <f>ROUND(data!BL67,0)</f>
        <v>9137</v>
      </c>
      <c r="N63" s="222">
        <f>ROUND(data!BL68,0)</f>
        <v>4283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126</v>
      </c>
      <c r="B64" s="224" t="str">
        <f>RIGHT(data!$C$96,4)</f>
        <v>2022</v>
      </c>
      <c r="C64" s="16" t="str">
        <f>data!BM$55</f>
        <v>8590</v>
      </c>
      <c r="D64" s="16" t="s">
        <v>1169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126</v>
      </c>
      <c r="B65" s="224" t="str">
        <f>RIGHT(data!$C$96,4)</f>
        <v>2022</v>
      </c>
      <c r="C65" s="16" t="str">
        <f>data!BN$55</f>
        <v>8610</v>
      </c>
      <c r="D65" s="16" t="s">
        <v>1169</v>
      </c>
      <c r="E65" s="222"/>
      <c r="F65" s="212">
        <f>ROUND(data!BN60,2)</f>
        <v>4.16</v>
      </c>
      <c r="G65" s="222">
        <f>ROUND(data!BN61,0)</f>
        <v>556565</v>
      </c>
      <c r="H65" s="222">
        <f>ROUND(data!BN62,0)</f>
        <v>102982</v>
      </c>
      <c r="I65" s="222">
        <f>ROUND(data!BN63,0)</f>
        <v>0</v>
      </c>
      <c r="J65" s="222">
        <f>ROUND(data!BN64,0)</f>
        <v>13162</v>
      </c>
      <c r="K65" s="222">
        <f>ROUND(data!BN65,0)</f>
        <v>3641</v>
      </c>
      <c r="L65" s="222">
        <f>ROUND(data!BN66,0)</f>
        <v>345682</v>
      </c>
      <c r="M65" s="66">
        <f>ROUND(data!BN67,0)</f>
        <v>777973</v>
      </c>
      <c r="N65" s="222">
        <f>ROUND(data!BN68,0)</f>
        <v>51616</v>
      </c>
      <c r="O65" s="222">
        <f>ROUND(data!BN69,0)</f>
        <v>215623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215623</v>
      </c>
      <c r="AD65" s="222">
        <f>ROUND(data!BN84,0)</f>
        <v>0</v>
      </c>
      <c r="AE65" s="222"/>
      <c r="AF65" s="222"/>
      <c r="AG65" s="222">
        <f>IF(data!BN90&gt;0,ROUND(data!BN90,0),0)</f>
        <v>21347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126</v>
      </c>
      <c r="B66" s="224" t="str">
        <f>RIGHT(data!$C$96,4)</f>
        <v>2022</v>
      </c>
      <c r="C66" s="16" t="str">
        <f>data!BO$55</f>
        <v>8620</v>
      </c>
      <c r="D66" s="16" t="s">
        <v>1169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126</v>
      </c>
      <c r="B67" s="224" t="str">
        <f>RIGHT(data!$C$96,4)</f>
        <v>2022</v>
      </c>
      <c r="C67" s="16" t="str">
        <f>data!BP$55</f>
        <v>8630</v>
      </c>
      <c r="D67" s="16" t="s">
        <v>1169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126</v>
      </c>
      <c r="B68" s="224" t="str">
        <f>RIGHT(data!$C$96,4)</f>
        <v>2022</v>
      </c>
      <c r="C68" s="16" t="str">
        <f>data!BQ$55</f>
        <v>8640</v>
      </c>
      <c r="D68" s="16" t="s">
        <v>1169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126</v>
      </c>
      <c r="B69" s="224" t="str">
        <f>RIGHT(data!$C$96,4)</f>
        <v>2022</v>
      </c>
      <c r="C69" s="16" t="str">
        <f>data!BR$55</f>
        <v>8650</v>
      </c>
      <c r="D69" s="16" t="s">
        <v>1169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104739</v>
      </c>
      <c r="N69" s="222">
        <f>ROUND(data!BR68,0)</f>
        <v>60</v>
      </c>
      <c r="O69" s="222">
        <f>ROUND(data!BR69,0)</f>
        <v>-87009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-87009</v>
      </c>
      <c r="AD69" s="222">
        <f>ROUND(data!BR84,0)</f>
        <v>102</v>
      </c>
      <c r="AE69" s="222"/>
      <c r="AF69" s="222"/>
      <c r="AG69" s="222">
        <f>IF(data!BR90&gt;0,ROUND(data!BR90,0),0)</f>
        <v>3128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126</v>
      </c>
      <c r="B70" s="224" t="str">
        <f>RIGHT(data!$C$96,4)</f>
        <v>2022</v>
      </c>
      <c r="C70" s="16" t="str">
        <f>data!BS$55</f>
        <v>8660</v>
      </c>
      <c r="D70" s="16" t="s">
        <v>1169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126</v>
      </c>
      <c r="B71" s="224" t="str">
        <f>RIGHT(data!$C$96,4)</f>
        <v>2022</v>
      </c>
      <c r="C71" s="16" t="str">
        <f>data!BT$55</f>
        <v>8670</v>
      </c>
      <c r="D71" s="16" t="s">
        <v>1169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384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1499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126</v>
      </c>
      <c r="B72" s="224" t="str">
        <f>RIGHT(data!$C$96,4)</f>
        <v>2022</v>
      </c>
      <c r="C72" s="16" t="str">
        <f>data!BU$55</f>
        <v>8680</v>
      </c>
      <c r="D72" s="16" t="s">
        <v>1169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126</v>
      </c>
      <c r="B73" s="224" t="str">
        <f>RIGHT(data!$C$96,4)</f>
        <v>2022</v>
      </c>
      <c r="C73" s="16" t="str">
        <f>data!BV$55</f>
        <v>8690</v>
      </c>
      <c r="D73" s="16" t="s">
        <v>1169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84548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2525</v>
      </c>
      <c r="AH73" s="222">
        <f>IF(data!BV91&gt;0,ROUND(data!BV91,0),0)</f>
        <v>0</v>
      </c>
      <c r="AI73" s="222">
        <f>IF(data!BV92&gt;0,ROUND(data!BV92,0),0)</f>
        <v>939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126</v>
      </c>
      <c r="B74" s="224" t="str">
        <f>RIGHT(data!$C$96,4)</f>
        <v>2022</v>
      </c>
      <c r="C74" s="16" t="str">
        <f>data!BW$55</f>
        <v>8700</v>
      </c>
      <c r="D74" s="16" t="s">
        <v>1169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64178</v>
      </c>
      <c r="J74" s="222">
        <f>ROUND(data!BW64,0)</f>
        <v>63841</v>
      </c>
      <c r="K74" s="222">
        <f>ROUND(data!BW65,0)</f>
        <v>0</v>
      </c>
      <c r="L74" s="222">
        <f>ROUND(data!BW66,0)</f>
        <v>9173</v>
      </c>
      <c r="M74" s="66">
        <f>ROUND(data!BW67,0)</f>
        <v>0</v>
      </c>
      <c r="N74" s="222">
        <f>ROUND(data!BW68,0)</f>
        <v>4173</v>
      </c>
      <c r="O74" s="222">
        <f>ROUND(data!BW69,0)</f>
        <v>106900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106900</v>
      </c>
      <c r="AD74" s="222">
        <f>ROUND(data!BW84,0)</f>
        <v>91950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126</v>
      </c>
      <c r="B75" s="224" t="str">
        <f>RIGHT(data!$C$96,4)</f>
        <v>2022</v>
      </c>
      <c r="C75" s="16" t="str">
        <f>data!BX$55</f>
        <v>8710</v>
      </c>
      <c r="D75" s="16" t="s">
        <v>1169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126</v>
      </c>
      <c r="B76" s="224" t="str">
        <f>RIGHT(data!$C$96,4)</f>
        <v>2022</v>
      </c>
      <c r="C76" s="16" t="str">
        <f>data!BY$55</f>
        <v>8720</v>
      </c>
      <c r="D76" s="16" t="s">
        <v>1169</v>
      </c>
      <c r="E76" s="222"/>
      <c r="F76" s="212">
        <f>ROUND(data!BY60,2)</f>
        <v>16.72</v>
      </c>
      <c r="G76" s="222">
        <f>ROUND(data!BY61,0)</f>
        <v>1983578</v>
      </c>
      <c r="H76" s="222">
        <f>ROUND(data!BY62,0)</f>
        <v>362451</v>
      </c>
      <c r="I76" s="222">
        <f>ROUND(data!BY63,0)</f>
        <v>0</v>
      </c>
      <c r="J76" s="222">
        <f>ROUND(data!BY64,0)</f>
        <v>21</v>
      </c>
      <c r="K76" s="222">
        <f>ROUND(data!BY65,0)</f>
        <v>675</v>
      </c>
      <c r="L76" s="222">
        <f>ROUND(data!BY66,0)</f>
        <v>77436</v>
      </c>
      <c r="M76" s="66">
        <f>ROUND(data!BY67,0)</f>
        <v>36663</v>
      </c>
      <c r="N76" s="222">
        <f>ROUND(data!BY68,0)</f>
        <v>1751</v>
      </c>
      <c r="O76" s="222">
        <f>ROUND(data!BY69,0)</f>
        <v>1767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1767</v>
      </c>
      <c r="AD76" s="222">
        <f>ROUND(data!BY84,0)</f>
        <v>0</v>
      </c>
      <c r="AE76" s="222"/>
      <c r="AF76" s="222"/>
      <c r="AG76" s="222">
        <f>IF(data!BY90&gt;0,ROUND(data!BY90,0),0)</f>
        <v>688</v>
      </c>
      <c r="AH76" s="222">
        <f>IF(data!BY91&gt;0,ROUND(data!BY91,0),0)</f>
        <v>0</v>
      </c>
      <c r="AI76" s="222">
        <f>IF(data!BY92&gt;0,ROUND(data!BY92,0),0)</f>
        <v>256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126</v>
      </c>
      <c r="B77" s="224" t="str">
        <f>RIGHT(data!$C$96,4)</f>
        <v>2022</v>
      </c>
      <c r="C77" s="16" t="str">
        <f>data!BZ$55</f>
        <v>8730</v>
      </c>
      <c r="D77" s="16" t="s">
        <v>1169</v>
      </c>
      <c r="E77" s="222"/>
      <c r="F77" s="212">
        <f>ROUND(data!BZ60,2)</f>
        <v>5.47</v>
      </c>
      <c r="G77" s="222">
        <f>ROUND(data!BZ61,0)</f>
        <v>558532</v>
      </c>
      <c r="H77" s="222">
        <f>ROUND(data!BZ62,0)</f>
        <v>101073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431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431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126</v>
      </c>
      <c r="B78" s="224" t="str">
        <f>RIGHT(data!$C$96,4)</f>
        <v>2022</v>
      </c>
      <c r="C78" s="16" t="str">
        <f>data!CA$55</f>
        <v>8740</v>
      </c>
      <c r="D78" s="16" t="s">
        <v>1169</v>
      </c>
      <c r="E78" s="222"/>
      <c r="F78" s="212">
        <f>ROUND(data!CA60,2)</f>
        <v>4.51</v>
      </c>
      <c r="G78" s="222">
        <f>ROUND(data!CA61,0)</f>
        <v>544064</v>
      </c>
      <c r="H78" s="222">
        <f>ROUND(data!CA62,0)</f>
        <v>98614</v>
      </c>
      <c r="I78" s="222">
        <f>ROUND(data!CA63,0)</f>
        <v>0</v>
      </c>
      <c r="J78" s="222">
        <f>ROUND(data!CA64,0)</f>
        <v>5966</v>
      </c>
      <c r="K78" s="222">
        <f>ROUND(data!CA65,0)</f>
        <v>0</v>
      </c>
      <c r="L78" s="222">
        <f>ROUND(data!CA66,0)</f>
        <v>0</v>
      </c>
      <c r="M78" s="66">
        <f>ROUND(data!CA67,0)</f>
        <v>46124</v>
      </c>
      <c r="N78" s="222">
        <f>ROUND(data!CA68,0)</f>
        <v>0</v>
      </c>
      <c r="O78" s="222">
        <f>ROUND(data!CA69,0)</f>
        <v>904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904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126</v>
      </c>
      <c r="B79" s="224" t="str">
        <f>RIGHT(data!$C$96,4)</f>
        <v>2022</v>
      </c>
      <c r="C79" s="16" t="str">
        <f>data!CB$55</f>
        <v>8770</v>
      </c>
      <c r="D79" s="16" t="s">
        <v>1169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40600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-32939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126</v>
      </c>
      <c r="B80" s="224" t="str">
        <f>RIGHT(data!$C$96,4)</f>
        <v>2022</v>
      </c>
      <c r="C80" s="16" t="str">
        <f>data!CC$55</f>
        <v>8790</v>
      </c>
      <c r="D80" s="16" t="s">
        <v>1169</v>
      </c>
      <c r="E80" s="222"/>
      <c r="F80" s="212">
        <f>ROUND(data!CC60,2)</f>
        <v>3.96</v>
      </c>
      <c r="G80" s="222">
        <f>ROUND(data!CC61,0)</f>
        <v>1903655</v>
      </c>
      <c r="H80" s="222">
        <f>ROUND(data!CC62,0)</f>
        <v>344488</v>
      </c>
      <c r="I80" s="222">
        <f>ROUND(data!CC63,0)</f>
        <v>3727751</v>
      </c>
      <c r="J80" s="222">
        <f>ROUND(data!CC64,0)</f>
        <v>-13801</v>
      </c>
      <c r="K80" s="222">
        <f>ROUND(data!CC65,0)</f>
        <v>56067</v>
      </c>
      <c r="L80" s="222">
        <f>ROUND(data!CC66,0)</f>
        <v>26407915</v>
      </c>
      <c r="M80" s="66">
        <f>ROUND(data!CC67,0)</f>
        <v>237868</v>
      </c>
      <c r="N80" s="222">
        <f>ROUND(data!CC68,0)</f>
        <v>127850</v>
      </c>
      <c r="O80" s="222">
        <f>ROUND(data!CC69,0)</f>
        <v>362343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362343</v>
      </c>
      <c r="AD80" s="222">
        <f>ROUND(data!CC84,0)</f>
        <v>274282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698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699</v>
      </c>
      <c r="G3" s="10"/>
      <c r="J3" s="113"/>
    </row>
    <row r="4">
      <c r="B4" s="112"/>
      <c r="F4" s="10" t="s">
        <v>700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701</v>
      </c>
      <c r="G8" s="10"/>
      <c r="J8" s="113"/>
    </row>
    <row r="9">
      <c r="B9" s="109"/>
      <c r="C9" s="110"/>
      <c r="D9" s="110"/>
      <c r="E9" s="110"/>
      <c r="F9" s="117" t="s">
        <v>702</v>
      </c>
      <c r="G9" s="117"/>
      <c r="H9" s="110"/>
      <c r="I9" s="110"/>
      <c r="J9" s="111"/>
    </row>
    <row r="10">
      <c r="B10" s="112"/>
      <c r="F10" s="10" t="s">
        <v>703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704</v>
      </c>
      <c r="G12" s="10"/>
      <c r="J12" s="113"/>
    </row>
    <row r="13">
      <c r="B13" s="112"/>
      <c r="F13" s="10" t="s">
        <v>705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706</v>
      </c>
      <c r="J16" s="113"/>
    </row>
    <row r="17">
      <c r="B17" s="109"/>
      <c r="C17" s="118" t="s">
        <v>707</v>
      </c>
      <c r="D17" s="118"/>
      <c r="E17" s="110" t="str">
        <f>+data!C98</f>
        <v>Highline Medical Center</v>
      </c>
      <c r="F17" s="117"/>
      <c r="G17" s="117"/>
      <c r="H17" s="110"/>
      <c r="I17" s="110"/>
      <c r="J17" s="111"/>
    </row>
    <row r="18">
      <c r="B18" s="112"/>
      <c r="C18" s="66" t="s">
        <v>708</v>
      </c>
      <c r="D18" s="66"/>
      <c r="E18" s="12" t="str">
        <f>+"H-"&amp;data!C97</f>
        <v>H-126</v>
      </c>
      <c r="F18" s="10"/>
      <c r="G18" s="10"/>
      <c r="J18" s="113"/>
    </row>
    <row r="19">
      <c r="B19" s="112"/>
      <c r="C19" s="66" t="s">
        <v>709</v>
      </c>
      <c r="D19" s="66"/>
      <c r="E19" s="12" t="str">
        <f>+data!C99</f>
        <v>16251 Sylvester Rd SW</v>
      </c>
      <c r="F19" s="10"/>
      <c r="G19" s="10"/>
      <c r="J19" s="113"/>
    </row>
    <row r="20">
      <c r="B20" s="112"/>
      <c r="C20" s="66" t="s">
        <v>710</v>
      </c>
      <c r="D20" s="66"/>
      <c r="E20" s="12" t="str">
        <f>+data!C100</f>
        <v>Burien</v>
      </c>
      <c r="F20" s="10"/>
      <c r="G20" s="10"/>
      <c r="J20" s="113"/>
    </row>
    <row r="21">
      <c r="B21" s="112"/>
      <c r="C21" s="66" t="s">
        <v>711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712</v>
      </c>
      <c r="G26" s="120"/>
      <c r="H26" s="120"/>
      <c r="I26" s="120"/>
      <c r="J26" s="122"/>
    </row>
    <row r="27">
      <c r="B27" s="123" t="s">
        <v>713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06/30/2022.</v>
      </c>
      <c r="J28" s="113"/>
    </row>
    <row r="29">
      <c r="B29" s="112" t="s">
        <v>714</v>
      </c>
      <c r="J29" s="113"/>
    </row>
    <row r="30">
      <c r="B30" s="126" t="s">
        <v>715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716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717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718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719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717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718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720</v>
      </c>
    </row>
    <row r="3">
      <c r="A3" s="67"/>
    </row>
    <row r="4">
      <c r="A4" s="163" t="s">
        <v>721</v>
      </c>
    </row>
    <row r="5">
      <c r="A5" s="163" t="s">
        <v>722</v>
      </c>
    </row>
    <row r="6">
      <c r="A6" s="163" t="s">
        <v>723</v>
      </c>
    </row>
    <row r="7">
      <c r="A7" s="163"/>
    </row>
    <row r="8">
      <c r="A8" s="2" t="s">
        <v>724</v>
      </c>
    </row>
    <row r="9">
      <c r="A9" s="163" t="s">
        <v>27</v>
      </c>
    </row>
    <row r="12">
      <c r="A12" s="1">
        <f>data!C97</f>
        <v>126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725</v>
      </c>
      <c r="C13" s="275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>
      <c r="A14" s="1" t="s">
        <v>729</v>
      </c>
      <c r="B14" s="275" t="s">
        <v>364</v>
      </c>
      <c r="C14" s="275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8" t="s">
        <v>734</v>
      </c>
    </row>
    <row r="15">
      <c r="A15" s="1" t="s">
        <v>735</v>
      </c>
      <c r="B15" s="275">
        <f>'Prior Year'!C86</f>
        <v>0</v>
      </c>
      <c r="C15" s="275">
        <f>data!C85</f>
        <v>7765429.25</v>
      </c>
      <c r="D15" s="275">
        <f>'Prior Year'!C60</f>
        <v>0</v>
      </c>
      <c r="E15" s="1">
        <f>data!C59</f>
        <v>2183</v>
      </c>
      <c r="F15" s="238" t="str">
        <f ref="F15:F59" t="shared" si="0">IF(B15=0,"",IF(D15=0,"",B15/D15))</f>
      </c>
      <c r="G15" s="238">
        <f ref="G15:G29" t="shared" si="1">IF(C15=0,"",IF(E15=0,"",C15/E15))</f>
        <v>3557.228240952817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736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737</v>
      </c>
      <c r="B17" s="275">
        <f>'Prior Year'!E86</f>
        <v>0</v>
      </c>
      <c r="C17" s="275">
        <f>data!E85</f>
        <v>38279170.320000015</v>
      </c>
      <c r="D17" s="275">
        <f>'Prior Year'!E60</f>
        <v>0</v>
      </c>
      <c r="E17" s="1">
        <f>data!E59</f>
        <v>30724</v>
      </c>
      <c r="F17" s="238" t="str">
        <f t="shared" si="0"/>
      </c>
      <c r="G17" s="238">
        <f t="shared" si="1"/>
        <v>1245.9045150371051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738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739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740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</c>
      <c r="G20" s="238" t="str">
        <f t="shared" si="1"/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741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742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743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744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745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746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747</v>
      </c>
      <c r="B27" s="275">
        <f>'Prior Year'!O86</f>
        <v>0</v>
      </c>
      <c r="C27" s="275">
        <f>data!O85</f>
        <v>8006512.49</v>
      </c>
      <c r="D27" s="275">
        <f>'Prior Year'!O60</f>
        <v>0</v>
      </c>
      <c r="E27" s="1">
        <f>data!O59</f>
        <v>3082</v>
      </c>
      <c r="F27" s="238" t="str">
        <f t="shared" si="0"/>
      </c>
      <c r="G27" s="238">
        <f t="shared" si="1"/>
        <v>2597.8301395197923</v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748</v>
      </c>
      <c r="B28" s="275">
        <f>'Prior Year'!P86</f>
        <v>0</v>
      </c>
      <c r="C28" s="275">
        <f>data!P85</f>
        <v>21480636.260000005</v>
      </c>
      <c r="D28" s="275">
        <f>'Prior Year'!P60</f>
        <v>0</v>
      </c>
      <c r="E28" s="1">
        <f>data!P59</f>
        <v>349515</v>
      </c>
      <c r="F28" s="238" t="str">
        <f t="shared" si="0"/>
      </c>
      <c r="G28" s="238">
        <f t="shared" si="1"/>
        <v>61.458410254209419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749</v>
      </c>
      <c r="B29" s="275">
        <f>'Prior Year'!Q86</f>
        <v>0</v>
      </c>
      <c r="C29" s="275">
        <f>data!Q85</f>
        <v>2218901.1900000004</v>
      </c>
      <c r="D29" s="275">
        <f>'Prior Year'!Q60</f>
        <v>0</v>
      </c>
      <c r="E29" s="1">
        <f>data!Q59</f>
        <v>149325</v>
      </c>
      <c r="F29" s="238" t="str">
        <f t="shared" si="0"/>
      </c>
      <c r="G29" s="238">
        <f t="shared" si="1"/>
        <v>14.859542541436467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750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</c>
      <c r="G30" s="238" t="str">
        <f>IFERROR(IF(C30=0,"",IF(E30=0,"",C30/E30)),"")</f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751</v>
      </c>
      <c r="B31" s="275">
        <f>'Prior Year'!S86</f>
        <v>0</v>
      </c>
      <c r="C31" s="275">
        <f>data!S85</f>
        <v>1317095.79</v>
      </c>
      <c r="D31" s="275" t="s">
        <v>752</v>
      </c>
      <c r="E31" s="4" t="s">
        <v>752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753</v>
      </c>
      <c r="B32" s="275">
        <f>'Prior Year'!T86</f>
        <v>0</v>
      </c>
      <c r="C32" s="275">
        <f>data!T85</f>
        <v>282477.19</v>
      </c>
      <c r="D32" s="275" t="s">
        <v>752</v>
      </c>
      <c r="E32" s="4" t="s">
        <v>752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754</v>
      </c>
      <c r="B33" s="275">
        <f>'Prior Year'!U86</f>
        <v>0</v>
      </c>
      <c r="C33" s="275">
        <f>data!U85</f>
        <v>7153002.5200000005</v>
      </c>
      <c r="D33" s="275">
        <f>'Prior Year'!U60</f>
        <v>0</v>
      </c>
      <c r="E33" s="1">
        <f>data!U59</f>
        <v>446467</v>
      </c>
      <c r="F33" s="238" t="str">
        <f t="shared" si="0"/>
      </c>
      <c r="G33" s="238">
        <f ref="G33:G69" t="shared" si="5">IF(C33=0,"",IF(E33=0,"",C33/E33))</f>
        <v>16.02134652729093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755</v>
      </c>
      <c r="B34" s="275">
        <f>'Prior Year'!V86</f>
        <v>0</v>
      </c>
      <c r="C34" s="275">
        <f>data!V85</f>
        <v>575422.37</v>
      </c>
      <c r="D34" s="275">
        <f>'Prior Year'!V60</f>
        <v>0</v>
      </c>
      <c r="E34" s="1">
        <f>data!V59</f>
        <v>0</v>
      </c>
      <c r="F34" s="238" t="str">
        <f t="shared" si="0"/>
      </c>
      <c r="G34" s="238" t="str">
        <f t="shared" si="5"/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756</v>
      </c>
      <c r="B35" s="275">
        <f>'Prior Year'!W86</f>
        <v>0</v>
      </c>
      <c r="C35" s="275">
        <f>data!W85</f>
        <v>1566178.9500000002</v>
      </c>
      <c r="D35" s="275">
        <f>'Prior Year'!W60</f>
        <v>0</v>
      </c>
      <c r="E35" s="1">
        <f>data!W59</f>
        <v>11728.638599999998</v>
      </c>
      <c r="F35" s="238" t="str">
        <f t="shared" si="0"/>
      </c>
      <c r="G35" s="238">
        <f t="shared" si="5"/>
        <v>133.53459028058043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757</v>
      </c>
      <c r="B36" s="275">
        <f>'Prior Year'!X86</f>
        <v>0</v>
      </c>
      <c r="C36" s="275">
        <f>data!X85</f>
        <v>1942920.79</v>
      </c>
      <c r="D36" s="275">
        <f>'Prior Year'!X60</f>
        <v>0</v>
      </c>
      <c r="E36" s="1">
        <f>data!X59</f>
        <v>48844.885200000004</v>
      </c>
      <c r="F36" s="238" t="str">
        <f t="shared" si="0"/>
      </c>
      <c r="G36" s="238">
        <f t="shared" si="5"/>
        <v>39.777364242837855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758</v>
      </c>
      <c r="B37" s="275">
        <f>'Prior Year'!Y86</f>
        <v>0</v>
      </c>
      <c r="C37" s="275">
        <f>data!Y85</f>
        <v>6707052.72</v>
      </c>
      <c r="D37" s="275">
        <f>'Prior Year'!Y60</f>
        <v>0</v>
      </c>
      <c r="E37" s="1">
        <f>data!Y59</f>
        <v>187189.00150000007</v>
      </c>
      <c r="F37" s="238" t="str">
        <f t="shared" si="0"/>
      </c>
      <c r="G37" s="238">
        <f t="shared" si="5"/>
        <v>35.830378207343543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759</v>
      </c>
      <c r="B38" s="275">
        <f>'Prior Year'!Z86</f>
        <v>0</v>
      </c>
      <c r="C38" s="275">
        <f>data!Z85</f>
        <v>2512221.3899999997</v>
      </c>
      <c r="D38" s="275">
        <f>'Prior Year'!Z60</f>
        <v>0</v>
      </c>
      <c r="E38" s="1">
        <f>data!Z59</f>
        <v>0</v>
      </c>
      <c r="F38" s="238" t="str">
        <f t="shared" si="0"/>
      </c>
      <c r="G38" s="238" t="str">
        <f t="shared" si="5"/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760</v>
      </c>
      <c r="B39" s="275">
        <f>'Prior Year'!AA86</f>
        <v>0</v>
      </c>
      <c r="C39" s="275">
        <f>data!AA85</f>
        <v>1000798.41</v>
      </c>
      <c r="D39" s="275">
        <f>'Prior Year'!AA60</f>
        <v>0</v>
      </c>
      <c r="E39" s="1">
        <f>data!AA59</f>
        <v>14788.441700000001</v>
      </c>
      <c r="F39" s="238" t="str">
        <f t="shared" si="0"/>
      </c>
      <c r="G39" s="238">
        <f t="shared" si="5"/>
        <v>67.674365582412918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761</v>
      </c>
      <c r="B40" s="275">
        <f>'Prior Year'!AB86</f>
        <v>0</v>
      </c>
      <c r="C40" s="275">
        <f>data!AB85</f>
        <v>13946513.299999999</v>
      </c>
      <c r="D40" s="275" t="s">
        <v>752</v>
      </c>
      <c r="E40" s="4" t="s">
        <v>752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762</v>
      </c>
      <c r="B41" s="275">
        <f>'Prior Year'!AC86</f>
        <v>0</v>
      </c>
      <c r="C41" s="275">
        <f>data!AC85</f>
        <v>2692273.2700000005</v>
      </c>
      <c r="D41" s="275">
        <f>'Prior Year'!AC60</f>
        <v>0</v>
      </c>
      <c r="E41" s="1">
        <f>data!AC59</f>
        <v>67368.2531</v>
      </c>
      <c r="F41" s="238" t="str">
        <f t="shared" si="0"/>
      </c>
      <c r="G41" s="238">
        <f t="shared" si="5"/>
        <v>39.963530982518535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763</v>
      </c>
      <c r="B42" s="275">
        <f>'Prior Year'!AD86</f>
        <v>0</v>
      </c>
      <c r="C42" s="275">
        <f>data!AD85</f>
        <v>630316.95000000007</v>
      </c>
      <c r="D42" s="275">
        <f>'Prior Year'!AD60</f>
        <v>0</v>
      </c>
      <c r="E42" s="1">
        <f>data!AD59</f>
        <v>32566</v>
      </c>
      <c r="F42" s="238" t="str">
        <f t="shared" si="0"/>
      </c>
      <c r="G42" s="238">
        <f t="shared" si="5"/>
        <v>19.355062027881843</v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764</v>
      </c>
      <c r="B43" s="275">
        <f>'Prior Year'!AE86</f>
        <v>0</v>
      </c>
      <c r="C43" s="275">
        <f>data!AE85</f>
        <v>871381.84000000008</v>
      </c>
      <c r="D43" s="275">
        <f>'Prior Year'!AE60</f>
        <v>0</v>
      </c>
      <c r="E43" s="1">
        <f>data!AE59</f>
        <v>13404</v>
      </c>
      <c r="F43" s="238" t="str">
        <f t="shared" si="0"/>
      </c>
      <c r="G43" s="238">
        <f t="shared" si="5"/>
        <v>65.009089823933166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765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</c>
      <c r="G44" s="238" t="str">
        <f t="shared" si="5"/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766</v>
      </c>
      <c r="B45" s="275">
        <f>'Prior Year'!AG86</f>
        <v>0</v>
      </c>
      <c r="C45" s="275">
        <f>data!AG85</f>
        <v>14835464.17</v>
      </c>
      <c r="D45" s="275">
        <f>'Prior Year'!AG60</f>
        <v>0</v>
      </c>
      <c r="E45" s="1">
        <f>data!AG59</f>
        <v>38022</v>
      </c>
      <c r="F45" s="238" t="str">
        <f t="shared" si="0"/>
      </c>
      <c r="G45" s="238">
        <f t="shared" si="5"/>
        <v>390.18105754563146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767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768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</c>
      <c r="G47" s="238" t="str">
        <f t="shared" si="5"/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769</v>
      </c>
      <c r="B48" s="275">
        <f>'Prior Year'!AJ86</f>
        <v>0</v>
      </c>
      <c r="C48" s="275">
        <f>data!AJ85</f>
        <v>59339832.41</v>
      </c>
      <c r="D48" s="275">
        <f>'Prior Year'!AJ60</f>
        <v>0</v>
      </c>
      <c r="E48" s="1">
        <f>data!AJ59</f>
        <v>247327.64</v>
      </c>
      <c r="F48" s="238" t="str">
        <f t="shared" si="0"/>
      </c>
      <c r="G48" s="238">
        <f t="shared" si="5"/>
        <v>239.92398265717489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770</v>
      </c>
      <c r="B49" s="275">
        <f>'Prior Year'!AK86</f>
        <v>0</v>
      </c>
      <c r="C49" s="275">
        <f>data!AK85</f>
        <v>375091.39</v>
      </c>
      <c r="D49" s="275">
        <f>'Prior Year'!AK60</f>
        <v>0</v>
      </c>
      <c r="E49" s="1">
        <f>data!AK59</f>
        <v>7676</v>
      </c>
      <c r="F49" s="238" t="str">
        <f t="shared" si="0"/>
      </c>
      <c r="G49" s="238">
        <f t="shared" si="5"/>
        <v>48.865475508077125</v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771</v>
      </c>
      <c r="B50" s="275">
        <f>'Prior Year'!AL86</f>
        <v>0</v>
      </c>
      <c r="C50" s="275">
        <f>data!AL85</f>
        <v>162699.97999999998</v>
      </c>
      <c r="D50" s="275">
        <f>'Prior Year'!AL60</f>
        <v>0</v>
      </c>
      <c r="E50" s="1">
        <f>data!AL59</f>
        <v>2475</v>
      </c>
      <c r="F50" s="238" t="str">
        <f t="shared" si="0"/>
      </c>
      <c r="G50" s="238">
        <f t="shared" si="5"/>
        <v>65.737365656565643</v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772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773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774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775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</c>
      <c r="G54" s="238" t="str">
        <f t="shared" si="5"/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776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777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778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779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780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781</v>
      </c>
      <c r="B60" s="275">
        <f>'Prior Year'!AV86</f>
        <v>0</v>
      </c>
      <c r="C60" s="275">
        <f>data!AV85</f>
        <v>-3987278.0399999996</v>
      </c>
      <c r="D60" s="275" t="s">
        <v>752</v>
      </c>
      <c r="E60" s="4" t="s">
        <v>752</v>
      </c>
      <c r="F60" s="238"/>
      <c r="G60" s="238"/>
      <c r="H60" s="6"/>
      <c r="I60" s="275" t="str">
        <f t="shared" si="6"/>
      </c>
      <c r="M60" s="7"/>
    </row>
    <row r="61">
      <c r="A61" s="1" t="s">
        <v>782</v>
      </c>
      <c r="B61" s="275">
        <f>'Prior Year'!AW86</f>
        <v>0</v>
      </c>
      <c r="C61" s="275">
        <f>data!AW85</f>
        <v>0</v>
      </c>
      <c r="D61" s="275" t="s">
        <v>752</v>
      </c>
      <c r="E61" s="4" t="s">
        <v>752</v>
      </c>
      <c r="F61" s="238"/>
      <c r="G61" s="238"/>
      <c r="H61" s="6"/>
      <c r="I61" s="275" t="str">
        <f t="shared" si="6"/>
      </c>
      <c r="M61" s="7"/>
    </row>
    <row r="62">
      <c r="A62" s="1" t="s">
        <v>783</v>
      </c>
      <c r="B62" s="275">
        <f>'Prior Year'!AX86</f>
        <v>0</v>
      </c>
      <c r="C62" s="275">
        <f>data!AX85</f>
        <v>0</v>
      </c>
      <c r="D62" s="275" t="s">
        <v>752</v>
      </c>
      <c r="E62" s="4" t="s">
        <v>752</v>
      </c>
      <c r="F62" s="238"/>
      <c r="G62" s="238"/>
      <c r="H62" s="6"/>
      <c r="I62" s="275" t="str">
        <f t="shared" si="6"/>
      </c>
      <c r="M62" s="7"/>
    </row>
    <row r="63">
      <c r="A63" s="1" t="s">
        <v>784</v>
      </c>
      <c r="B63" s="275">
        <f>'Prior Year'!AY86</f>
        <v>0</v>
      </c>
      <c r="C63" s="275">
        <f>data!AY85</f>
        <v>3033206.55</v>
      </c>
      <c r="D63" s="275">
        <f>'Prior Year'!AY60</f>
        <v>0</v>
      </c>
      <c r="E63" s="1">
        <f>data!AY59</f>
        <v>116715</v>
      </c>
      <c r="F63" s="238" t="str">
        <f>IF(B63=0,"",IF(D63=0,"",B63/D63))</f>
      </c>
      <c r="G63" s="238">
        <f t="shared" si="5"/>
        <v>25.988146767767638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785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51803</v>
      </c>
      <c r="F64" s="238" t="str">
        <f>IF(B64=0,"",IF(D64=0,"",B64/D64))</f>
      </c>
      <c r="G64" s="238" t="str">
        <f t="shared" si="5"/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786</v>
      </c>
      <c r="B65" s="275">
        <f>'Prior Year'!BA86</f>
        <v>0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787</v>
      </c>
      <c r="B66" s="275">
        <f>'Prior Year'!BB86</f>
        <v>0</v>
      </c>
      <c r="C66" s="275">
        <f>data!BB85</f>
        <v>0</v>
      </c>
      <c r="D66" s="275" t="s">
        <v>752</v>
      </c>
      <c r="E66" s="4" t="s">
        <v>752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788</v>
      </c>
      <c r="B67" s="275">
        <f>'Prior Year'!BC86</f>
        <v>0</v>
      </c>
      <c r="C67" s="275">
        <f>data!BC85</f>
        <v>0</v>
      </c>
      <c r="D67" s="275" t="s">
        <v>752</v>
      </c>
      <c r="E67" s="4" t="s">
        <v>752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789</v>
      </c>
      <c r="B68" s="275">
        <f>'Prior Year'!BD86</f>
        <v>0</v>
      </c>
      <c r="C68" s="275">
        <f>data!BD85</f>
        <v>304579.97000000003</v>
      </c>
      <c r="D68" s="275" t="s">
        <v>752</v>
      </c>
      <c r="E68" s="4" t="s">
        <v>752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790</v>
      </c>
      <c r="B69" s="275">
        <f>'Prior Year'!BE86</f>
        <v>0</v>
      </c>
      <c r="C69" s="275">
        <f>data!BE85</f>
        <v>6255271.6599999983</v>
      </c>
      <c r="D69" s="275">
        <f>'Prior Year'!BE60</f>
        <v>0</v>
      </c>
      <c r="E69" s="1">
        <f>data!BE59</f>
        <v>242643</v>
      </c>
      <c r="F69" s="238" t="str">
        <f>IF(B69=0,"",IF(D69=0,"",B69/D69))</f>
      </c>
      <c r="G69" s="238">
        <f t="shared" si="5"/>
        <v>25.779732611284885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791</v>
      </c>
      <c r="B70" s="275">
        <f>'Prior Year'!BF86</f>
        <v>0</v>
      </c>
      <c r="C70" s="275">
        <f>data!BF85</f>
        <v>4568753.45</v>
      </c>
      <c r="D70" s="275" t="s">
        <v>752</v>
      </c>
      <c r="E70" s="4" t="s">
        <v>752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792</v>
      </c>
      <c r="B71" s="275">
        <f>'Prior Year'!BG86</f>
        <v>0</v>
      </c>
      <c r="C71" s="275">
        <f>data!BG85</f>
        <v>0</v>
      </c>
      <c r="D71" s="275" t="s">
        <v>752</v>
      </c>
      <c r="E71" s="4" t="s">
        <v>752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793</v>
      </c>
      <c r="B72" s="275">
        <f>'Prior Year'!BH86</f>
        <v>0</v>
      </c>
      <c r="C72" s="275">
        <f>data!BH85</f>
        <v>0</v>
      </c>
      <c r="D72" s="275" t="s">
        <v>752</v>
      </c>
      <c r="E72" s="4" t="s">
        <v>752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794</v>
      </c>
      <c r="B73" s="275">
        <f>'Prior Year'!BI86</f>
        <v>0</v>
      </c>
      <c r="C73" s="275">
        <f>data!BI85</f>
        <v>-11235.95</v>
      </c>
      <c r="D73" s="275" t="s">
        <v>752</v>
      </c>
      <c r="E73" s="4" t="s">
        <v>752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795</v>
      </c>
      <c r="B74" s="275">
        <f>'Prior Year'!BJ86</f>
        <v>0</v>
      </c>
      <c r="C74" s="275">
        <f>data!BJ85</f>
        <v>0</v>
      </c>
      <c r="D74" s="275" t="s">
        <v>752</v>
      </c>
      <c r="E74" s="4" t="s">
        <v>752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796</v>
      </c>
      <c r="B75" s="275">
        <f>'Prior Year'!BK86</f>
        <v>0</v>
      </c>
      <c r="C75" s="275">
        <f>data!BK85</f>
        <v>10346448</v>
      </c>
      <c r="D75" s="275" t="s">
        <v>752</v>
      </c>
      <c r="E75" s="4" t="s">
        <v>752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797</v>
      </c>
      <c r="B76" s="275">
        <f>'Prior Year'!BL86</f>
        <v>0</v>
      </c>
      <c r="C76" s="275">
        <f>data!BL85</f>
        <v>163104.06999999998</v>
      </c>
      <c r="D76" s="275" t="s">
        <v>752</v>
      </c>
      <c r="E76" s="4" t="s">
        <v>752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798</v>
      </c>
      <c r="B77" s="275">
        <f>'Prior Year'!BM86</f>
        <v>0</v>
      </c>
      <c r="C77" s="275">
        <f>data!BM85</f>
        <v>0</v>
      </c>
      <c r="D77" s="275" t="s">
        <v>752</v>
      </c>
      <c r="E77" s="4" t="s">
        <v>752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799</v>
      </c>
      <c r="B78" s="275">
        <f>'Prior Year'!BN86</f>
        <v>0</v>
      </c>
      <c r="C78" s="275">
        <f>data!BN85</f>
        <v>2067242.54</v>
      </c>
      <c r="D78" s="275" t="s">
        <v>752</v>
      </c>
      <c r="E78" s="4" t="s">
        <v>752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800</v>
      </c>
      <c r="B79" s="275">
        <f>'Prior Year'!BO86</f>
        <v>0</v>
      </c>
      <c r="C79" s="275">
        <f>data!BO85</f>
        <v>0</v>
      </c>
      <c r="D79" s="275" t="s">
        <v>752</v>
      </c>
      <c r="E79" s="4" t="s">
        <v>752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801</v>
      </c>
      <c r="B80" s="275">
        <f>'Prior Year'!BP86</f>
        <v>0</v>
      </c>
      <c r="C80" s="275">
        <f>data!BP85</f>
        <v>0</v>
      </c>
      <c r="D80" s="275" t="s">
        <v>752</v>
      </c>
      <c r="E80" s="4" t="s">
        <v>752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802</v>
      </c>
      <c r="B81" s="275">
        <f>'Prior Year'!BQ86</f>
        <v>0</v>
      </c>
      <c r="C81" s="275">
        <f>data!BQ85</f>
        <v>0</v>
      </c>
      <c r="D81" s="275" t="s">
        <v>752</v>
      </c>
      <c r="E81" s="4" t="s">
        <v>752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803</v>
      </c>
      <c r="B82" s="275">
        <f>'Prior Year'!BR86</f>
        <v>0</v>
      </c>
      <c r="C82" s="275">
        <f>data!BR85</f>
        <v>17688.519999999997</v>
      </c>
      <c r="D82" s="275" t="s">
        <v>752</v>
      </c>
      <c r="E82" s="4" t="s">
        <v>752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804</v>
      </c>
      <c r="B83" s="275">
        <f>'Prior Year'!BS86</f>
        <v>0</v>
      </c>
      <c r="C83" s="275">
        <f>data!BS85</f>
        <v>0</v>
      </c>
      <c r="D83" s="275" t="s">
        <v>752</v>
      </c>
      <c r="E83" s="4" t="s">
        <v>752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805</v>
      </c>
      <c r="B84" s="275">
        <f>'Prior Year'!BT86</f>
        <v>0</v>
      </c>
      <c r="C84" s="275">
        <f>data!BT85</f>
        <v>1883.5</v>
      </c>
      <c r="D84" s="275" t="s">
        <v>752</v>
      </c>
      <c r="E84" s="4" t="s">
        <v>752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806</v>
      </c>
      <c r="B85" s="275">
        <f>'Prior Year'!BU86</f>
        <v>0</v>
      </c>
      <c r="C85" s="275">
        <f>data!BU85</f>
        <v>0</v>
      </c>
      <c r="D85" s="275" t="s">
        <v>752</v>
      </c>
      <c r="E85" s="4" t="s">
        <v>752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807</v>
      </c>
      <c r="B86" s="275">
        <f>'Prior Year'!BV86</f>
        <v>0</v>
      </c>
      <c r="C86" s="275">
        <f>data!BV85</f>
        <v>84548</v>
      </c>
      <c r="D86" s="275" t="s">
        <v>752</v>
      </c>
      <c r="E86" s="4" t="s">
        <v>752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808</v>
      </c>
      <c r="B87" s="275">
        <f>'Prior Year'!BW86</f>
        <v>0</v>
      </c>
      <c r="C87" s="275">
        <f>data!BW85</f>
        <v>156314.54</v>
      </c>
      <c r="D87" s="275" t="s">
        <v>752</v>
      </c>
      <c r="E87" s="4" t="s">
        <v>752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809</v>
      </c>
      <c r="B88" s="275">
        <f>'Prior Year'!BX86</f>
        <v>0</v>
      </c>
      <c r="C88" s="275">
        <f>data!BX85</f>
        <v>0</v>
      </c>
      <c r="D88" s="275" t="s">
        <v>752</v>
      </c>
      <c r="E88" s="4" t="s">
        <v>752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810</v>
      </c>
      <c r="B89" s="275">
        <f>'Prior Year'!BY86</f>
        <v>0</v>
      </c>
      <c r="C89" s="275">
        <f>data!BY85</f>
        <v>2464342.56</v>
      </c>
      <c r="D89" s="275" t="s">
        <v>752</v>
      </c>
      <c r="E89" s="4" t="s">
        <v>752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811</v>
      </c>
      <c r="B90" s="275">
        <f>'Prior Year'!BZ86</f>
        <v>0</v>
      </c>
      <c r="C90" s="275">
        <f>data!BZ85</f>
        <v>660036.49</v>
      </c>
      <c r="D90" s="275" t="s">
        <v>752</v>
      </c>
      <c r="E90" s="4" t="s">
        <v>752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812</v>
      </c>
      <c r="B91" s="275">
        <f>'Prior Year'!CA86</f>
        <v>0</v>
      </c>
      <c r="C91" s="275">
        <f>data!CA85</f>
        <v>695671.15000000014</v>
      </c>
      <c r="D91" s="275" t="s">
        <v>752</v>
      </c>
      <c r="E91" s="4" t="s">
        <v>752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813</v>
      </c>
      <c r="B92" s="275">
        <f>'Prior Year'!CB86</f>
        <v>0</v>
      </c>
      <c r="C92" s="275">
        <f>data!CB85</f>
        <v>73539.23000000001</v>
      </c>
      <c r="D92" s="275" t="s">
        <v>752</v>
      </c>
      <c r="E92" s="4" t="s">
        <v>752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814</v>
      </c>
      <c r="B93" s="275">
        <f>'Prior Year'!CC86</f>
        <v>0</v>
      </c>
      <c r="C93" s="275">
        <f>data!CC85</f>
        <v>32879852.66</v>
      </c>
      <c r="D93" s="275" t="s">
        <v>752</v>
      </c>
      <c r="E93" s="4" t="s">
        <v>752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815</v>
      </c>
      <c r="B94" s="275">
        <f>'Prior Year'!CD86</f>
        <v>0</v>
      </c>
      <c r="C94" s="275">
        <f>data!CD85</f>
        <v>14188682.68</v>
      </c>
      <c r="D94" s="275" t="s">
        <v>752</v>
      </c>
      <c r="E94" s="4" t="s">
        <v>752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816</v>
      </c>
    </row>
    <row r="3">
      <c r="A3" s="11" t="s">
        <v>817</v>
      </c>
    </row>
    <row r="4">
      <c r="A4" s="330" t="s">
        <v>818</v>
      </c>
    </row>
    <row r="5">
      <c r="A5" s="331" t="s">
        <v>819</v>
      </c>
    </row>
    <row r="6">
      <c r="A6" s="329"/>
    </row>
    <row r="7">
      <c r="A7" s="330" t="s">
        <v>820</v>
      </c>
    </row>
    <row r="8">
      <c r="A8" s="331" t="s">
        <v>821</v>
      </c>
    </row>
    <row r="11">
      <c r="A11" s="13" t="s">
        <v>822</v>
      </c>
      <c r="D11" s="276">
        <f>data!C380</f>
        <v>10717134.06</v>
      </c>
    </row>
    <row r="12">
      <c r="A12" s="13" t="s">
        <v>823</v>
      </c>
      <c r="D12" s="276" t="str">
        <f>IF(OR(data!C380&gt;1000000,data!C380/(data!D360+data!D383)&gt;0.01),"Yes","No")</f>
        <v>Yes</v>
      </c>
    </row>
    <row r="14">
      <c r="A14" s="13" t="s">
        <v>824</v>
      </c>
      <c r="D14" s="14" t="s">
        <v>825</v>
      </c>
    </row>
    <row r="15">
      <c r="A15" s="12" t="s">
        <v>826</v>
      </c>
      <c r="D15" s="15"/>
    </row>
    <row r="16">
      <c r="A16" s="12" t="s">
        <v>826</v>
      </c>
      <c r="D16" s="15"/>
    </row>
    <row r="17">
      <c r="A17" s="12" t="s">
        <v>826</v>
      </c>
      <c r="D17" s="15"/>
    </row>
    <row r="18">
      <c r="A18" s="12" t="s">
        <v>826</v>
      </c>
      <c r="D18" s="15"/>
    </row>
    <row r="19">
      <c r="A19" s="12" t="s">
        <v>826</v>
      </c>
      <c r="D19" s="15"/>
    </row>
    <row r="20">
      <c r="A20" s="12" t="s">
        <v>826</v>
      </c>
      <c r="D20" s="15"/>
    </row>
    <row r="21">
      <c r="A21" s="12" t="s">
        <v>826</v>
      </c>
      <c r="D21" s="15"/>
    </row>
    <row r="25">
      <c r="A25" s="13" t="s">
        <v>827</v>
      </c>
      <c r="D25" s="277">
        <f>data!C414</f>
        <v>1859422.1599999666</v>
      </c>
    </row>
    <row r="26">
      <c r="A26" s="13" t="s">
        <v>823</v>
      </c>
      <c r="D26" s="277" t="str">
        <f>IF(OR(data!C414&gt;1000000,data!C414/(data!D416)&gt;0.01),"Yes","No")</f>
        <v>Yes</v>
      </c>
    </row>
    <row r="28">
      <c r="A28" s="13" t="s">
        <v>824</v>
      </c>
      <c r="D28" s="14" t="s">
        <v>825</v>
      </c>
    </row>
    <row r="29">
      <c r="A29" s="12" t="s">
        <v>828</v>
      </c>
      <c r="D29" s="15"/>
    </row>
    <row r="30">
      <c r="A30" s="12" t="s">
        <v>828</v>
      </c>
      <c r="D30" s="15"/>
    </row>
    <row r="31">
      <c r="A31" s="12" t="s">
        <v>828</v>
      </c>
      <c r="D31" s="15"/>
    </row>
    <row r="32">
      <c r="A32" s="12" t="s">
        <v>828</v>
      </c>
      <c r="D32" s="15"/>
    </row>
    <row r="33">
      <c r="A33" s="12" t="s">
        <v>828</v>
      </c>
      <c r="D33" s="15"/>
    </row>
    <row r="34">
      <c r="A34" s="12" t="s">
        <v>828</v>
      </c>
      <c r="D34" s="15"/>
    </row>
    <row r="35">
      <c r="A35" s="12" t="s">
        <v>828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829</v>
      </c>
    </row>
    <row r="2" ht="20.1" customHeight="1">
      <c r="A2" s="76" t="s">
        <v>830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H-126</v>
      </c>
      <c r="G4" s="81"/>
    </row>
    <row r="5" ht="20.1" customHeight="1">
      <c r="A5" s="77">
        <v>2</v>
      </c>
      <c r="B5" s="78" t="s">
        <v>300</v>
      </c>
      <c r="C5" s="81"/>
      <c r="D5" s="78" t="str">
        <f>"  "&amp;data!C98</f>
        <v>  Highline Medical Center</v>
      </c>
      <c r="E5" s="80"/>
      <c r="F5" s="80"/>
      <c r="G5" s="81"/>
    </row>
    <row r="6" ht="20.1" customHeight="1">
      <c r="A6" s="77">
        <v>3</v>
      </c>
      <c r="B6" s="78" t="s">
        <v>309</v>
      </c>
      <c r="C6" s="81"/>
      <c r="D6" s="78" t="str">
        <f>"  "&amp;data!C102</f>
        <v>  98166</v>
      </c>
      <c r="E6" s="80"/>
      <c r="F6" s="80"/>
      <c r="G6" s="81"/>
    </row>
    <row r="7" ht="20.1" customHeight="1">
      <c r="A7" s="77">
        <v>4</v>
      </c>
      <c r="B7" s="78" t="s">
        <v>831</v>
      </c>
      <c r="C7" s="81"/>
      <c r="D7" s="78" t="str">
        <f>"  "&amp;data!C103</f>
        <v>  King</v>
      </c>
      <c r="E7" s="80"/>
      <c r="F7" s="80"/>
      <c r="G7" s="81"/>
    </row>
    <row r="8" ht="20.1" customHeight="1">
      <c r="A8" s="77">
        <v>5</v>
      </c>
      <c r="B8" s="78" t="s">
        <v>832</v>
      </c>
      <c r="C8" s="81"/>
      <c r="D8" s="78" t="str">
        <f>"  "&amp;data!C104</f>
        <v>  Ketul Patel</v>
      </c>
      <c r="E8" s="80"/>
      <c r="F8" s="80"/>
      <c r="G8" s="81"/>
    </row>
    <row r="9" ht="20.1" customHeight="1">
      <c r="A9" s="77">
        <v>6</v>
      </c>
      <c r="B9" s="78" t="s">
        <v>833</v>
      </c>
      <c r="C9" s="81"/>
      <c r="D9" s="78" t="str">
        <f>"  "&amp;data!C105</f>
        <v>  David Nosacka</v>
      </c>
      <c r="E9" s="80"/>
      <c r="F9" s="80"/>
      <c r="G9" s="81"/>
    </row>
    <row r="10" ht="20.1" customHeight="1">
      <c r="A10" s="77">
        <v>7</v>
      </c>
      <c r="B10" s="78" t="s">
        <v>834</v>
      </c>
      <c r="C10" s="81"/>
      <c r="D10" s="78" t="str">
        <f>"  "&amp;data!C107</f>
        <v>  206-244-9970</v>
      </c>
      <c r="E10" s="80"/>
      <c r="F10" s="80"/>
      <c r="G10" s="81"/>
    </row>
    <row r="11" ht="20.1" customHeight="1">
      <c r="A11" s="77">
        <v>8</v>
      </c>
      <c r="B11" s="78" t="s">
        <v>835</v>
      </c>
      <c r="C11" s="81"/>
      <c r="D11" s="78" t="str">
        <f>"  "&amp;data!C108</f>
        <v>  206-246-5385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836</v>
      </c>
      <c r="C14" s="78"/>
      <c r="D14" s="78"/>
      <c r="E14" s="78"/>
      <c r="F14" s="78"/>
      <c r="G14" s="84"/>
    </row>
    <row r="15" ht="20.1" customHeight="1">
      <c r="A15" s="87" t="s">
        <v>326</v>
      </c>
      <c r="B15" s="88"/>
      <c r="C15" s="89" t="s">
        <v>328</v>
      </c>
      <c r="D15" s="88"/>
      <c r="E15" s="89" t="s">
        <v>330</v>
      </c>
      <c r="F15" s="90"/>
      <c r="G15" s="91"/>
    </row>
    <row r="16" ht="20.1" customHeight="1">
      <c r="A16" s="92" t="str">
        <f>IF(data!C113&gt;0," X","")</f>
      </c>
      <c r="B16" s="81" t="s">
        <v>306</v>
      </c>
      <c r="C16" s="93" t="str">
        <f>IF(data!C117&gt;0," X","")</f>
        <v> X</v>
      </c>
      <c r="D16" s="94" t="s">
        <v>837</v>
      </c>
      <c r="E16" s="278" t="str">
        <f>IF(data!C120&gt;0," X","")</f>
      </c>
      <c r="F16" s="95" t="s">
        <v>331</v>
      </c>
      <c r="G16" s="81"/>
    </row>
    <row r="17" ht="20.1" customHeight="1">
      <c r="A17" s="92" t="str">
        <f>IF(data!C114&gt;0," X","")</f>
      </c>
      <c r="B17" s="81" t="s">
        <v>309</v>
      </c>
      <c r="C17" s="93" t="str">
        <f>IF(data!C118&gt;0," X","")</f>
      </c>
      <c r="D17" s="94" t="s">
        <v>411</v>
      </c>
      <c r="E17" s="278" t="str">
        <f>IF(data!C121&gt;0," X","")</f>
      </c>
      <c r="F17" s="95" t="s">
        <v>332</v>
      </c>
      <c r="G17" s="81"/>
    </row>
    <row r="18" ht="20.1" customHeight="1">
      <c r="A18" s="77"/>
      <c r="B18" s="81" t="s">
        <v>838</v>
      </c>
      <c r="C18" s="81"/>
      <c r="D18" s="81"/>
      <c r="E18" s="278" t="str">
        <f>IF(data!C122&gt;0," X","")</f>
      </c>
      <c r="F18" s="95" t="s">
        <v>333</v>
      </c>
      <c r="G18" s="81"/>
    </row>
    <row r="19" ht="20.1" customHeight="1">
      <c r="A19" s="92" t="str">
        <f>IF(data!C115&gt;0," X","")</f>
      </c>
      <c r="B19" s="94" t="s">
        <v>839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840</v>
      </c>
      <c r="C22" s="78"/>
      <c r="D22" s="78"/>
      <c r="E22" s="78"/>
      <c r="F22" s="92" t="s">
        <v>336</v>
      </c>
      <c r="G22" s="93" t="s">
        <v>242</v>
      </c>
    </row>
    <row r="23" ht="20.1" customHeight="1">
      <c r="A23" s="77"/>
      <c r="B23" s="78" t="s">
        <v>841</v>
      </c>
      <c r="C23" s="78"/>
      <c r="D23" s="78"/>
      <c r="E23" s="78"/>
      <c r="F23" s="77">
        <f>data!C127</f>
        <v>6009</v>
      </c>
      <c r="G23" s="81">
        <f>data!D127</f>
        <v>32907</v>
      </c>
    </row>
    <row r="24" ht="20.1" customHeight="1">
      <c r="A24" s="77"/>
      <c r="B24" s="78" t="s">
        <v>842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843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340</v>
      </c>
      <c r="C26" s="78"/>
      <c r="D26" s="78"/>
      <c r="E26" s="78"/>
      <c r="F26" s="77">
        <f>data!C130</f>
        <v>814</v>
      </c>
      <c r="G26" s="81">
        <f>data!D130</f>
        <v>1311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844</v>
      </c>
      <c r="C29" s="81"/>
      <c r="D29" s="93" t="s">
        <v>194</v>
      </c>
      <c r="E29" s="97" t="s">
        <v>844</v>
      </c>
      <c r="F29" s="81"/>
      <c r="G29" s="93" t="s">
        <v>194</v>
      </c>
    </row>
    <row r="30" ht="20.1" customHeight="1">
      <c r="A30" s="77"/>
      <c r="B30" s="78" t="s">
        <v>342</v>
      </c>
      <c r="C30" s="81"/>
      <c r="D30" s="81">
        <f>data!C132</f>
        <v>10</v>
      </c>
      <c r="E30" s="78" t="s">
        <v>348</v>
      </c>
      <c r="F30" s="81"/>
      <c r="G30" s="81">
        <f>data!C139</f>
        <v>0</v>
      </c>
    </row>
    <row r="31" ht="20.1" customHeight="1">
      <c r="A31" s="77"/>
      <c r="B31" s="97" t="s">
        <v>845</v>
      </c>
      <c r="C31" s="81"/>
      <c r="D31" s="81">
        <f>data!C133</f>
        <v>21</v>
      </c>
      <c r="E31" s="78" t="s">
        <v>349</v>
      </c>
      <c r="F31" s="81"/>
      <c r="G31" s="81">
        <f>data!C140</f>
        <v>0</v>
      </c>
    </row>
    <row r="32" ht="20.1" customHeight="1">
      <c r="A32" s="77"/>
      <c r="B32" s="97" t="s">
        <v>846</v>
      </c>
      <c r="C32" s="81"/>
      <c r="D32" s="81">
        <f>data!C134</f>
        <v>65</v>
      </c>
      <c r="E32" s="78" t="s">
        <v>847</v>
      </c>
      <c r="F32" s="81"/>
      <c r="G32" s="81">
        <f>data!C141</f>
        <v>0</v>
      </c>
    </row>
    <row r="33" ht="20.1" customHeight="1">
      <c r="A33" s="77"/>
      <c r="B33" s="97" t="s">
        <v>848</v>
      </c>
      <c r="C33" s="81"/>
      <c r="D33" s="81">
        <f>data!C135</f>
        <v>0</v>
      </c>
      <c r="E33" s="78" t="s">
        <v>849</v>
      </c>
      <c r="F33" s="81"/>
      <c r="G33" s="81">
        <f>data!C142</f>
        <v>5</v>
      </c>
    </row>
    <row r="34" ht="20.1" customHeight="1">
      <c r="A34" s="77"/>
      <c r="B34" s="97" t="s">
        <v>850</v>
      </c>
      <c r="C34" s="81"/>
      <c r="D34" s="81">
        <f>data!C136</f>
        <v>14</v>
      </c>
      <c r="E34" s="78" t="s">
        <v>351</v>
      </c>
      <c r="F34" s="81"/>
      <c r="G34" s="81">
        <f>data!E143</f>
        <v>115</v>
      </c>
    </row>
    <row r="35" ht="20.1" customHeight="1">
      <c r="A35" s="77"/>
      <c r="B35" s="97" t="s">
        <v>851</v>
      </c>
      <c r="C35" s="81"/>
      <c r="D35" s="81">
        <f>data!C137</f>
        <v>0</v>
      </c>
      <c r="E35" s="78" t="s">
        <v>852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0</v>
      </c>
      <c r="E36" s="78" t="s">
        <v>352</v>
      </c>
      <c r="F36" s="81"/>
      <c r="G36" s="81">
        <f>data!C144</f>
        <v>159</v>
      </c>
    </row>
    <row r="37" ht="20.1" customHeight="1">
      <c r="A37" s="77"/>
      <c r="E37" s="78" t="s">
        <v>353</v>
      </c>
      <c r="F37" s="81"/>
      <c r="G37" s="81">
        <f>data!C145</f>
        <v>16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348</v>
      </c>
      <c r="C39" s="96"/>
      <c r="D39" s="96"/>
      <c r="E39" s="101"/>
      <c r="F39" s="101"/>
      <c r="G39" s="102"/>
    </row>
    <row r="40" ht="20.1" customHeight="1">
      <c r="A40" s="103"/>
      <c r="B40" s="104" t="s">
        <v>853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854</v>
      </c>
      <c r="G1" s="75" t="s">
        <v>855</v>
      </c>
    </row>
    <row r="2" ht="20.1" customHeight="1">
      <c r="A2" s="1" t="str">
        <f>"Hospital: "&amp;data!C98</f>
        <v>Hospital: Highline Medical Center</v>
      </c>
      <c r="G2" s="4" t="s">
        <v>856</v>
      </c>
    </row>
    <row r="3" ht="20.1" customHeight="1">
      <c r="G3" s="4" t="str">
        <f>"FYE: "&amp;data!C96</f>
        <v>FYE: 06/30/2022</v>
      </c>
    </row>
    <row r="4" ht="20.1" customHeight="1">
      <c r="A4" s="135" t="s">
        <v>857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858</v>
      </c>
      <c r="C5" s="88"/>
      <c r="D5" s="88"/>
      <c r="E5" s="139" t="s">
        <v>363</v>
      </c>
      <c r="F5" s="88"/>
      <c r="G5" s="88"/>
    </row>
    <row r="6" ht="20.1" customHeight="1">
      <c r="A6" s="140" t="s">
        <v>859</v>
      </c>
      <c r="B6" s="93" t="s">
        <v>336</v>
      </c>
      <c r="C6" s="93" t="s">
        <v>860</v>
      </c>
      <c r="D6" s="93" t="s">
        <v>359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357</v>
      </c>
      <c r="B7" s="141">
        <f>data!B154</f>
        <v>2616</v>
      </c>
      <c r="C7" s="141">
        <f>data!B155</f>
        <v>17762</v>
      </c>
      <c r="D7" s="141">
        <f>data!B156</f>
        <v>0</v>
      </c>
      <c r="E7" s="141">
        <f>data!B157</f>
        <v>237511818.1</v>
      </c>
      <c r="F7" s="141">
        <f>data!B158</f>
        <v>240883870.73000002</v>
      </c>
      <c r="G7" s="141">
        <f>data!B157+data!B158</f>
        <v>478395688.83000004</v>
      </c>
    </row>
    <row r="8" ht="20.1" customHeight="1">
      <c r="A8" s="77" t="s">
        <v>358</v>
      </c>
      <c r="B8" s="141">
        <f>data!C154</f>
        <v>1970</v>
      </c>
      <c r="C8" s="141">
        <f>data!C155</f>
        <v>9650</v>
      </c>
      <c r="D8" s="141">
        <f>data!C156</f>
        <v>0</v>
      </c>
      <c r="E8" s="141">
        <f>data!C157</f>
        <v>142592937.15</v>
      </c>
      <c r="F8" s="141">
        <f>data!C158</f>
        <v>168753972.66</v>
      </c>
      <c r="G8" s="141">
        <f>data!C157+data!C158</f>
        <v>311346909.81</v>
      </c>
    </row>
    <row r="9" ht="20.1" customHeight="1">
      <c r="A9" s="77" t="s">
        <v>861</v>
      </c>
      <c r="B9" s="141">
        <f>data!D154</f>
        <v>1423</v>
      </c>
      <c r="C9" s="141">
        <f>data!D155</f>
        <v>5495</v>
      </c>
      <c r="D9" s="141">
        <f>data!D156</f>
        <v>0</v>
      </c>
      <c r="E9" s="141">
        <f>data!D157</f>
        <v>99509918.120000035</v>
      </c>
      <c r="F9" s="141">
        <f>data!D158</f>
        <v>262054276.59000003</v>
      </c>
      <c r="G9" s="141">
        <f>data!D157+data!D158</f>
        <v>361564194.71000004</v>
      </c>
    </row>
    <row r="10" ht="20.1" customHeight="1">
      <c r="A10" s="92" t="s">
        <v>230</v>
      </c>
      <c r="B10" s="141">
        <f>data!E154</f>
        <v>6009</v>
      </c>
      <c r="C10" s="141">
        <f>data!E155</f>
        <v>32907</v>
      </c>
      <c r="D10" s="141">
        <f>data!E156</f>
        <v>0</v>
      </c>
      <c r="E10" s="141">
        <f>data!E157</f>
        <v>479614673.37</v>
      </c>
      <c r="F10" s="141">
        <f>data!E158</f>
        <v>671692119.98</v>
      </c>
      <c r="G10" s="141">
        <f>E10+F10</f>
        <v>1151306793.35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862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858</v>
      </c>
      <c r="C14" s="147"/>
      <c r="D14" s="147"/>
      <c r="E14" s="147" t="s">
        <v>363</v>
      </c>
      <c r="F14" s="147"/>
      <c r="G14" s="147"/>
    </row>
    <row r="15" ht="20.1" customHeight="1">
      <c r="A15" s="140" t="s">
        <v>859</v>
      </c>
      <c r="B15" s="93" t="s">
        <v>336</v>
      </c>
      <c r="C15" s="93" t="s">
        <v>860</v>
      </c>
      <c r="D15" s="93" t="s">
        <v>359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357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358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861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863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858</v>
      </c>
      <c r="C23" s="88"/>
      <c r="D23" s="88"/>
      <c r="E23" s="88" t="s">
        <v>363</v>
      </c>
      <c r="F23" s="88"/>
      <c r="G23" s="88"/>
    </row>
    <row r="24" ht="20.1" customHeight="1">
      <c r="A24" s="140" t="s">
        <v>859</v>
      </c>
      <c r="B24" s="93" t="s">
        <v>336</v>
      </c>
      <c r="C24" s="93" t="s">
        <v>860</v>
      </c>
      <c r="D24" s="93" t="s">
        <v>359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357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358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861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864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865</v>
      </c>
      <c r="C32" s="153">
        <f>data!B173</f>
        <v>0</v>
      </c>
      <c r="D32" s="80"/>
      <c r="E32" s="80"/>
      <c r="F32" s="80"/>
      <c r="G32" s="98"/>
    </row>
    <row r="33" ht="20.1" customHeight="1">
      <c r="A33" s="151"/>
      <c r="B33" s="154" t="s">
        <v>866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366</v>
      </c>
      <c r="B1" s="76"/>
      <c r="C1" s="75" t="s">
        <v>867</v>
      </c>
    </row>
    <row r="2" ht="20.1" customHeight="1">
      <c r="A2" s="100"/>
    </row>
    <row r="3" ht="20.1" customHeight="1">
      <c r="A3" s="134" t="str">
        <f>"Hospital: "&amp;data!C98</f>
        <v>Hospital: Highline Medical Center</v>
      </c>
      <c r="B3" s="83"/>
      <c r="C3" s="156" t="str">
        <f>"FYE: "&amp;data!C96</f>
        <v>FYE: 06/30/2022</v>
      </c>
    </row>
    <row r="4" ht="20.1" customHeight="1">
      <c r="A4" s="83"/>
    </row>
    <row r="5" ht="20.1" customHeight="1">
      <c r="A5" s="77">
        <v>1</v>
      </c>
      <c r="B5" s="89" t="s">
        <v>367</v>
      </c>
      <c r="C5" s="137"/>
    </row>
    <row r="6" ht="20.1" customHeight="1">
      <c r="A6" s="157">
        <v>2</v>
      </c>
      <c r="B6" s="78" t="s">
        <v>868</v>
      </c>
      <c r="C6" s="77">
        <f>data!C181</f>
        <v>6083902.08</v>
      </c>
    </row>
    <row r="7" ht="20.1" customHeight="1">
      <c r="A7" s="158">
        <v>3</v>
      </c>
      <c r="B7" s="97" t="s">
        <v>369</v>
      </c>
      <c r="C7" s="77">
        <f>data!C182</f>
        <v>-53510.642646358414</v>
      </c>
    </row>
    <row r="8" ht="20.1" customHeight="1">
      <c r="A8" s="158">
        <v>4</v>
      </c>
      <c r="B8" s="78" t="s">
        <v>370</v>
      </c>
      <c r="C8" s="77">
        <f>data!C183</f>
        <v>698908.65280339064</v>
      </c>
    </row>
    <row r="9" ht="20.1" customHeight="1">
      <c r="A9" s="158">
        <v>5</v>
      </c>
      <c r="B9" s="78" t="s">
        <v>371</v>
      </c>
      <c r="C9" s="77">
        <f>data!C184</f>
        <v>8910600.3148568347</v>
      </c>
    </row>
    <row r="10" ht="20.1" customHeight="1">
      <c r="A10" s="158">
        <v>6</v>
      </c>
      <c r="B10" s="78" t="s">
        <v>372</v>
      </c>
      <c r="C10" s="77">
        <f>data!C185</f>
        <v>170362.00054599805</v>
      </c>
    </row>
    <row r="11" ht="20.1" customHeight="1">
      <c r="A11" s="158">
        <v>7</v>
      </c>
      <c r="B11" s="78" t="s">
        <v>373</v>
      </c>
      <c r="C11" s="77">
        <f>data!C186</f>
        <v>2448688.2033992293</v>
      </c>
    </row>
    <row r="12" ht="20.1" customHeight="1">
      <c r="A12" s="158">
        <v>8</v>
      </c>
      <c r="B12" s="78" t="s">
        <v>374</v>
      </c>
      <c r="C12" s="77">
        <f>data!C187</f>
        <v>0</v>
      </c>
    </row>
    <row r="13" ht="20.1" customHeight="1">
      <c r="A13" s="158">
        <v>9</v>
      </c>
      <c r="B13" s="78" t="s">
        <v>374</v>
      </c>
      <c r="C13" s="77">
        <f>data!C188</f>
        <v>2981875.9610409066</v>
      </c>
    </row>
    <row r="14" ht="20.1" customHeight="1">
      <c r="A14" s="158">
        <v>10</v>
      </c>
      <c r="B14" s="78" t="s">
        <v>869</v>
      </c>
      <c r="C14" s="77">
        <f>data!D189</f>
        <v>21240826.57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375</v>
      </c>
      <c r="C17" s="91"/>
    </row>
    <row r="18" ht="20.1" customHeight="1">
      <c r="A18" s="77">
        <v>12</v>
      </c>
      <c r="B18" s="78" t="s">
        <v>870</v>
      </c>
      <c r="C18" s="77">
        <f>data!C191</f>
        <v>5879255.92</v>
      </c>
    </row>
    <row r="19" ht="20.1" customHeight="1">
      <c r="A19" s="77">
        <v>13</v>
      </c>
      <c r="B19" s="78" t="s">
        <v>871</v>
      </c>
      <c r="C19" s="77">
        <f>data!C192</f>
        <v>477166.34999999963</v>
      </c>
    </row>
    <row r="20" ht="20.1" customHeight="1">
      <c r="A20" s="77">
        <v>14</v>
      </c>
      <c r="B20" s="78" t="s">
        <v>872</v>
      </c>
      <c r="C20" s="77">
        <f>data!D193</f>
        <v>6356422.27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378</v>
      </c>
      <c r="C23" s="137"/>
    </row>
    <row r="24" ht="20.1" customHeight="1">
      <c r="A24" s="77">
        <v>16</v>
      </c>
      <c r="B24" s="89" t="s">
        <v>873</v>
      </c>
      <c r="C24" s="162"/>
    </row>
    <row r="25" ht="20.1" customHeight="1">
      <c r="A25" s="77">
        <v>17</v>
      </c>
      <c r="B25" s="78" t="s">
        <v>874</v>
      </c>
      <c r="C25" s="77">
        <f>data!C195</f>
        <v>2535452.02</v>
      </c>
    </row>
    <row r="26" ht="20.1" customHeight="1">
      <c r="A26" s="77">
        <v>18</v>
      </c>
      <c r="B26" s="78" t="s">
        <v>380</v>
      </c>
      <c r="C26" s="77">
        <f>data!C196</f>
        <v>-1154686.65</v>
      </c>
    </row>
    <row r="27" ht="20.1" customHeight="1">
      <c r="A27" s="77">
        <v>19</v>
      </c>
      <c r="B27" s="78" t="s">
        <v>875</v>
      </c>
      <c r="C27" s="77">
        <f>data!D197</f>
        <v>1380765.37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876</v>
      </c>
      <c r="C30" s="147"/>
    </row>
    <row r="31" ht="20.1" customHeight="1">
      <c r="A31" s="77">
        <v>21</v>
      </c>
      <c r="B31" s="78" t="s">
        <v>382</v>
      </c>
      <c r="C31" s="77">
        <f>data!C199</f>
        <v>117607.72</v>
      </c>
    </row>
    <row r="32" ht="20.1" customHeight="1">
      <c r="A32" s="77">
        <v>22</v>
      </c>
      <c r="B32" s="78" t="s">
        <v>877</v>
      </c>
      <c r="C32" s="77">
        <f>data!C200</f>
        <v>8154577.84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878</v>
      </c>
      <c r="C34" s="77">
        <f>data!D202</f>
        <v>8272185.56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384</v>
      </c>
      <c r="C37" s="137"/>
    </row>
    <row r="38" ht="20.1" customHeight="1">
      <c r="A38" s="77">
        <v>26</v>
      </c>
      <c r="B38" s="78" t="s">
        <v>879</v>
      </c>
      <c r="C38" s="77">
        <f>data!C204</f>
        <v>0</v>
      </c>
    </row>
    <row r="39" ht="20.1" customHeight="1">
      <c r="A39" s="77">
        <v>27</v>
      </c>
      <c r="B39" s="78" t="s">
        <v>386</v>
      </c>
      <c r="C39" s="77">
        <f>data!C205</f>
        <v>4869580.24</v>
      </c>
    </row>
    <row r="40" ht="20.1" customHeight="1">
      <c r="A40" s="77">
        <v>28</v>
      </c>
      <c r="B40" s="78" t="s">
        <v>880</v>
      </c>
      <c r="C40" s="77">
        <f>data!D206</f>
        <v>4869580.24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387</v>
      </c>
      <c r="B1" s="76"/>
      <c r="C1" s="76"/>
      <c r="D1" s="76"/>
      <c r="E1" s="76"/>
      <c r="F1" s="75" t="s">
        <v>881</v>
      </c>
    </row>
    <row r="3" ht="20.1" customHeight="1">
      <c r="A3" s="134" t="str">
        <f>"Hospital: "&amp;data!C98</f>
        <v>Hospital: Highline Medical Center</v>
      </c>
      <c r="F3" s="156" t="str">
        <f>"FYE: "&amp;data!C96</f>
        <v>FYE: 06/30/2022</v>
      </c>
    </row>
    <row r="4" ht="20.1" customHeight="1">
      <c r="A4" s="162" t="s">
        <v>388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882</v>
      </c>
      <c r="D5" s="165"/>
      <c r="E5" s="165"/>
      <c r="F5" s="165" t="s">
        <v>883</v>
      </c>
    </row>
    <row r="6" ht="20.1" customHeight="1">
      <c r="A6" s="166"/>
      <c r="B6" s="84"/>
      <c r="C6" s="167" t="s">
        <v>884</v>
      </c>
      <c r="D6" s="167" t="s">
        <v>390</v>
      </c>
      <c r="E6" s="167" t="s">
        <v>885</v>
      </c>
      <c r="F6" s="167" t="s">
        <v>884</v>
      </c>
    </row>
    <row r="7" ht="20.1" customHeight="1">
      <c r="A7" s="77">
        <v>1</v>
      </c>
      <c r="B7" s="81" t="s">
        <v>393</v>
      </c>
      <c r="C7" s="81">
        <f>data!B211</f>
        <v>7414345.55</v>
      </c>
      <c r="D7" s="81">
        <f>data!C225</f>
        <v>58927.02</v>
      </c>
      <c r="E7" s="81">
        <f>data!D225</f>
        <v>0</v>
      </c>
      <c r="F7" s="81">
        <f>data!E211</f>
        <v>7414345.55</v>
      </c>
    </row>
    <row r="8" ht="20.1" customHeight="1">
      <c r="A8" s="77">
        <v>2</v>
      </c>
      <c r="B8" s="81" t="s">
        <v>394</v>
      </c>
      <c r="C8" s="81">
        <f>data!B212</f>
        <v>1128574.12</v>
      </c>
      <c r="D8" s="81">
        <f>data!C226</f>
        <v>3340552.02</v>
      </c>
      <c r="E8" s="81">
        <f>data!D226</f>
        <v>0</v>
      </c>
      <c r="F8" s="81">
        <f>data!E212</f>
        <v>1128574.12</v>
      </c>
    </row>
    <row r="9" ht="20.1" customHeight="1">
      <c r="A9" s="77">
        <v>3</v>
      </c>
      <c r="B9" s="81" t="s">
        <v>395</v>
      </c>
      <c r="C9" s="81">
        <f>data!B213</f>
        <v>93535040.25</v>
      </c>
      <c r="D9" s="81">
        <f>data!C227</f>
        <v>1984038.0400000005</v>
      </c>
      <c r="E9" s="81">
        <f>data!D227</f>
        <v>7378.2299999999959</v>
      </c>
      <c r="F9" s="81">
        <f>data!E213</f>
        <v>93535040.25</v>
      </c>
    </row>
    <row r="10" ht="20.1" customHeight="1">
      <c r="A10" s="77">
        <v>4</v>
      </c>
      <c r="B10" s="81" t="s">
        <v>886</v>
      </c>
      <c r="C10" s="81">
        <f>data!B214</f>
        <v>34295310.29</v>
      </c>
      <c r="D10" s="81">
        <f>data!C228</f>
        <v>293517.19000000006</v>
      </c>
      <c r="E10" s="81">
        <f>data!D228</f>
        <v>10760.640000000014</v>
      </c>
      <c r="F10" s="81">
        <f>data!E214</f>
        <v>34378854.589999996</v>
      </c>
    </row>
    <row r="11" ht="20.1" customHeight="1">
      <c r="A11" s="77">
        <v>5</v>
      </c>
      <c r="B11" s="81" t="s">
        <v>887</v>
      </c>
      <c r="C11" s="81">
        <f>data!B215</f>
        <v>3126574.94</v>
      </c>
      <c r="D11" s="81">
        <f>data!C229</f>
        <v>9996060.4899999984</v>
      </c>
      <c r="E11" s="81">
        <f>data!D229</f>
        <v>5871850.3699999973</v>
      </c>
      <c r="F11" s="81">
        <f>data!E215</f>
        <v>3112023.51</v>
      </c>
    </row>
    <row r="12" ht="20.1" customHeight="1">
      <c r="A12" s="77">
        <v>6</v>
      </c>
      <c r="B12" s="81" t="s">
        <v>888</v>
      </c>
      <c r="C12" s="81">
        <f>data!B216</f>
        <v>87578806.394063428</v>
      </c>
      <c r="D12" s="81">
        <f>data!C230</f>
        <v>0</v>
      </c>
      <c r="E12" s="81">
        <f>data!D230</f>
        <v>0</v>
      </c>
      <c r="F12" s="81">
        <f>data!E216</f>
        <v>88716101.909999982</v>
      </c>
    </row>
    <row r="13" ht="20.1" customHeight="1">
      <c r="A13" s="77">
        <v>7</v>
      </c>
      <c r="B13" s="81" t="s">
        <v>889</v>
      </c>
      <c r="C13" s="81">
        <f>data!B217</f>
        <v>0</v>
      </c>
      <c r="D13" s="81">
        <f>data!C231</f>
        <v>934893.24</v>
      </c>
      <c r="E13" s="81">
        <f>data!D231</f>
        <v>301609.00999999978</v>
      </c>
      <c r="F13" s="81">
        <f>data!E217</f>
        <v>0</v>
      </c>
    </row>
    <row r="14" ht="20.1" customHeight="1">
      <c r="A14" s="77">
        <v>8</v>
      </c>
      <c r="B14" s="81" t="s">
        <v>400</v>
      </c>
      <c r="C14" s="81">
        <f>data!B218</f>
        <v>12411870.25</v>
      </c>
      <c r="D14" s="81">
        <f>data!C232</f>
        <v>0</v>
      </c>
      <c r="E14" s="81">
        <f>data!D232</f>
        <v>0</v>
      </c>
      <c r="F14" s="81">
        <f>data!E218</f>
        <v>11932974.77</v>
      </c>
    </row>
    <row r="15" ht="20.1" customHeight="1">
      <c r="A15" s="77">
        <v>9</v>
      </c>
      <c r="B15" s="81" t="s">
        <v>890</v>
      </c>
      <c r="C15" s="81">
        <f>data!B219</f>
        <v>8204685.54</v>
      </c>
      <c r="D15" s="81">
        <f>data!C233</f>
        <v>16607987.999999998</v>
      </c>
      <c r="E15" s="81">
        <f>data!D233</f>
        <v>6191598.2499999972</v>
      </c>
      <c r="F15" s="81">
        <f>data!E219</f>
        <v>8626589.42</v>
      </c>
    </row>
    <row r="16" ht="20.1" customHeight="1">
      <c r="A16" s="77">
        <v>10</v>
      </c>
      <c r="B16" s="81" t="s">
        <v>614</v>
      </c>
      <c r="C16" s="81">
        <f>data!B220</f>
        <v>247695207.33406344</v>
      </c>
      <c r="D16" s="81">
        <f>data!C234</f>
        <v>0</v>
      </c>
      <c r="E16" s="81">
        <f>data!D234</f>
        <v>0</v>
      </c>
      <c r="F16" s="81">
        <f>data!E220</f>
        <v>248844504.11999995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402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882</v>
      </c>
      <c r="D21" s="4" t="s">
        <v>230</v>
      </c>
      <c r="E21" s="167"/>
      <c r="F21" s="167" t="s">
        <v>883</v>
      </c>
    </row>
    <row r="22" ht="20.1" customHeight="1">
      <c r="A22" s="168"/>
      <c r="B22" s="160"/>
      <c r="C22" s="167" t="s">
        <v>884</v>
      </c>
      <c r="D22" s="167" t="s">
        <v>891</v>
      </c>
      <c r="E22" s="167" t="s">
        <v>885</v>
      </c>
      <c r="F22" s="167" t="s">
        <v>884</v>
      </c>
    </row>
    <row r="23" ht="20.1" customHeight="1">
      <c r="A23" s="77">
        <v>11</v>
      </c>
      <c r="B23" s="169" t="s">
        <v>393</v>
      </c>
      <c r="C23" s="169"/>
      <c r="D23" s="169"/>
      <c r="E23" s="169"/>
      <c r="F23" s="169"/>
    </row>
    <row r="24" ht="20.1" customHeight="1">
      <c r="A24" s="77">
        <v>12</v>
      </c>
      <c r="B24" s="81" t="s">
        <v>394</v>
      </c>
      <c r="C24" s="81">
        <f>data!B225</f>
        <v>386191.58</v>
      </c>
      <c r="D24" s="81">
        <f>data!C225</f>
        <v>58927.02</v>
      </c>
      <c r="E24" s="81">
        <f>data!D225</f>
        <v>0</v>
      </c>
      <c r="F24" s="81">
        <f>data!E225</f>
        <v>445118.60000000003</v>
      </c>
    </row>
    <row r="25" ht="20.1" customHeight="1">
      <c r="A25" s="77">
        <v>13</v>
      </c>
      <c r="B25" s="81" t="s">
        <v>395</v>
      </c>
      <c r="C25" s="81">
        <f>data!B226</f>
        <v>27559554.03</v>
      </c>
      <c r="D25" s="81">
        <f>data!C226</f>
        <v>3340552.02</v>
      </c>
      <c r="E25" s="81">
        <f>data!D226</f>
        <v>0</v>
      </c>
      <c r="F25" s="81">
        <f>data!E226</f>
        <v>30900106.05</v>
      </c>
    </row>
    <row r="26" ht="20.1" customHeight="1">
      <c r="A26" s="77">
        <v>14</v>
      </c>
      <c r="B26" s="81" t="s">
        <v>886</v>
      </c>
      <c r="C26" s="81">
        <f>data!B227</f>
        <v>9565400.83</v>
      </c>
      <c r="D26" s="81">
        <f>data!C227</f>
        <v>1984038.0400000005</v>
      </c>
      <c r="E26" s="81">
        <f>data!D227</f>
        <v>7378.2299999999959</v>
      </c>
      <c r="F26" s="81">
        <f>data!E227</f>
        <v>11542060.64</v>
      </c>
    </row>
    <row r="27" ht="20.1" customHeight="1">
      <c r="A27" s="77">
        <v>15</v>
      </c>
      <c r="B27" s="81" t="s">
        <v>887</v>
      </c>
      <c r="C27" s="81">
        <f>data!B228</f>
        <v>1500563.59</v>
      </c>
      <c r="D27" s="81">
        <f>data!C228</f>
        <v>293517.19000000006</v>
      </c>
      <c r="E27" s="81">
        <f>data!D228</f>
        <v>10760.640000000014</v>
      </c>
      <c r="F27" s="81">
        <f>data!E228</f>
        <v>1783320.1400000001</v>
      </c>
    </row>
    <row r="28" ht="20.1" customHeight="1">
      <c r="A28" s="77">
        <v>16</v>
      </c>
      <c r="B28" s="81" t="s">
        <v>888</v>
      </c>
      <c r="C28" s="81">
        <f>data!B229</f>
        <v>64589907.58</v>
      </c>
      <c r="D28" s="81">
        <f>data!C229</f>
        <v>9996060.4899999984</v>
      </c>
      <c r="E28" s="81">
        <f>data!D229</f>
        <v>5871850.3699999973</v>
      </c>
      <c r="F28" s="81">
        <f>data!E229</f>
        <v>68714117.699999988</v>
      </c>
    </row>
    <row r="29" ht="20.1" customHeight="1">
      <c r="A29" s="77">
        <v>17</v>
      </c>
      <c r="B29" s="81" t="s">
        <v>889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400</v>
      </c>
      <c r="C30" s="81">
        <f>data!B231</f>
        <v>5692817.66</v>
      </c>
      <c r="D30" s="81">
        <f>data!C231</f>
        <v>934893.24</v>
      </c>
      <c r="E30" s="81">
        <f>data!D231</f>
        <v>301609.00999999978</v>
      </c>
      <c r="F30" s="81">
        <f>data!E231</f>
        <v>6326101.8900000006</v>
      </c>
    </row>
    <row r="31" ht="20.1" customHeight="1">
      <c r="A31" s="77">
        <v>19</v>
      </c>
      <c r="B31" s="81" t="s">
        <v>890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614</v>
      </c>
      <c r="C32" s="81">
        <f>data!B233</f>
        <v>109294435.27</v>
      </c>
      <c r="D32" s="81">
        <f>data!C233</f>
        <v>16607987.999999998</v>
      </c>
      <c r="E32" s="81">
        <f>data!D233</f>
        <v>6191598.2499999972</v>
      </c>
      <c r="F32" s="81">
        <f>data!E233</f>
        <v>119710825.02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892</v>
      </c>
      <c r="B1" s="76"/>
      <c r="C1" s="76"/>
      <c r="D1" s="75" t="s">
        <v>893</v>
      </c>
    </row>
    <row r="2" ht="20.1" customHeight="1">
      <c r="A2" s="134" t="str">
        <f>"Hospital: "&amp;data!C98</f>
        <v>Hospital: Highline Medical Center</v>
      </c>
      <c r="B2" s="83"/>
      <c r="C2" s="83"/>
      <c r="D2" s="156" t="str">
        <f>"FYE: "&amp;data!C96</f>
        <v>FYE: 06/30/2022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894</v>
      </c>
      <c r="C4" s="170" t="s">
        <v>895</v>
      </c>
      <c r="D4" s="171"/>
    </row>
    <row r="5" ht="20.1" customHeight="1">
      <c r="A5" s="138">
        <v>1</v>
      </c>
      <c r="B5" s="172"/>
      <c r="C5" s="94" t="s">
        <v>404</v>
      </c>
      <c r="D5" s="81">
        <f>data!D237</f>
        <v>7648751.79</v>
      </c>
    </row>
    <row r="6" ht="20.1" customHeight="1">
      <c r="A6" s="77">
        <v>2</v>
      </c>
      <c r="B6" s="83"/>
      <c r="C6" s="156" t="s">
        <v>500</v>
      </c>
      <c r="D6" s="167"/>
    </row>
    <row r="7" ht="20.1" customHeight="1">
      <c r="A7" s="77">
        <v>3</v>
      </c>
      <c r="B7" s="172">
        <v>5810</v>
      </c>
      <c r="C7" s="81" t="s">
        <v>357</v>
      </c>
      <c r="D7" s="81">
        <f>data!C239</f>
        <v>400202361.42999995</v>
      </c>
    </row>
    <row r="8" ht="20.1" customHeight="1">
      <c r="A8" s="77">
        <v>4</v>
      </c>
      <c r="B8" s="172">
        <v>5820</v>
      </c>
      <c r="C8" s="81" t="s">
        <v>358</v>
      </c>
      <c r="D8" s="81">
        <f>data!C240</f>
        <v>280080554.33</v>
      </c>
    </row>
    <row r="9" ht="20.1" customHeight="1">
      <c r="A9" s="77">
        <v>5</v>
      </c>
      <c r="B9" s="172">
        <v>5830</v>
      </c>
      <c r="C9" s="81" t="s">
        <v>370</v>
      </c>
      <c r="D9" s="81">
        <f>data!C241</f>
        <v>0</v>
      </c>
    </row>
    <row r="10" ht="20.1" customHeight="1">
      <c r="A10" s="77">
        <v>6</v>
      </c>
      <c r="B10" s="172">
        <v>5840</v>
      </c>
      <c r="C10" s="81" t="s">
        <v>409</v>
      </c>
      <c r="D10" s="81">
        <f>data!C242</f>
        <v>24663744.189999998</v>
      </c>
    </row>
    <row r="11" ht="20.1" customHeight="1">
      <c r="A11" s="77">
        <v>7</v>
      </c>
      <c r="B11" s="172">
        <v>5850</v>
      </c>
      <c r="C11" s="81" t="s">
        <v>896</v>
      </c>
      <c r="D11" s="81">
        <f>data!C243</f>
        <v>177229591.8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14989416.62</v>
      </c>
    </row>
    <row r="13" ht="20.1" customHeight="1">
      <c r="A13" s="77">
        <v>9</v>
      </c>
      <c r="B13" s="81"/>
      <c r="C13" s="81" t="s">
        <v>897</v>
      </c>
      <c r="D13" s="81">
        <f>data!D245</f>
        <v>897165668.37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413</v>
      </c>
      <c r="D15" s="167"/>
    </row>
    <row r="16" ht="20.1" customHeight="1">
      <c r="A16" s="166">
        <v>12</v>
      </c>
      <c r="B16" s="93"/>
      <c r="C16" s="78" t="s">
        <v>898</v>
      </c>
      <c r="D16" s="77">
        <f>data!C247</f>
        <v>5260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415</v>
      </c>
      <c r="D18" s="81">
        <f>data!C249</f>
        <v>5919246.77</v>
      </c>
    </row>
    <row r="19" ht="20.1" customHeight="1">
      <c r="A19" s="175">
        <v>15</v>
      </c>
      <c r="B19" s="172">
        <v>5910</v>
      </c>
      <c r="C19" s="94" t="s">
        <v>899</v>
      </c>
      <c r="D19" s="81">
        <f>data!C250</f>
        <v>13706777.06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900</v>
      </c>
      <c r="D22" s="81">
        <f>data!D252</f>
        <v>19626023.83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419</v>
      </c>
      <c r="D24" s="81">
        <f>data!C254</f>
        <v>13350862.229999999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901</v>
      </c>
      <c r="D26" s="81">
        <f>data!C255</f>
        <v>0</v>
      </c>
    </row>
    <row r="27" ht="20.1" customHeight="1">
      <c r="A27" s="158">
        <v>23</v>
      </c>
      <c r="B27" s="177" t="s">
        <v>902</v>
      </c>
      <c r="C27" s="93"/>
      <c r="D27" s="81">
        <f>data!D256</f>
        <v>13350862.229999999</v>
      </c>
    </row>
    <row r="28" ht="20.1" customHeight="1">
      <c r="A28" s="86">
        <v>24</v>
      </c>
      <c r="B28" s="152" t="s">
        <v>903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2023-01-04T16:34:08Z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