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EE7752B6-F7B4-49FE-9DCB-F9D48D10FEE2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<sst xmlns="http://schemas.openxmlformats.org/spreadsheetml/2006/main" count="1377" uniqueCount="1377">
  <si>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</si>
  <si>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</si>
  <si>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</si>
  <si>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</si>
  <si>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</si>
  <si>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</si>
  <si>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</si>
  <si>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</si>
  <si>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</si>
  <si>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</si>
  <si>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</si>
  <si>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</si>
  <si>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</si>
  <si>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</si>
  <si>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</si>
  <si>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</si>
  <si>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</si>
  <si>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</si>
  <si>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</si>
  <si>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</si>
  <si>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</si>
  <si>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</si>
  <si>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</si>
  <si>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</si>
  <si>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</si>
  <si>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</si>
  <si>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</si>
  <si>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</si>
  <si>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</si>
  <si>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</si>
  <si>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</si>
  <si>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</si>
  <si>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</si>
  <si>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</si>
  <si>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</si>
  <si>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</si>
  <si>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</si>
  <si>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</si>
  <si>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</si>
  <si>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</si>
  <si>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</si>
  <si>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</si>
  <si>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</si>
  <si>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</si>
  <si>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</si>
  <si>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</si>
  <si>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</si>
  <si>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</si>
  <si>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</si>
  <si>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</si>
  <si>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</si>
  <si>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</si>
  <si>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</si>
  <si>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</si>
  <si>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</si>
  <si>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</si>
  <si>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</si>
  <si>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</si>
  <si>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</si>
  <si>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</si>
  <si>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</si>
  <si>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</si>
  <si>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</si>
  <si>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</si>
  <si>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</si>
  <si>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</si>
  <si>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</si>
  <si>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</si>
  <si>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</si>
  <si>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</si>
  <si>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</si>
  <si>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</si>
  <si>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</si>
  <si>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</si>
  <si>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</si>
  <si>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</si>
  <si>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</si>
  <si>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</si>
  <si>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</si>
  <si>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</si>
  <si>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</si>
  <si>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</si>
  <si>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</si>
  <si>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</si>
  <si>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</si>
  <si>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</si>
  <si>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</si>
  <si>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</si>
  <si>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</si>
  <si>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</si>
  <si>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</si>
  <si>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</si>
  <si>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</si>
  <si>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</si>
  <si>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</si>
  <si>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</si>
  <si>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</si>
  <si>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</si>
  <si>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</si>
  <si>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</si>
  <si>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</si>
  <si>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</si>
  <si>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</si>
  <si>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</si>
  <si>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</si>
  <si>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</si>
  <si>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</si>
  <si>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</si>
  <si>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</si>
  <si>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</si>
  <si>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</si>
  <si>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</si>
  <si>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</si>
  <si>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</si>
  <si>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</si>
  <si>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</si>
  <si>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</si>
  <si>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</si>
  <si>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</si>
  <si>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</si>
  <si>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</si>
  <si>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</si>
  <si>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</si>
  <si>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</si>
  <si>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</si>
  <si>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</si>
  <si>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</si>
  <si>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</si>
  <si>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</si>
  <si>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</si>
  <si>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</si>
  <si>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</si>
  <si>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</si>
  <si>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</si>
  <si>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</si>
  <si>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</si>
  <si>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</si>
  <si>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</si>
  <si>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</si>
  <si>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</si>
  <si>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</si>
  <si>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</si>
  <si>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</si>
  <si>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</si>
  <si>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</si>
  <si>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</si>
  <si>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</si>
  <si>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</si>
  <si>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</si>
  <si>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</si>
  <si>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</si>
  <si>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</si>
  <si>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</si>
  <si>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</si>
  <si>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</si>
  <si>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</si>
  <si>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</si>
  <si>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</si>
  <si>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</si>
  <si>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</si>
  <si>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</si>
  <si>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</si>
  <si>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</si>
  <si>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</si>
  <si>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</si>
  <si>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</si>
  <si>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</si>
  <si>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</si>
  <si>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</si>
  <si>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</si>
  <si>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</si>
  <si>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</si>
  <si>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</si>
  <si>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</si>
  <si>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</si>
  <si>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</si>
  <si>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</si>
  <si>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</si>
  <si>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</si>
  <si>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</si>
  <si>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</si>
  <si>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</si>
  <si>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</si>
  <si>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</si>
  <si>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</si>
  <si>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</si>
  <si>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</si>
  <si>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</si>
  <si>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</si>
  <si>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</si>
  <si>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</si>
  <si>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</si>
  <si>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</si>
  <si>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</si>
  <si>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</si>
  <si>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</si>
  <si>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</si>
  <si>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</si>
  <si>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</si>
  <si>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</si>
  <si>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</si>
  <si>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</si>
  <si>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</si>
  <si>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</si>
  <si>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</si>
  <si>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</si>
  <si>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</si>
  <si>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</si>
  <si>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</si>
  <si>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</si>
  <si>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</si>
  <si>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</si>
  <si>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</si>
  <si>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</si>
  <si>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</si>
  <si>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</si>
  <si>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</si>
  <si>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</si>
  <si>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</si>
  <si>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</si>
  <si>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</si>
  <si>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</si>
  <si>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</si>
  <si>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</si>
  <si>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</si>
  <si>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</si>
  <si>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</si>
  <si>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</si>
  <si>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</si>
  <si>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</si>
  <si>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</si>
  <si>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</si>
  <si>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</si>
  <si>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</si>
  <si>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</si>
  <si>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</si>
  <si>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</si>
  <si>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</si>
  <si>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</si>
  <si>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</si>
  <si>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</si>
  <si>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</si>
  <si>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</si>
  <si>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</si>
  <si>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</si>
  <si>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</si>
  <si>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</si>
  <si>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</si>
  <si>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</si>
  <si>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</si>
  <si>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</si>
  <si>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</si>
  <si>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</si>
  <si>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</si>
  <si>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</si>
  <si>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</si>
  <si>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</si>
  <si>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</si>
  <si>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</si>
  <si>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</si>
  <si>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</si>
  <si>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</si>
  <si>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</si>
  <si>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</si>
  <si>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</si>
  <si>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</si>
  <si>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</si>
  <si>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</si>
  <si>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</si>
  <si>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</si>
  <si>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</si>
  <si>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</si>
  <si>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</si>
  <si>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</si>
  <si>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</si>
  <si>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</si>
  <si>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</si>
  <si>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</si>
  <si>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</si>
  <si>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</si>
  <si>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</si>
  <si>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</si>
  <si>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</si>
  <si>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</si>
  <si>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</si>
  <si>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</si>
  <si>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</si>
  <si>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</si>
  <si>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</si>
  <si>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</si>
  <si>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</si>
  <si>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</si>
  <si>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</si>
  <si>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</si>
  <si>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</si>
  <si>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</si>
  <si>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</si>
  <si>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6/30/2022</t>
  </si>
  <si>
    <t>License Number</t>
  </si>
  <si>
    <t>:</t>
  </si>
  <si>
    <t>128</t>
  </si>
  <si>
    <t>Hospital Name</t>
  </si>
  <si>
    <t>University of Washington Medical Center</t>
  </si>
  <si>
    <t>Mailing Address</t>
  </si>
  <si>
    <t>1959 N.E. Pacific Street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</si>
  <si>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</si>
  <si>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</si>
  <si>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</si>
  <si>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</si>
  <si>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</si>
  <si>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</si>
  <si>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</si>
  <si>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</si>
  <si>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Cindy Hecker</t>
  </si>
  <si>
    <t>Chief Financial Officer</t>
  </si>
  <si>
    <t>Jacqueline Cabe</t>
  </si>
  <si>
    <t>Chair of Governing Board</t>
  </si>
  <si>
    <t>Brad Brown</t>
  </si>
  <si>
    <t>Telephone Number</t>
  </si>
  <si>
    <t>206-598-6364</t>
  </si>
  <si>
    <t>Facsimile Number</t>
  </si>
  <si>
    <t>206-598-6292</t>
  </si>
  <si>
    <t>Name of Submitter</t>
  </si>
  <si>
    <t>Brandon Wong</t>
  </si>
  <si>
    <t>Email of Submitter</t>
  </si>
  <si>
    <t>branwong@uw.edu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</si>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</sst>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branwong@uw.edu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4" transitionEvaluation="1" transitionEntry="1" codeName="Sheet1">
    <tabColor rgb="FF92D050"/>
    <pageSetUpPr autoPageBreaks="0" fitToPage="1"/>
  </sheetPr>
  <dimension ref="A1:CF716"/>
  <sheetViews>
    <sheetView tabSelected="1" topLeftCell="A394" zoomScaleNormal="100" workbookViewId="0">
      <selection activeCell="C418" sqref="C418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77901307.21</v>
      </c>
      <c r="C47" s="24">
        <v>14500484.49</v>
      </c>
      <c r="D47" s="24">
        <v>23131551.95</v>
      </c>
      <c r="E47" s="24">
        <v>5841420.33</v>
      </c>
      <c r="F47" s="24">
        <v>0</v>
      </c>
      <c r="G47" s="24">
        <v>957938.49</v>
      </c>
      <c r="H47" s="24">
        <v>1563290.62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631394.39</v>
      </c>
      <c r="O47" s="24">
        <v>4961267.86</v>
      </c>
      <c r="P47" s="24">
        <v>8732482.23</v>
      </c>
      <c r="Q47" s="24">
        <v>4872940.13</v>
      </c>
      <c r="R47" s="24">
        <v>4033773.44</v>
      </c>
      <c r="S47" s="24">
        <v>955806.39</v>
      </c>
      <c r="T47" s="24">
        <v>0</v>
      </c>
      <c r="U47" s="24">
        <v>8900597.68</v>
      </c>
      <c r="V47" s="24">
        <v>4192971.86</v>
      </c>
      <c r="W47" s="24">
        <v>1447992.18</v>
      </c>
      <c r="X47" s="24">
        <v>1220349.18</v>
      </c>
      <c r="Y47" s="24">
        <v>8624883.28</v>
      </c>
      <c r="Z47" s="24">
        <v>2155598.62</v>
      </c>
      <c r="AA47" s="24">
        <v>440073.54</v>
      </c>
      <c r="AB47" s="24">
        <v>13189623.86</v>
      </c>
      <c r="AC47" s="24">
        <v>2138620.48</v>
      </c>
      <c r="AD47" s="24">
        <v>437582.34</v>
      </c>
      <c r="AE47" s="24">
        <v>4056350.82</v>
      </c>
      <c r="AF47" s="24">
        <v>0</v>
      </c>
      <c r="AG47" s="24">
        <v>5224390.85</v>
      </c>
      <c r="AH47" s="24">
        <v>0</v>
      </c>
      <c r="AI47" s="24">
        <v>0</v>
      </c>
      <c r="AJ47" s="24">
        <v>24335837.69</v>
      </c>
      <c r="AK47" s="24">
        <v>1213153.41</v>
      </c>
      <c r="AL47" s="24">
        <v>471821.29</v>
      </c>
      <c r="AM47" s="24">
        <v>0</v>
      </c>
      <c r="AN47" s="24">
        <v>22188.52</v>
      </c>
      <c r="AO47" s="24">
        <v>0</v>
      </c>
      <c r="AP47" s="24">
        <v>7514256.92</v>
      </c>
      <c r="AQ47" s="24">
        <v>0</v>
      </c>
      <c r="AR47" s="24">
        <v>0</v>
      </c>
      <c r="AS47" s="24">
        <v>0</v>
      </c>
      <c r="AT47" s="24">
        <v>3192894.78</v>
      </c>
      <c r="AU47" s="24">
        <v>0</v>
      </c>
      <c r="AV47" s="24">
        <v>1787686.93</v>
      </c>
      <c r="AW47" s="24">
        <v>184068.35</v>
      </c>
      <c r="AX47" s="24">
        <v>0</v>
      </c>
      <c r="AY47" s="24">
        <v>1878427.94</v>
      </c>
      <c r="AZ47" s="24">
        <v>1013230.05</v>
      </c>
      <c r="BA47" s="24">
        <v>162732.92</v>
      </c>
      <c r="BB47" s="24">
        <v>3360255.35</v>
      </c>
      <c r="BC47" s="24">
        <v>0</v>
      </c>
      <c r="BD47" s="24">
        <v>3095.35</v>
      </c>
      <c r="BE47" s="24">
        <v>5088329.99</v>
      </c>
      <c r="BF47" s="24">
        <v>4015163.82</v>
      </c>
      <c r="BG47" s="24">
        <v>305780.87</v>
      </c>
      <c r="BH47" s="24">
        <v>0</v>
      </c>
      <c r="BI47" s="24">
        <v>-109155504.67</v>
      </c>
      <c r="BJ47" s="24">
        <v>0</v>
      </c>
      <c r="BK47" s="24">
        <v>63620.66</v>
      </c>
      <c r="BL47" s="24">
        <v>0</v>
      </c>
      <c r="BM47" s="24">
        <v>0</v>
      </c>
      <c r="BN47" s="24">
        <v>998460.58</v>
      </c>
      <c r="BO47" s="24">
        <v>0</v>
      </c>
      <c r="BP47" s="24">
        <v>0</v>
      </c>
      <c r="BQ47" s="24">
        <v>0</v>
      </c>
      <c r="BR47" s="24">
        <v>0</v>
      </c>
      <c r="BS47" s="24">
        <v>117213.15</v>
      </c>
      <c r="BT47" s="24">
        <v>0</v>
      </c>
      <c r="BU47" s="24">
        <v>0</v>
      </c>
      <c r="BV47" s="24">
        <v>0</v>
      </c>
      <c r="BW47" s="24">
        <v>2087334.58</v>
      </c>
      <c r="BX47" s="24">
        <v>2126457.49</v>
      </c>
      <c r="BY47" s="24">
        <v>1140018.15</v>
      </c>
      <c r="BZ47" s="24">
        <v>2984771.86</v>
      </c>
      <c r="CA47" s="24">
        <v>528660.14</v>
      </c>
      <c r="CB47" s="24">
        <v>36096.44</v>
      </c>
      <c r="CC47" s="24">
        <v>213869.64</v>
      </c>
      <c r="CD47" s="20"/>
      <c r="CE47" s="32">
        <f>SUM(C47:CC47)</f>
        <v>77901307.21</v>
      </c>
    </row>
    <row r="48">
      <c r="A48" s="32" t="s">
        <v>232</v>
      </c>
      <c r="B48" s="312"/>
      <c r="C48" s="32" t="b">
        <f>IF($B$48,(ROUND((($B$48/$CE$61)*C61),0)))</f>
        <v>0</v>
      </c>
      <c r="D48" s="32" t="b">
        <f ref="D48:BO48" t="shared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ref="BP48:CD48" t="shared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>
      <c r="A49" s="20" t="s">
        <v>233</v>
      </c>
      <c r="B49" s="32">
        <f>B47+B48</f>
        <v>77901307.21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68048486.1</v>
      </c>
      <c r="C51" s="24">
        <v>1034761.9</v>
      </c>
      <c r="D51" s="24">
        <v>241885.51</v>
      </c>
      <c r="E51" s="24">
        <v>28160.18</v>
      </c>
      <c r="F51" s="24">
        <v>0</v>
      </c>
      <c r="G51" s="24">
        <v>0</v>
      </c>
      <c r="H51" s="24">
        <v>38106.31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253627.26</v>
      </c>
      <c r="P51" s="24">
        <v>6602883.08</v>
      </c>
      <c r="Q51" s="24">
        <v>108842.51</v>
      </c>
      <c r="R51" s="24">
        <v>483641.11</v>
      </c>
      <c r="S51" s="24">
        <v>393398.17</v>
      </c>
      <c r="T51" s="24">
        <v>0</v>
      </c>
      <c r="U51" s="24">
        <v>925457.19</v>
      </c>
      <c r="V51" s="24">
        <v>892800.78</v>
      </c>
      <c r="W51" s="24">
        <v>344743.18</v>
      </c>
      <c r="X51" s="24">
        <v>375597.6</v>
      </c>
      <c r="Y51" s="24">
        <v>2992954.78</v>
      </c>
      <c r="Z51" s="24">
        <v>921237.81</v>
      </c>
      <c r="AA51" s="24">
        <v>474542.99</v>
      </c>
      <c r="AB51" s="24">
        <v>52789.17</v>
      </c>
      <c r="AC51" s="24">
        <v>376516.56</v>
      </c>
      <c r="AD51" s="24">
        <v>76793.39</v>
      </c>
      <c r="AE51" s="24">
        <v>19940.4</v>
      </c>
      <c r="AF51" s="24">
        <v>0</v>
      </c>
      <c r="AG51" s="24">
        <v>207561.89</v>
      </c>
      <c r="AH51" s="24">
        <v>0</v>
      </c>
      <c r="AI51" s="24">
        <v>0</v>
      </c>
      <c r="AJ51" s="24">
        <v>1707834.98</v>
      </c>
      <c r="AK51" s="24">
        <v>4215.36</v>
      </c>
      <c r="AL51" s="24">
        <v>19673.3</v>
      </c>
      <c r="AM51" s="24">
        <v>0</v>
      </c>
      <c r="AN51" s="24">
        <v>13171.92</v>
      </c>
      <c r="AO51" s="24">
        <v>0</v>
      </c>
      <c r="AP51" s="24">
        <v>221191.19</v>
      </c>
      <c r="AQ51" s="24">
        <v>0</v>
      </c>
      <c r="AR51" s="24">
        <v>0</v>
      </c>
      <c r="AS51" s="24">
        <v>0</v>
      </c>
      <c r="AT51" s="24">
        <v>55945.42</v>
      </c>
      <c r="AU51" s="24">
        <v>0</v>
      </c>
      <c r="AV51" s="24">
        <v>110610.4</v>
      </c>
      <c r="AW51" s="24">
        <v>0</v>
      </c>
      <c r="AX51" s="24">
        <v>0</v>
      </c>
      <c r="AY51" s="24">
        <v>58121.94</v>
      </c>
      <c r="AZ51" s="24">
        <v>82369.42</v>
      </c>
      <c r="BA51" s="24">
        <v>0</v>
      </c>
      <c r="BB51" s="24">
        <v>0</v>
      </c>
      <c r="BC51" s="24">
        <v>0</v>
      </c>
      <c r="BD51" s="24">
        <v>0</v>
      </c>
      <c r="BE51" s="24">
        <v>1561360.68</v>
      </c>
      <c r="BF51" s="24">
        <v>56650.42</v>
      </c>
      <c r="BG51" s="24">
        <v>109957.03</v>
      </c>
      <c r="BH51" s="24">
        <v>105801.36</v>
      </c>
      <c r="BI51" s="24">
        <v>47003801.15</v>
      </c>
      <c r="BJ51" s="24">
        <v>0</v>
      </c>
      <c r="BK51" s="24">
        <v>0</v>
      </c>
      <c r="BL51" s="24">
        <v>0</v>
      </c>
      <c r="BM51" s="24">
        <v>0</v>
      </c>
      <c r="BN51" s="24">
        <v>6921.78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33532.62</v>
      </c>
      <c r="BZ51" s="24">
        <v>51085.36</v>
      </c>
      <c r="CA51" s="24">
        <v>0</v>
      </c>
      <c r="CB51" s="24">
        <v>0</v>
      </c>
      <c r="CC51" s="24">
        <v>0</v>
      </c>
      <c r="CD51" s="20"/>
      <c r="CE51" s="32">
        <f>SUM(C51:CD51)</f>
        <v>68048486.100000009</v>
      </c>
    </row>
    <row r="52">
      <c r="A52" s="39" t="s">
        <v>235</v>
      </c>
      <c r="B52" s="313"/>
      <c r="C52" s="32" t="b">
        <f>IF($B$52,ROUND(($B$52/($CE$90+$CF$90)*C90),0))</f>
        <v>0</v>
      </c>
      <c r="D52" s="32" t="b">
        <f ref="D52:BO52" t="shared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ref="BP52:CD52" t="shared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>
      <c r="A53" s="20" t="s">
        <v>233</v>
      </c>
      <c r="B53" s="32">
        <f>B51+B52</f>
        <v>68048486.1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41639</v>
      </c>
      <c r="D59" s="24">
        <v>111623</v>
      </c>
      <c r="E59" s="24">
        <v>28929</v>
      </c>
      <c r="F59" s="24">
        <v>0</v>
      </c>
      <c r="G59" s="24">
        <v>5729</v>
      </c>
      <c r="H59" s="24">
        <v>9444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10533</v>
      </c>
      <c r="O59" s="24">
        <v>4623</v>
      </c>
      <c r="P59" s="30">
        <v>8755500</v>
      </c>
      <c r="Q59" s="30">
        <v>2857755</v>
      </c>
      <c r="R59" s="30">
        <v>7200744</v>
      </c>
      <c r="S59" s="314"/>
      <c r="T59" s="314"/>
      <c r="U59" s="31">
        <v>4045057</v>
      </c>
      <c r="V59" s="30">
        <v>164480</v>
      </c>
      <c r="W59" s="30">
        <v>268197.87000000005</v>
      </c>
      <c r="X59" s="30">
        <v>470628.01000000013</v>
      </c>
      <c r="Y59" s="30">
        <v>919491.2699999999</v>
      </c>
      <c r="Z59" s="30">
        <v>291282.26</v>
      </c>
      <c r="AA59" s="30">
        <v>27658.999999999982</v>
      </c>
      <c r="AB59" s="314"/>
      <c r="AC59" s="30">
        <v>94413</v>
      </c>
      <c r="AD59" s="30">
        <v>0</v>
      </c>
      <c r="AE59" s="30">
        <v>286952</v>
      </c>
      <c r="AF59" s="30">
        <v>202</v>
      </c>
      <c r="AG59" s="30">
        <v>61146</v>
      </c>
      <c r="AH59" s="30">
        <v>0</v>
      </c>
      <c r="AI59" s="30">
        <v>0</v>
      </c>
      <c r="AJ59" s="30">
        <v>587319</v>
      </c>
      <c r="AK59" s="30">
        <v>82681</v>
      </c>
      <c r="AL59" s="30">
        <v>21399</v>
      </c>
      <c r="AM59" s="30">
        <v>0</v>
      </c>
      <c r="AN59" s="30">
        <v>4466</v>
      </c>
      <c r="AO59" s="30">
        <v>0</v>
      </c>
      <c r="AP59" s="30">
        <v>178938</v>
      </c>
      <c r="AQ59" s="30">
        <v>0</v>
      </c>
      <c r="AR59" s="30">
        <v>0</v>
      </c>
      <c r="AS59" s="30">
        <v>0</v>
      </c>
      <c r="AT59" s="30">
        <v>506</v>
      </c>
      <c r="AU59" s="30">
        <v>0</v>
      </c>
      <c r="AV59" s="314"/>
      <c r="AW59" s="314"/>
      <c r="AX59" s="314"/>
      <c r="AY59" s="30">
        <v>587216</v>
      </c>
      <c r="AZ59" s="30"/>
      <c r="BA59" s="314"/>
      <c r="BB59" s="314"/>
      <c r="BC59" s="314"/>
      <c r="BD59" s="314"/>
      <c r="BE59" s="30">
        <v>1718490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464.05999999999995</v>
      </c>
      <c r="D60" s="315">
        <v>827.93999999999994</v>
      </c>
      <c r="E60" s="315">
        <v>207.92</v>
      </c>
      <c r="F60" s="315">
        <v>0</v>
      </c>
      <c r="G60" s="315">
        <v>36.480000000000004</v>
      </c>
      <c r="H60" s="315">
        <v>59.57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22.12</v>
      </c>
      <c r="O60" s="315">
        <v>158.15</v>
      </c>
      <c r="P60" s="316">
        <v>325.94999999999993</v>
      </c>
      <c r="Q60" s="316">
        <v>125.71</v>
      </c>
      <c r="R60" s="316">
        <v>91.75</v>
      </c>
      <c r="S60" s="317">
        <v>59.31</v>
      </c>
      <c r="T60" s="317">
        <v>0</v>
      </c>
      <c r="U60" s="318">
        <v>337.01999999999992</v>
      </c>
      <c r="V60" s="316">
        <v>155.6</v>
      </c>
      <c r="W60" s="316">
        <v>39.29</v>
      </c>
      <c r="X60" s="316">
        <v>37.970000000000006</v>
      </c>
      <c r="Y60" s="316">
        <v>262.26000000000005</v>
      </c>
      <c r="Z60" s="316">
        <v>54.04</v>
      </c>
      <c r="AA60" s="316">
        <v>9.25</v>
      </c>
      <c r="AB60" s="317">
        <v>330.53999999999996</v>
      </c>
      <c r="AC60" s="316">
        <v>78.96</v>
      </c>
      <c r="AD60" s="316">
        <v>15</v>
      </c>
      <c r="AE60" s="316">
        <v>110.71</v>
      </c>
      <c r="AF60" s="316">
        <v>2.45</v>
      </c>
      <c r="AG60" s="316">
        <v>177.8</v>
      </c>
      <c r="AH60" s="316">
        <v>0</v>
      </c>
      <c r="AI60" s="316">
        <v>0</v>
      </c>
      <c r="AJ60" s="316">
        <v>805.72000000000014</v>
      </c>
      <c r="AK60" s="316">
        <v>32.839999999999996</v>
      </c>
      <c r="AL60" s="316">
        <v>13.190000000000001</v>
      </c>
      <c r="AM60" s="316">
        <v>0</v>
      </c>
      <c r="AN60" s="316">
        <v>1.09</v>
      </c>
      <c r="AO60" s="316">
        <v>0</v>
      </c>
      <c r="AP60" s="316">
        <v>330.86</v>
      </c>
      <c r="AQ60" s="316">
        <v>0</v>
      </c>
      <c r="AR60" s="316">
        <v>0</v>
      </c>
      <c r="AS60" s="316">
        <v>0</v>
      </c>
      <c r="AT60" s="316">
        <v>97.110000000000014</v>
      </c>
      <c r="AU60" s="316">
        <v>0</v>
      </c>
      <c r="AV60" s="317">
        <v>62.599999999999994</v>
      </c>
      <c r="AW60" s="317">
        <v>6.1899999999999995</v>
      </c>
      <c r="AX60" s="317">
        <v>0</v>
      </c>
      <c r="AY60" s="316">
        <v>139.85999999999999</v>
      </c>
      <c r="AZ60" s="316">
        <v>61.96</v>
      </c>
      <c r="BA60" s="317">
        <v>10.46</v>
      </c>
      <c r="BB60" s="317">
        <v>111.06</v>
      </c>
      <c r="BC60" s="317">
        <v>0</v>
      </c>
      <c r="BD60" s="317">
        <v>0.22</v>
      </c>
      <c r="BE60" s="316">
        <v>190.39999999999998</v>
      </c>
      <c r="BF60" s="317">
        <v>241.28999999999996</v>
      </c>
      <c r="BG60" s="317">
        <v>15.360000000000001</v>
      </c>
      <c r="BH60" s="317">
        <v>4.03</v>
      </c>
      <c r="BI60" s="317">
        <v>58.109999999999992</v>
      </c>
      <c r="BJ60" s="317">
        <v>0</v>
      </c>
      <c r="BK60" s="317">
        <v>2.99</v>
      </c>
      <c r="BL60" s="317">
        <v>0</v>
      </c>
      <c r="BM60" s="317">
        <v>0</v>
      </c>
      <c r="BN60" s="317">
        <v>26.35</v>
      </c>
      <c r="BO60" s="317">
        <v>0</v>
      </c>
      <c r="BP60" s="317">
        <v>0</v>
      </c>
      <c r="BQ60" s="317">
        <v>0</v>
      </c>
      <c r="BR60" s="317">
        <v>0</v>
      </c>
      <c r="BS60" s="317">
        <v>9.8</v>
      </c>
      <c r="BT60" s="317">
        <v>0</v>
      </c>
      <c r="BU60" s="317">
        <v>0</v>
      </c>
      <c r="BV60" s="317">
        <v>0</v>
      </c>
      <c r="BW60" s="317">
        <v>46.49</v>
      </c>
      <c r="BX60" s="317">
        <v>69.710000000000008</v>
      </c>
      <c r="BY60" s="317">
        <v>28.799999999999997</v>
      </c>
      <c r="BZ60" s="317">
        <v>83.88</v>
      </c>
      <c r="CA60" s="317">
        <v>15.34</v>
      </c>
      <c r="CB60" s="317">
        <v>1.55</v>
      </c>
      <c r="CC60" s="317">
        <v>4.42</v>
      </c>
      <c r="CD60" s="247" t="s">
        <v>248</v>
      </c>
      <c r="CE60" s="268">
        <f ref="CE60:CE68" t="shared" si="4">SUM(C60:CD60)</f>
        <v>6461.5299999999988</v>
      </c>
    </row>
    <row r="61">
      <c r="A61" s="39" t="s">
        <v>263</v>
      </c>
      <c r="B61" s="20"/>
      <c r="C61" s="24">
        <v>63103670.35</v>
      </c>
      <c r="D61" s="24">
        <v>96620559.74</v>
      </c>
      <c r="E61" s="24">
        <v>25329898.55</v>
      </c>
      <c r="F61" s="24">
        <v>0</v>
      </c>
      <c r="G61" s="24">
        <v>5094144.33</v>
      </c>
      <c r="H61" s="24">
        <v>6371168.5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3354087.48</v>
      </c>
      <c r="O61" s="24">
        <v>23984566.24</v>
      </c>
      <c r="P61" s="30">
        <v>47310727.37</v>
      </c>
      <c r="Q61" s="30">
        <v>18917966.89</v>
      </c>
      <c r="R61" s="30">
        <v>14293098.89</v>
      </c>
      <c r="S61" s="319">
        <v>4393261.66</v>
      </c>
      <c r="T61" s="319">
        <v>0</v>
      </c>
      <c r="U61" s="31">
        <v>26771666.82</v>
      </c>
      <c r="V61" s="30">
        <v>14435338.48</v>
      </c>
      <c r="W61" s="30">
        <v>4319717.86</v>
      </c>
      <c r="X61" s="30">
        <v>4250934.03</v>
      </c>
      <c r="Y61" s="30">
        <v>30373153.92</v>
      </c>
      <c r="Z61" s="30">
        <v>6765302.78</v>
      </c>
      <c r="AA61" s="30">
        <v>1243784.03</v>
      </c>
      <c r="AB61" s="320">
        <v>38382209.36</v>
      </c>
      <c r="AC61" s="30">
        <v>10517891.84</v>
      </c>
      <c r="AD61" s="30">
        <v>1277175.34</v>
      </c>
      <c r="AE61" s="30">
        <v>11345219.56</v>
      </c>
      <c r="AF61" s="30">
        <v>0</v>
      </c>
      <c r="AG61" s="30">
        <v>29055142.18</v>
      </c>
      <c r="AH61" s="30">
        <v>0</v>
      </c>
      <c r="AI61" s="30">
        <v>0</v>
      </c>
      <c r="AJ61" s="30">
        <v>73208882.96</v>
      </c>
      <c r="AK61" s="30">
        <v>3433440.75</v>
      </c>
      <c r="AL61" s="30">
        <v>1366421.07</v>
      </c>
      <c r="AM61" s="30">
        <v>0</v>
      </c>
      <c r="AN61" s="30">
        <v>61930.4</v>
      </c>
      <c r="AO61" s="30">
        <v>0</v>
      </c>
      <c r="AP61" s="30">
        <v>21520653.54</v>
      </c>
      <c r="AQ61" s="30">
        <v>0</v>
      </c>
      <c r="AR61" s="30">
        <v>0</v>
      </c>
      <c r="AS61" s="30">
        <v>0</v>
      </c>
      <c r="AT61" s="30">
        <v>10815754.89</v>
      </c>
      <c r="AU61" s="30">
        <v>0</v>
      </c>
      <c r="AV61" s="319">
        <v>5372147.61</v>
      </c>
      <c r="AW61" s="319">
        <v>614665.82</v>
      </c>
      <c r="AX61" s="319">
        <v>0</v>
      </c>
      <c r="AY61" s="30">
        <v>5661542.04</v>
      </c>
      <c r="AZ61" s="30">
        <v>2937444.5</v>
      </c>
      <c r="BA61" s="319">
        <v>472705.32</v>
      </c>
      <c r="BB61" s="319">
        <v>10658699.9</v>
      </c>
      <c r="BC61" s="319">
        <v>0</v>
      </c>
      <c r="BD61" s="319">
        <v>8298.47</v>
      </c>
      <c r="BE61" s="30">
        <v>14719123.71</v>
      </c>
      <c r="BF61" s="319">
        <v>11672278.58</v>
      </c>
      <c r="BG61" s="319">
        <v>877160.86</v>
      </c>
      <c r="BH61" s="319">
        <v>0</v>
      </c>
      <c r="BI61" s="319">
        <v>12861910.23</v>
      </c>
      <c r="BJ61" s="319">
        <v>0</v>
      </c>
      <c r="BK61" s="319">
        <v>170866.3</v>
      </c>
      <c r="BL61" s="319">
        <v>0</v>
      </c>
      <c r="BM61" s="319">
        <v>0</v>
      </c>
      <c r="BN61" s="319">
        <v>3388930.65</v>
      </c>
      <c r="BO61" s="319">
        <v>0</v>
      </c>
      <c r="BP61" s="319">
        <v>0</v>
      </c>
      <c r="BQ61" s="319">
        <v>0</v>
      </c>
      <c r="BR61" s="319">
        <v>0</v>
      </c>
      <c r="BS61" s="319">
        <v>535127.1</v>
      </c>
      <c r="BT61" s="319">
        <v>0</v>
      </c>
      <c r="BU61" s="319">
        <v>0</v>
      </c>
      <c r="BV61" s="319">
        <v>0</v>
      </c>
      <c r="BW61" s="319">
        <v>8767270.11</v>
      </c>
      <c r="BX61" s="319">
        <v>7594246.39</v>
      </c>
      <c r="BY61" s="319">
        <v>3652994.72</v>
      </c>
      <c r="BZ61" s="319">
        <v>10062616.28</v>
      </c>
      <c r="CA61" s="319">
        <v>1788230.42</v>
      </c>
      <c r="CB61" s="319">
        <v>122844.15</v>
      </c>
      <c r="CC61" s="319">
        <v>872843.52</v>
      </c>
      <c r="CD61" s="29" t="s">
        <v>248</v>
      </c>
      <c r="CE61" s="32">
        <f t="shared" si="4"/>
        <v>700729716.49</v>
      </c>
    </row>
    <row r="62">
      <c r="A62" s="39" t="s">
        <v>11</v>
      </c>
      <c r="B62" s="20"/>
      <c r="C62" s="32">
        <f>ROUND(C47+C48,0)</f>
        <v>14500484</v>
      </c>
      <c r="D62" s="32">
        <f ref="D62:BO62" t="shared" si="5">ROUND(D47+D48,0)</f>
        <v>23131552</v>
      </c>
      <c r="E62" s="32">
        <f t="shared" si="5"/>
        <v>5841420</v>
      </c>
      <c r="F62" s="32">
        <f t="shared" si="5"/>
        <v>0</v>
      </c>
      <c r="G62" s="32">
        <f t="shared" si="5"/>
        <v>957938</v>
      </c>
      <c r="H62" s="32">
        <f t="shared" si="5"/>
        <v>1563291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631394</v>
      </c>
      <c r="O62" s="32">
        <f t="shared" si="5"/>
        <v>4961268</v>
      </c>
      <c r="P62" s="32">
        <f t="shared" si="5"/>
        <v>8732482</v>
      </c>
      <c r="Q62" s="32">
        <f t="shared" si="5"/>
        <v>4872940</v>
      </c>
      <c r="R62" s="32">
        <f t="shared" si="5"/>
        <v>4033773</v>
      </c>
      <c r="S62" s="32">
        <f t="shared" si="5"/>
        <v>955806</v>
      </c>
      <c r="T62" s="32">
        <f t="shared" si="5"/>
        <v>0</v>
      </c>
      <c r="U62" s="32">
        <f t="shared" si="5"/>
        <v>8900598</v>
      </c>
      <c r="V62" s="32">
        <f t="shared" si="5"/>
        <v>4192972</v>
      </c>
      <c r="W62" s="32">
        <f t="shared" si="5"/>
        <v>1447992</v>
      </c>
      <c r="X62" s="32">
        <f t="shared" si="5"/>
        <v>1220349</v>
      </c>
      <c r="Y62" s="32">
        <f t="shared" si="5"/>
        <v>8624883</v>
      </c>
      <c r="Z62" s="32">
        <f t="shared" si="5"/>
        <v>2155599</v>
      </c>
      <c r="AA62" s="32">
        <f t="shared" si="5"/>
        <v>440074</v>
      </c>
      <c r="AB62" s="32">
        <f t="shared" si="5"/>
        <v>13189624</v>
      </c>
      <c r="AC62" s="32">
        <f t="shared" si="5"/>
        <v>2138620</v>
      </c>
      <c r="AD62" s="32">
        <f t="shared" si="5"/>
        <v>437582</v>
      </c>
      <c r="AE62" s="32">
        <f t="shared" si="5"/>
        <v>4056351</v>
      </c>
      <c r="AF62" s="32">
        <f t="shared" si="5"/>
        <v>0</v>
      </c>
      <c r="AG62" s="32">
        <f t="shared" si="5"/>
        <v>5224391</v>
      </c>
      <c r="AH62" s="32">
        <f t="shared" si="5"/>
        <v>0</v>
      </c>
      <c r="AI62" s="32">
        <f t="shared" si="5"/>
        <v>0</v>
      </c>
      <c r="AJ62" s="32">
        <f t="shared" si="5"/>
        <v>24335838</v>
      </c>
      <c r="AK62" s="32">
        <f t="shared" si="5"/>
        <v>1213153</v>
      </c>
      <c r="AL62" s="32">
        <f t="shared" si="5"/>
        <v>471821</v>
      </c>
      <c r="AM62" s="32">
        <f t="shared" si="5"/>
        <v>0</v>
      </c>
      <c r="AN62" s="32">
        <f t="shared" si="5"/>
        <v>22189</v>
      </c>
      <c r="AO62" s="32">
        <f t="shared" si="5"/>
        <v>0</v>
      </c>
      <c r="AP62" s="32">
        <f t="shared" si="5"/>
        <v>7514257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3192895</v>
      </c>
      <c r="AU62" s="32">
        <f t="shared" si="5"/>
        <v>0</v>
      </c>
      <c r="AV62" s="32">
        <f t="shared" si="5"/>
        <v>1787687</v>
      </c>
      <c r="AW62" s="32">
        <f t="shared" si="5"/>
        <v>184068</v>
      </c>
      <c r="AX62" s="32">
        <f t="shared" si="5"/>
        <v>0</v>
      </c>
      <c r="AY62" s="32">
        <f t="shared" si="5"/>
        <v>1878428</v>
      </c>
      <c r="AZ62" s="32">
        <f t="shared" si="5"/>
        <v>1013230</v>
      </c>
      <c r="BA62" s="32">
        <f t="shared" si="5"/>
        <v>162733</v>
      </c>
      <c r="BB62" s="32">
        <f t="shared" si="5"/>
        <v>3360255</v>
      </c>
      <c r="BC62" s="32">
        <f t="shared" si="5"/>
        <v>0</v>
      </c>
      <c r="BD62" s="32">
        <f t="shared" si="5"/>
        <v>3095</v>
      </c>
      <c r="BE62" s="32">
        <f t="shared" si="5"/>
        <v>5088330</v>
      </c>
      <c r="BF62" s="32">
        <f t="shared" si="5"/>
        <v>4015164</v>
      </c>
      <c r="BG62" s="32">
        <f t="shared" si="5"/>
        <v>305781</v>
      </c>
      <c r="BH62" s="32">
        <f t="shared" si="5"/>
        <v>0</v>
      </c>
      <c r="BI62" s="32">
        <f t="shared" si="5"/>
        <v>-109155505</v>
      </c>
      <c r="BJ62" s="32">
        <f t="shared" si="5"/>
        <v>0</v>
      </c>
      <c r="BK62" s="32">
        <f t="shared" si="5"/>
        <v>63621</v>
      </c>
      <c r="BL62" s="32">
        <f t="shared" si="5"/>
        <v>0</v>
      </c>
      <c r="BM62" s="32">
        <f t="shared" si="5"/>
        <v>0</v>
      </c>
      <c r="BN62" s="32">
        <f t="shared" si="5"/>
        <v>998461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117213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2087335</v>
      </c>
      <c r="BX62" s="32">
        <f t="shared" si="6"/>
        <v>2126457</v>
      </c>
      <c r="BY62" s="32">
        <f t="shared" si="6"/>
        <v>1140018</v>
      </c>
      <c r="BZ62" s="32">
        <f t="shared" si="6"/>
        <v>2984772</v>
      </c>
      <c r="CA62" s="32">
        <f t="shared" si="6"/>
        <v>528660</v>
      </c>
      <c r="CB62" s="32">
        <f t="shared" si="6"/>
        <v>36096</v>
      </c>
      <c r="CC62" s="32">
        <f t="shared" si="6"/>
        <v>213870</v>
      </c>
      <c r="CD62" s="29" t="s">
        <v>248</v>
      </c>
      <c r="CE62" s="32">
        <f t="shared" si="4"/>
        <v>77901305</v>
      </c>
    </row>
    <row r="63">
      <c r="A63" s="39" t="s">
        <v>264</v>
      </c>
      <c r="B63" s="20"/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0</v>
      </c>
      <c r="Q63" s="30">
        <v>0</v>
      </c>
      <c r="R63" s="30">
        <v>0</v>
      </c>
      <c r="S63" s="319">
        <v>0</v>
      </c>
      <c r="T63" s="319">
        <v>0</v>
      </c>
      <c r="U63" s="31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20">
        <v>31081.2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5104.47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84629.53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7968</v>
      </c>
      <c r="BJ63" s="319">
        <v>0</v>
      </c>
      <c r="BK63" s="319">
        <v>0</v>
      </c>
      <c r="BL63" s="319">
        <v>0</v>
      </c>
      <c r="BM63" s="319">
        <v>0</v>
      </c>
      <c r="BN63" s="319">
        <v>429450.55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0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145106999.5</v>
      </c>
      <c r="CD63" s="29" t="s">
        <v>248</v>
      </c>
      <c r="CE63" s="32">
        <f t="shared" si="4"/>
        <v>145665233.25</v>
      </c>
    </row>
    <row r="64">
      <c r="A64" s="39" t="s">
        <v>265</v>
      </c>
      <c r="B64" s="20"/>
      <c r="C64" s="24">
        <v>6262886.67</v>
      </c>
      <c r="D64" s="24">
        <v>8068544.44</v>
      </c>
      <c r="E64" s="24">
        <v>1423987.28</v>
      </c>
      <c r="F64" s="24">
        <v>0</v>
      </c>
      <c r="G64" s="24">
        <v>200179.68</v>
      </c>
      <c r="H64" s="24">
        <v>178226.59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21684.17</v>
      </c>
      <c r="O64" s="24">
        <v>1659979.78</v>
      </c>
      <c r="P64" s="30">
        <v>74348621.56</v>
      </c>
      <c r="Q64" s="30">
        <v>1393700.67</v>
      </c>
      <c r="R64" s="30">
        <v>4984811.65</v>
      </c>
      <c r="S64" s="319">
        <v>4758796.59</v>
      </c>
      <c r="T64" s="319">
        <v>0</v>
      </c>
      <c r="U64" s="31">
        <v>23380338.23</v>
      </c>
      <c r="V64" s="30">
        <v>51926726.72</v>
      </c>
      <c r="W64" s="30">
        <v>785619.88</v>
      </c>
      <c r="X64" s="30">
        <v>1122659.39</v>
      </c>
      <c r="Y64" s="30">
        <v>10432795.16</v>
      </c>
      <c r="Z64" s="30">
        <v>230367.52</v>
      </c>
      <c r="AA64" s="30">
        <v>4389285.68</v>
      </c>
      <c r="AB64" s="320">
        <v>202549032.72</v>
      </c>
      <c r="AC64" s="30">
        <v>1390269.8</v>
      </c>
      <c r="AD64" s="30">
        <v>370960.22</v>
      </c>
      <c r="AE64" s="30">
        <v>186906.01</v>
      </c>
      <c r="AF64" s="30">
        <v>0</v>
      </c>
      <c r="AG64" s="30">
        <v>2339958.36</v>
      </c>
      <c r="AH64" s="30">
        <v>0</v>
      </c>
      <c r="AI64" s="30">
        <v>0</v>
      </c>
      <c r="AJ64" s="30">
        <v>10568137.94</v>
      </c>
      <c r="AK64" s="30">
        <v>23445.53</v>
      </c>
      <c r="AL64" s="30">
        <v>6145.71</v>
      </c>
      <c r="AM64" s="30">
        <v>0</v>
      </c>
      <c r="AN64" s="30">
        <v>33739.55</v>
      </c>
      <c r="AO64" s="30">
        <v>0</v>
      </c>
      <c r="AP64" s="30">
        <v>15100455.06</v>
      </c>
      <c r="AQ64" s="30">
        <v>0</v>
      </c>
      <c r="AR64" s="30">
        <v>0</v>
      </c>
      <c r="AS64" s="30">
        <v>0</v>
      </c>
      <c r="AT64" s="30">
        <v>30883161.55</v>
      </c>
      <c r="AU64" s="30">
        <v>0</v>
      </c>
      <c r="AV64" s="319">
        <v>1933670.01</v>
      </c>
      <c r="AW64" s="319">
        <v>97390.97</v>
      </c>
      <c r="AX64" s="319">
        <v>0</v>
      </c>
      <c r="AY64" s="30">
        <v>1845562.23</v>
      </c>
      <c r="AZ64" s="30">
        <v>3622746.65</v>
      </c>
      <c r="BA64" s="319">
        <v>217769.97</v>
      </c>
      <c r="BB64" s="319">
        <v>17042.64</v>
      </c>
      <c r="BC64" s="319">
        <v>0</v>
      </c>
      <c r="BD64" s="319">
        <v>24.08</v>
      </c>
      <c r="BE64" s="30">
        <v>6588191.73</v>
      </c>
      <c r="BF64" s="319">
        <v>1238513.75</v>
      </c>
      <c r="BG64" s="319">
        <v>101594.39</v>
      </c>
      <c r="BH64" s="319">
        <v>20.78</v>
      </c>
      <c r="BI64" s="319">
        <v>-6852994.36</v>
      </c>
      <c r="BJ64" s="319">
        <v>49.61</v>
      </c>
      <c r="BK64" s="319">
        <v>0</v>
      </c>
      <c r="BL64" s="319">
        <v>0</v>
      </c>
      <c r="BM64" s="319">
        <v>0</v>
      </c>
      <c r="BN64" s="319">
        <v>9759.45</v>
      </c>
      <c r="BO64" s="319">
        <v>0</v>
      </c>
      <c r="BP64" s="319">
        <v>0</v>
      </c>
      <c r="BQ64" s="319">
        <v>0</v>
      </c>
      <c r="BR64" s="319">
        <v>155842.19</v>
      </c>
      <c r="BS64" s="319">
        <v>32082.42</v>
      </c>
      <c r="BT64" s="319">
        <v>0</v>
      </c>
      <c r="BU64" s="319">
        <v>0</v>
      </c>
      <c r="BV64" s="319">
        <v>0</v>
      </c>
      <c r="BW64" s="319">
        <v>8626.69</v>
      </c>
      <c r="BX64" s="319">
        <v>1522745.58</v>
      </c>
      <c r="BY64" s="319">
        <v>32050.42</v>
      </c>
      <c r="BZ64" s="319">
        <v>42711.94</v>
      </c>
      <c r="CA64" s="319">
        <v>30276.32</v>
      </c>
      <c r="CB64" s="319">
        <v>1048.73</v>
      </c>
      <c r="CC64" s="319">
        <v>428953.94</v>
      </c>
      <c r="CD64" s="29" t="s">
        <v>248</v>
      </c>
      <c r="CE64" s="32">
        <f t="shared" si="4"/>
        <v>470095104.24</v>
      </c>
    </row>
    <row r="65">
      <c r="A65" s="39" t="s">
        <v>266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0</v>
      </c>
      <c r="R65" s="30">
        <v>0</v>
      </c>
      <c r="S65" s="319">
        <v>45.04</v>
      </c>
      <c r="T65" s="319">
        <v>0</v>
      </c>
      <c r="U65" s="31">
        <v>310.93</v>
      </c>
      <c r="V65" s="30">
        <v>1447.82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20">
        <v>35.4</v>
      </c>
      <c r="AC65" s="30">
        <v>0</v>
      </c>
      <c r="AD65" s="30">
        <v>0</v>
      </c>
      <c r="AE65" s="30">
        <v>527.16</v>
      </c>
      <c r="AF65" s="30">
        <v>0</v>
      </c>
      <c r="AG65" s="30">
        <v>0</v>
      </c>
      <c r="AH65" s="30">
        <v>0</v>
      </c>
      <c r="AI65" s="30">
        <v>0</v>
      </c>
      <c r="AJ65" s="30">
        <v>1026.07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6599.98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21002.22</v>
      </c>
      <c r="AX65" s="319">
        <v>0</v>
      </c>
      <c r="AY65" s="30">
        <v>0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9910691.18</v>
      </c>
      <c r="BF65" s="319">
        <v>0</v>
      </c>
      <c r="BG65" s="319">
        <v>151.16</v>
      </c>
      <c r="BH65" s="319">
        <v>0</v>
      </c>
      <c r="BI65" s="319">
        <v>913282.45</v>
      </c>
      <c r="BJ65" s="319">
        <v>0</v>
      </c>
      <c r="BK65" s="319">
        <v>0</v>
      </c>
      <c r="BL65" s="319">
        <v>0</v>
      </c>
      <c r="BM65" s="319">
        <v>0</v>
      </c>
      <c r="BN65" s="319">
        <v>1040.45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1447.82</v>
      </c>
      <c r="BX65" s="319">
        <v>0</v>
      </c>
      <c r="BY65" s="319">
        <v>0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248</v>
      </c>
      <c r="CE65" s="32">
        <f t="shared" si="4"/>
        <v>10857607.679999998</v>
      </c>
    </row>
    <row r="66">
      <c r="A66" s="39" t="s">
        <v>267</v>
      </c>
      <c r="B66" s="20"/>
      <c r="C66" s="24">
        <v>892882.34</v>
      </c>
      <c r="D66" s="24">
        <v>1560870.97</v>
      </c>
      <c r="E66" s="24">
        <v>413076.18</v>
      </c>
      <c r="F66" s="24">
        <v>0</v>
      </c>
      <c r="G66" s="24">
        <v>43105.3</v>
      </c>
      <c r="H66" s="24">
        <v>50156.08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167.64</v>
      </c>
      <c r="O66" s="24">
        <v>359179.81</v>
      </c>
      <c r="P66" s="30">
        <v>2333702.26</v>
      </c>
      <c r="Q66" s="30">
        <v>174777.61</v>
      </c>
      <c r="R66" s="30">
        <v>-15913.96</v>
      </c>
      <c r="S66" s="319">
        <v>6118500.66</v>
      </c>
      <c r="T66" s="319">
        <v>0</v>
      </c>
      <c r="U66" s="31">
        <v>33485190.64</v>
      </c>
      <c r="V66" s="30">
        <v>160070.24</v>
      </c>
      <c r="W66" s="30">
        <v>236345.07</v>
      </c>
      <c r="X66" s="30">
        <v>308585.32</v>
      </c>
      <c r="Y66" s="30">
        <v>1424902.06</v>
      </c>
      <c r="Z66" s="30">
        <v>1216818.77</v>
      </c>
      <c r="AA66" s="30">
        <v>33104.26</v>
      </c>
      <c r="AB66" s="320">
        <v>38661985.42</v>
      </c>
      <c r="AC66" s="30">
        <v>12823.11</v>
      </c>
      <c r="AD66" s="30">
        <v>31059.45</v>
      </c>
      <c r="AE66" s="30">
        <v>30378.58</v>
      </c>
      <c r="AF66" s="30">
        <v>0</v>
      </c>
      <c r="AG66" s="30">
        <v>3045359.49</v>
      </c>
      <c r="AH66" s="30">
        <v>0</v>
      </c>
      <c r="AI66" s="30">
        <v>0</v>
      </c>
      <c r="AJ66" s="30">
        <v>4243372.79</v>
      </c>
      <c r="AK66" s="30">
        <v>129.42</v>
      </c>
      <c r="AL66" s="30">
        <v>185.16</v>
      </c>
      <c r="AM66" s="30">
        <v>0</v>
      </c>
      <c r="AN66" s="30">
        <v>4357.84</v>
      </c>
      <c r="AO66" s="30">
        <v>0</v>
      </c>
      <c r="AP66" s="30">
        <v>1327503</v>
      </c>
      <c r="AQ66" s="30">
        <v>0</v>
      </c>
      <c r="AR66" s="30">
        <v>0</v>
      </c>
      <c r="AS66" s="30">
        <v>0</v>
      </c>
      <c r="AT66" s="30">
        <v>4630916.02</v>
      </c>
      <c r="AU66" s="30">
        <v>0</v>
      </c>
      <c r="AV66" s="319">
        <v>2042811.4</v>
      </c>
      <c r="AW66" s="319">
        <v>43041094.35</v>
      </c>
      <c r="AX66" s="319">
        <v>0</v>
      </c>
      <c r="AY66" s="30">
        <v>116456.3</v>
      </c>
      <c r="AZ66" s="30">
        <v>519283.24</v>
      </c>
      <c r="BA66" s="319">
        <v>-47116.6</v>
      </c>
      <c r="BB66" s="319">
        <v>546479.61</v>
      </c>
      <c r="BC66" s="319">
        <v>0</v>
      </c>
      <c r="BD66" s="319">
        <v>4734469.34</v>
      </c>
      <c r="BE66" s="30">
        <v>32600932.77</v>
      </c>
      <c r="BF66" s="319">
        <v>917984.99</v>
      </c>
      <c r="BG66" s="319">
        <v>187433.21</v>
      </c>
      <c r="BH66" s="319">
        <v>101891737.46</v>
      </c>
      <c r="BI66" s="319">
        <v>19204156.3</v>
      </c>
      <c r="BJ66" s="319">
        <v>9152430.87</v>
      </c>
      <c r="BK66" s="319">
        <v>25198926.09</v>
      </c>
      <c r="BL66" s="319">
        <v>3498377.15</v>
      </c>
      <c r="BM66" s="319">
        <v>0</v>
      </c>
      <c r="BN66" s="319">
        <v>67420357.12</v>
      </c>
      <c r="BO66" s="319">
        <v>0</v>
      </c>
      <c r="BP66" s="319">
        <v>0</v>
      </c>
      <c r="BQ66" s="319">
        <v>0</v>
      </c>
      <c r="BR66" s="319">
        <v>9191342.91</v>
      </c>
      <c r="BS66" s="319">
        <v>2593.77</v>
      </c>
      <c r="BT66" s="319">
        <v>0</v>
      </c>
      <c r="BU66" s="319">
        <v>0</v>
      </c>
      <c r="BV66" s="319">
        <v>11707837.94</v>
      </c>
      <c r="BW66" s="319">
        <v>563778.39</v>
      </c>
      <c r="BX66" s="319">
        <v>5690142.73</v>
      </c>
      <c r="BY66" s="319">
        <v>68604.83</v>
      </c>
      <c r="BZ66" s="319">
        <v>4421.04</v>
      </c>
      <c r="CA66" s="319">
        <v>18855.75</v>
      </c>
      <c r="CB66" s="319">
        <v>2260.67</v>
      </c>
      <c r="CC66" s="319">
        <v>2192227.86</v>
      </c>
      <c r="CD66" s="29" t="s">
        <v>248</v>
      </c>
      <c r="CE66" s="32">
        <f t="shared" si="4"/>
        <v>441251471.0200001</v>
      </c>
    </row>
    <row r="67">
      <c r="A67" s="39" t="s">
        <v>16</v>
      </c>
      <c r="B67" s="20"/>
      <c r="C67" s="32">
        <f ref="C67:BN67" t="shared" si="7">ROUND(C51+C52,0)</f>
        <v>1034762</v>
      </c>
      <c r="D67" s="32">
        <f t="shared" si="7"/>
        <v>241886</v>
      </c>
      <c r="E67" s="32">
        <f t="shared" si="7"/>
        <v>28160</v>
      </c>
      <c r="F67" s="32">
        <f t="shared" si="7"/>
        <v>0</v>
      </c>
      <c r="G67" s="32">
        <f t="shared" si="7"/>
        <v>0</v>
      </c>
      <c r="H67" s="32">
        <f t="shared" si="7"/>
        <v>38106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253627</v>
      </c>
      <c r="P67" s="32">
        <f t="shared" si="7"/>
        <v>6602883</v>
      </c>
      <c r="Q67" s="32">
        <f t="shared" si="7"/>
        <v>108843</v>
      </c>
      <c r="R67" s="32">
        <f t="shared" si="7"/>
        <v>483641</v>
      </c>
      <c r="S67" s="32">
        <f t="shared" si="7"/>
        <v>393398</v>
      </c>
      <c r="T67" s="32">
        <f t="shared" si="7"/>
        <v>0</v>
      </c>
      <c r="U67" s="32">
        <f t="shared" si="7"/>
        <v>925457</v>
      </c>
      <c r="V67" s="32">
        <f t="shared" si="7"/>
        <v>892801</v>
      </c>
      <c r="W67" s="32">
        <f t="shared" si="7"/>
        <v>344743</v>
      </c>
      <c r="X67" s="32">
        <f t="shared" si="7"/>
        <v>375598</v>
      </c>
      <c r="Y67" s="32">
        <f t="shared" si="7"/>
        <v>2992955</v>
      </c>
      <c r="Z67" s="32">
        <f t="shared" si="7"/>
        <v>921238</v>
      </c>
      <c r="AA67" s="32">
        <f t="shared" si="7"/>
        <v>474543</v>
      </c>
      <c r="AB67" s="32">
        <f t="shared" si="7"/>
        <v>52789</v>
      </c>
      <c r="AC67" s="32">
        <f t="shared" si="7"/>
        <v>376517</v>
      </c>
      <c r="AD67" s="32">
        <f t="shared" si="7"/>
        <v>76793</v>
      </c>
      <c r="AE67" s="32">
        <f t="shared" si="7"/>
        <v>19940</v>
      </c>
      <c r="AF67" s="32">
        <f t="shared" si="7"/>
        <v>0</v>
      </c>
      <c r="AG67" s="32">
        <f t="shared" si="7"/>
        <v>207562</v>
      </c>
      <c r="AH67" s="32">
        <f t="shared" si="7"/>
        <v>0</v>
      </c>
      <c r="AI67" s="32">
        <f t="shared" si="7"/>
        <v>0</v>
      </c>
      <c r="AJ67" s="32">
        <f t="shared" si="7"/>
        <v>1707835</v>
      </c>
      <c r="AK67" s="32">
        <f t="shared" si="7"/>
        <v>4215</v>
      </c>
      <c r="AL67" s="32">
        <f t="shared" si="7"/>
        <v>19673</v>
      </c>
      <c r="AM67" s="32">
        <f t="shared" si="7"/>
        <v>0</v>
      </c>
      <c r="AN67" s="32">
        <f t="shared" si="7"/>
        <v>13172</v>
      </c>
      <c r="AO67" s="32">
        <f t="shared" si="7"/>
        <v>0</v>
      </c>
      <c r="AP67" s="32">
        <f t="shared" si="7"/>
        <v>221191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55945</v>
      </c>
      <c r="AU67" s="32">
        <f t="shared" si="7"/>
        <v>0</v>
      </c>
      <c r="AV67" s="32">
        <f t="shared" si="7"/>
        <v>110610</v>
      </c>
      <c r="AW67" s="32">
        <f t="shared" si="7"/>
        <v>0</v>
      </c>
      <c r="AX67" s="32">
        <f t="shared" si="7"/>
        <v>0</v>
      </c>
      <c r="AY67" s="32">
        <f t="shared" si="7"/>
        <v>58122</v>
      </c>
      <c r="AZ67" s="32">
        <f t="shared" si="7"/>
        <v>82369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1561361</v>
      </c>
      <c r="BF67" s="32">
        <f t="shared" si="7"/>
        <v>56650</v>
      </c>
      <c r="BG67" s="32">
        <f t="shared" si="7"/>
        <v>109957</v>
      </c>
      <c r="BH67" s="32">
        <f t="shared" si="7"/>
        <v>105801</v>
      </c>
      <c r="BI67" s="32">
        <f t="shared" si="7"/>
        <v>47003801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6922</v>
      </c>
      <c r="BO67" s="32">
        <f ref="BO67:CC67" t="shared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33533</v>
      </c>
      <c r="BZ67" s="32">
        <f t="shared" si="8"/>
        <v>51085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248</v>
      </c>
      <c r="CE67" s="32">
        <f t="shared" si="4"/>
        <v>68048484</v>
      </c>
    </row>
    <row r="68">
      <c r="A68" s="39" t="s">
        <v>268</v>
      </c>
      <c r="B68" s="32"/>
      <c r="C68" s="24">
        <v>84221.4</v>
      </c>
      <c r="D68" s="24">
        <v>159386.08</v>
      </c>
      <c r="E68" s="24">
        <v>12679.58</v>
      </c>
      <c r="F68" s="24">
        <v>0</v>
      </c>
      <c r="G68" s="24">
        <v>25100.48</v>
      </c>
      <c r="H68" s="24">
        <v>41.04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31796.82</v>
      </c>
      <c r="P68" s="30">
        <v>2451280.96</v>
      </c>
      <c r="Q68" s="30">
        <v>36239.37</v>
      </c>
      <c r="R68" s="30">
        <v>286826.45</v>
      </c>
      <c r="S68" s="319">
        <v>1421563.8</v>
      </c>
      <c r="T68" s="319">
        <v>0</v>
      </c>
      <c r="U68" s="31">
        <v>452509.46</v>
      </c>
      <c r="V68" s="30">
        <v>371488.99</v>
      </c>
      <c r="W68" s="30">
        <v>0</v>
      </c>
      <c r="X68" s="30">
        <v>529.9</v>
      </c>
      <c r="Y68" s="30">
        <v>145868.28</v>
      </c>
      <c r="Z68" s="30">
        <v>4106.55</v>
      </c>
      <c r="AA68" s="30">
        <v>0</v>
      </c>
      <c r="AB68" s="320">
        <v>1660109.11</v>
      </c>
      <c r="AC68" s="30">
        <v>347046.53</v>
      </c>
      <c r="AD68" s="30">
        <v>0</v>
      </c>
      <c r="AE68" s="30">
        <v>931.03</v>
      </c>
      <c r="AF68" s="30">
        <v>0</v>
      </c>
      <c r="AG68" s="30">
        <v>68860.57</v>
      </c>
      <c r="AH68" s="30">
        <v>0</v>
      </c>
      <c r="AI68" s="30">
        <v>0</v>
      </c>
      <c r="AJ68" s="30">
        <v>5364205.08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4113141.25</v>
      </c>
      <c r="AQ68" s="30">
        <v>0</v>
      </c>
      <c r="AR68" s="30">
        <v>0</v>
      </c>
      <c r="AS68" s="30">
        <v>0</v>
      </c>
      <c r="AT68" s="30">
        <v>171.12</v>
      </c>
      <c r="AU68" s="30">
        <v>0</v>
      </c>
      <c r="AV68" s="319">
        <v>3430.3</v>
      </c>
      <c r="AW68" s="319">
        <v>9580.8</v>
      </c>
      <c r="AX68" s="319">
        <v>0</v>
      </c>
      <c r="AY68" s="30">
        <v>0</v>
      </c>
      <c r="AZ68" s="30">
        <v>5599.5</v>
      </c>
      <c r="BA68" s="319">
        <v>0</v>
      </c>
      <c r="BB68" s="319">
        <v>41.04</v>
      </c>
      <c r="BC68" s="319">
        <v>0</v>
      </c>
      <c r="BD68" s="319">
        <v>0</v>
      </c>
      <c r="BE68" s="30">
        <v>4601493.97</v>
      </c>
      <c r="BF68" s="319">
        <v>30870</v>
      </c>
      <c r="BG68" s="319">
        <v>39538.96</v>
      </c>
      <c r="BH68" s="319">
        <v>0</v>
      </c>
      <c r="BI68" s="319">
        <v>-10354954.52</v>
      </c>
      <c r="BJ68" s="319">
        <v>0</v>
      </c>
      <c r="BK68" s="319">
        <v>0</v>
      </c>
      <c r="BL68" s="319">
        <v>0</v>
      </c>
      <c r="BM68" s="319">
        <v>0</v>
      </c>
      <c r="BN68" s="319">
        <v>126.9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366</v>
      </c>
      <c r="BX68" s="319">
        <v>167635.38</v>
      </c>
      <c r="BY68" s="319">
        <v>82.08</v>
      </c>
      <c r="BZ68" s="319">
        <v>0</v>
      </c>
      <c r="CA68" s="319">
        <v>107554.23</v>
      </c>
      <c r="CB68" s="319">
        <v>27532.48</v>
      </c>
      <c r="CC68" s="319">
        <v>267063.69</v>
      </c>
      <c r="CD68" s="29" t="s">
        <v>248</v>
      </c>
      <c r="CE68" s="32">
        <f t="shared" si="4"/>
        <v>11944064.660000008</v>
      </c>
    </row>
    <row r="69">
      <c r="A69" s="39" t="s">
        <v>269</v>
      </c>
      <c r="B69" s="20"/>
      <c r="C69" s="32">
        <f ref="C69:BN69" t="shared" si="9">SUM(C70:C83)</f>
        <v>44700.62</v>
      </c>
      <c r="D69" s="32">
        <f t="shared" si="9"/>
        <v>30737.67</v>
      </c>
      <c r="E69" s="32">
        <f t="shared" si="9"/>
        <v>7861.56</v>
      </c>
      <c r="F69" s="32">
        <f t="shared" si="9"/>
        <v>0</v>
      </c>
      <c r="G69" s="32">
        <f t="shared" si="9"/>
        <v>10225.92</v>
      </c>
      <c r="H69" s="32">
        <f t="shared" si="9"/>
        <v>364.25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1.4</v>
      </c>
      <c r="O69" s="32">
        <f t="shared" si="9"/>
        <v>3614.67</v>
      </c>
      <c r="P69" s="32">
        <f t="shared" si="9"/>
        <v>63777.84</v>
      </c>
      <c r="Q69" s="32">
        <f t="shared" si="9"/>
        <v>7916.25</v>
      </c>
      <c r="R69" s="32">
        <f t="shared" si="9"/>
        <v>81649.9</v>
      </c>
      <c r="S69" s="32">
        <f t="shared" si="9"/>
        <v>1599372.09</v>
      </c>
      <c r="T69" s="32">
        <f t="shared" si="9"/>
        <v>0</v>
      </c>
      <c r="U69" s="32">
        <f t="shared" si="9"/>
        <v>348313.37</v>
      </c>
      <c r="V69" s="32">
        <f t="shared" si="9"/>
        <v>44753.29</v>
      </c>
      <c r="W69" s="32">
        <f t="shared" si="9"/>
        <v>4783.76</v>
      </c>
      <c r="X69" s="32">
        <f t="shared" si="9"/>
        <v>3712.89</v>
      </c>
      <c r="Y69" s="32">
        <f t="shared" si="9"/>
        <v>146050.91</v>
      </c>
      <c r="Z69" s="32">
        <f t="shared" si="9"/>
        <v>116745.46</v>
      </c>
      <c r="AA69" s="32">
        <f t="shared" si="9"/>
        <v>16230.57</v>
      </c>
      <c r="AB69" s="32">
        <f t="shared" si="9"/>
        <v>450083.95</v>
      </c>
      <c r="AC69" s="32">
        <f t="shared" si="9"/>
        <v>2715.54</v>
      </c>
      <c r="AD69" s="32">
        <f t="shared" si="9"/>
        <v>76.58</v>
      </c>
      <c r="AE69" s="32">
        <f t="shared" si="9"/>
        <v>16689.9</v>
      </c>
      <c r="AF69" s="32">
        <f t="shared" si="9"/>
        <v>0</v>
      </c>
      <c r="AG69" s="32">
        <f t="shared" si="9"/>
        <v>16511.39</v>
      </c>
      <c r="AH69" s="32">
        <f t="shared" si="9"/>
        <v>0</v>
      </c>
      <c r="AI69" s="32">
        <f t="shared" si="9"/>
        <v>0</v>
      </c>
      <c r="AJ69" s="32">
        <f t="shared" si="9"/>
        <v>632831.45</v>
      </c>
      <c r="AK69" s="32">
        <f t="shared" si="9"/>
        <v>3874.23</v>
      </c>
      <c r="AL69" s="32">
        <f t="shared" si="9"/>
        <v>2336.68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61251.26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25984.96</v>
      </c>
      <c r="AU69" s="32">
        <f t="shared" si="9"/>
        <v>0</v>
      </c>
      <c r="AV69" s="32">
        <f t="shared" si="9"/>
        <v>7052.74</v>
      </c>
      <c r="AW69" s="32">
        <f t="shared" si="9"/>
        <v>145</v>
      </c>
      <c r="AX69" s="32">
        <f t="shared" si="9"/>
        <v>0</v>
      </c>
      <c r="AY69" s="32">
        <f t="shared" si="9"/>
        <v>1228.41</v>
      </c>
      <c r="AZ69" s="32">
        <f t="shared" si="9"/>
        <v>77294.85</v>
      </c>
      <c r="BA69" s="32">
        <f t="shared" si="9"/>
        <v>2083.78</v>
      </c>
      <c r="BB69" s="32">
        <f t="shared" si="9"/>
        <v>71608.24</v>
      </c>
      <c r="BC69" s="32">
        <f t="shared" si="9"/>
        <v>0</v>
      </c>
      <c r="BD69" s="32">
        <f t="shared" si="9"/>
        <v>406.58</v>
      </c>
      <c r="BE69" s="32">
        <f t="shared" si="9"/>
        <v>293083.65</v>
      </c>
      <c r="BF69" s="32">
        <f t="shared" si="9"/>
        <v>5733.2</v>
      </c>
      <c r="BG69" s="32">
        <f t="shared" si="9"/>
        <v>-4925.16</v>
      </c>
      <c r="BH69" s="32">
        <f t="shared" si="9"/>
        <v>0</v>
      </c>
      <c r="BI69" s="32">
        <f t="shared" si="9"/>
        <v>16695587.02</v>
      </c>
      <c r="BJ69" s="32">
        <f t="shared" si="9"/>
        <v>14.85</v>
      </c>
      <c r="BK69" s="32">
        <f t="shared" si="9"/>
        <v>88.28</v>
      </c>
      <c r="BL69" s="32">
        <f t="shared" si="9"/>
        <v>200</v>
      </c>
      <c r="BM69" s="32">
        <f t="shared" si="9"/>
        <v>0</v>
      </c>
      <c r="BN69" s="32">
        <f t="shared" si="9"/>
        <v>1150513.38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798</v>
      </c>
      <c r="BS69" s="32">
        <f t="shared" si="10"/>
        <v>1050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287714.43</v>
      </c>
      <c r="BX69" s="32">
        <f t="shared" si="10"/>
        <v>12015732.32</v>
      </c>
      <c r="BY69" s="32">
        <f t="shared" si="10"/>
        <v>59136.77</v>
      </c>
      <c r="BZ69" s="32">
        <f t="shared" si="10"/>
        <v>8115.93</v>
      </c>
      <c r="CA69" s="32">
        <f t="shared" si="10"/>
        <v>196532.58</v>
      </c>
      <c r="CB69" s="32">
        <f t="shared" si="10"/>
        <v>245.53</v>
      </c>
      <c r="CC69" s="32">
        <f t="shared" si="10"/>
        <v>17508.23</v>
      </c>
      <c r="CD69" s="32">
        <f t="shared" si="10"/>
        <v>0</v>
      </c>
      <c r="CE69" s="32">
        <f>SUM(CE70:CE84)</f>
        <v>189479134.20000002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44700.62</v>
      </c>
      <c r="D83" s="24">
        <v>30737.67</v>
      </c>
      <c r="E83" s="30">
        <v>7861.56</v>
      </c>
      <c r="F83" s="30">
        <v>0</v>
      </c>
      <c r="G83" s="24">
        <v>10225.92</v>
      </c>
      <c r="H83" s="24">
        <v>364.25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1.4</v>
      </c>
      <c r="O83" s="24">
        <v>3614.67</v>
      </c>
      <c r="P83" s="30">
        <v>63777.84</v>
      </c>
      <c r="Q83" s="30">
        <v>7916.25</v>
      </c>
      <c r="R83" s="31">
        <v>81649.9</v>
      </c>
      <c r="S83" s="30">
        <v>1599372.09</v>
      </c>
      <c r="T83" s="24">
        <v>0</v>
      </c>
      <c r="U83" s="30">
        <v>348313.37</v>
      </c>
      <c r="V83" s="30">
        <v>44753.29</v>
      </c>
      <c r="W83" s="24">
        <v>4783.76</v>
      </c>
      <c r="X83" s="30">
        <v>3712.89</v>
      </c>
      <c r="Y83" s="30">
        <v>146050.91</v>
      </c>
      <c r="Z83" s="30">
        <v>116745.46</v>
      </c>
      <c r="AA83" s="30">
        <v>16230.57</v>
      </c>
      <c r="AB83" s="30">
        <v>450083.95</v>
      </c>
      <c r="AC83" s="30">
        <v>2715.54</v>
      </c>
      <c r="AD83" s="30">
        <v>76.58</v>
      </c>
      <c r="AE83" s="30">
        <v>16689.9</v>
      </c>
      <c r="AF83" s="30">
        <v>0</v>
      </c>
      <c r="AG83" s="30">
        <v>16511.39</v>
      </c>
      <c r="AH83" s="30">
        <v>0</v>
      </c>
      <c r="AI83" s="30">
        <v>0</v>
      </c>
      <c r="AJ83" s="30">
        <v>632831.45</v>
      </c>
      <c r="AK83" s="30">
        <v>3874.23</v>
      </c>
      <c r="AL83" s="30">
        <v>2336.68</v>
      </c>
      <c r="AM83" s="30">
        <v>0</v>
      </c>
      <c r="AN83" s="30">
        <v>0</v>
      </c>
      <c r="AO83" s="24">
        <v>0</v>
      </c>
      <c r="AP83" s="30">
        <v>61251.26</v>
      </c>
      <c r="AQ83" s="24">
        <v>0</v>
      </c>
      <c r="AR83" s="24">
        <v>0</v>
      </c>
      <c r="AS83" s="24">
        <v>0</v>
      </c>
      <c r="AT83" s="24">
        <v>25984.96</v>
      </c>
      <c r="AU83" s="30">
        <v>0</v>
      </c>
      <c r="AV83" s="30">
        <v>7052.74</v>
      </c>
      <c r="AW83" s="30">
        <v>145</v>
      </c>
      <c r="AX83" s="30">
        <v>0</v>
      </c>
      <c r="AY83" s="30">
        <v>1228.41</v>
      </c>
      <c r="AZ83" s="30">
        <v>77294.85</v>
      </c>
      <c r="BA83" s="30">
        <v>2083.78</v>
      </c>
      <c r="BB83" s="30">
        <v>71608.24</v>
      </c>
      <c r="BC83" s="30">
        <v>0</v>
      </c>
      <c r="BD83" s="30">
        <v>406.58</v>
      </c>
      <c r="BE83" s="30">
        <v>293083.65</v>
      </c>
      <c r="BF83" s="30">
        <v>5733.2</v>
      </c>
      <c r="BG83" s="30">
        <v>-4925.16</v>
      </c>
      <c r="BH83" s="31">
        <v>0</v>
      </c>
      <c r="BI83" s="30">
        <v>16695587.02</v>
      </c>
      <c r="BJ83" s="30">
        <v>14.85</v>
      </c>
      <c r="BK83" s="30">
        <v>88.28</v>
      </c>
      <c r="BL83" s="30">
        <v>200</v>
      </c>
      <c r="BM83" s="30">
        <v>0</v>
      </c>
      <c r="BN83" s="30">
        <v>1150513.38</v>
      </c>
      <c r="BO83" s="30">
        <v>0</v>
      </c>
      <c r="BP83" s="30">
        <v>0</v>
      </c>
      <c r="BQ83" s="30">
        <v>0</v>
      </c>
      <c r="BR83" s="30">
        <v>798</v>
      </c>
      <c r="BS83" s="30">
        <v>1050</v>
      </c>
      <c r="BT83" s="30">
        <v>0</v>
      </c>
      <c r="BU83" s="30">
        <v>0</v>
      </c>
      <c r="BV83" s="30">
        <v>0</v>
      </c>
      <c r="BW83" s="30">
        <v>287714.43</v>
      </c>
      <c r="BX83" s="30">
        <v>12015732.32</v>
      </c>
      <c r="BY83" s="30">
        <v>59136.77</v>
      </c>
      <c r="BZ83" s="30">
        <v>8115.93</v>
      </c>
      <c r="CA83" s="30">
        <v>196532.58</v>
      </c>
      <c r="CB83" s="30">
        <v>245.53</v>
      </c>
      <c r="CC83" s="30">
        <v>17508.23</v>
      </c>
      <c r="CD83" s="35">
        <v>0</v>
      </c>
      <c r="CE83" s="32">
        <f t="shared" si="11"/>
        <v>34630116.970000006</v>
      </c>
    </row>
    <row r="84">
      <c r="A84" s="39" t="s">
        <v>284</v>
      </c>
      <c r="B84" s="20"/>
      <c r="C84" s="24">
        <v>2535</v>
      </c>
      <c r="D84" s="24">
        <v>5531.13</v>
      </c>
      <c r="E84" s="24">
        <v>1955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3340</v>
      </c>
      <c r="P84" s="24">
        <v>1500</v>
      </c>
      <c r="Q84" s="24">
        <v>0</v>
      </c>
      <c r="R84" s="24">
        <v>0</v>
      </c>
      <c r="S84" s="24">
        <v>67046.06</v>
      </c>
      <c r="T84" s="24">
        <v>0</v>
      </c>
      <c r="U84" s="24">
        <v>2306045.2</v>
      </c>
      <c r="V84" s="24">
        <v>81280.1</v>
      </c>
      <c r="W84" s="24">
        <v>0</v>
      </c>
      <c r="X84" s="24">
        <v>0</v>
      </c>
      <c r="Y84" s="24">
        <v>204311.6</v>
      </c>
      <c r="Z84" s="24">
        <v>1020658.85</v>
      </c>
      <c r="AA84" s="24">
        <v>0</v>
      </c>
      <c r="AB84" s="24">
        <v>104622857.86</v>
      </c>
      <c r="AC84" s="24">
        <v>0</v>
      </c>
      <c r="AD84" s="24">
        <v>0</v>
      </c>
      <c r="AE84" s="24">
        <v>454</v>
      </c>
      <c r="AF84" s="24">
        <v>0</v>
      </c>
      <c r="AG84" s="24">
        <v>0</v>
      </c>
      <c r="AH84" s="24">
        <v>0</v>
      </c>
      <c r="AI84" s="24">
        <v>0</v>
      </c>
      <c r="AJ84" s="24">
        <v>2317386.51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21763766.67</v>
      </c>
      <c r="AQ84" s="24">
        <v>0</v>
      </c>
      <c r="AR84" s="24">
        <v>0</v>
      </c>
      <c r="AS84" s="24">
        <v>0</v>
      </c>
      <c r="AT84" s="24">
        <v>2004.45</v>
      </c>
      <c r="AU84" s="24">
        <v>0</v>
      </c>
      <c r="AV84" s="24">
        <v>0</v>
      </c>
      <c r="AW84" s="24">
        <v>0</v>
      </c>
      <c r="AX84" s="24">
        <v>0</v>
      </c>
      <c r="AY84" s="24">
        <v>212086.38</v>
      </c>
      <c r="AZ84" s="24">
        <v>5412634.1</v>
      </c>
      <c r="BA84" s="24">
        <v>0</v>
      </c>
      <c r="BB84" s="24">
        <v>83.99</v>
      </c>
      <c r="BC84" s="24">
        <v>0</v>
      </c>
      <c r="BD84" s="24">
        <v>0</v>
      </c>
      <c r="BE84" s="24">
        <v>6363005.29</v>
      </c>
      <c r="BF84" s="24">
        <v>0</v>
      </c>
      <c r="BG84" s="24">
        <v>1474.97</v>
      </c>
      <c r="BH84" s="24">
        <v>0</v>
      </c>
      <c r="BI84" s="24">
        <v>10070773.09</v>
      </c>
      <c r="BJ84" s="24">
        <v>0</v>
      </c>
      <c r="BK84" s="24">
        <v>201014.11</v>
      </c>
      <c r="BL84" s="24">
        <v>0</v>
      </c>
      <c r="BM84" s="24">
        <v>0</v>
      </c>
      <c r="BN84" s="24">
        <v>184566.58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786.29</v>
      </c>
      <c r="BW84" s="24">
        <v>0</v>
      </c>
      <c r="BX84" s="24">
        <v>0</v>
      </c>
      <c r="BY84" s="24">
        <v>0</v>
      </c>
      <c r="BZ84" s="24">
        <v>120</v>
      </c>
      <c r="CA84" s="24">
        <v>1800</v>
      </c>
      <c r="CB84" s="24">
        <v>0</v>
      </c>
      <c r="CC84" s="24">
        <v>0</v>
      </c>
      <c r="CD84" s="35">
        <v>0</v>
      </c>
      <c r="CE84" s="32">
        <f t="shared" si="11"/>
        <v>154849017.23000002</v>
      </c>
    </row>
    <row r="85">
      <c r="A85" s="39" t="s">
        <v>285</v>
      </c>
      <c r="B85" s="32"/>
      <c r="C85" s="32">
        <f>SUM(C61:C69)-C84</f>
        <v>85921072.38000001</v>
      </c>
      <c r="D85" s="32">
        <f ref="D85:BO85" t="shared" si="12">SUM(D61:D69)-D84</f>
        <v>129808005.77</v>
      </c>
      <c r="E85" s="32">
        <f t="shared" si="12"/>
        <v>33055128.15</v>
      </c>
      <c r="F85" s="32">
        <f t="shared" si="12"/>
        <v>0</v>
      </c>
      <c r="G85" s="32">
        <f t="shared" si="12"/>
        <v>6330693.71</v>
      </c>
      <c r="H85" s="32">
        <f t="shared" si="12"/>
        <v>8201353.46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4007334.69</v>
      </c>
      <c r="O85" s="32">
        <f t="shared" si="12"/>
        <v>31250692.32</v>
      </c>
      <c r="P85" s="32">
        <f t="shared" si="12"/>
        <v>141841974.99</v>
      </c>
      <c r="Q85" s="32">
        <f t="shared" si="12"/>
        <v>25512383.790000003</v>
      </c>
      <c r="R85" s="32">
        <f t="shared" si="12"/>
        <v>24147886.929999996</v>
      </c>
      <c r="S85" s="32">
        <f t="shared" si="12"/>
        <v>19573697.78</v>
      </c>
      <c r="T85" s="32">
        <f t="shared" si="12"/>
        <v>0</v>
      </c>
      <c r="U85" s="32">
        <f t="shared" si="12"/>
        <v>91958339.25</v>
      </c>
      <c r="V85" s="32">
        <f t="shared" si="12"/>
        <v>71944318.44</v>
      </c>
      <c r="W85" s="32">
        <f t="shared" si="12"/>
        <v>7139201.57</v>
      </c>
      <c r="X85" s="32">
        <f t="shared" si="12"/>
        <v>7282368.53</v>
      </c>
      <c r="Y85" s="32">
        <f t="shared" si="12"/>
        <v>53936296.73</v>
      </c>
      <c r="Z85" s="32">
        <f t="shared" si="12"/>
        <v>10389519.230000002</v>
      </c>
      <c r="AA85" s="32">
        <f t="shared" si="12"/>
        <v>6597021.54</v>
      </c>
      <c r="AB85" s="32">
        <f t="shared" si="12"/>
        <v>190354092.3</v>
      </c>
      <c r="AC85" s="32">
        <f t="shared" si="12"/>
        <v>14785883.819999998</v>
      </c>
      <c r="AD85" s="32">
        <f t="shared" si="12"/>
        <v>2193646.5900000003</v>
      </c>
      <c r="AE85" s="32">
        <f t="shared" si="12"/>
        <v>15656489.24</v>
      </c>
      <c r="AF85" s="32">
        <f t="shared" si="12"/>
        <v>0</v>
      </c>
      <c r="AG85" s="32">
        <f t="shared" si="12"/>
        <v>39957784.99</v>
      </c>
      <c r="AH85" s="32">
        <f t="shared" si="12"/>
        <v>0</v>
      </c>
      <c r="AI85" s="32">
        <f t="shared" si="12"/>
        <v>0</v>
      </c>
      <c r="AJ85" s="32">
        <f t="shared" si="12"/>
        <v>117749847.24999999</v>
      </c>
      <c r="AK85" s="32">
        <f t="shared" si="12"/>
        <v>4678257.9300000006</v>
      </c>
      <c r="AL85" s="32">
        <f t="shared" si="12"/>
        <v>1866582.6199999999</v>
      </c>
      <c r="AM85" s="32">
        <f t="shared" si="12"/>
        <v>0</v>
      </c>
      <c r="AN85" s="32">
        <f t="shared" si="12"/>
        <v>135388.78999999998</v>
      </c>
      <c r="AO85" s="32">
        <f t="shared" si="12"/>
        <v>0</v>
      </c>
      <c r="AP85" s="32">
        <f t="shared" si="12"/>
        <v>28101285.419999994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49602824.089999989</v>
      </c>
      <c r="AU85" s="32">
        <f t="shared" si="12"/>
        <v>0</v>
      </c>
      <c r="AV85" s="32">
        <f t="shared" si="12"/>
        <v>11257409.060000002</v>
      </c>
      <c r="AW85" s="32">
        <f t="shared" si="12"/>
        <v>43967947.16</v>
      </c>
      <c r="AX85" s="32">
        <f t="shared" si="12"/>
        <v>0</v>
      </c>
      <c r="AY85" s="32">
        <f t="shared" si="12"/>
        <v>9349252.6</v>
      </c>
      <c r="AZ85" s="32">
        <f t="shared" si="12"/>
        <v>2845333.6400000006</v>
      </c>
      <c r="BA85" s="32">
        <f t="shared" si="12"/>
        <v>808175.47000000009</v>
      </c>
      <c r="BB85" s="32">
        <f t="shared" si="12"/>
        <v>14738671.969999999</v>
      </c>
      <c r="BC85" s="32">
        <f t="shared" si="12"/>
        <v>0</v>
      </c>
      <c r="BD85" s="32">
        <f t="shared" si="12"/>
        <v>4746293.47</v>
      </c>
      <c r="BE85" s="32">
        <f t="shared" si="12"/>
        <v>69000202.72</v>
      </c>
      <c r="BF85" s="32">
        <f t="shared" si="12"/>
        <v>17937194.519999996</v>
      </c>
      <c r="BG85" s="32">
        <f t="shared" si="12"/>
        <v>1615216.4499999997</v>
      </c>
      <c r="BH85" s="32">
        <f t="shared" si="12"/>
        <v>101997559.24</v>
      </c>
      <c r="BI85" s="32">
        <f t="shared" si="12"/>
        <v>-39747521.969999991</v>
      </c>
      <c r="BJ85" s="32">
        <f t="shared" si="12"/>
        <v>9152495.3299999982</v>
      </c>
      <c r="BK85" s="32">
        <f t="shared" si="12"/>
        <v>25232487.560000002</v>
      </c>
      <c r="BL85" s="32">
        <f t="shared" si="12"/>
        <v>3498577.15</v>
      </c>
      <c r="BM85" s="32">
        <f t="shared" si="12"/>
        <v>0</v>
      </c>
      <c r="BN85" s="32">
        <f t="shared" si="12"/>
        <v>73220994.92</v>
      </c>
      <c r="BO85" s="32">
        <f t="shared" si="12"/>
        <v>0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9347983.1</v>
      </c>
      <c r="BS85" s="32">
        <f t="shared" si="13"/>
        <v>688066.29</v>
      </c>
      <c r="BT85" s="32">
        <f t="shared" si="13"/>
        <v>0</v>
      </c>
      <c r="BU85" s="32">
        <f t="shared" si="13"/>
        <v>0</v>
      </c>
      <c r="BV85" s="32">
        <f t="shared" si="13"/>
        <v>11707051.65</v>
      </c>
      <c r="BW85" s="32">
        <f t="shared" si="13"/>
        <v>11716538.44</v>
      </c>
      <c r="BX85" s="32">
        <f t="shared" si="13"/>
        <v>29116959.400000002</v>
      </c>
      <c r="BY85" s="32">
        <f t="shared" si="13"/>
        <v>4986419.82</v>
      </c>
      <c r="BZ85" s="32">
        <f t="shared" si="13"/>
        <v>13153602.189999998</v>
      </c>
      <c r="CA85" s="32">
        <f t="shared" si="13"/>
        <v>2668309.3</v>
      </c>
      <c r="CB85" s="32">
        <f t="shared" si="13"/>
        <v>190027.56000000003</v>
      </c>
      <c r="CC85" s="32">
        <f t="shared" si="13"/>
        <v>149099466.74</v>
      </c>
      <c r="CD85" s="32">
        <f t="shared" si="13"/>
        <v>0</v>
      </c>
      <c r="CE85" s="32">
        <f t="shared" si="11"/>
        <v>1806274086.0800004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264483775.65</v>
      </c>
      <c r="D87" s="24">
        <v>386740265.97</v>
      </c>
      <c r="E87" s="24">
        <v>89284826.6</v>
      </c>
      <c r="F87" s="24">
        <v>0</v>
      </c>
      <c r="G87" s="24">
        <v>19277255.64</v>
      </c>
      <c r="H87" s="24">
        <v>27372789.1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86350.07</v>
      </c>
      <c r="O87" s="24">
        <v>72003081.39</v>
      </c>
      <c r="P87" s="24">
        <v>384708921.52</v>
      </c>
      <c r="Q87" s="24">
        <v>12568486.75</v>
      </c>
      <c r="R87" s="24">
        <v>49671164.07</v>
      </c>
      <c r="S87" s="24">
        <v>0</v>
      </c>
      <c r="T87" s="24">
        <v>0</v>
      </c>
      <c r="U87" s="24">
        <v>254103425.36</v>
      </c>
      <c r="V87" s="24">
        <v>215261875.67</v>
      </c>
      <c r="W87" s="24">
        <v>12602963.15</v>
      </c>
      <c r="X87" s="24">
        <v>54550814.75</v>
      </c>
      <c r="Y87" s="24">
        <v>96421580.49</v>
      </c>
      <c r="Z87" s="24">
        <v>7039773.74</v>
      </c>
      <c r="AA87" s="24">
        <v>1578019.96</v>
      </c>
      <c r="AB87" s="24">
        <v>379006339.81</v>
      </c>
      <c r="AC87" s="24">
        <v>58358784.65</v>
      </c>
      <c r="AD87" s="24">
        <v>14473712.68</v>
      </c>
      <c r="AE87" s="24">
        <v>15069110.04</v>
      </c>
      <c r="AF87" s="24">
        <v>0</v>
      </c>
      <c r="AG87" s="24">
        <v>43498204.44</v>
      </c>
      <c r="AH87" s="24">
        <v>0</v>
      </c>
      <c r="AI87" s="24">
        <v>0</v>
      </c>
      <c r="AJ87" s="24">
        <v>28163316.89</v>
      </c>
      <c r="AK87" s="24">
        <v>11807101.27</v>
      </c>
      <c r="AL87" s="24">
        <v>7329828.6</v>
      </c>
      <c r="AM87" s="24">
        <v>0</v>
      </c>
      <c r="AN87" s="24">
        <v>18357.85</v>
      </c>
      <c r="AO87" s="24">
        <v>0</v>
      </c>
      <c r="AP87" s="24">
        <v>-4376.95</v>
      </c>
      <c r="AQ87" s="24">
        <v>0</v>
      </c>
      <c r="AR87" s="24">
        <v>0</v>
      </c>
      <c r="AS87" s="24">
        <v>0</v>
      </c>
      <c r="AT87" s="24">
        <v>64443260.84</v>
      </c>
      <c r="AU87" s="24">
        <v>0</v>
      </c>
      <c r="AV87" s="24">
        <v>11638158.040000001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2581557168.04</v>
      </c>
    </row>
    <row r="88">
      <c r="A88" s="26" t="s">
        <v>288</v>
      </c>
      <c r="B88" s="20"/>
      <c r="C88" s="24">
        <v>357056.2</v>
      </c>
      <c r="D88" s="24">
        <v>11442274.57</v>
      </c>
      <c r="E88" s="24">
        <v>6222169.49</v>
      </c>
      <c r="F88" s="24">
        <v>0</v>
      </c>
      <c r="G88" s="24">
        <v>409</v>
      </c>
      <c r="H88" s="24">
        <v>9389.8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68813.77</v>
      </c>
      <c r="O88" s="24">
        <v>3506282.95</v>
      </c>
      <c r="P88" s="24">
        <v>326030705.43</v>
      </c>
      <c r="Q88" s="24">
        <v>35523399.99</v>
      </c>
      <c r="R88" s="24">
        <v>84460183.65</v>
      </c>
      <c r="S88" s="24">
        <v>0</v>
      </c>
      <c r="T88" s="24">
        <v>0</v>
      </c>
      <c r="U88" s="24">
        <v>237136189.48</v>
      </c>
      <c r="V88" s="24">
        <v>229043216.19</v>
      </c>
      <c r="W88" s="24">
        <v>81718492.98</v>
      </c>
      <c r="X88" s="24">
        <v>109527259</v>
      </c>
      <c r="Y88" s="24">
        <v>198943358.96</v>
      </c>
      <c r="Z88" s="24">
        <v>93729254.57</v>
      </c>
      <c r="AA88" s="24">
        <v>28072779.51</v>
      </c>
      <c r="AB88" s="24">
        <v>472587648.41</v>
      </c>
      <c r="AC88" s="24">
        <v>12265677.17</v>
      </c>
      <c r="AD88" s="24">
        <v>824165.33</v>
      </c>
      <c r="AE88" s="24">
        <v>23599549.38</v>
      </c>
      <c r="AF88" s="24">
        <v>0</v>
      </c>
      <c r="AG88" s="24">
        <v>140229790.27</v>
      </c>
      <c r="AH88" s="24">
        <v>0</v>
      </c>
      <c r="AI88" s="24">
        <v>0</v>
      </c>
      <c r="AJ88" s="24">
        <v>257287863.12</v>
      </c>
      <c r="AK88" s="24">
        <v>959974.92</v>
      </c>
      <c r="AL88" s="24">
        <v>203784.41</v>
      </c>
      <c r="AM88" s="24">
        <v>0</v>
      </c>
      <c r="AN88" s="24">
        <v>927520.83</v>
      </c>
      <c r="AO88" s="24">
        <v>0</v>
      </c>
      <c r="AP88" s="24">
        <v>11473991.28</v>
      </c>
      <c r="AQ88" s="24">
        <v>0</v>
      </c>
      <c r="AR88" s="24">
        <v>0</v>
      </c>
      <c r="AS88" s="24">
        <v>0</v>
      </c>
      <c r="AT88" s="24">
        <v>1228990.14</v>
      </c>
      <c r="AU88" s="24">
        <v>0</v>
      </c>
      <c r="AV88" s="24">
        <v>14175903.98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2381556094.78</v>
      </c>
    </row>
    <row r="89">
      <c r="A89" s="26" t="s">
        <v>289</v>
      </c>
      <c r="B89" s="20"/>
      <c r="C89" s="32">
        <f>C87+C88</f>
        <v>264840831.85</v>
      </c>
      <c r="D89" s="32">
        <f ref="D89:AV89" t="shared" si="15">D87+D88</f>
        <v>398182540.54</v>
      </c>
      <c r="E89" s="32">
        <f t="shared" si="15"/>
        <v>95506996.089999989</v>
      </c>
      <c r="F89" s="32">
        <f t="shared" si="15"/>
        <v>0</v>
      </c>
      <c r="G89" s="32">
        <f t="shared" si="15"/>
        <v>19277664.64</v>
      </c>
      <c r="H89" s="32">
        <f t="shared" si="15"/>
        <v>27382178.900000002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155163.84000000003</v>
      </c>
      <c r="O89" s="32">
        <f t="shared" si="15"/>
        <v>75509364.34</v>
      </c>
      <c r="P89" s="32">
        <f t="shared" si="15"/>
        <v>710739626.95</v>
      </c>
      <c r="Q89" s="32">
        <f t="shared" si="15"/>
        <v>48091886.74</v>
      </c>
      <c r="R89" s="32">
        <f t="shared" si="15"/>
        <v>134131347.72</v>
      </c>
      <c r="S89" s="32">
        <f t="shared" si="15"/>
        <v>0</v>
      </c>
      <c r="T89" s="32">
        <f t="shared" si="15"/>
        <v>0</v>
      </c>
      <c r="U89" s="32">
        <f t="shared" si="15"/>
        <v>491239614.84000003</v>
      </c>
      <c r="V89" s="32">
        <f t="shared" si="15"/>
        <v>444305091.86</v>
      </c>
      <c r="W89" s="32">
        <f t="shared" si="15"/>
        <v>94321456.13000001</v>
      </c>
      <c r="X89" s="32">
        <f t="shared" si="15"/>
        <v>164078073.75</v>
      </c>
      <c r="Y89" s="32">
        <f t="shared" si="15"/>
        <v>295364939.45</v>
      </c>
      <c r="Z89" s="32">
        <f t="shared" si="15"/>
        <v>100769028.30999999</v>
      </c>
      <c r="AA89" s="32">
        <f t="shared" si="15"/>
        <v>29650799.470000003</v>
      </c>
      <c r="AB89" s="32">
        <f t="shared" si="15"/>
        <v>851593988.22</v>
      </c>
      <c r="AC89" s="32">
        <f t="shared" si="15"/>
        <v>70624461.82</v>
      </c>
      <c r="AD89" s="32">
        <f t="shared" si="15"/>
        <v>15297878.01</v>
      </c>
      <c r="AE89" s="32">
        <f t="shared" si="15"/>
        <v>38668659.42</v>
      </c>
      <c r="AF89" s="32">
        <f t="shared" si="15"/>
        <v>0</v>
      </c>
      <c r="AG89" s="32">
        <f t="shared" si="15"/>
        <v>183727994.71</v>
      </c>
      <c r="AH89" s="32">
        <f t="shared" si="15"/>
        <v>0</v>
      </c>
      <c r="AI89" s="32">
        <f t="shared" si="15"/>
        <v>0</v>
      </c>
      <c r="AJ89" s="32">
        <f t="shared" si="15"/>
        <v>285451180.01</v>
      </c>
      <c r="AK89" s="32">
        <f t="shared" si="15"/>
        <v>12767076.19</v>
      </c>
      <c r="AL89" s="32">
        <f t="shared" si="15"/>
        <v>7533613.01</v>
      </c>
      <c r="AM89" s="32">
        <f t="shared" si="15"/>
        <v>0</v>
      </c>
      <c r="AN89" s="32">
        <f t="shared" si="15"/>
        <v>945878.67999999993</v>
      </c>
      <c r="AO89" s="32">
        <f t="shared" si="15"/>
        <v>0</v>
      </c>
      <c r="AP89" s="32">
        <f t="shared" si="15"/>
        <v>11469614.33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65672250.980000004</v>
      </c>
      <c r="AU89" s="32">
        <f t="shared" si="15"/>
        <v>0</v>
      </c>
      <c r="AV89" s="32">
        <f t="shared" si="15"/>
        <v>25814062.020000003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4963113262.8200006</v>
      </c>
    </row>
    <row r="90">
      <c r="A90" s="39" t="s">
        <v>290</v>
      </c>
      <c r="B90" s="32"/>
      <c r="C90" s="24">
        <v>116419</v>
      </c>
      <c r="D90" s="24">
        <v>180585</v>
      </c>
      <c r="E90" s="24">
        <v>42451</v>
      </c>
      <c r="F90" s="24">
        <v>0</v>
      </c>
      <c r="G90" s="24">
        <v>7547</v>
      </c>
      <c r="H90" s="24">
        <v>12517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14504</v>
      </c>
      <c r="P90" s="24">
        <v>116364</v>
      </c>
      <c r="Q90" s="24">
        <v>37383</v>
      </c>
      <c r="R90" s="24">
        <v>4449.96</v>
      </c>
      <c r="S90" s="24">
        <v>28080</v>
      </c>
      <c r="T90" s="24">
        <v>0</v>
      </c>
      <c r="U90" s="24">
        <v>67849</v>
      </c>
      <c r="V90" s="24">
        <v>33948</v>
      </c>
      <c r="W90" s="24">
        <v>20954</v>
      </c>
      <c r="X90" s="24">
        <v>14600</v>
      </c>
      <c r="Y90" s="24">
        <v>80784.03</v>
      </c>
      <c r="Z90" s="24">
        <v>34284</v>
      </c>
      <c r="AA90" s="24">
        <v>4154</v>
      </c>
      <c r="AB90" s="24">
        <v>23570.62</v>
      </c>
      <c r="AC90" s="24">
        <v>5235</v>
      </c>
      <c r="AD90" s="24">
        <v>2037</v>
      </c>
      <c r="AE90" s="24">
        <v>26908</v>
      </c>
      <c r="AF90" s="24">
        <v>3482</v>
      </c>
      <c r="AG90" s="24">
        <v>26555</v>
      </c>
      <c r="AH90" s="24">
        <v>0</v>
      </c>
      <c r="AI90" s="24">
        <v>0</v>
      </c>
      <c r="AJ90" s="24">
        <v>219557.16999999998</v>
      </c>
      <c r="AK90" s="24">
        <v>4024</v>
      </c>
      <c r="AL90" s="24">
        <v>1699</v>
      </c>
      <c r="AM90" s="24">
        <v>0</v>
      </c>
      <c r="AN90" s="24">
        <v>1661</v>
      </c>
      <c r="AO90" s="24">
        <v>0</v>
      </c>
      <c r="AP90" s="24">
        <v>2669</v>
      </c>
      <c r="AQ90" s="24">
        <v>0</v>
      </c>
      <c r="AR90" s="24">
        <v>0</v>
      </c>
      <c r="AS90" s="24">
        <v>0</v>
      </c>
      <c r="AT90" s="24">
        <v>20057</v>
      </c>
      <c r="AU90" s="24">
        <v>0</v>
      </c>
      <c r="AV90" s="24">
        <v>48365.35</v>
      </c>
      <c r="AW90" s="24">
        <v>9949</v>
      </c>
      <c r="AX90" s="24">
        <v>0</v>
      </c>
      <c r="AY90" s="24">
        <v>21288</v>
      </c>
      <c r="AZ90" s="24">
        <v>22254</v>
      </c>
      <c r="BA90" s="24">
        <v>583</v>
      </c>
      <c r="BB90" s="24">
        <v>2989.25</v>
      </c>
      <c r="BC90" s="24">
        <v>0</v>
      </c>
      <c r="BD90" s="24">
        <v>592</v>
      </c>
      <c r="BE90" s="24">
        <v>55933</v>
      </c>
      <c r="BF90" s="24">
        <v>20518</v>
      </c>
      <c r="BG90" s="24">
        <v>5003</v>
      </c>
      <c r="BH90" s="24">
        <v>2591</v>
      </c>
      <c r="BI90" s="24">
        <v>343338</v>
      </c>
      <c r="BJ90" s="24">
        <v>265</v>
      </c>
      <c r="BK90" s="24">
        <v>223</v>
      </c>
      <c r="BL90" s="24">
        <v>1249</v>
      </c>
      <c r="BM90" s="24">
        <v>0</v>
      </c>
      <c r="BN90" s="24">
        <v>6010</v>
      </c>
      <c r="BO90" s="24">
        <v>0</v>
      </c>
      <c r="BP90" s="24">
        <v>0</v>
      </c>
      <c r="BQ90" s="24">
        <v>0</v>
      </c>
      <c r="BR90" s="24">
        <v>1065</v>
      </c>
      <c r="BS90" s="24">
        <v>1387</v>
      </c>
      <c r="BT90" s="24">
        <v>0</v>
      </c>
      <c r="BU90" s="24">
        <v>0</v>
      </c>
      <c r="BV90" s="24">
        <v>4880</v>
      </c>
      <c r="BW90" s="24">
        <v>4275</v>
      </c>
      <c r="BX90" s="24">
        <v>2056.75</v>
      </c>
      <c r="BY90" s="24">
        <v>4396</v>
      </c>
      <c r="BZ90" s="24">
        <v>0</v>
      </c>
      <c r="CA90" s="24">
        <v>712</v>
      </c>
      <c r="CB90" s="24">
        <v>100</v>
      </c>
      <c r="CC90" s="24">
        <v>4140</v>
      </c>
      <c r="CD90" s="264" t="s">
        <v>248</v>
      </c>
      <c r="CE90" s="32">
        <f t="shared" si="14"/>
        <v>1718490.1300000001</v>
      </c>
      <c r="CF90" s="32">
        <f>BE59-CE90</f>
        <v>-0.13000000012107194</v>
      </c>
    </row>
    <row r="91">
      <c r="A91" s="26" t="s">
        <v>291</v>
      </c>
      <c r="B91" s="20"/>
      <c r="C91" s="24">
        <v>66112.019869534241</v>
      </c>
      <c r="D91" s="24">
        <v>330021.43127410958</v>
      </c>
      <c r="E91" s="24">
        <v>52274.809049</v>
      </c>
      <c r="F91" s="24">
        <v>0</v>
      </c>
      <c r="G91" s="24">
        <v>22177.97006</v>
      </c>
      <c r="H91" s="24">
        <v>28302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1070.54304</v>
      </c>
      <c r="O91" s="24">
        <v>38399.65084</v>
      </c>
      <c r="P91" s="24">
        <v>27929.824549000004</v>
      </c>
      <c r="Q91" s="24">
        <v>2978</v>
      </c>
      <c r="R91" s="24">
        <v>0</v>
      </c>
      <c r="S91" s="24">
        <v>0</v>
      </c>
      <c r="T91" s="24">
        <v>0</v>
      </c>
      <c r="U91" s="24">
        <v>0</v>
      </c>
      <c r="V91" s="24">
        <v>3355</v>
      </c>
      <c r="W91" s="24">
        <v>0</v>
      </c>
      <c r="X91" s="24">
        <v>0</v>
      </c>
      <c r="Y91" s="24">
        <v>1637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7943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4833.8585900000007</v>
      </c>
      <c r="AW91" s="24">
        <v>181</v>
      </c>
      <c r="AX91" s="321" t="s">
        <v>248</v>
      </c>
      <c r="AY91" s="321" t="s">
        <v>248</v>
      </c>
      <c r="AZ91" s="24">
        <v>0</v>
      </c>
      <c r="BA91" s="24">
        <v>0</v>
      </c>
      <c r="BB91" s="24">
        <v>0</v>
      </c>
      <c r="BC91" s="24">
        <v>0</v>
      </c>
      <c r="BD91" s="29" t="s">
        <v>248</v>
      </c>
      <c r="BE91" s="29" t="s">
        <v>248</v>
      </c>
      <c r="BF91" s="24">
        <v>0</v>
      </c>
      <c r="BG91" s="29" t="s">
        <v>248</v>
      </c>
      <c r="BH91" s="24">
        <v>0</v>
      </c>
      <c r="BI91" s="24">
        <v>0</v>
      </c>
      <c r="BJ91" s="29" t="s">
        <v>248</v>
      </c>
      <c r="BK91" s="24">
        <v>0</v>
      </c>
      <c r="BL91" s="24">
        <v>0</v>
      </c>
      <c r="BM91" s="24">
        <v>0</v>
      </c>
      <c r="BN91" s="29" t="s">
        <v>248</v>
      </c>
      <c r="BO91" s="29" t="s">
        <v>248</v>
      </c>
      <c r="BP91" s="29" t="s">
        <v>248</v>
      </c>
      <c r="BQ91" s="29" t="s">
        <v>248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587216.10727164382</v>
      </c>
      <c r="CF91" s="32">
        <f>AY59-CE91</f>
        <v>-0.10727164382115006</v>
      </c>
    </row>
    <row r="92">
      <c r="A92" s="26" t="s">
        <v>292</v>
      </c>
      <c r="B92" s="20"/>
      <c r="C92" s="24">
        <v>30761.568029232745</v>
      </c>
      <c r="D92" s="24">
        <v>47716.24702633587</v>
      </c>
      <c r="E92" s="24">
        <v>11216.891782346173</v>
      </c>
      <c r="F92" s="24">
        <v>0</v>
      </c>
      <c r="G92" s="24">
        <v>1994.1551973184746</v>
      </c>
      <c r="H92" s="24">
        <v>3307.3857963211012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3832.4138044132974</v>
      </c>
      <c r="P92" s="24">
        <v>30747.035296245795</v>
      </c>
      <c r="Q92" s="24">
        <v>8131.1962219532834</v>
      </c>
      <c r="R92" s="24">
        <v>1175.8196451383756</v>
      </c>
      <c r="S92" s="24">
        <v>7419.6207686104108</v>
      </c>
      <c r="T92" s="24">
        <v>0</v>
      </c>
      <c r="U92" s="24">
        <v>17927.843644211105</v>
      </c>
      <c r="V92" s="24">
        <v>10716.701536086219</v>
      </c>
      <c r="W92" s="24">
        <v>5536.7070365193222</v>
      </c>
      <c r="X92" s="24">
        <v>3857.7800292632478</v>
      </c>
      <c r="Y92" s="24">
        <v>21345.686138178295</v>
      </c>
      <c r="Z92" s="24">
        <v>9058.9130495384379</v>
      </c>
      <c r="AA92" s="24">
        <v>1097.6176877780501</v>
      </c>
      <c r="AB92" s="24">
        <v>6228.1004872159519</v>
      </c>
      <c r="AC92" s="24">
        <v>1383.2519488488426</v>
      </c>
      <c r="AD92" s="24">
        <v>538.23958353487922</v>
      </c>
      <c r="AE92" s="24">
        <v>7109.9414402339362</v>
      </c>
      <c r="AF92" s="24">
        <v>920.0541138283993</v>
      </c>
      <c r="AG92" s="24">
        <v>7016.6677176085987</v>
      </c>
      <c r="AH92" s="24">
        <v>0</v>
      </c>
      <c r="AI92" s="24">
        <v>0</v>
      </c>
      <c r="AJ92" s="24">
        <v>58970.440370786906</v>
      </c>
      <c r="AK92" s="24">
        <v>1063.2675916270759</v>
      </c>
      <c r="AL92" s="24">
        <v>448.92933354234651</v>
      </c>
      <c r="AM92" s="24">
        <v>0</v>
      </c>
      <c r="AN92" s="24">
        <v>438.88853620590788</v>
      </c>
      <c r="AO92" s="24">
        <v>0</v>
      </c>
      <c r="AP92" s="24">
        <v>705.23389713038409</v>
      </c>
      <c r="AQ92" s="24">
        <v>0</v>
      </c>
      <c r="AR92" s="24">
        <v>0</v>
      </c>
      <c r="AS92" s="24">
        <v>0</v>
      </c>
      <c r="AT92" s="24">
        <v>5299.6913730776005</v>
      </c>
      <c r="AU92" s="24">
        <v>0</v>
      </c>
      <c r="AV92" s="24">
        <v>12779.649406734741</v>
      </c>
      <c r="AW92" s="24">
        <v>2628.8392815849352</v>
      </c>
      <c r="AX92" s="321" t="s">
        <v>248</v>
      </c>
      <c r="AY92" s="321" t="s">
        <v>248</v>
      </c>
      <c r="AZ92" s="29" t="s">
        <v>248</v>
      </c>
      <c r="BA92" s="24">
        <v>154.04696966167629</v>
      </c>
      <c r="BB92" s="24">
        <v>789.8540378407647</v>
      </c>
      <c r="BC92" s="24">
        <v>0</v>
      </c>
      <c r="BD92" s="29" t="s">
        <v>248</v>
      </c>
      <c r="BE92" s="29" t="s">
        <v>248</v>
      </c>
      <c r="BF92" s="29" t="s">
        <v>248</v>
      </c>
      <c r="BG92" s="29" t="s">
        <v>248</v>
      </c>
      <c r="BH92" s="24">
        <v>684.62383943979967</v>
      </c>
      <c r="BI92" s="24">
        <v>90720.7177867935</v>
      </c>
      <c r="BJ92" s="29" t="s">
        <v>248</v>
      </c>
      <c r="BK92" s="24">
        <v>58.9236264743633</v>
      </c>
      <c r="BL92" s="24">
        <v>330.02515455820526</v>
      </c>
      <c r="BM92" s="24">
        <v>0</v>
      </c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366.48910278000852</v>
      </c>
      <c r="BT92" s="24">
        <v>0</v>
      </c>
      <c r="BU92" s="24">
        <v>0</v>
      </c>
      <c r="BV92" s="24">
        <v>1289.449763205798</v>
      </c>
      <c r="BW92" s="24">
        <v>1129.5897003493415</v>
      </c>
      <c r="BX92" s="24">
        <v>543.4581558347387</v>
      </c>
      <c r="BY92" s="24">
        <v>1161.5617129206328</v>
      </c>
      <c r="BZ92" s="24">
        <v>0</v>
      </c>
      <c r="CA92" s="24">
        <v>188.13283430379676</v>
      </c>
      <c r="CB92" s="24">
        <v>26.423150885364713</v>
      </c>
      <c r="CC92" s="29" t="s">
        <v>248</v>
      </c>
      <c r="CD92" s="29" t="s">
        <v>248</v>
      </c>
      <c r="CE92" s="32">
        <f t="shared" si="14"/>
        <v>418818.07360649866</v>
      </c>
      <c r="CF92" s="20"/>
    </row>
    <row r="93">
      <c r="A93" s="26" t="s">
        <v>293</v>
      </c>
      <c r="B93" s="20"/>
      <c r="C93" s="24">
        <v>584970.95000000007</v>
      </c>
      <c r="D93" s="24">
        <v>1163436.8</v>
      </c>
      <c r="E93" s="24">
        <v>231472.58000000002</v>
      </c>
      <c r="F93" s="24">
        <v>0</v>
      </c>
      <c r="G93" s="24">
        <v>62509.14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355375.61</v>
      </c>
      <c r="P93" s="24">
        <v>1013591.91</v>
      </c>
      <c r="Q93" s="24">
        <v>190528.26</v>
      </c>
      <c r="R93" s="24">
        <v>26</v>
      </c>
      <c r="S93" s="24">
        <v>78725.16</v>
      </c>
      <c r="T93" s="24">
        <v>0</v>
      </c>
      <c r="U93" s="24">
        <v>25655.67</v>
      </c>
      <c r="V93" s="24">
        <v>197495.28999999998</v>
      </c>
      <c r="W93" s="24">
        <v>49569.46</v>
      </c>
      <c r="X93" s="24">
        <v>71728.15</v>
      </c>
      <c r="Y93" s="24">
        <v>407310.52</v>
      </c>
      <c r="Z93" s="24">
        <v>76604.95</v>
      </c>
      <c r="AA93" s="24">
        <v>36965.48</v>
      </c>
      <c r="AB93" s="24">
        <v>9866.22</v>
      </c>
      <c r="AC93" s="24">
        <v>7918.14</v>
      </c>
      <c r="AD93" s="24">
        <v>444.41</v>
      </c>
      <c r="AE93" s="24">
        <v>39248.7</v>
      </c>
      <c r="AF93" s="24">
        <v>65026.5</v>
      </c>
      <c r="AG93" s="24">
        <v>431783.85</v>
      </c>
      <c r="AH93" s="24">
        <v>0</v>
      </c>
      <c r="AI93" s="24">
        <v>0</v>
      </c>
      <c r="AJ93" s="24">
        <v>403467.64999999997</v>
      </c>
      <c r="AK93" s="24">
        <v>0</v>
      </c>
      <c r="AL93" s="24">
        <v>0</v>
      </c>
      <c r="AM93" s="24">
        <v>0</v>
      </c>
      <c r="AN93" s="24">
        <v>7039.78</v>
      </c>
      <c r="AO93" s="24">
        <v>0</v>
      </c>
      <c r="AP93" s="24">
        <v>126197.5</v>
      </c>
      <c r="AQ93" s="24">
        <v>0</v>
      </c>
      <c r="AR93" s="24">
        <v>0</v>
      </c>
      <c r="AS93" s="24">
        <v>0</v>
      </c>
      <c r="AT93" s="24">
        <v>131.31</v>
      </c>
      <c r="AU93" s="24">
        <v>0</v>
      </c>
      <c r="AV93" s="24">
        <v>45156.89</v>
      </c>
      <c r="AW93" s="24">
        <v>10303.14</v>
      </c>
      <c r="AX93" s="321" t="s">
        <v>248</v>
      </c>
      <c r="AY93" s="321" t="s">
        <v>248</v>
      </c>
      <c r="AZ93" s="29" t="s">
        <v>248</v>
      </c>
      <c r="BA93" s="29" t="s">
        <v>248</v>
      </c>
      <c r="BB93" s="24">
        <v>0</v>
      </c>
      <c r="BC93" s="24">
        <v>0</v>
      </c>
      <c r="BD93" s="29" t="s">
        <v>248</v>
      </c>
      <c r="BE93" s="29" t="s">
        <v>248</v>
      </c>
      <c r="BF93" s="29" t="s">
        <v>248</v>
      </c>
      <c r="BG93" s="29" t="s">
        <v>248</v>
      </c>
      <c r="BH93" s="24">
        <v>0</v>
      </c>
      <c r="BI93" s="24">
        <v>4946.5</v>
      </c>
      <c r="BJ93" s="29" t="s">
        <v>248</v>
      </c>
      <c r="BK93" s="24">
        <v>0</v>
      </c>
      <c r="BL93" s="24">
        <v>0</v>
      </c>
      <c r="BM93" s="24">
        <v>0</v>
      </c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248</v>
      </c>
      <c r="CD93" s="29" t="s">
        <v>248</v>
      </c>
      <c r="CE93" s="32">
        <f t="shared" si="14"/>
        <v>5697496.52</v>
      </c>
      <c r="CF93" s="32">
        <f>BA59</f>
        <v>0</v>
      </c>
    </row>
    <row r="94">
      <c r="A94" s="26" t="s">
        <v>294</v>
      </c>
      <c r="B94" s="20"/>
      <c r="C94" s="315">
        <v>402.4083333333333</v>
      </c>
      <c r="D94" s="315">
        <v>573.79500000000007</v>
      </c>
      <c r="E94" s="315">
        <v>140.11916666666667</v>
      </c>
      <c r="F94" s="315">
        <v>0</v>
      </c>
      <c r="G94" s="315">
        <v>24.551666666666666</v>
      </c>
      <c r="H94" s="315">
        <v>26.470833333333331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17.876666666666669</v>
      </c>
      <c r="O94" s="315">
        <v>135.42083333333332</v>
      </c>
      <c r="P94" s="316">
        <v>170.97749999999996</v>
      </c>
      <c r="Q94" s="316">
        <v>93.901666666666671</v>
      </c>
      <c r="R94" s="316">
        <v>0.0041666666666666666</v>
      </c>
      <c r="S94" s="317">
        <v>0.0066666666666666671</v>
      </c>
      <c r="T94" s="317">
        <v>0</v>
      </c>
      <c r="U94" s="318">
        <v>0.0041666666666666666</v>
      </c>
      <c r="V94" s="316">
        <v>54.83</v>
      </c>
      <c r="W94" s="316">
        <v>0.22833333333333333</v>
      </c>
      <c r="X94" s="316">
        <v>0</v>
      </c>
      <c r="Y94" s="316">
        <v>23.911666666666665</v>
      </c>
      <c r="Z94" s="316">
        <v>7.2616666666666658</v>
      </c>
      <c r="AA94" s="316">
        <v>0</v>
      </c>
      <c r="AB94" s="317">
        <v>0.0025</v>
      </c>
      <c r="AC94" s="316">
        <v>0</v>
      </c>
      <c r="AD94" s="316">
        <v>4.88</v>
      </c>
      <c r="AE94" s="316">
        <v>0.047500000000000007</v>
      </c>
      <c r="AF94" s="316">
        <v>0.051666666666666666</v>
      </c>
      <c r="AG94" s="316">
        <v>94.428333333333342</v>
      </c>
      <c r="AH94" s="316">
        <v>0</v>
      </c>
      <c r="AI94" s="316">
        <v>0</v>
      </c>
      <c r="AJ94" s="316">
        <v>247.29666666666665</v>
      </c>
      <c r="AK94" s="316">
        <v>0.013333333333333334</v>
      </c>
      <c r="AL94" s="316">
        <v>0</v>
      </c>
      <c r="AM94" s="316">
        <v>0</v>
      </c>
      <c r="AN94" s="316">
        <v>0</v>
      </c>
      <c r="AO94" s="316">
        <v>0</v>
      </c>
      <c r="AP94" s="316">
        <v>55.685833333333335</v>
      </c>
      <c r="AQ94" s="316">
        <v>0</v>
      </c>
      <c r="AR94" s="316">
        <v>0</v>
      </c>
      <c r="AS94" s="316">
        <v>0</v>
      </c>
      <c r="AT94" s="316">
        <v>50.5475</v>
      </c>
      <c r="AU94" s="316">
        <v>0</v>
      </c>
      <c r="AV94" s="317">
        <v>44.0475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2168.7691666666669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98195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41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>
        <v>1</v>
      </c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47"/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30705</v>
      </c>
      <c r="D127" s="50">
        <v>207897</v>
      </c>
      <c r="E127" s="20"/>
    </row>
    <row r="128">
      <c r="A128" s="20" t="s">
        <v>339</v>
      </c>
      <c r="B128" s="46" t="s">
        <v>299</v>
      </c>
      <c r="C128" s="47"/>
      <c r="D128" s="50"/>
      <c r="E128" s="20"/>
    </row>
    <row r="129">
      <c r="A129" s="20" t="s">
        <v>340</v>
      </c>
      <c r="B129" s="46" t="s">
        <v>299</v>
      </c>
      <c r="C129" s="47"/>
      <c r="D129" s="50"/>
      <c r="E129" s="20"/>
    </row>
    <row r="130">
      <c r="A130" s="20" t="s">
        <v>341</v>
      </c>
      <c r="B130" s="46" t="s">
        <v>299</v>
      </c>
      <c r="C130" s="47"/>
      <c r="D130" s="50"/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135</v>
      </c>
      <c r="D132" s="20"/>
      <c r="E132" s="20"/>
    </row>
    <row r="133">
      <c r="A133" s="20" t="s">
        <v>344</v>
      </c>
      <c r="B133" s="46" t="s">
        <v>299</v>
      </c>
      <c r="C133" s="47">
        <v>343</v>
      </c>
      <c r="D133" s="20"/>
      <c r="E133" s="20"/>
    </row>
    <row r="134">
      <c r="A134" s="20" t="s">
        <v>345</v>
      </c>
      <c r="B134" s="46" t="s">
        <v>299</v>
      </c>
      <c r="C134" s="47">
        <v>107</v>
      </c>
      <c r="D134" s="20"/>
      <c r="E134" s="20"/>
    </row>
    <row r="135">
      <c r="A135" s="20" t="s">
        <v>346</v>
      </c>
      <c r="B135" s="46" t="s">
        <v>299</v>
      </c>
      <c r="C135" s="47">
        <v>0</v>
      </c>
      <c r="D135" s="20"/>
      <c r="E135" s="20"/>
    </row>
    <row r="136">
      <c r="A136" s="20" t="s">
        <v>347</v>
      </c>
      <c r="B136" s="46" t="s">
        <v>299</v>
      </c>
      <c r="C136" s="47">
        <v>40</v>
      </c>
      <c r="D136" s="20"/>
      <c r="E136" s="20"/>
    </row>
    <row r="137">
      <c r="A137" s="20" t="s">
        <v>348</v>
      </c>
      <c r="B137" s="46" t="s">
        <v>299</v>
      </c>
      <c r="C137" s="47">
        <v>20</v>
      </c>
      <c r="D137" s="20"/>
      <c r="E137" s="20"/>
    </row>
    <row r="138">
      <c r="A138" s="20" t="s">
        <v>123</v>
      </c>
      <c r="B138" s="46" t="s">
        <v>299</v>
      </c>
      <c r="C138" s="47">
        <v>27</v>
      </c>
      <c r="D138" s="20"/>
      <c r="E138" s="20"/>
    </row>
    <row r="139">
      <c r="A139" s="20" t="s">
        <v>349</v>
      </c>
      <c r="B139" s="46" t="s">
        <v>299</v>
      </c>
      <c r="C139" s="47">
        <v>0</v>
      </c>
      <c r="D139" s="20"/>
      <c r="E139" s="20"/>
    </row>
    <row r="140">
      <c r="A140" s="20" t="s">
        <v>350</v>
      </c>
      <c r="B140" s="46"/>
      <c r="C140" s="47">
        <v>0</v>
      </c>
      <c r="D140" s="20"/>
      <c r="E140" s="20"/>
    </row>
    <row r="141">
      <c r="A141" s="20" t="s">
        <v>340</v>
      </c>
      <c r="B141" s="46" t="s">
        <v>299</v>
      </c>
      <c r="C141" s="47">
        <v>0</v>
      </c>
      <c r="D141" s="20"/>
      <c r="E141" s="20"/>
    </row>
    <row r="142">
      <c r="A142" s="20" t="s">
        <v>351</v>
      </c>
      <c r="B142" s="46" t="s">
        <v>299</v>
      </c>
      <c r="C142" s="47">
        <v>0</v>
      </c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672</v>
      </c>
    </row>
    <row r="144">
      <c r="A144" s="20" t="s">
        <v>353</v>
      </c>
      <c r="B144" s="46" t="s">
        <v>299</v>
      </c>
      <c r="C144" s="47">
        <v>672</v>
      </c>
      <c r="D144" s="20"/>
      <c r="E144" s="20"/>
    </row>
    <row r="145">
      <c r="A145" s="20" t="s">
        <v>354</v>
      </c>
      <c r="B145" s="46" t="s">
        <v>299</v>
      </c>
      <c r="C145" s="47"/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/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11325</v>
      </c>
      <c r="C154" s="50">
        <v>5342</v>
      </c>
      <c r="D154" s="50">
        <v>14038</v>
      </c>
      <c r="E154" s="32">
        <f>SUM(B154:D154)</f>
        <v>30705</v>
      </c>
    </row>
    <row r="155">
      <c r="A155" s="20" t="s">
        <v>242</v>
      </c>
      <c r="B155" s="50">
        <v>89796</v>
      </c>
      <c r="C155" s="50">
        <v>40766</v>
      </c>
      <c r="D155" s="50">
        <v>77335</v>
      </c>
      <c r="E155" s="32">
        <f>SUM(B155:D155)</f>
        <v>207897</v>
      </c>
    </row>
    <row r="156">
      <c r="A156" s="20" t="s">
        <v>360</v>
      </c>
      <c r="B156" s="50">
        <v>284938</v>
      </c>
      <c r="C156" s="50">
        <v>121242</v>
      </c>
      <c r="D156" s="50">
        <v>457524</v>
      </c>
      <c r="E156" s="32">
        <f>SUM(B156:D156)</f>
        <v>863704</v>
      </c>
    </row>
    <row r="157">
      <c r="A157" s="20" t="s">
        <v>287</v>
      </c>
      <c r="B157" s="50">
        <v>1081880176</v>
      </c>
      <c r="C157" s="50">
        <v>462019058</v>
      </c>
      <c r="D157" s="50">
        <v>1037657934</v>
      </c>
      <c r="E157" s="32">
        <f>SUM(B157:D157)</f>
        <v>2581557168</v>
      </c>
      <c r="F157" s="18"/>
    </row>
    <row r="158">
      <c r="A158" s="20" t="s">
        <v>288</v>
      </c>
      <c r="B158" s="50">
        <v>840863321</v>
      </c>
      <c r="C158" s="50">
        <v>320373313</v>
      </c>
      <c r="D158" s="50">
        <v>1220319461</v>
      </c>
      <c r="E158" s="32">
        <f>SUM(B158:D158)</f>
        <v>2381556095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/>
      <c r="C160" s="50"/>
      <c r="D160" s="50"/>
      <c r="E160" s="32">
        <f>SUM(B160:D160)</f>
        <v>0</v>
      </c>
    </row>
    <row r="161">
      <c r="A161" s="20" t="s">
        <v>242</v>
      </c>
      <c r="B161" s="50"/>
      <c r="C161" s="50"/>
      <c r="D161" s="50"/>
      <c r="E161" s="32">
        <f>SUM(B161:D161)</f>
        <v>0</v>
      </c>
    </row>
    <row r="162">
      <c r="A162" s="20" t="s">
        <v>360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/>
      <c r="D163" s="50"/>
      <c r="E163" s="32">
        <f>SUM(B163:D163)</f>
        <v>0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360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/>
      <c r="C173" s="50"/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40621314.46</v>
      </c>
      <c r="D181" s="20"/>
      <c r="E181" s="20"/>
    </row>
    <row r="182">
      <c r="A182" s="20" t="s">
        <v>370</v>
      </c>
      <c r="B182" s="46" t="s">
        <v>299</v>
      </c>
      <c r="C182" s="47">
        <v>1149898.38</v>
      </c>
      <c r="D182" s="20"/>
      <c r="E182" s="20"/>
    </row>
    <row r="183">
      <c r="A183" s="25" t="s">
        <v>371</v>
      </c>
      <c r="B183" s="46" t="s">
        <v>299</v>
      </c>
      <c r="C183" s="47">
        <v>3558072.29</v>
      </c>
      <c r="D183" s="20"/>
      <c r="E183" s="20"/>
    </row>
    <row r="184">
      <c r="A184" s="20" t="s">
        <v>372</v>
      </c>
      <c r="B184" s="46" t="s">
        <v>299</v>
      </c>
      <c r="C184" s="47">
        <v>89143610.09</v>
      </c>
      <c r="D184" s="20"/>
      <c r="E184" s="20"/>
    </row>
    <row r="185">
      <c r="A185" s="20" t="s">
        <v>373</v>
      </c>
      <c r="B185" s="46" t="s">
        <v>299</v>
      </c>
      <c r="C185" s="47">
        <v>0</v>
      </c>
      <c r="D185" s="20"/>
      <c r="E185" s="20"/>
    </row>
    <row r="186">
      <c r="A186" s="20" t="s">
        <v>374</v>
      </c>
      <c r="B186" s="46" t="s">
        <v>299</v>
      </c>
      <c r="C186" s="47">
        <v>-60439050.09</v>
      </c>
      <c r="D186" s="20"/>
      <c r="E186" s="20"/>
    </row>
    <row r="187">
      <c r="A187" s="20" t="s">
        <v>375</v>
      </c>
      <c r="B187" s="46" t="s">
        <v>299</v>
      </c>
      <c r="C187" s="47">
        <v>3867462.08</v>
      </c>
      <c r="D187" s="20"/>
      <c r="E187" s="20"/>
    </row>
    <row r="188">
      <c r="A188" s="20" t="s">
        <v>375</v>
      </c>
      <c r="B188" s="46" t="s">
        <v>299</v>
      </c>
      <c r="C188" s="47"/>
      <c r="D188" s="20"/>
      <c r="E188" s="20"/>
    </row>
    <row r="189">
      <c r="A189" s="20" t="s">
        <v>230</v>
      </c>
      <c r="B189" s="20"/>
      <c r="C189" s="27"/>
      <c r="D189" s="32">
        <f>SUM(C181:C188)</f>
        <v>77901307.21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5299078</v>
      </c>
      <c r="D191" s="20"/>
      <c r="E191" s="20"/>
    </row>
    <row r="192">
      <c r="A192" s="20" t="s">
        <v>378</v>
      </c>
      <c r="B192" s="46" t="s">
        <v>299</v>
      </c>
      <c r="C192" s="47">
        <v>6644987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11944065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8664483</v>
      </c>
      <c r="D195" s="20"/>
      <c r="E195" s="20"/>
    </row>
    <row r="196">
      <c r="A196" s="20" t="s">
        <v>381</v>
      </c>
      <c r="B196" s="46" t="s">
        <v>299</v>
      </c>
      <c r="C196" s="47">
        <v>2750986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11415469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1623511</v>
      </c>
      <c r="D199" s="20"/>
      <c r="E199" s="20"/>
    </row>
    <row r="200">
      <c r="A200" s="20" t="s">
        <v>384</v>
      </c>
      <c r="B200" s="46" t="s">
        <v>299</v>
      </c>
      <c r="C200" s="47"/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1623511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>
        <v>20487154</v>
      </c>
      <c r="D204" s="20"/>
      <c r="E204" s="20"/>
    </row>
    <row r="205">
      <c r="A205" s="20" t="s">
        <v>387</v>
      </c>
      <c r="B205" s="46" t="s">
        <v>299</v>
      </c>
      <c r="C205" s="47"/>
      <c r="D205" s="20"/>
      <c r="E205" s="20"/>
    </row>
    <row r="206">
      <c r="A206" s="20" t="s">
        <v>230</v>
      </c>
      <c r="B206" s="20"/>
      <c r="C206" s="27"/>
      <c r="D206" s="32">
        <f>SUM(C204:C205)</f>
        <v>20487154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10816822.11</v>
      </c>
      <c r="C211" s="47">
        <v>0</v>
      </c>
      <c r="D211" s="50">
        <v>0</v>
      </c>
      <c r="E211" s="32">
        <f ref="E211:E219" t="shared" si="16">SUM(B211:C211)-D211</f>
        <v>10816822.11</v>
      </c>
    </row>
    <row r="212">
      <c r="A212" s="20" t="s">
        <v>395</v>
      </c>
      <c r="B212" s="50">
        <v>13670458.58</v>
      </c>
      <c r="C212" s="47">
        <v>0</v>
      </c>
      <c r="D212" s="50">
        <v>0</v>
      </c>
      <c r="E212" s="32">
        <f t="shared" si="16"/>
        <v>13670458.58</v>
      </c>
    </row>
    <row r="213">
      <c r="A213" s="20" t="s">
        <v>396</v>
      </c>
      <c r="B213" s="50">
        <v>938230219.25000012</v>
      </c>
      <c r="C213" s="47">
        <v>11916025.29</v>
      </c>
      <c r="D213" s="50">
        <v>269643</v>
      </c>
      <c r="E213" s="32">
        <f t="shared" si="16"/>
        <v>949876601.54000008</v>
      </c>
    </row>
    <row r="214">
      <c r="A214" s="20" t="s">
        <v>397</v>
      </c>
      <c r="B214" s="50">
        <v>160342509.02000004</v>
      </c>
      <c r="C214" s="47">
        <v>0</v>
      </c>
      <c r="D214" s="50">
        <v>0</v>
      </c>
      <c r="E214" s="32">
        <f t="shared" si="16"/>
        <v>160342509.02000004</v>
      </c>
    </row>
    <row r="215">
      <c r="A215" s="20" t="s">
        <v>398</v>
      </c>
      <c r="B215" s="50">
        <v>3282198.25</v>
      </c>
      <c r="C215" s="47">
        <v>0</v>
      </c>
      <c r="D215" s="50">
        <v>3282198.25</v>
      </c>
      <c r="E215" s="32">
        <f t="shared" si="16"/>
        <v>0</v>
      </c>
    </row>
    <row r="216">
      <c r="A216" s="20" t="s">
        <v>399</v>
      </c>
      <c r="B216" s="50">
        <v>491868000.81999975</v>
      </c>
      <c r="C216" s="47">
        <v>56160309.79</v>
      </c>
      <c r="D216" s="50">
        <v>66915856.739999995</v>
      </c>
      <c r="E216" s="32">
        <f t="shared" si="16"/>
        <v>481112453.86999977</v>
      </c>
    </row>
    <row r="217">
      <c r="A217" s="20" t="s">
        <v>400</v>
      </c>
      <c r="B217" s="50">
        <v>1694166.6</v>
      </c>
      <c r="C217" s="47">
        <v>780025</v>
      </c>
      <c r="D217" s="50">
        <v>0</v>
      </c>
      <c r="E217" s="32">
        <f t="shared" si="16"/>
        <v>2474191.6</v>
      </c>
    </row>
    <row r="218">
      <c r="A218" s="20" t="s">
        <v>401</v>
      </c>
      <c r="B218" s="50">
        <v>0</v>
      </c>
      <c r="C218" s="47">
        <v>0</v>
      </c>
      <c r="D218" s="50">
        <v>0</v>
      </c>
      <c r="E218" s="32">
        <f t="shared" si="16"/>
        <v>0</v>
      </c>
    </row>
    <row r="219">
      <c r="A219" s="20" t="s">
        <v>402</v>
      </c>
      <c r="B219" s="50">
        <v>53890567.690000013</v>
      </c>
      <c r="C219" s="47">
        <v>77108739.33</v>
      </c>
      <c r="D219" s="50">
        <v>14126189.26</v>
      </c>
      <c r="E219" s="32">
        <f t="shared" si="16"/>
        <v>116873117.76</v>
      </c>
    </row>
    <row r="220">
      <c r="A220" s="20" t="s">
        <v>230</v>
      </c>
      <c r="B220" s="32">
        <f>SUM(B211:B219)</f>
        <v>1673794942.3199997</v>
      </c>
      <c r="C220" s="266">
        <f>SUM(C211:C219)</f>
        <v>145965099.41</v>
      </c>
      <c r="D220" s="32">
        <f>SUM(D211:D219)</f>
        <v>84593887.25</v>
      </c>
      <c r="E220" s="32">
        <f>SUM(E211:E219)</f>
        <v>1735166154.4799998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9091525.1900000013</v>
      </c>
      <c r="C225" s="47">
        <v>385701.52999999997</v>
      </c>
      <c r="D225" s="50">
        <v>0</v>
      </c>
      <c r="E225" s="32">
        <f ref="E225:E232" t="shared" si="17">SUM(B225:C225)-D225</f>
        <v>9477226.72</v>
      </c>
    </row>
    <row r="226">
      <c r="A226" s="20" t="s">
        <v>396</v>
      </c>
      <c r="B226" s="50">
        <v>489689125.72999996</v>
      </c>
      <c r="C226" s="47">
        <v>29677190.58</v>
      </c>
      <c r="D226" s="50">
        <v>0</v>
      </c>
      <c r="E226" s="32">
        <f t="shared" si="17"/>
        <v>519366316.30999994</v>
      </c>
    </row>
    <row r="227">
      <c r="A227" s="20" t="s">
        <v>397</v>
      </c>
      <c r="B227" s="50">
        <v>143932722.5</v>
      </c>
      <c r="C227" s="47">
        <v>4239573.05</v>
      </c>
      <c r="D227" s="50">
        <v>1765477.41</v>
      </c>
      <c r="E227" s="32">
        <f t="shared" si="17"/>
        <v>146406818.14000002</v>
      </c>
    </row>
    <row r="228">
      <c r="A228" s="20" t="s">
        <v>398</v>
      </c>
      <c r="B228" s="50">
        <v>0</v>
      </c>
      <c r="C228" s="47">
        <v>0</v>
      </c>
      <c r="D228" s="50">
        <v>0</v>
      </c>
      <c r="E228" s="32">
        <f t="shared" si="17"/>
        <v>0</v>
      </c>
    </row>
    <row r="229">
      <c r="A229" s="20" t="s">
        <v>399</v>
      </c>
      <c r="B229" s="50">
        <v>423754520.73999977</v>
      </c>
      <c r="C229" s="47">
        <v>22837366.069999997</v>
      </c>
      <c r="D229" s="50">
        <v>43688445.7</v>
      </c>
      <c r="E229" s="32">
        <f t="shared" si="17"/>
        <v>402903441.10999978</v>
      </c>
    </row>
    <row r="230">
      <c r="A230" s="20" t="s">
        <v>400</v>
      </c>
      <c r="B230" s="50">
        <v>0</v>
      </c>
      <c r="C230" s="47">
        <v>0</v>
      </c>
      <c r="D230" s="50">
        <v>0</v>
      </c>
      <c r="E230" s="32">
        <f t="shared" si="17"/>
        <v>0</v>
      </c>
    </row>
    <row r="231">
      <c r="A231" s="20" t="s">
        <v>401</v>
      </c>
      <c r="B231" s="50">
        <v>0</v>
      </c>
      <c r="C231" s="47">
        <v>0</v>
      </c>
      <c r="D231" s="50">
        <v>0</v>
      </c>
      <c r="E231" s="32">
        <f t="shared" si="17"/>
        <v>0</v>
      </c>
    </row>
    <row r="232">
      <c r="A232" s="20" t="s">
        <v>402</v>
      </c>
      <c r="B232" s="50">
        <v>0</v>
      </c>
      <c r="C232" s="47">
        <v>0</v>
      </c>
      <c r="D232" s="50">
        <v>0</v>
      </c>
      <c r="E232" s="32">
        <f t="shared" si="17"/>
        <v>0</v>
      </c>
    </row>
    <row r="233">
      <c r="A233" s="20" t="s">
        <v>230</v>
      </c>
      <c r="B233" s="32">
        <f>SUM(B224:B232)</f>
        <v>1066467894.1599997</v>
      </c>
      <c r="C233" s="266">
        <f>SUM(C224:C232)</f>
        <v>57139831.229999989</v>
      </c>
      <c r="D233" s="32">
        <f>SUM(D224:D232)</f>
        <v>45453923.11</v>
      </c>
      <c r="E233" s="32">
        <f>SUM(E224:E232)</f>
        <v>1078153802.2799997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4" t="s">
        <v>405</v>
      </c>
      <c r="C236" s="344"/>
      <c r="D236" s="38"/>
      <c r="E236" s="38"/>
    </row>
    <row r="237">
      <c r="A237" s="56" t="s">
        <v>405</v>
      </c>
      <c r="B237" s="38"/>
      <c r="C237" s="47">
        <v>19339676</v>
      </c>
      <c r="D237" s="40">
        <f>C237</f>
        <v>19339676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1417357697</v>
      </c>
      <c r="D239" s="20"/>
      <c r="E239" s="20"/>
    </row>
    <row r="240">
      <c r="A240" s="20" t="s">
        <v>408</v>
      </c>
      <c r="B240" s="46" t="s">
        <v>299</v>
      </c>
      <c r="C240" s="47">
        <v>578355414</v>
      </c>
      <c r="D240" s="20"/>
      <c r="E240" s="20"/>
    </row>
    <row r="241">
      <c r="A241" s="20" t="s">
        <v>409</v>
      </c>
      <c r="B241" s="46" t="s">
        <v>299</v>
      </c>
      <c r="C241" s="47">
        <v>0</v>
      </c>
      <c r="D241" s="20"/>
      <c r="E241" s="20"/>
    </row>
    <row r="242">
      <c r="A242" s="20" t="s">
        <v>410</v>
      </c>
      <c r="B242" s="46" t="s">
        <v>299</v>
      </c>
      <c r="C242" s="47">
        <v>0</v>
      </c>
      <c r="D242" s="20"/>
      <c r="E242" s="20"/>
    </row>
    <row r="243">
      <c r="A243" s="20" t="s">
        <v>411</v>
      </c>
      <c r="B243" s="46" t="s">
        <v>299</v>
      </c>
      <c r="C243" s="47">
        <v>0</v>
      </c>
      <c r="D243" s="20"/>
      <c r="E243" s="20"/>
    </row>
    <row r="244">
      <c r="A244" s="20" t="s">
        <v>412</v>
      </c>
      <c r="B244" s="46" t="s">
        <v>299</v>
      </c>
      <c r="C244" s="47">
        <v>1072468383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3068181494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8932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26117732.939999998</v>
      </c>
      <c r="D249" s="20"/>
      <c r="E249" s="20"/>
    </row>
    <row r="250">
      <c r="A250" s="26" t="s">
        <v>417</v>
      </c>
      <c r="B250" s="46" t="s">
        <v>299</v>
      </c>
      <c r="C250" s="47">
        <v>29645610.33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55763343.269999996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/>
      <c r="D254" s="20"/>
      <c r="E254" s="20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421</v>
      </c>
      <c r="B256" s="20"/>
      <c r="C256" s="27"/>
      <c r="D256" s="32">
        <f>SUM(C254:C255)</f>
        <v>0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3143284513.27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34885391</v>
      </c>
      <c r="D266" s="20"/>
      <c r="E266" s="20"/>
    </row>
    <row r="267">
      <c r="A267" s="20" t="s">
        <v>426</v>
      </c>
      <c r="B267" s="46" t="s">
        <v>299</v>
      </c>
      <c r="C267" s="47">
        <v>0</v>
      </c>
      <c r="D267" s="20"/>
      <c r="E267" s="20"/>
    </row>
    <row r="268">
      <c r="A268" s="20" t="s">
        <v>427</v>
      </c>
      <c r="B268" s="46" t="s">
        <v>299</v>
      </c>
      <c r="C268" s="47">
        <v>763741486</v>
      </c>
      <c r="D268" s="20"/>
      <c r="E268" s="20"/>
    </row>
    <row r="269">
      <c r="A269" s="20" t="s">
        <v>428</v>
      </c>
      <c r="B269" s="46" t="s">
        <v>299</v>
      </c>
      <c r="C269" s="47">
        <v>503470941</v>
      </c>
      <c r="D269" s="20"/>
      <c r="E269" s="20"/>
    </row>
    <row r="270">
      <c r="A270" s="20" t="s">
        <v>429</v>
      </c>
      <c r="B270" s="46" t="s">
        <v>299</v>
      </c>
      <c r="C270" s="47">
        <v>0</v>
      </c>
      <c r="D270" s="20"/>
      <c r="E270" s="20"/>
    </row>
    <row r="271">
      <c r="A271" s="20" t="s">
        <v>430</v>
      </c>
      <c r="B271" s="46" t="s">
        <v>299</v>
      </c>
      <c r="C271" s="47">
        <v>48141826</v>
      </c>
      <c r="D271" s="20"/>
      <c r="E271" s="20"/>
    </row>
    <row r="272">
      <c r="A272" s="20" t="s">
        <v>431</v>
      </c>
      <c r="B272" s="46" t="s">
        <v>299</v>
      </c>
      <c r="C272" s="47">
        <v>0</v>
      </c>
      <c r="D272" s="20"/>
      <c r="E272" s="20"/>
    </row>
    <row r="273">
      <c r="A273" s="20" t="s">
        <v>432</v>
      </c>
      <c r="B273" s="46" t="s">
        <v>299</v>
      </c>
      <c r="C273" s="47">
        <v>38467634</v>
      </c>
      <c r="D273" s="20"/>
      <c r="E273" s="20"/>
    </row>
    <row r="274">
      <c r="A274" s="20" t="s">
        <v>433</v>
      </c>
      <c r="B274" s="46" t="s">
        <v>299</v>
      </c>
      <c r="C274" s="47">
        <v>27678536</v>
      </c>
      <c r="D274" s="20"/>
      <c r="E274" s="20"/>
    </row>
    <row r="275">
      <c r="A275" s="20" t="s">
        <v>434</v>
      </c>
      <c r="B275" s="46" t="s">
        <v>299</v>
      </c>
      <c r="C275" s="47">
        <v>0</v>
      </c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409443932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>
        <v>204299137</v>
      </c>
      <c r="D278" s="20"/>
      <c r="E278" s="20"/>
    </row>
    <row r="279">
      <c r="A279" s="20" t="s">
        <v>426</v>
      </c>
      <c r="B279" s="46" t="s">
        <v>299</v>
      </c>
      <c r="C279" s="47">
        <v>0</v>
      </c>
      <c r="D279" s="20"/>
      <c r="E279" s="20"/>
    </row>
    <row r="280">
      <c r="A280" s="20" t="s">
        <v>437</v>
      </c>
      <c r="B280" s="46" t="s">
        <v>299</v>
      </c>
      <c r="C280" s="47">
        <v>10855193</v>
      </c>
      <c r="D280" s="20"/>
      <c r="E280" s="20"/>
    </row>
    <row r="281">
      <c r="A281" s="20" t="s">
        <v>438</v>
      </c>
      <c r="B281" s="20"/>
      <c r="C281" s="27"/>
      <c r="D281" s="32">
        <f>SUM(C278:C280)</f>
        <v>215154330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47">
        <v>10816822.11</v>
      </c>
      <c r="D283" s="20"/>
      <c r="E283" s="20"/>
    </row>
    <row r="284">
      <c r="A284" s="20" t="s">
        <v>395</v>
      </c>
      <c r="B284" s="46" t="s">
        <v>299</v>
      </c>
      <c r="C284" s="47">
        <v>13670458.58</v>
      </c>
      <c r="D284" s="20"/>
      <c r="E284" s="20"/>
    </row>
    <row r="285">
      <c r="A285" s="20" t="s">
        <v>396</v>
      </c>
      <c r="B285" s="46" t="s">
        <v>299</v>
      </c>
      <c r="C285" s="47">
        <v>949876601.54000008</v>
      </c>
      <c r="D285" s="20"/>
      <c r="E285" s="20"/>
    </row>
    <row r="286">
      <c r="A286" s="20" t="s">
        <v>440</v>
      </c>
      <c r="B286" s="46" t="s">
        <v>299</v>
      </c>
      <c r="C286" s="47">
        <v>160342509.02000004</v>
      </c>
      <c r="D286" s="20"/>
      <c r="E286" s="20"/>
    </row>
    <row r="287">
      <c r="A287" s="20" t="s">
        <v>441</v>
      </c>
      <c r="B287" s="46" t="s">
        <v>299</v>
      </c>
      <c r="C287" s="47">
        <v>0</v>
      </c>
      <c r="D287" s="20"/>
      <c r="E287" s="20"/>
    </row>
    <row r="288">
      <c r="A288" s="20" t="s">
        <v>442</v>
      </c>
      <c r="B288" s="46" t="s">
        <v>299</v>
      </c>
      <c r="C288" s="47">
        <v>483586645.46999979</v>
      </c>
      <c r="D288" s="20"/>
      <c r="E288" s="20"/>
    </row>
    <row r="289">
      <c r="A289" s="20" t="s">
        <v>401</v>
      </c>
      <c r="B289" s="46" t="s">
        <v>299</v>
      </c>
      <c r="C289" s="47">
        <v>0</v>
      </c>
      <c r="D289" s="20"/>
      <c r="E289" s="20"/>
    </row>
    <row r="290">
      <c r="A290" s="20" t="s">
        <v>402</v>
      </c>
      <c r="B290" s="46" t="s">
        <v>299</v>
      </c>
      <c r="C290" s="47">
        <v>116873117.76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1735166154.4799998</v>
      </c>
      <c r="E291" s="20"/>
    </row>
    <row r="292">
      <c r="A292" s="20" t="s">
        <v>444</v>
      </c>
      <c r="B292" s="46" t="s">
        <v>299</v>
      </c>
      <c r="C292" s="47">
        <v>1078153802</v>
      </c>
      <c r="D292" s="20"/>
      <c r="E292" s="20"/>
    </row>
    <row r="293">
      <c r="A293" s="20" t="s">
        <v>445</v>
      </c>
      <c r="B293" s="20"/>
      <c r="C293" s="27"/>
      <c r="D293" s="32">
        <f>D291-C292</f>
        <v>657012352.47999978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47">
        <v>0</v>
      </c>
      <c r="D295" s="20"/>
      <c r="E295" s="20"/>
    </row>
    <row r="296">
      <c r="A296" s="20" t="s">
        <v>448</v>
      </c>
      <c r="B296" s="46" t="s">
        <v>299</v>
      </c>
      <c r="C296" s="47">
        <v>0</v>
      </c>
      <c r="D296" s="20"/>
      <c r="E296" s="20"/>
    </row>
    <row r="297">
      <c r="A297" s="20" t="s">
        <v>449</v>
      </c>
      <c r="B297" s="46" t="s">
        <v>299</v>
      </c>
      <c r="C297" s="47">
        <v>428826500</v>
      </c>
      <c r="D297" s="20"/>
      <c r="E297" s="20"/>
    </row>
    <row r="298">
      <c r="A298" s="20" t="s">
        <v>437</v>
      </c>
      <c r="B298" s="46" t="s">
        <v>299</v>
      </c>
      <c r="C298" s="47">
        <v>838479345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1267305845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/>
      <c r="D302" s="20"/>
      <c r="E302" s="20"/>
    </row>
    <row r="303">
      <c r="A303" s="20" t="s">
        <v>453</v>
      </c>
      <c r="B303" s="46" t="s">
        <v>299</v>
      </c>
      <c r="C303" s="47"/>
      <c r="D303" s="20"/>
      <c r="E303" s="20"/>
    </row>
    <row r="304">
      <c r="A304" s="20" t="s">
        <v>454</v>
      </c>
      <c r="B304" s="46" t="s">
        <v>299</v>
      </c>
      <c r="C304" s="47"/>
      <c r="D304" s="20"/>
      <c r="E304" s="20"/>
    </row>
    <row r="305">
      <c r="A305" s="20" t="s">
        <v>455</v>
      </c>
      <c r="B305" s="46" t="s">
        <v>299</v>
      </c>
      <c r="C305" s="47"/>
      <c r="D305" s="20"/>
      <c r="E305" s="20"/>
    </row>
    <row r="306">
      <c r="A306" s="20" t="s">
        <v>456</v>
      </c>
      <c r="B306" s="20"/>
      <c r="C306" s="27"/>
      <c r="D306" s="32">
        <f>SUM(C302:C305)</f>
        <v>0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2548916459.4799995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>
        <v>0</v>
      </c>
      <c r="D314" s="20"/>
      <c r="E314" s="20"/>
    </row>
    <row r="315">
      <c r="A315" s="20" t="s">
        <v>461</v>
      </c>
      <c r="B315" s="46" t="s">
        <v>299</v>
      </c>
      <c r="C315" s="47">
        <v>73523597</v>
      </c>
      <c r="D315" s="20"/>
      <c r="E315" s="20"/>
    </row>
    <row r="316">
      <c r="A316" s="20" t="s">
        <v>462</v>
      </c>
      <c r="B316" s="46" t="s">
        <v>299</v>
      </c>
      <c r="C316" s="47">
        <v>82382152</v>
      </c>
      <c r="D316" s="20"/>
      <c r="E316" s="20"/>
    </row>
    <row r="317">
      <c r="A317" s="20" t="s">
        <v>463</v>
      </c>
      <c r="B317" s="46" t="s">
        <v>299</v>
      </c>
      <c r="C317" s="47">
        <v>55047153</v>
      </c>
      <c r="D317" s="20"/>
      <c r="E317" s="20"/>
    </row>
    <row r="318">
      <c r="A318" s="20" t="s">
        <v>464</v>
      </c>
      <c r="B318" s="46" t="s">
        <v>299</v>
      </c>
      <c r="C318" s="47">
        <v>0</v>
      </c>
      <c r="D318" s="20"/>
      <c r="E318" s="20"/>
    </row>
    <row r="319">
      <c r="A319" s="20" t="s">
        <v>465</v>
      </c>
      <c r="B319" s="46" t="s">
        <v>299</v>
      </c>
      <c r="C319" s="47">
        <v>49867808</v>
      </c>
      <c r="D319" s="20"/>
      <c r="E319" s="20"/>
    </row>
    <row r="320">
      <c r="A320" s="20" t="s">
        <v>466</v>
      </c>
      <c r="B320" s="46" t="s">
        <v>299</v>
      </c>
      <c r="C320" s="47">
        <v>0</v>
      </c>
      <c r="D320" s="20"/>
      <c r="E320" s="20"/>
    </row>
    <row r="321">
      <c r="A321" s="20" t="s">
        <v>467</v>
      </c>
      <c r="B321" s="46" t="s">
        <v>299</v>
      </c>
      <c r="C321" s="47">
        <v>0</v>
      </c>
      <c r="D321" s="20"/>
      <c r="E321" s="20"/>
    </row>
    <row r="322">
      <c r="A322" s="20" t="s">
        <v>468</v>
      </c>
      <c r="B322" s="46" t="s">
        <v>299</v>
      </c>
      <c r="C322" s="47">
        <v>51559623</v>
      </c>
      <c r="D322" s="20"/>
      <c r="E322" s="20"/>
    </row>
    <row r="323">
      <c r="A323" s="20" t="s">
        <v>469</v>
      </c>
      <c r="B323" s="46" t="s">
        <v>299</v>
      </c>
      <c r="C323" s="47">
        <v>0</v>
      </c>
      <c r="D323" s="20"/>
      <c r="E323" s="20"/>
    </row>
    <row r="324">
      <c r="A324" s="20" t="s">
        <v>470</v>
      </c>
      <c r="B324" s="20"/>
      <c r="C324" s="27"/>
      <c r="D324" s="32">
        <f>SUM(C314:C323)</f>
        <v>312380333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/>
      <c r="D326" s="20"/>
      <c r="E326" s="20"/>
    </row>
    <row r="327">
      <c r="A327" s="20" t="s">
        <v>473</v>
      </c>
      <c r="B327" s="46" t="s">
        <v>299</v>
      </c>
      <c r="C327" s="47"/>
      <c r="D327" s="20"/>
      <c r="E327" s="20"/>
    </row>
    <row r="328">
      <c r="A328" s="20" t="s">
        <v>474</v>
      </c>
      <c r="B328" s="46" t="s">
        <v>299</v>
      </c>
      <c r="C328" s="47">
        <v>553106158</v>
      </c>
      <c r="D328" s="20"/>
      <c r="E328" s="20"/>
    </row>
    <row r="329">
      <c r="A329" s="20" t="s">
        <v>475</v>
      </c>
      <c r="B329" s="20"/>
      <c r="C329" s="27"/>
      <c r="D329" s="32">
        <f>SUM(C326:C328)</f>
        <v>553106158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/>
      <c r="D331" s="20"/>
      <c r="E331" s="20"/>
    </row>
    <row r="332">
      <c r="A332" s="20" t="s">
        <v>478</v>
      </c>
      <c r="B332" s="46" t="s">
        <v>299</v>
      </c>
      <c r="C332" s="47"/>
      <c r="D332" s="20"/>
      <c r="E332" s="20"/>
    </row>
    <row r="333">
      <c r="A333" s="20" t="s">
        <v>479</v>
      </c>
      <c r="B333" s="46" t="s">
        <v>299</v>
      </c>
      <c r="C333" s="47"/>
      <c r="D333" s="20"/>
      <c r="E333" s="20"/>
    </row>
    <row r="334">
      <c r="A334" s="26" t="s">
        <v>480</v>
      </c>
      <c r="B334" s="46" t="s">
        <v>299</v>
      </c>
      <c r="C334" s="47"/>
      <c r="D334" s="20"/>
      <c r="E334" s="20"/>
    </row>
    <row r="335">
      <c r="A335" s="20" t="s">
        <v>481</v>
      </c>
      <c r="B335" s="46" t="s">
        <v>299</v>
      </c>
      <c r="C335" s="47"/>
      <c r="D335" s="20"/>
      <c r="E335" s="20"/>
    </row>
    <row r="336">
      <c r="A336" s="26" t="s">
        <v>482</v>
      </c>
      <c r="B336" s="46" t="s">
        <v>299</v>
      </c>
      <c r="C336" s="47">
        <v>460100388</v>
      </c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>
        <v>688229280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1148329668</v>
      </c>
      <c r="E339" s="20"/>
    </row>
    <row r="340">
      <c r="A340" s="20" t="s">
        <v>485</v>
      </c>
      <c r="B340" s="20"/>
      <c r="C340" s="27"/>
      <c r="D340" s="32">
        <f>C323</f>
        <v>0</v>
      </c>
      <c r="E340" s="20"/>
    </row>
    <row r="341">
      <c r="A341" s="20" t="s">
        <v>486</v>
      </c>
      <c r="B341" s="20"/>
      <c r="C341" s="27"/>
      <c r="D341" s="32">
        <f>D339-D340</f>
        <v>1148329668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7">
        <v>535100300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/>
      <c r="D345" s="20"/>
      <c r="E345" s="20"/>
    </row>
    <row r="346">
      <c r="A346" s="20" t="s">
        <v>489</v>
      </c>
      <c r="B346" s="46" t="s">
        <v>299</v>
      </c>
      <c r="C346" s="234"/>
      <c r="D346" s="20"/>
      <c r="E346" s="20"/>
    </row>
    <row r="347">
      <c r="A347" s="20" t="s">
        <v>490</v>
      </c>
      <c r="B347" s="46" t="s">
        <v>299</v>
      </c>
      <c r="C347" s="234"/>
      <c r="D347" s="20"/>
      <c r="E347" s="20"/>
    </row>
    <row r="348">
      <c r="A348" s="20" t="s">
        <v>491</v>
      </c>
      <c r="B348" s="46" t="s">
        <v>299</v>
      </c>
      <c r="C348" s="234"/>
      <c r="D348" s="20"/>
      <c r="E348" s="20"/>
    </row>
    <row r="349">
      <c r="A349" s="20" t="s">
        <v>492</v>
      </c>
      <c r="B349" s="46" t="s">
        <v>299</v>
      </c>
      <c r="C349" s="234"/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2548916459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2548916459.4799995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2581557168</v>
      </c>
      <c r="D358" s="20"/>
      <c r="E358" s="20"/>
    </row>
    <row r="359">
      <c r="A359" s="20" t="s">
        <v>498</v>
      </c>
      <c r="B359" s="46" t="s">
        <v>299</v>
      </c>
      <c r="C359" s="234">
        <v>2381556095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4963113263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19339676</v>
      </c>
      <c r="D362" s="20"/>
      <c r="E362" s="45"/>
    </row>
    <row r="363">
      <c r="A363" s="20" t="s">
        <v>501</v>
      </c>
      <c r="B363" s="46" t="s">
        <v>299</v>
      </c>
      <c r="C363" s="47">
        <v>3068181496</v>
      </c>
      <c r="D363" s="20"/>
      <c r="E363" s="20"/>
    </row>
    <row r="364">
      <c r="A364" s="20" t="s">
        <v>502</v>
      </c>
      <c r="B364" s="46" t="s">
        <v>299</v>
      </c>
      <c r="C364" s="47">
        <v>55763343</v>
      </c>
      <c r="D364" s="20"/>
      <c r="E364" s="20"/>
    </row>
    <row r="365">
      <c r="A365" s="20" t="s">
        <v>503</v>
      </c>
      <c r="B365" s="46" t="s">
        <v>299</v>
      </c>
      <c r="C365" s="47"/>
      <c r="D365" s="20"/>
      <c r="E365" s="20"/>
    </row>
    <row r="366">
      <c r="A366" s="20" t="s">
        <v>422</v>
      </c>
      <c r="B366" s="20"/>
      <c r="C366" s="27"/>
      <c r="D366" s="32">
        <f>SUM(C362:C365)</f>
        <v>3143284515</v>
      </c>
      <c r="E366" s="20"/>
    </row>
    <row r="367">
      <c r="A367" s="20" t="s">
        <v>504</v>
      </c>
      <c r="B367" s="20"/>
      <c r="C367" s="27"/>
      <c r="D367" s="32">
        <f>D360-D366</f>
        <v>1819828748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154849017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518</v>
      </c>
      <c r="B381" s="46"/>
      <c r="C381" s="46"/>
      <c r="D381" s="32">
        <f>SUM(C370:C380)</f>
        <v>154849017</v>
      </c>
      <c r="E381" s="32"/>
      <c r="F381" s="60"/>
    </row>
    <row r="382">
      <c r="A382" s="56" t="s">
        <v>519</v>
      </c>
      <c r="B382" s="46" t="s">
        <v>299</v>
      </c>
      <c r="C382" s="47"/>
      <c r="D382" s="32"/>
      <c r="E382" s="20"/>
    </row>
    <row r="383">
      <c r="A383" s="20" t="s">
        <v>520</v>
      </c>
      <c r="B383" s="20"/>
      <c r="C383" s="27"/>
      <c r="D383" s="32">
        <f>D381+C382</f>
        <v>154849017</v>
      </c>
      <c r="E383" s="20"/>
    </row>
    <row r="384">
      <c r="A384" s="20" t="s">
        <v>521</v>
      </c>
      <c r="B384" s="20"/>
      <c r="C384" s="27"/>
      <c r="D384" s="32">
        <f>D367+D383</f>
        <v>1974677765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700729716</v>
      </c>
      <c r="D389" s="20"/>
      <c r="E389" s="20"/>
    </row>
    <row r="390">
      <c r="A390" s="20" t="s">
        <v>11</v>
      </c>
      <c r="B390" s="46" t="s">
        <v>299</v>
      </c>
      <c r="C390" s="47">
        <v>77901307</v>
      </c>
      <c r="D390" s="20"/>
      <c r="E390" s="20"/>
    </row>
    <row r="391">
      <c r="A391" s="20" t="s">
        <v>264</v>
      </c>
      <c r="B391" s="46" t="s">
        <v>299</v>
      </c>
      <c r="C391" s="47">
        <v>145665233</v>
      </c>
      <c r="D391" s="20"/>
      <c r="E391" s="20"/>
    </row>
    <row r="392">
      <c r="A392" s="20" t="s">
        <v>524</v>
      </c>
      <c r="B392" s="46" t="s">
        <v>299</v>
      </c>
      <c r="C392" s="47">
        <v>470095104</v>
      </c>
      <c r="D392" s="20"/>
      <c r="E392" s="20"/>
    </row>
    <row r="393">
      <c r="A393" s="20" t="s">
        <v>525</v>
      </c>
      <c r="B393" s="46" t="s">
        <v>299</v>
      </c>
      <c r="C393" s="47">
        <v>10857608</v>
      </c>
      <c r="D393" s="20"/>
      <c r="E393" s="20"/>
    </row>
    <row r="394">
      <c r="A394" s="20" t="s">
        <v>526</v>
      </c>
      <c r="B394" s="46" t="s">
        <v>299</v>
      </c>
      <c r="C394" s="47">
        <v>441251471</v>
      </c>
      <c r="D394" s="20"/>
      <c r="E394" s="20"/>
    </row>
    <row r="395">
      <c r="A395" s="20" t="s">
        <v>16</v>
      </c>
      <c r="B395" s="46" t="s">
        <v>299</v>
      </c>
      <c r="C395" s="47">
        <v>68048486</v>
      </c>
      <c r="D395" s="20"/>
      <c r="E395" s="20"/>
    </row>
    <row r="396">
      <c r="A396" s="20" t="s">
        <v>527</v>
      </c>
      <c r="B396" s="46" t="s">
        <v>299</v>
      </c>
      <c r="C396" s="47">
        <v>11944065</v>
      </c>
      <c r="D396" s="20"/>
      <c r="E396" s="20"/>
    </row>
    <row r="397">
      <c r="A397" s="20" t="s">
        <v>528</v>
      </c>
      <c r="B397" s="46" t="s">
        <v>299</v>
      </c>
      <c r="C397" s="47">
        <v>11415469</v>
      </c>
      <c r="D397" s="20"/>
      <c r="E397" s="20"/>
    </row>
    <row r="398">
      <c r="A398" s="20" t="s">
        <v>529</v>
      </c>
      <c r="B398" s="46" t="s">
        <v>299</v>
      </c>
      <c r="C398" s="47">
        <v>1623511</v>
      </c>
      <c r="D398" s="20"/>
      <c r="E398" s="20"/>
    </row>
    <row r="399">
      <c r="A399" s="20" t="s">
        <v>530</v>
      </c>
      <c r="B399" s="46" t="s">
        <v>299</v>
      </c>
      <c r="C399" s="47">
        <v>20487154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1103983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1103983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1961123107</v>
      </c>
      <c r="E416" s="32"/>
    </row>
    <row r="417">
      <c r="A417" s="32" t="s">
        <v>535</v>
      </c>
      <c r="B417" s="20"/>
      <c r="C417" s="27"/>
      <c r="D417" s="32">
        <f>D384-D416</f>
        <v>13554658</v>
      </c>
      <c r="E417" s="32"/>
    </row>
    <row r="418">
      <c r="A418" s="32" t="s">
        <v>536</v>
      </c>
      <c r="B418" s="20"/>
      <c r="C418" s="236">
        <v>71494521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71494521</v>
      </c>
      <c r="E420" s="32"/>
    </row>
    <row r="421">
      <c r="A421" s="32" t="s">
        <v>539</v>
      </c>
      <c r="B421" s="20"/>
      <c r="C421" s="27"/>
      <c r="D421" s="32">
        <f>D417+D420</f>
        <v>85049179</v>
      </c>
      <c r="E421" s="32"/>
      <c r="F421" s="63"/>
    </row>
    <row r="422">
      <c r="A422" s="32" t="s">
        <v>540</v>
      </c>
      <c r="B422" s="46" t="s">
        <v>299</v>
      </c>
      <c r="C422" s="47"/>
      <c r="D422" s="32"/>
      <c r="E422" s="20"/>
    </row>
    <row r="423">
      <c r="A423" s="20" t="s">
        <v>541</v>
      </c>
      <c r="B423" s="46" t="s">
        <v>299</v>
      </c>
      <c r="C423" s="47"/>
      <c r="D423" s="32"/>
      <c r="E423" s="20"/>
    </row>
    <row r="424">
      <c r="A424" s="20" t="s">
        <v>542</v>
      </c>
      <c r="B424" s="20"/>
      <c r="C424" s="27"/>
      <c r="D424" s="32">
        <f>D421+C422-C423</f>
        <v>85049179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1662557.1300000001</v>
      </c>
      <c r="E612" s="258">
        <f>SUM(C624:D647)+SUM(C668:D713)</f>
        <v>1572351849.9810021</v>
      </c>
      <c r="F612" s="258">
        <f>CE64-(AX64+BD64+BE64+BG64+BJ64+BN64+BP64+BQ64+CB64+CC64+CD64)</f>
        <v>462965482.31</v>
      </c>
      <c r="G612" s="256">
        <f>CE91-(AX91+AY91+BD91+BE91+BG91+BJ91+BN91+BP91+BQ91+CB91+CC91+CD91)</f>
        <v>587216.10727164382</v>
      </c>
      <c r="H612" s="261">
        <f>CE60-(AX60+AY60+AZ60+BD60+BE60+BG60+BJ60+BN60+BO60+BP60+BQ60+BR60+CB60+CC60+CD60)</f>
        <v>6021.4099999999989</v>
      </c>
      <c r="I612" s="256">
        <f>CE92-(AX92+AY92+AZ92+BD92+BE92+BF92+BG92+BJ92+BN92+BO92+BP92+BQ92+BR92+CB92+CC92+CD92)</f>
        <v>418791.65045561327</v>
      </c>
      <c r="J612" s="256">
        <f>CE93-(AX93+AY93+AZ93+BA93+BD93+BE93+BF93+BG93+BJ93+BN93+BO93+BP93+BQ93+BR93+CB93+CC93+CD93)</f>
        <v>5697496.52</v>
      </c>
      <c r="K612" s="256">
        <f>CE89-(AW89+AX89+AY89+AZ89+BA89+BB89+BC89+BD89+BE89+BF89+BG89+BH89+BI89+BJ89+BK89+BL89+BM89+BN89+BO89+BP89+BQ89+BR89+BS89+BT89+BU89+BV89+BW89+BX89+CB89+CC89+CD89)</f>
        <v>4963113262.8200006</v>
      </c>
      <c r="L612" s="262">
        <f>CE94-(AW94+AX94+AY94+AZ94+BA94+BB94+BC94+BD94+BE94+BF94+BG94+BH94+BI94+BJ94+BK94+BL94+BM94+BN94+BO94+BP94+BQ94+BR94+BS94+BT94+BU94+BV94+BW94+BX94+BY94+BZ94+CA94+CB94+CC94+CD94)</f>
        <v>2168.7691666666669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69000202.72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0</v>
      </c>
      <c r="D615" s="256">
        <f>SUM(C614:C615)</f>
        <v>69000202.72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9152495.3299999982</v>
      </c>
      <c r="D617" s="256">
        <f>(D615/D612)*BJ90</f>
        <v>10998.15061440926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1615216.4499999997</v>
      </c>
      <c r="D618" s="256">
        <f>(D615/D612)*BG90</f>
        <v>207636.7831090171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73220994.92</v>
      </c>
      <c r="D619" s="256">
        <f>(D615/D612)*BN90</f>
        <v>249429.75544377227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149099466.74</v>
      </c>
      <c r="D620" s="256">
        <f>(D615/D612)*CC90</f>
        <v>171820.16431567675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190027.56000000003</v>
      </c>
      <c r="D622" s="256">
        <f>(D615/D612)*CB90</f>
        <v>4150.2455148714189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233922236.09899774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4746293.47</v>
      </c>
      <c r="D624" s="256">
        <f>(D615/D612)*BD90</f>
        <v>24569.4534480388</v>
      </c>
      <c r="E624" s="258">
        <f>(E623/E612)*SUM(C624:D624)</f>
        <v>709771.74936274649</v>
      </c>
      <c r="F624" s="258">
        <f>SUM(C624:E624)</f>
        <v>5480634.6728107845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9349252.6</v>
      </c>
      <c r="D625" s="256">
        <f>(D615/D612)*AY90</f>
        <v>883504.26520582766</v>
      </c>
      <c r="E625" s="258">
        <f>(E623/E612)*SUM(C625:D625)</f>
        <v>1522349.7001610925</v>
      </c>
      <c r="F625" s="258">
        <f>(F624/F612)*AY64</f>
        <v>21847.962180893486</v>
      </c>
      <c r="G625" s="256">
        <f>SUM(C625:F625)</f>
        <v>11776954.527547814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9347983.1</v>
      </c>
      <c r="D626" s="256">
        <f>(D615/D612)*BR90</f>
        <v>44200.114733380615</v>
      </c>
      <c r="E626" s="258">
        <f>(E623/E612)*SUM(C626:D626)</f>
        <v>1397295.7130863878</v>
      </c>
      <c r="F626" s="258">
        <f>(F624/F612)*BR64</f>
        <v>1844.8764381722403</v>
      </c>
      <c r="G626" s="256">
        <f>(G625/G612)*BR91</f>
        <v>0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2845333.6400000006</v>
      </c>
      <c r="D628" s="256">
        <f>(D615/D612)*AZ90</f>
        <v>923595.63687948557</v>
      </c>
      <c r="E628" s="258">
        <f>(E623/E612)*SUM(C628:D628)</f>
        <v>560711.881476961</v>
      </c>
      <c r="F628" s="258">
        <f>(F624/F612)*AZ64</f>
        <v>42886.460566631</v>
      </c>
      <c r="G628" s="256">
        <f>(G625/G612)*AZ91</f>
        <v>0</v>
      </c>
      <c r="H628" s="258">
        <f>SUM(C626:G628)</f>
        <v>15163851.423181018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17937194.519999996</v>
      </c>
      <c r="D629" s="256">
        <f>(D615/D612)*BF90</f>
        <v>851547.37474131782</v>
      </c>
      <c r="E629" s="258">
        <f>(E623/E612)*SUM(C629:D629)</f>
        <v>2795242.3737459984</v>
      </c>
      <c r="F629" s="258">
        <f>(F624/F612)*BF64</f>
        <v>14661.657640510215</v>
      </c>
      <c r="G629" s="256">
        <f>(G625/G612)*BF91</f>
        <v>0</v>
      </c>
      <c r="H629" s="258">
        <f>(H628/H612)*BF60</f>
        <v>607646.00150120119</v>
      </c>
      <c r="I629" s="256">
        <f>SUM(C629:H629)</f>
        <v>22206291.927629024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808175.47000000009</v>
      </c>
      <c r="D630" s="256">
        <f>(D615/D612)*BA90</f>
        <v>24195.931351700372</v>
      </c>
      <c r="E630" s="258">
        <f>(E623/E612)*SUM(C630:D630)</f>
        <v>123833.72046873519</v>
      </c>
      <c r="F630" s="258">
        <f>(F624/F612)*BA64</f>
        <v>2577.9840914355455</v>
      </c>
      <c r="G630" s="256">
        <f>(G625/G612)*BA91</f>
        <v>0</v>
      </c>
      <c r="H630" s="258">
        <f>(H628/H612)*BA60</f>
        <v>26341.651853382096</v>
      </c>
      <c r="I630" s="256">
        <f>(I629/I612)*BA92</f>
        <v>8168.2907840980442</v>
      </c>
      <c r="J630" s="256">
        <f>SUM(C630:I630)</f>
        <v>993293.0485493514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43967947.16</v>
      </c>
      <c r="D631" s="256">
        <f>(D615/D612)*AW90</f>
        <v>412907.92627455748</v>
      </c>
      <c r="E631" s="258">
        <f>(E623/E612)*SUM(C631:D631)</f>
        <v>6602637.2289970322</v>
      </c>
      <c r="F631" s="258">
        <f>(F624/F612)*AW64</f>
        <v>1152.9246723479664</v>
      </c>
      <c r="G631" s="256">
        <f>(G625/G612)*AW91</f>
        <v>3630.058411357697</v>
      </c>
      <c r="H631" s="258">
        <f>(H628/H612)*AW60</f>
        <v>15588.415389334145</v>
      </c>
      <c r="I631" s="256">
        <f>(I629/I612)*AW92</f>
        <v>139393.35336362166</v>
      </c>
      <c r="J631" s="256">
        <f>(J630/J612)*AW93</f>
        <v>1796.2340660158513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14738671.969999999</v>
      </c>
      <c r="D632" s="256">
        <f>(D615/D612)*BB90</f>
        <v>124061.21405329389</v>
      </c>
      <c r="E632" s="258">
        <f>(E623/E612)*SUM(C632:D632)</f>
        <v>2211161.440105489</v>
      </c>
      <c r="F632" s="258">
        <f>(F624/F612)*BB64</f>
        <v>201.75258689737194</v>
      </c>
      <c r="G632" s="256">
        <f>(G625/G612)*BB91</f>
        <v>0</v>
      </c>
      <c r="H632" s="258">
        <f>(H628/H612)*BB60</f>
        <v>279684.88095952349</v>
      </c>
      <c r="I632" s="256">
        <f>(I629/I612)*BB92</f>
        <v>41881.75510525742</v>
      </c>
      <c r="J632" s="256">
        <f>(J630/J612)*BB93</f>
        <v>0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-39747521.969999991</v>
      </c>
      <c r="D634" s="256">
        <f>(D615/D612)*BI90</f>
        <v>14249369.945849232</v>
      </c>
      <c r="E634" s="258">
        <f>(E623/E612)*SUM(C634:D634)</f>
        <v>-3793416.0461308947</v>
      </c>
      <c r="F634" s="258">
        <f>(F624/F612)*BI64</f>
        <v>-81126.476891086117</v>
      </c>
      <c r="G634" s="256">
        <f>(G625/G612)*BI91</f>
        <v>0</v>
      </c>
      <c r="H634" s="258">
        <f>(H628/H612)*BI60</f>
        <v>146339.71216061505</v>
      </c>
      <c r="I634" s="256">
        <f>(I629/I612)*BI92</f>
        <v>4810436.7431057533</v>
      </c>
      <c r="J634" s="256">
        <f>(J630/J612)*BI93</f>
        <v>862.36543495938224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25232487.560000002</v>
      </c>
      <c r="D635" s="256">
        <f>(D615/D612)*BK90</f>
        <v>9255.0474981632651</v>
      </c>
      <c r="E635" s="258">
        <f>(E623/E612)*SUM(C635:D635)</f>
        <v>3755269.4543862171</v>
      </c>
      <c r="F635" s="258">
        <f>(F624/F612)*BK64</f>
        <v>0</v>
      </c>
      <c r="G635" s="256">
        <f>(G625/G612)*BK91</f>
        <v>0</v>
      </c>
      <c r="H635" s="258">
        <f>(H628/H612)*BK60</f>
        <v>7529.7838471904852</v>
      </c>
      <c r="I635" s="256">
        <f>(I629/I612)*BK92</f>
        <v>3124.4062518934193</v>
      </c>
      <c r="J635" s="256">
        <f>(J630/J612)*BK93</f>
        <v>0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101997559.24</v>
      </c>
      <c r="D636" s="256">
        <f>(D615/D612)*BH90</f>
        <v>107532.86129031847</v>
      </c>
      <c r="E636" s="258">
        <f>(E623/E612)*SUM(C636:D636)</f>
        <v>15190398.676807948</v>
      </c>
      <c r="F636" s="258">
        <f>(F624/F612)*BH64</f>
        <v>0.24599585250450573</v>
      </c>
      <c r="G636" s="256">
        <f>(G625/G612)*BH91</f>
        <v>0</v>
      </c>
      <c r="H636" s="258">
        <f>(H628/H612)*BH60</f>
        <v>10148.839098387176</v>
      </c>
      <c r="I636" s="256">
        <f>(I629/I612)*BH92</f>
        <v>36301.957841506053</v>
      </c>
      <c r="J636" s="256">
        <f>(J630/J612)*BH93</f>
        <v>0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3498577.15</v>
      </c>
      <c r="D637" s="256">
        <f>(D615/D612)*BL90</f>
        <v>51836.566480744026</v>
      </c>
      <c r="E637" s="258">
        <f>(E623/E612)*SUM(C637:D637)</f>
        <v>528202.84190574987</v>
      </c>
      <c r="F637" s="258">
        <f>(F624/F612)*BL64</f>
        <v>0</v>
      </c>
      <c r="G637" s="256">
        <f>(G625/G612)*BL91</f>
        <v>0</v>
      </c>
      <c r="H637" s="258">
        <f>(H628/H612)*BL60</f>
        <v>0</v>
      </c>
      <c r="I637" s="256">
        <f>(I629/I612)*BL92</f>
        <v>17499.477168676596</v>
      </c>
      <c r="J637" s="256">
        <f>(J630/J612)*BL93</f>
        <v>0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688066.29</v>
      </c>
      <c r="D639" s="256">
        <f>(D615/D612)*BS90</f>
        <v>57563.905291266579</v>
      </c>
      <c r="E639" s="258">
        <f>(E623/E612)*SUM(C639:D639)</f>
        <v>110929.04084259061</v>
      </c>
      <c r="F639" s="258">
        <f>(F624/F612)*BS64</f>
        <v>379.79510386465847</v>
      </c>
      <c r="G639" s="256">
        <f>(G625/G612)*BS91</f>
        <v>0</v>
      </c>
      <c r="H639" s="258">
        <f>(H628/H612)*BS60</f>
        <v>24679.559097814967</v>
      </c>
      <c r="I639" s="256">
        <f>(I629/I612)*BS92</f>
        <v>19432.966239355035</v>
      </c>
      <c r="J639" s="256">
        <f>(J630/J612)*BS93</f>
        <v>0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11707051.65</v>
      </c>
      <c r="D642" s="256">
        <f>(D615/D612)*BV90</f>
        <v>202531.98112572526</v>
      </c>
      <c r="E642" s="258">
        <f>(E623/E612)*SUM(C642:D642)</f>
        <v>1771814.8988310802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68372.65699210712</v>
      </c>
      <c r="J642" s="256">
        <f>(J630/J612)*BV93</f>
        <v>0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11716538.44</v>
      </c>
      <c r="D643" s="256">
        <f>(D615/D612)*BW90</f>
        <v>177422.99576075317</v>
      </c>
      <c r="E643" s="258">
        <f>(E623/E612)*SUM(C643:D643)</f>
        <v>1769490.7505352683</v>
      </c>
      <c r="F643" s="258">
        <f>(F624/F612)*BW64</f>
        <v>102.12367472772351</v>
      </c>
      <c r="G643" s="256">
        <f>(G625/G612)*BW91</f>
        <v>0</v>
      </c>
      <c r="H643" s="258">
        <f>(H628/H612)*BW60</f>
        <v>117076.80637320589</v>
      </c>
      <c r="I643" s="256">
        <f>(I629/I612)*BW92</f>
        <v>59896.128819929909</v>
      </c>
      <c r="J643" s="256">
        <f>(J630/J612)*BW93</f>
        <v>0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29116959.400000002</v>
      </c>
      <c r="D644" s="256">
        <f>(D615/D612)*BX90</f>
        <v>85360.174627117914</v>
      </c>
      <c r="E644" s="258">
        <f>(E623/E612)*SUM(C644:D644)</f>
        <v>4344493.1834161961</v>
      </c>
      <c r="F644" s="258">
        <f>(F624/F612)*BX64</f>
        <v>18026.4243070052</v>
      </c>
      <c r="G644" s="256">
        <f>(G625/G612)*BX91</f>
        <v>0</v>
      </c>
      <c r="H644" s="258">
        <f>(H628/H612)*BX60</f>
        <v>175552.25150088588</v>
      </c>
      <c r="I644" s="256">
        <f>(I629/I612)*BX92</f>
        <v>28816.69308781072</v>
      </c>
      <c r="J644" s="256">
        <f>(J630/J612)*BX93</f>
        <v>0</v>
      </c>
      <c r="K644" s="258">
        <f>SUM(C631:J644)</f>
        <v>256831942.81171271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4986419.82</v>
      </c>
      <c r="D645" s="256">
        <f>(D615/D612)*BY90</f>
        <v>182444.79283374758</v>
      </c>
      <c r="E645" s="258">
        <f>(E623/E612)*SUM(C645:D645)</f>
        <v>768983.33432282321</v>
      </c>
      <c r="F645" s="258">
        <f>(F624/F612)*BY64</f>
        <v>379.41628445752934</v>
      </c>
      <c r="G645" s="256">
        <f>(G625/G612)*BY91</f>
        <v>0</v>
      </c>
      <c r="H645" s="258">
        <f>(H628/H612)*BY60</f>
        <v>72527.683879292948</v>
      </c>
      <c r="I645" s="256">
        <f>(I629/I612)*BY92</f>
        <v>61591.43445436535</v>
      </c>
      <c r="J645" s="256">
        <f>(J630/J612)*BY93</f>
        <v>0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13153602.189999998</v>
      </c>
      <c r="D646" s="256">
        <f>(D615/D612)*BZ90</f>
        <v>0</v>
      </c>
      <c r="E646" s="258">
        <f>(E623/E612)*SUM(C646:D646)</f>
        <v>1956890.2705069797</v>
      </c>
      <c r="F646" s="258">
        <f>(F624/F612)*BZ64</f>
        <v>505.62849337927327</v>
      </c>
      <c r="G646" s="256">
        <f>(G625/G612)*BZ91</f>
        <v>0</v>
      </c>
      <c r="H646" s="258">
        <f>(H628/H612)*BZ60</f>
        <v>211236.87929844073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2668309.3</v>
      </c>
      <c r="D647" s="256">
        <f>(D615/D612)*CA90</f>
        <v>29549.748065884505</v>
      </c>
      <c r="E647" s="258">
        <f>(E623/E612)*SUM(C647:D647)</f>
        <v>401366.4124929228</v>
      </c>
      <c r="F647" s="258">
        <f>(F624/F612)*CA64</f>
        <v>358.41429976415861</v>
      </c>
      <c r="G647" s="256">
        <f>(G625/G612)*CA91</f>
        <v>0</v>
      </c>
      <c r="H647" s="258">
        <f>(H628/H612)*CA60</f>
        <v>38631.064955151181</v>
      </c>
      <c r="I647" s="256">
        <f>(I629/I612)*CA92</f>
        <v>9975.682741471368</v>
      </c>
      <c r="J647" s="256">
        <f>(J630/J612)*CA93</f>
        <v>0</v>
      </c>
      <c r="K647" s="258">
        <v>0</v>
      </c>
      <c r="L647" s="258">
        <f>SUM(C645:K647)</f>
        <v>24542772.072628681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571037304.72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85921072.38000001</v>
      </c>
      <c r="D668" s="256">
        <f>(D615/D612)*C90</f>
        <v>4831674.325958157</v>
      </c>
      <c r="E668" s="258">
        <f>(E623/E612)*SUM(C668:D668)</f>
        <v>13501485.333476847</v>
      </c>
      <c r="F668" s="258">
        <f>(F624/F612)*C64</f>
        <v>74140.719226455956</v>
      </c>
      <c r="G668" s="256">
        <f>(G625/G612)*C91</f>
        <v>1325914.3304930937</v>
      </c>
      <c r="H668" s="258">
        <f>(H628/H612)*C60</f>
        <v>1168652.6729522462</v>
      </c>
      <c r="I668" s="256">
        <f>(I629/I612)*C92</f>
        <v>1631122.2037631392</v>
      </c>
      <c r="J668" s="256">
        <f>(J630/J612)*C93</f>
        <v>101982.96325388721</v>
      </c>
      <c r="K668" s="256">
        <f>(K644/K612)*C89</f>
        <v>13705023.798158789</v>
      </c>
      <c r="L668" s="256">
        <f>(L647/L612)*C94</f>
        <v>4553834.5698200017</v>
      </c>
      <c r="M668" s="231">
        <f ref="M668:M713" t="shared" si="18">ROUND(SUM(D668:L668),0)</f>
        <v>40893831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129808005.77</v>
      </c>
      <c r="D669" s="256">
        <f>(D615/D612)*D90</f>
        <v>7494720.8630305519</v>
      </c>
      <c r="E669" s="258">
        <f>(E623/E612)*SUM(C669:D669)</f>
        <v>20426828.026358083</v>
      </c>
      <c r="F669" s="258">
        <f>(F624/F612)*D64</f>
        <v>95516.2881611304</v>
      </c>
      <c r="G669" s="256">
        <f>(G625/G612)*D91</f>
        <v>6618768.3564910917</v>
      </c>
      <c r="H669" s="258">
        <f>(H628/H612)*D60</f>
        <v>2085019.8121882572</v>
      </c>
      <c r="I669" s="256">
        <f>(I629/I612)*D92</f>
        <v>2530138.5784671446</v>
      </c>
      <c r="J669" s="256">
        <f>(J630/J612)*D93</f>
        <v>202831.83707262747</v>
      </c>
      <c r="K669" s="256">
        <f>(K644/K612)*D89</f>
        <v>20605210.895889379</v>
      </c>
      <c r="L669" s="256">
        <f>(L647/L612)*D94</f>
        <v>6493323.5486090882</v>
      </c>
      <c r="M669" s="231">
        <f t="shared" si="18"/>
        <v>66552358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33055128.15</v>
      </c>
      <c r="D670" s="256">
        <f>(D615/D612)*E90</f>
        <v>1761820.7235180661</v>
      </c>
      <c r="E670" s="258">
        <f>(E623/E612)*SUM(C670:D670)</f>
        <v>5179793.9085556651</v>
      </c>
      <c r="F670" s="258">
        <f>(F624/F612)*E64</f>
        <v>16857.313036533797</v>
      </c>
      <c r="G670" s="256">
        <f>(G625/G612)*E91</f>
        <v>1048401.1618256349</v>
      </c>
      <c r="H670" s="258">
        <f>(H628/H612)*E60</f>
        <v>523609.58445078443</v>
      </c>
      <c r="I670" s="256">
        <f>(I629/I612)*E92</f>
        <v>594772.06187949574</v>
      </c>
      <c r="J670" s="256">
        <f>(J630/J612)*E93</f>
        <v>40354.5844805156</v>
      </c>
      <c r="K670" s="256">
        <f>(K644/K612)*E89</f>
        <v>4942310.614118048</v>
      </c>
      <c r="L670" s="256">
        <f>(L647/L612)*E94</f>
        <v>1585651.8173357176</v>
      </c>
      <c r="M670" s="231">
        <f t="shared" si="18"/>
        <v>15693572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6330693.71</v>
      </c>
      <c r="D672" s="256">
        <f>(D615/D612)*G90</f>
        <v>313219.029007346</v>
      </c>
      <c r="E672" s="258">
        <f>(E623/E612)*SUM(C672:D672)</f>
        <v>988429.48184529645</v>
      </c>
      <c r="F672" s="258">
        <f>(F624/F612)*G64</f>
        <v>2369.7483655283518</v>
      </c>
      <c r="G672" s="256">
        <f>(G625/G612)*G91</f>
        <v>444791.86056984618</v>
      </c>
      <c r="H672" s="258">
        <f>(H628/H612)*G60</f>
        <v>91868.399580437763</v>
      </c>
      <c r="I672" s="256">
        <f>(I629/I612)*G92</f>
        <v>105739.43490152303</v>
      </c>
      <c r="J672" s="256">
        <f>(J630/J612)*G93</f>
        <v>10897.750268884447</v>
      </c>
      <c r="K672" s="256">
        <f>(K644/K612)*G89</f>
        <v>997583.53279059974</v>
      </c>
      <c r="L672" s="256">
        <f>(L647/L612)*G94</f>
        <v>277837.75620956515</v>
      </c>
      <c r="M672" s="231">
        <f t="shared" si="18"/>
        <v>3232737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8201353.46</v>
      </c>
      <c r="D673" s="256">
        <f>(D615/D612)*H90</f>
        <v>519486.23109645554</v>
      </c>
      <c r="E673" s="258">
        <f>(E623/E612)*SUM(C673:D673)</f>
        <v>1297418.4634481294</v>
      </c>
      <c r="F673" s="258">
        <f>(F624/F612)*H64</f>
        <v>2109.865348701685</v>
      </c>
      <c r="G673" s="256">
        <f>(G625/G612)*H91</f>
        <v>567612.77987980959</v>
      </c>
      <c r="H673" s="258">
        <f>(H628/H612)*H60</f>
        <v>150016.46280171812</v>
      </c>
      <c r="I673" s="256">
        <f>(I629/I612)*H92</f>
        <v>175373.06302668134</v>
      </c>
      <c r="J673" s="256">
        <f>(J630/J612)*H93</f>
        <v>0</v>
      </c>
      <c r="K673" s="256">
        <f>(K644/K612)*H89</f>
        <v>1416977.1739823262</v>
      </c>
      <c r="L673" s="256">
        <f>(L647/L612)*H94</f>
        <v>299555.91358349181</v>
      </c>
      <c r="M673" s="231">
        <f t="shared" si="18"/>
        <v>4428550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4007334.69</v>
      </c>
      <c r="D679" s="256">
        <f>(D615/D612)*N90</f>
        <v>0</v>
      </c>
      <c r="E679" s="258">
        <f>(E623/E612)*SUM(C679:D679)</f>
        <v>596179.97809663916</v>
      </c>
      <c r="F679" s="258">
        <f>(F624/F612)*N64</f>
        <v>256.69951323400517</v>
      </c>
      <c r="G679" s="256">
        <f>(G625/G612)*N91</f>
        <v>21470.352304267621</v>
      </c>
      <c r="H679" s="258">
        <f>(H628/H612)*N60</f>
        <v>55705.290535068067</v>
      </c>
      <c r="I679" s="256">
        <f>(I629/I612)*N92</f>
        <v>0</v>
      </c>
      <c r="J679" s="256">
        <f>(J630/J612)*N93</f>
        <v>0</v>
      </c>
      <c r="K679" s="256">
        <f>(K644/K612)*N89</f>
        <v>8029.4420802080822</v>
      </c>
      <c r="L679" s="256">
        <f>(L647/L612)*N94</f>
        <v>202300.43942052787</v>
      </c>
      <c r="M679" s="231">
        <f t="shared" si="18"/>
        <v>883942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31250692.32</v>
      </c>
      <c r="D680" s="256">
        <f>(D615/D612)*O90</f>
        <v>601951.6094769506</v>
      </c>
      <c r="E680" s="258">
        <f>(E623/E612)*SUM(C680:D680)</f>
        <v>4738787.7552587492</v>
      </c>
      <c r="F680" s="258">
        <f>(F624/F612)*O64</f>
        <v>19651.017378312888</v>
      </c>
      <c r="G680" s="256">
        <f>(G625/G612)*O91</f>
        <v>770126.9366018821</v>
      </c>
      <c r="H680" s="258">
        <f>(H628/H612)*O60</f>
        <v>398272.68074688135</v>
      </c>
      <c r="I680" s="256">
        <f>(I629/I612)*O92</f>
        <v>203212.50348637736</v>
      </c>
      <c r="J680" s="256">
        <f>(J630/J612)*O93</f>
        <v>61955.653996079207</v>
      </c>
      <c r="K680" s="256">
        <f>(K644/K612)*O89</f>
        <v>3907470.1134063164</v>
      </c>
      <c r="L680" s="256">
        <f>(L647/L612)*O94</f>
        <v>1532483.3539079281</v>
      </c>
      <c r="M680" s="231">
        <f t="shared" si="18"/>
        <v>12233912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141841974.99</v>
      </c>
      <c r="D681" s="256">
        <f>(D615/D612)*P90</f>
        <v>4829391.6909249779</v>
      </c>
      <c r="E681" s="258">
        <f>(E623/E612)*SUM(C681:D681)</f>
        <v>21820621.170835618</v>
      </c>
      <c r="F681" s="258">
        <f>(F624/F612)*P64</f>
        <v>880146.898132198</v>
      </c>
      <c r="G681" s="256">
        <f>(G625/G612)*P91</f>
        <v>560148.58857371355</v>
      </c>
      <c r="H681" s="258">
        <f>(H628/H612)*P60</f>
        <v>820847.17223803943</v>
      </c>
      <c r="I681" s="256">
        <f>(I629/I612)*P92</f>
        <v>1630351.6102929413</v>
      </c>
      <c r="J681" s="256">
        <f>(J630/J612)*P93</f>
        <v>176708.10236297606</v>
      </c>
      <c r="K681" s="256">
        <f>(K644/K612)*P89</f>
        <v>36779462.719559684</v>
      </c>
      <c r="L681" s="256">
        <f>(L647/L612)*P94</f>
        <v>1934858.6638648121</v>
      </c>
      <c r="M681" s="231">
        <f t="shared" si="18"/>
        <v>69432537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25512383.790000003</v>
      </c>
      <c r="D682" s="256">
        <f>(D615/D612)*Q90</f>
        <v>1551486.2808243826</v>
      </c>
      <c r="E682" s="258">
        <f>(E623/E612)*SUM(C682:D682)</f>
        <v>4026351.3567503816</v>
      </c>
      <c r="F682" s="258">
        <f>(F624/F612)*Q64</f>
        <v>16498.776922654029</v>
      </c>
      <c r="G682" s="256">
        <f>(G625/G612)*Q91</f>
        <v>59725.491431067523</v>
      </c>
      <c r="H682" s="258">
        <f>(H628/H612)*Q60</f>
        <v>316578.30348839989</v>
      </c>
      <c r="I682" s="256">
        <f>(I629/I612)*Q92</f>
        <v>431154.05197092472</v>
      </c>
      <c r="J682" s="256">
        <f>(J630/J612)*Q93</f>
        <v>33216.412778116704</v>
      </c>
      <c r="K682" s="256">
        <f>(K644/K612)*Q89</f>
        <v>2488666.2969075595</v>
      </c>
      <c r="L682" s="256">
        <f>(L647/L612)*Q94</f>
        <v>1062633.6991788142</v>
      </c>
      <c r="M682" s="231">
        <f t="shared" si="18"/>
        <v>9986311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24147886.929999996</v>
      </c>
      <c r="D683" s="256">
        <f>(D615/D612)*R90</f>
        <v>184684.26531357219</v>
      </c>
      <c r="E683" s="258">
        <f>(E623/E612)*SUM(C683:D683)</f>
        <v>3620010.0277266726</v>
      </c>
      <c r="F683" s="258">
        <f>(F624/F612)*R64</f>
        <v>59010.731059487094</v>
      </c>
      <c r="G683" s="256">
        <f>(G625/G612)*R91</f>
        <v>0</v>
      </c>
      <c r="H683" s="258">
        <f>(H628/H612)*R60</f>
        <v>231056.07624740031</v>
      </c>
      <c r="I683" s="256">
        <f>(I629/I612)*R92</f>
        <v>62347.456702581352</v>
      </c>
      <c r="J683" s="256">
        <f>(J630/J612)*R93</f>
        <v>4.5328012350033235</v>
      </c>
      <c r="K683" s="256">
        <f>(K644/K612)*R89</f>
        <v>6941049.4588042563</v>
      </c>
      <c r="L683" s="256">
        <f>(L647/L612)*R94</f>
        <v>47.151883139224282</v>
      </c>
      <c r="M683" s="231">
        <f t="shared" si="18"/>
        <v>11098210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19573697.78</v>
      </c>
      <c r="D684" s="256">
        <f>(D615/D612)*S90</f>
        <v>1165388.9405758944</v>
      </c>
      <c r="E684" s="258">
        <f>(E623/E612)*SUM(C684:D684)</f>
        <v>3085399.454572944</v>
      </c>
      <c r="F684" s="258">
        <f>(F624/F612)*S64</f>
        <v>56335.140714753834</v>
      </c>
      <c r="G684" s="256">
        <f>(G625/G612)*S91</f>
        <v>0</v>
      </c>
      <c r="H684" s="258">
        <f>(H628/H612)*S60</f>
        <v>149361.69898891894</v>
      </c>
      <c r="I684" s="256">
        <f>(I629/I612)*S92</f>
        <v>393422.99351196061</v>
      </c>
      <c r="J684" s="256">
        <f>(J630/J612)*S93</f>
        <v>13724.827018224394</v>
      </c>
      <c r="K684" s="256">
        <f>(K644/K612)*S89</f>
        <v>0</v>
      </c>
      <c r="L684" s="256">
        <f>(L647/L612)*S94</f>
        <v>75.443013022758848</v>
      </c>
      <c r="M684" s="231">
        <f t="shared" si="18"/>
        <v>4863708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91958339.25</v>
      </c>
      <c r="D686" s="256">
        <f>(D615/D612)*U90</f>
        <v>2815900.0793851092</v>
      </c>
      <c r="E686" s="258">
        <f>(E623/E612)*SUM(C686:D686)</f>
        <v>14099771.618406659</v>
      </c>
      <c r="F686" s="258">
        <f>(F624/F612)*U64</f>
        <v>276778.93333650316</v>
      </c>
      <c r="G686" s="256">
        <f>(G625/G612)*U91</f>
        <v>0</v>
      </c>
      <c r="H686" s="258">
        <f>(H628/H612)*U60</f>
        <v>848725.00072914269</v>
      </c>
      <c r="I686" s="256">
        <f>(I629/I612)*U92</f>
        <v>950618.11562653212</v>
      </c>
      <c r="J686" s="256">
        <f>(J630/J612)*U93</f>
        <v>4472.7712561860653</v>
      </c>
      <c r="K686" s="256">
        <f>(K644/K612)*U89</f>
        <v>25420742.583204348</v>
      </c>
      <c r="L686" s="256">
        <f>(L647/L612)*U94</f>
        <v>47.151883139224282</v>
      </c>
      <c r="M686" s="231">
        <f t="shared" si="18"/>
        <v>44417056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71944318.44</v>
      </c>
      <c r="D687" s="256">
        <f>(D615/D612)*V90</f>
        <v>1408925.3473885492</v>
      </c>
      <c r="E687" s="258">
        <f>(E623/E612)*SUM(C687:D687)</f>
        <v>10912923.091652906</v>
      </c>
      <c r="F687" s="258">
        <f>(F624/F612)*V64</f>
        <v>614714.11969465332</v>
      </c>
      <c r="G687" s="256">
        <f>(G625/G612)*V91</f>
        <v>67286.441823784931</v>
      </c>
      <c r="H687" s="258">
        <f>(H628/H612)*V60</f>
        <v>391850.95873673557</v>
      </c>
      <c r="I687" s="256">
        <f>(I629/I612)*V92</f>
        <v>568249.63571431977</v>
      </c>
      <c r="J687" s="256">
        <f>(J630/J612)*V93</f>
        <v>34431.034400743825</v>
      </c>
      <c r="K687" s="256">
        <f>(K644/K612)*V89</f>
        <v>22991967.722836718</v>
      </c>
      <c r="L687" s="256">
        <f>(L647/L612)*V94</f>
        <v>620481.0606056801</v>
      </c>
      <c r="M687" s="231">
        <f t="shared" si="18"/>
        <v>37610829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7139201.57</v>
      </c>
      <c r="D688" s="256">
        <f>(D615/D612)*W90</f>
        <v>869642.44518615713</v>
      </c>
      <c r="E688" s="258">
        <f>(E623/E612)*SUM(C688:D688)</f>
        <v>1191493.3038830063</v>
      </c>
      <c r="F688" s="258">
        <f>(F624/F612)*W64</f>
        <v>9300.2517865778373</v>
      </c>
      <c r="G688" s="256">
        <f>(G625/G612)*W91</f>
        <v>0</v>
      </c>
      <c r="H688" s="258">
        <f>(H628/H612)*W60</f>
        <v>98944.88540338265</v>
      </c>
      <c r="I688" s="256">
        <f>(I629/I612)*W92</f>
        <v>293582.10135504359</v>
      </c>
      <c r="J688" s="256">
        <f>(J630/J612)*W93</f>
        <v>8641.8657502479928</v>
      </c>
      <c r="K688" s="256">
        <f>(K644/K612)*W89</f>
        <v>4880961.1112790359</v>
      </c>
      <c r="L688" s="256">
        <f>(L647/L612)*W94</f>
        <v>2583.9231960294906</v>
      </c>
      <c r="M688" s="231">
        <f t="shared" si="18"/>
        <v>7355150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7282368.53</v>
      </c>
      <c r="D689" s="256">
        <f>(D615/D612)*X90</f>
        <v>605935.84517122724</v>
      </c>
      <c r="E689" s="258">
        <f>(E623/E612)*SUM(C689:D689)</f>
        <v>1173560.3570484913</v>
      </c>
      <c r="F689" s="258">
        <f>(F624/F612)*X64</f>
        <v>13290.161391493664</v>
      </c>
      <c r="G689" s="256">
        <f>(G625/G612)*X91</f>
        <v>0</v>
      </c>
      <c r="H689" s="258">
        <f>(H628/H612)*X60</f>
        <v>95620.6998922484</v>
      </c>
      <c r="I689" s="256">
        <f>(I629/I612)*X92</f>
        <v>204557.53936163196</v>
      </c>
      <c r="J689" s="256">
        <f>(J630/J612)*X93</f>
        <v>12504.978727096292</v>
      </c>
      <c r="K689" s="256">
        <f>(K644/K612)*X89</f>
        <v>8490737.2091831118</v>
      </c>
      <c r="L689" s="256">
        <f>(L647/L612)*X94</f>
        <v>0</v>
      </c>
      <c r="M689" s="231">
        <f t="shared" si="18"/>
        <v>10596207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53936296.73</v>
      </c>
      <c r="D690" s="256">
        <f>(D615/D612)*Y90</f>
        <v>3352735.5818073815</v>
      </c>
      <c r="E690" s="258">
        <f>(E623/E612)*SUM(C690:D690)</f>
        <v>8523015.0888222866</v>
      </c>
      <c r="F690" s="258">
        <f>(F624/F612)*Y64</f>
        <v>123504.53991285279</v>
      </c>
      <c r="G690" s="256">
        <f>(G625/G612)*Y91</f>
        <v>32830.970272887018</v>
      </c>
      <c r="H690" s="258">
        <f>(H628/H612)*Y60</f>
        <v>660455.22132581158</v>
      </c>
      <c r="I690" s="256">
        <f>(I629/I612)*Y92</f>
        <v>1131848.1093504287</v>
      </c>
      <c r="J690" s="256">
        <f>(J630/J612)*Y93</f>
        <v>71009.908772532537</v>
      </c>
      <c r="K690" s="256">
        <f>(K644/K612)*Y89</f>
        <v>15284589.978167219</v>
      </c>
      <c r="L690" s="256">
        <f>(L647/L612)*Y94</f>
        <v>270595.22695938026</v>
      </c>
      <c r="M690" s="231">
        <f t="shared" si="18"/>
        <v>29450585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10389519.230000002</v>
      </c>
      <c r="D691" s="256">
        <f>(D615/D612)*Z90</f>
        <v>1422870.1723185172</v>
      </c>
      <c r="E691" s="258">
        <f>(E623/E612)*SUM(C691:D691)</f>
        <v>1757355.1000660809</v>
      </c>
      <c r="F691" s="258">
        <f>(F624/F612)*Z64</f>
        <v>2727.1152296317982</v>
      </c>
      <c r="G691" s="256">
        <f>(G625/G612)*Z91</f>
        <v>0</v>
      </c>
      <c r="H691" s="258">
        <f>(H628/H612)*Z60</f>
        <v>136090.14016795109</v>
      </c>
      <c r="I691" s="256">
        <f>(I629/I612)*Z92</f>
        <v>480345.936950287</v>
      </c>
      <c r="J691" s="256">
        <f>(J630/J612)*Z93</f>
        <v>13355.192767975685</v>
      </c>
      <c r="K691" s="256">
        <f>(K644/K612)*Z89</f>
        <v>5214611.06075999</v>
      </c>
      <c r="L691" s="256">
        <f>(L647/L612)*Z94</f>
        <v>82176.301935040072</v>
      </c>
      <c r="M691" s="231">
        <f t="shared" si="18"/>
        <v>9109531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6597021.54</v>
      </c>
      <c r="D692" s="256">
        <f>(D615/D612)*AA90</f>
        <v>172401.19868775873</v>
      </c>
      <c r="E692" s="258">
        <f>(E623/E612)*SUM(C692:D692)</f>
        <v>1007101.8799973902</v>
      </c>
      <c r="F692" s="258">
        <f>(F624/F612)*AA64</f>
        <v>51960.831219317566</v>
      </c>
      <c r="G692" s="256">
        <f>(G625/G612)*AA91</f>
        <v>0</v>
      </c>
      <c r="H692" s="258">
        <f>(H628/H612)*AA60</f>
        <v>23294.481801509024</v>
      </c>
      <c r="I692" s="256">
        <f>(I629/I612)*AA92</f>
        <v>58200.823185494461</v>
      </c>
      <c r="J692" s="256">
        <f>(J630/J612)*AA93</f>
        <v>6444.5066690957947</v>
      </c>
      <c r="K692" s="256">
        <f>(K644/K612)*AA89</f>
        <v>1534374.0975747281</v>
      </c>
      <c r="L692" s="256">
        <f>(L647/L612)*AA94</f>
        <v>0</v>
      </c>
      <c r="M692" s="231">
        <f t="shared" si="18"/>
        <v>2853778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190354092.3</v>
      </c>
      <c r="D693" s="256">
        <f>(D615/D612)*AB90</f>
        <v>978238.59937738569</v>
      </c>
      <c r="E693" s="258">
        <f>(E623/E612)*SUM(C693:D693)</f>
        <v>28464930.850277878</v>
      </c>
      <c r="F693" s="258">
        <f>(F624/F612)*AB64</f>
        <v>2397797.0152992983</v>
      </c>
      <c r="G693" s="256">
        <f>(G625/G612)*AB91</f>
        <v>0</v>
      </c>
      <c r="H693" s="258">
        <f>(H628/H612)*AB60</f>
        <v>832406.27185630181</v>
      </c>
      <c r="I693" s="256">
        <f>(I629/I612)*AB92</f>
        <v>330243.01564575819</v>
      </c>
      <c r="J693" s="256">
        <f>(J630/J612)*AB93</f>
        <v>1720.0620846467109</v>
      </c>
      <c r="K693" s="256">
        <f>(K644/K612)*AB89</f>
        <v>44068415.709909558</v>
      </c>
      <c r="L693" s="256">
        <f>(L647/L612)*AB94</f>
        <v>28.29112988353457</v>
      </c>
      <c r="M693" s="231">
        <f t="shared" si="18"/>
        <v>77073780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14785883.819999998</v>
      </c>
      <c r="D694" s="256">
        <f>(D615/D612)*AC90</f>
        <v>217265.35270351879</v>
      </c>
      <c r="E694" s="258">
        <f>(E623/E612)*SUM(C694:D694)</f>
        <v>2232051.4349558842</v>
      </c>
      <c r="F694" s="258">
        <f>(F624/F612)*AC64</f>
        <v>16458.161918299742</v>
      </c>
      <c r="G694" s="256">
        <f>(G625/G612)*AC91</f>
        <v>0</v>
      </c>
      <c r="H694" s="258">
        <f>(H628/H612)*AC60</f>
        <v>198846.73330239486</v>
      </c>
      <c r="I694" s="256">
        <f>(I629/I612)*AC92</f>
        <v>73346.487572475569</v>
      </c>
      <c r="J694" s="256">
        <f>(J630/J612)*AC93</f>
        <v>1380.436721958816</v>
      </c>
      <c r="K694" s="256">
        <f>(K644/K612)*AC89</f>
        <v>3654685.4320539949</v>
      </c>
      <c r="L694" s="256">
        <f>(L647/L612)*AC94</f>
        <v>0</v>
      </c>
      <c r="M694" s="231">
        <f t="shared" si="18"/>
        <v>6394034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2193646.5900000003</v>
      </c>
      <c r="D695" s="256">
        <f>(D615/D612)*AD90</f>
        <v>84540.501137930813</v>
      </c>
      <c r="E695" s="258">
        <f>(E623/E612)*SUM(C695:D695)</f>
        <v>338930.8942634532</v>
      </c>
      <c r="F695" s="258">
        <f>(F624/F612)*AD64</f>
        <v>4391.4665815283433</v>
      </c>
      <c r="G695" s="256">
        <f>(G625/G612)*AD91</f>
        <v>0</v>
      </c>
      <c r="H695" s="258">
        <f>(H628/H612)*AD60</f>
        <v>37774.835353798415</v>
      </c>
      <c r="I695" s="256">
        <f>(I629/I612)*AD92</f>
        <v>28539.979978057832</v>
      </c>
      <c r="J695" s="256">
        <f>(J630/J612)*AD93</f>
        <v>77.4777768018395</v>
      </c>
      <c r="K695" s="256">
        <f>(K644/K612)*AD89</f>
        <v>791636.92669235216</v>
      </c>
      <c r="L695" s="256">
        <f>(L647/L612)*AD94</f>
        <v>55224.285532659473</v>
      </c>
      <c r="M695" s="231">
        <f t="shared" si="18"/>
        <v>1341116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15656489.24</v>
      </c>
      <c r="D696" s="256">
        <f>(D615/D612)*AE90</f>
        <v>1116748.0631416014</v>
      </c>
      <c r="E696" s="258">
        <f>(E623/E612)*SUM(C696:D696)</f>
        <v>2495391.3315377934</v>
      </c>
      <c r="F696" s="258">
        <f>(F624/F612)*AE64</f>
        <v>2212.6132467837188</v>
      </c>
      <c r="G696" s="256">
        <f>(G625/G612)*AE91</f>
        <v>0</v>
      </c>
      <c r="H696" s="258">
        <f>(H628/H612)*AE60</f>
        <v>278803.46813460148</v>
      </c>
      <c r="I696" s="256">
        <f>(I629/I612)*AE92</f>
        <v>377002.34720156115</v>
      </c>
      <c r="J696" s="256">
        <f>(J630/J612)*AE93</f>
        <v>6842.5598397028816</v>
      </c>
      <c r="K696" s="256">
        <f>(K644/K612)*AE89</f>
        <v>2001031.6909673195</v>
      </c>
      <c r="L696" s="256">
        <f>(L647/L612)*AE94</f>
        <v>537.53146778715688</v>
      </c>
      <c r="M696" s="231">
        <f t="shared" si="18"/>
        <v>6278570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0</v>
      </c>
      <c r="D697" s="256">
        <f>(D615/D612)*AF90</f>
        <v>144511.54882782282</v>
      </c>
      <c r="E697" s="258">
        <f>(E623/E612)*SUM(C697:D697)</f>
        <v>21499.300327940116</v>
      </c>
      <c r="F697" s="258">
        <f>(F624/F612)*AF64</f>
        <v>0</v>
      </c>
      <c r="G697" s="256">
        <f>(G625/G612)*AF91</f>
        <v>0</v>
      </c>
      <c r="H697" s="258">
        <f>(H628/H612)*AF60</f>
        <v>6169.8897744537417</v>
      </c>
      <c r="I697" s="256">
        <f>(I629/I612)*AF92</f>
        <v>48785.5720587125</v>
      </c>
      <c r="J697" s="256">
        <f>(J630/J612)*AF93</f>
        <v>11336.623057997831</v>
      </c>
      <c r="K697" s="256">
        <f>(K644/K612)*AF89</f>
        <v>0</v>
      </c>
      <c r="L697" s="256">
        <f>(L647/L612)*AF94</f>
        <v>584.68335092638108</v>
      </c>
      <c r="M697" s="231">
        <f t="shared" si="18"/>
        <v>232888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39957784.99</v>
      </c>
      <c r="D698" s="256">
        <f>(D615/D612)*AG90</f>
        <v>1102097.6964741054</v>
      </c>
      <c r="E698" s="258">
        <f>(E623/E612)*SUM(C698:D698)</f>
        <v>6108568.875406987</v>
      </c>
      <c r="F698" s="258">
        <f>(F624/F612)*AG64</f>
        <v>27700.676207567132</v>
      </c>
      <c r="G698" s="256">
        <f>(G625/G612)*AG91</f>
        <v>159301.40310173584</v>
      </c>
      <c r="H698" s="258">
        <f>(H628/H612)*AG60</f>
        <v>447757.71506035724</v>
      </c>
      <c r="I698" s="256">
        <f>(I629/I612)*AG92</f>
        <v>372056.53820192715</v>
      </c>
      <c r="J698" s="256">
        <f>(J630/J612)*AG93</f>
        <v>75276.5526359419</v>
      </c>
      <c r="K698" s="256">
        <f>(K644/K612)*AG89</f>
        <v>9507584.318851104</v>
      </c>
      <c r="L698" s="256">
        <f>(L647/L612)*AG94</f>
        <v>1068593.697207612</v>
      </c>
      <c r="M698" s="231">
        <f t="shared" si="18"/>
        <v>18868937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117749847.24999999</v>
      </c>
      <c r="D701" s="256">
        <f>(D615/D612)*AJ90</f>
        <v>9112161.600503616</v>
      </c>
      <c r="E701" s="258">
        <f>(E623/E612)*SUM(C701:D701)</f>
        <v>18873539.524044316</v>
      </c>
      <c r="F701" s="258">
        <f>(F624/F612)*AJ64</f>
        <v>125106.74215281571</v>
      </c>
      <c r="G701" s="256">
        <f>(G625/G612)*AJ91</f>
        <v>0</v>
      </c>
      <c r="H701" s="258">
        <f>(H628/H612)*AJ60</f>
        <v>2029062.6894174977</v>
      </c>
      <c r="I701" s="256">
        <f>(I629/I612)*AJ92</f>
        <v>3126888.5436227825</v>
      </c>
      <c r="J701" s="256">
        <f>(J630/J612)*AJ93</f>
        <v>70339.9485463034</v>
      </c>
      <c r="K701" s="256">
        <f>(K644/K612)*AJ89</f>
        <v>14771571.241194764</v>
      </c>
      <c r="L701" s="256">
        <f>(L647/L612)*AJ94</f>
        <v>2798520.8465727279</v>
      </c>
      <c r="M701" s="231">
        <f t="shared" si="18"/>
        <v>50907191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4678257.9300000006</v>
      </c>
      <c r="D702" s="256">
        <f>(D615/D612)*AK90</f>
        <v>167005.87951842591</v>
      </c>
      <c r="E702" s="258">
        <f>(E623/E612)*SUM(C702:D702)</f>
        <v>720840.53249645943</v>
      </c>
      <c r="F702" s="258">
        <f>(F624/F612)*AK64</f>
        <v>277.55068045091258</v>
      </c>
      <c r="G702" s="256">
        <f>(G625/G612)*AK91</f>
        <v>0</v>
      </c>
      <c r="H702" s="258">
        <f>(H628/H612)*AK60</f>
        <v>82701.706201249326</v>
      </c>
      <c r="I702" s="256">
        <f>(I629/I612)*AK92</f>
        <v>56379.4204377539</v>
      </c>
      <c r="J702" s="256">
        <f>(J630/J612)*AK93</f>
        <v>0</v>
      </c>
      <c r="K702" s="256">
        <f>(K644/K612)*AK89</f>
        <v>660672.607749387</v>
      </c>
      <c r="L702" s="256">
        <f>(L647/L612)*AK94</f>
        <v>150.8860260455177</v>
      </c>
      <c r="M702" s="231">
        <f t="shared" si="18"/>
        <v>1688029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1866582.6199999999</v>
      </c>
      <c r="D703" s="256">
        <f>(D615/D612)*AL90</f>
        <v>70512.671297665409</v>
      </c>
      <c r="E703" s="258">
        <f>(E623/E612)*SUM(C703:D703)</f>
        <v>288185.91849061276</v>
      </c>
      <c r="F703" s="258">
        <f>(F624/F612)*AL64</f>
        <v>72.753569330869382</v>
      </c>
      <c r="G703" s="256">
        <f>(G625/G612)*AL91</f>
        <v>0</v>
      </c>
      <c r="H703" s="258">
        <f>(H628/H612)*AL60</f>
        <v>33216.671887773409</v>
      </c>
      <c r="I703" s="256">
        <f>(I629/I612)*AL92</f>
        <v>23804.332833932378</v>
      </c>
      <c r="J703" s="256">
        <f>(J630/J612)*AL93</f>
        <v>0</v>
      </c>
      <c r="K703" s="256">
        <f>(K644/K612)*AL89</f>
        <v>389850.55615082133</v>
      </c>
      <c r="L703" s="256">
        <f>(L647/L612)*AL94</f>
        <v>0</v>
      </c>
      <c r="M703" s="231">
        <f t="shared" si="18"/>
        <v>805643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135388.78999999998</v>
      </c>
      <c r="D705" s="256">
        <f>(D615/D612)*AN90</f>
        <v>68935.57800201427</v>
      </c>
      <c r="E705" s="258">
        <f>(E623/E612)*SUM(C705:D705)</f>
        <v>30397.784728095794</v>
      </c>
      <c r="F705" s="258">
        <f>(F624/F612)*AN64</f>
        <v>399.41238524390741</v>
      </c>
      <c r="G705" s="256">
        <f>(G625/G612)*AN91</f>
        <v>0</v>
      </c>
      <c r="H705" s="258">
        <f>(H628/H612)*AN60</f>
        <v>2744.9713690426852</v>
      </c>
      <c r="I705" s="256">
        <f>(I629/I612)*AN92</f>
        <v>23271.922799977445</v>
      </c>
      <c r="J705" s="256">
        <f>(J630/J612)*AN93</f>
        <v>1227.3047491596806</v>
      </c>
      <c r="K705" s="256">
        <f>(K644/K612)*AN89</f>
        <v>48947.474333992206</v>
      </c>
      <c r="L705" s="256">
        <f>(L647/L612)*AN94</f>
        <v>0</v>
      </c>
      <c r="M705" s="231">
        <f t="shared" si="18"/>
        <v>175924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28101285.419999994</v>
      </c>
      <c r="D707" s="256">
        <f>(D615/D612)*AP90</f>
        <v>110770.05279191818</v>
      </c>
      <c r="E707" s="258">
        <f>(E623/E612)*SUM(C707:D707)</f>
        <v>4197169.4193155235</v>
      </c>
      <c r="F707" s="258">
        <f>(F624/F612)*AP64</f>
        <v>178760.79478780928</v>
      </c>
      <c r="G707" s="256">
        <f>(G625/G612)*AP91</f>
        <v>0</v>
      </c>
      <c r="H707" s="258">
        <f>(H628/H612)*AP60</f>
        <v>833212.13501051627</v>
      </c>
      <c r="I707" s="256">
        <f>(I629/I612)*AP92</f>
        <v>37394.799490150384</v>
      </c>
      <c r="J707" s="256">
        <f>(J630/J612)*AP93</f>
        <v>22001.083994397381</v>
      </c>
      <c r="K707" s="256">
        <f>(K644/K612)*AP89</f>
        <v>593531.35334276094</v>
      </c>
      <c r="L707" s="256">
        <f>(L647/L612)*AP94</f>
        <v>630166.05740247678</v>
      </c>
      <c r="M707" s="231">
        <f t="shared" si="18"/>
        <v>6603006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49602824.089999989</v>
      </c>
      <c r="D711" s="256">
        <f>(D615/D612)*AT90</f>
        <v>832414.74291776051</v>
      </c>
      <c r="E711" s="258">
        <f>(E623/E612)*SUM(C711:D711)</f>
        <v>7503361.1886078</v>
      </c>
      <c r="F711" s="258">
        <f>(F624/F612)*AT64</f>
        <v>365598.1546451695</v>
      </c>
      <c r="G711" s="256">
        <f>(G625/G612)*AT91</f>
        <v>0</v>
      </c>
      <c r="H711" s="258">
        <f>(H628/H612)*AT60</f>
        <v>244554.284080491</v>
      </c>
      <c r="I711" s="256">
        <f>(I629/I612)*AT92</f>
        <v>281014.42239563371</v>
      </c>
      <c r="J711" s="256">
        <f>(J630/J612)*AT93</f>
        <v>22.89238962185717</v>
      </c>
      <c r="K711" s="256">
        <f>(K644/K612)*AT89</f>
        <v>3398417.6694827764</v>
      </c>
      <c r="L711" s="256">
        <f>(L647/L612)*AT94</f>
        <v>572018.35511518538</v>
      </c>
      <c r="M711" s="231">
        <f t="shared" si="18"/>
        <v>13197402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11257409.060000002</v>
      </c>
      <c r="D713" s="256">
        <f>(D615/D612)*AV90</f>
        <v>2007280.7691268639</v>
      </c>
      <c r="E713" s="258">
        <f>(E623/E612)*SUM(C713:D713)</f>
        <v>1973417.022421845</v>
      </c>
      <c r="F713" s="258">
        <f>(F624/F612)*AV64</f>
        <v>22890.991461614343</v>
      </c>
      <c r="G713" s="256">
        <f>(G625/G612)*AV91</f>
        <v>96945.795767641757</v>
      </c>
      <c r="H713" s="258">
        <f>(H628/H612)*AV60</f>
        <v>157646.97954318539</v>
      </c>
      <c r="I713" s="256">
        <f>(I629/I612)*AV92</f>
        <v>677636.77988795249</v>
      </c>
      <c r="J713" s="256">
        <f>(J630/J612)*AV93</f>
        <v>7872.5848754195849</v>
      </c>
      <c r="K713" s="256">
        <f>(K644/K612)*AV89</f>
        <v>1335830.0222815396</v>
      </c>
      <c r="L713" s="256">
        <f>(L647/L612)*AV94</f>
        <v>498461.41741799557</v>
      </c>
      <c r="M713" s="231">
        <f t="shared" si="18"/>
        <v>6777982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1806274086.0800002</v>
      </c>
      <c r="D715" s="231">
        <f>SUM(D616:D647)+SUM(D668:D713)</f>
        <v>69000202.719999969</v>
      </c>
      <c r="E715" s="231">
        <f>SUM(E624:E647)+SUM(E668:E713)</f>
        <v>233922236.09899774</v>
      </c>
      <c r="F715" s="231">
        <f>SUM(F625:F648)+SUM(F668:F713)</f>
        <v>5480634.6728107855</v>
      </c>
      <c r="G715" s="231">
        <f>SUM(G626:G647)+SUM(G668:G713)</f>
        <v>11776954.527547814</v>
      </c>
      <c r="H715" s="231">
        <f>SUM(H629:H647)+SUM(H668:H713)</f>
        <v>15163851.423181022</v>
      </c>
      <c r="I715" s="231">
        <f>SUM(I630:I647)+SUM(I668:I713)</f>
        <v>22206291.927629031</v>
      </c>
      <c r="J715" s="231">
        <f>SUM(J631:J647)+SUM(J668:J713)</f>
        <v>993293.04854935163</v>
      </c>
      <c r="K715" s="231">
        <f>SUM(K668:K713)</f>
        <v>256831942.81171268</v>
      </c>
      <c r="L715" s="231">
        <f>SUM(L668:L713)</f>
        <v>24542772.072628684</v>
      </c>
      <c r="M715" s="231">
        <f>SUM(M668:M713)</f>
        <v>571037306</v>
      </c>
      <c r="N715" s="250" t="s">
        <v>697</v>
      </c>
    </row>
    <row r="716" ht="12.6" customHeight="1" s="231" customFormat="1">
      <c r="C716" s="253">
        <f>CE85</f>
        <v>1806274086.0800004</v>
      </c>
      <c r="D716" s="231">
        <f>D615</f>
        <v>69000202.72</v>
      </c>
      <c r="E716" s="231">
        <f>E623</f>
        <v>233922236.09899774</v>
      </c>
      <c r="F716" s="231">
        <f>F624</f>
        <v>5480634.6728107845</v>
      </c>
      <c r="G716" s="231">
        <f>G625</f>
        <v>11776954.527547814</v>
      </c>
      <c r="H716" s="231">
        <f>H628</f>
        <v>15163851.423181018</v>
      </c>
      <c r="I716" s="231">
        <f>I629</f>
        <v>22206291.927629024</v>
      </c>
      <c r="J716" s="231">
        <f>J630</f>
        <v>993293.0485493514</v>
      </c>
      <c r="K716" s="231">
        <f>K644</f>
        <v>256831942.81171271</v>
      </c>
      <c r="L716" s="231">
        <f>L647</f>
        <v>24542772.072628681</v>
      </c>
      <c r="M716" s="231">
        <f>C648</f>
        <v>571037304.72</v>
      </c>
      <c r="N716" s="250" t="s">
        <v>698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905</v>
      </c>
      <c r="B1" s="183"/>
      <c r="C1" s="183"/>
    </row>
    <row r="2" ht="20.1" customHeight="1">
      <c r="A2" s="182"/>
      <c r="B2" s="183"/>
      <c r="C2" s="108" t="s">
        <v>906</v>
      </c>
    </row>
    <row r="3" ht="20.1" customHeight="1">
      <c r="A3" s="134" t="str">
        <f>"Hospital: "&amp;data!C98</f>
        <v>Hospital: University of Washington Medical Center</v>
      </c>
      <c r="B3" s="184"/>
      <c r="C3" s="156" t="str">
        <f>"FYE: "&amp;data!C96</f>
        <v>FYE: 6/30/2022</v>
      </c>
    </row>
    <row r="4" ht="20.1" customHeight="1">
      <c r="A4" s="185"/>
      <c r="B4" s="186" t="s">
        <v>907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34885391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763741486</v>
      </c>
    </row>
    <row r="9" ht="20.1" customHeight="1">
      <c r="A9" s="188">
        <v>5</v>
      </c>
      <c r="B9" s="190" t="s">
        <v>908</v>
      </c>
      <c r="C9" s="190">
        <f>data!C269</f>
        <v>503470941</v>
      </c>
    </row>
    <row r="10" ht="20.1" customHeight="1">
      <c r="A10" s="188">
        <v>6</v>
      </c>
      <c r="B10" s="190" t="s">
        <v>909</v>
      </c>
      <c r="C10" s="190">
        <f>data!C270</f>
        <v>0</v>
      </c>
    </row>
    <row r="11" ht="20.1" customHeight="1">
      <c r="A11" s="188">
        <v>7</v>
      </c>
      <c r="B11" s="190" t="s">
        <v>910</v>
      </c>
      <c r="C11" s="190">
        <f>data!C271</f>
        <v>48141826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38467634</v>
      </c>
    </row>
    <row r="14" ht="20.1" customHeight="1">
      <c r="A14" s="188">
        <v>10</v>
      </c>
      <c r="B14" s="190" t="s">
        <v>433</v>
      </c>
      <c r="C14" s="190">
        <f>data!C274</f>
        <v>27678536</v>
      </c>
    </row>
    <row r="15" ht="20.1" customHeight="1">
      <c r="A15" s="188">
        <v>11</v>
      </c>
      <c r="B15" s="190" t="s">
        <v>911</v>
      </c>
      <c r="C15" s="190">
        <f>data!C275</f>
        <v>0</v>
      </c>
    </row>
    <row r="16" ht="20.1" customHeight="1">
      <c r="A16" s="188">
        <v>12</v>
      </c>
      <c r="B16" s="190" t="s">
        <v>912</v>
      </c>
      <c r="C16" s="190">
        <f>data!D276</f>
        <v>409443932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913</v>
      </c>
      <c r="C18" s="189"/>
    </row>
    <row r="19" ht="20.1" customHeight="1">
      <c r="A19" s="188">
        <v>15</v>
      </c>
      <c r="B19" s="190" t="s">
        <v>425</v>
      </c>
      <c r="C19" s="190">
        <f>data!C278</f>
        <v>204299137</v>
      </c>
    </row>
    <row r="20" ht="20.1" customHeight="1">
      <c r="A20" s="188">
        <v>16</v>
      </c>
      <c r="B20" s="190" t="s">
        <v>426</v>
      </c>
      <c r="C20" s="190">
        <f>data!C279</f>
        <v>0</v>
      </c>
    </row>
    <row r="21" ht="20.1" customHeight="1">
      <c r="A21" s="188">
        <v>17</v>
      </c>
      <c r="B21" s="190" t="s">
        <v>437</v>
      </c>
      <c r="C21" s="190">
        <f>data!C280</f>
        <v>10855193</v>
      </c>
    </row>
    <row r="22" ht="20.1" customHeight="1">
      <c r="A22" s="188">
        <v>18</v>
      </c>
      <c r="B22" s="190" t="s">
        <v>914</v>
      </c>
      <c r="C22" s="190">
        <f>data!D281</f>
        <v>215154330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915</v>
      </c>
      <c r="C24" s="189"/>
    </row>
    <row r="25" ht="20.1" customHeight="1">
      <c r="A25" s="188">
        <v>21</v>
      </c>
      <c r="B25" s="190" t="s">
        <v>394</v>
      </c>
      <c r="C25" s="190">
        <f>data!C283</f>
        <v>10816822.11</v>
      </c>
    </row>
    <row r="26" ht="20.1" customHeight="1">
      <c r="A26" s="188">
        <v>22</v>
      </c>
      <c r="B26" s="190" t="s">
        <v>395</v>
      </c>
      <c r="C26" s="190">
        <f>data!C284</f>
        <v>13670458.58</v>
      </c>
    </row>
    <row r="27" ht="20.1" customHeight="1">
      <c r="A27" s="188">
        <v>23</v>
      </c>
      <c r="B27" s="190" t="s">
        <v>396</v>
      </c>
      <c r="C27" s="190">
        <f>data!C285</f>
        <v>949876601.54000008</v>
      </c>
    </row>
    <row r="28" ht="20.1" customHeight="1">
      <c r="A28" s="188">
        <v>24</v>
      </c>
      <c r="B28" s="190" t="s">
        <v>916</v>
      </c>
      <c r="C28" s="190">
        <f>data!C286</f>
        <v>160342509.02000004</v>
      </c>
    </row>
    <row r="29" ht="20.1" customHeight="1">
      <c r="A29" s="188">
        <v>25</v>
      </c>
      <c r="B29" s="190" t="s">
        <v>398</v>
      </c>
      <c r="C29" s="190">
        <f>data!C287</f>
        <v>0</v>
      </c>
    </row>
    <row r="30" ht="20.1" customHeight="1">
      <c r="A30" s="188">
        <v>26</v>
      </c>
      <c r="B30" s="190" t="s">
        <v>442</v>
      </c>
      <c r="C30" s="190">
        <f>data!C288</f>
        <v>483586645.46999979</v>
      </c>
    </row>
    <row r="31" ht="20.1" customHeight="1">
      <c r="A31" s="188">
        <v>27</v>
      </c>
      <c r="B31" s="190" t="s">
        <v>401</v>
      </c>
      <c r="C31" s="190">
        <f>data!C289</f>
        <v>0</v>
      </c>
    </row>
    <row r="32" ht="20.1" customHeight="1">
      <c r="A32" s="188">
        <v>28</v>
      </c>
      <c r="B32" s="190" t="s">
        <v>402</v>
      </c>
      <c r="C32" s="190">
        <f>data!C290</f>
        <v>116873117.76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917</v>
      </c>
      <c r="C34" s="190">
        <f>data!C292</f>
        <v>1078153802</v>
      </c>
    </row>
    <row r="35" ht="20.1" customHeight="1">
      <c r="A35" s="188">
        <v>31</v>
      </c>
      <c r="B35" s="190" t="s">
        <v>918</v>
      </c>
      <c r="C35" s="190">
        <f>data!D293</f>
        <v>657012352.47999978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919</v>
      </c>
      <c r="C37" s="189"/>
    </row>
    <row r="38" ht="20.1" customHeight="1">
      <c r="A38" s="188">
        <v>34</v>
      </c>
      <c r="B38" s="190" t="s">
        <v>920</v>
      </c>
      <c r="C38" s="190">
        <f>data!C295</f>
        <v>0</v>
      </c>
    </row>
    <row r="39" ht="20.1" customHeight="1">
      <c r="A39" s="188">
        <v>35</v>
      </c>
      <c r="B39" s="190" t="s">
        <v>921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428826500</v>
      </c>
    </row>
    <row r="41" ht="20.1" customHeight="1">
      <c r="A41" s="188">
        <v>37</v>
      </c>
      <c r="B41" s="190" t="s">
        <v>437</v>
      </c>
      <c r="C41" s="190">
        <f>data!C298</f>
        <v>838479345</v>
      </c>
    </row>
    <row r="42" ht="20.1" customHeight="1">
      <c r="A42" s="188">
        <v>38</v>
      </c>
      <c r="B42" s="190" t="s">
        <v>922</v>
      </c>
      <c r="C42" s="190">
        <f>data!D299</f>
        <v>1267305845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923</v>
      </c>
      <c r="C44" s="189"/>
    </row>
    <row r="45" ht="20.1" customHeight="1">
      <c r="A45" s="188">
        <v>41</v>
      </c>
      <c r="B45" s="190" t="s">
        <v>452</v>
      </c>
      <c r="C45" s="190">
        <f>data!C302</f>
        <v>0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924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0</v>
      </c>
    </row>
    <row r="49" ht="20.1" customHeight="1">
      <c r="A49" s="188">
        <v>45</v>
      </c>
      <c r="B49" s="190" t="s">
        <v>925</v>
      </c>
      <c r="C49" s="190">
        <f>data!D306</f>
        <v>0</v>
      </c>
    </row>
    <row r="50" ht="20.1" customHeight="1">
      <c r="A50" s="193">
        <v>46</v>
      </c>
      <c r="B50" s="194" t="s">
        <v>926</v>
      </c>
      <c r="C50" s="190">
        <f>data!D308</f>
        <v>2548916459.4799995</v>
      </c>
    </row>
    <row r="51" ht="20.1" customHeight="1"/>
    <row r="52" ht="20.1" customHeight="1"/>
    <row r="53" ht="20.1" customHeight="1">
      <c r="A53" s="182" t="s">
        <v>927</v>
      </c>
      <c r="B53" s="183"/>
      <c r="C53" s="183"/>
    </row>
    <row r="54" ht="20.1" customHeight="1">
      <c r="A54" s="182"/>
      <c r="B54" s="183"/>
      <c r="C54" s="108" t="s">
        <v>928</v>
      </c>
    </row>
    <row r="55" ht="20.1" customHeight="1">
      <c r="A55" s="134" t="str">
        <f>"Hospital: "&amp;data!C98</f>
        <v>Hospital: University of Washington Medical Center</v>
      </c>
      <c r="B55" s="184"/>
      <c r="C55" s="156" t="str">
        <f>"FYE: "&amp;data!C96</f>
        <v>FYE: 6/30/2022</v>
      </c>
    </row>
    <row r="56" ht="20.1" customHeight="1">
      <c r="A56" s="195"/>
      <c r="B56" s="196" t="s">
        <v>929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0</v>
      </c>
    </row>
    <row r="59" ht="20.1" customHeight="1">
      <c r="A59" s="188">
        <v>3</v>
      </c>
      <c r="B59" s="190" t="s">
        <v>930</v>
      </c>
      <c r="C59" s="190">
        <f>data!C315</f>
        <v>73523597</v>
      </c>
    </row>
    <row r="60" ht="20.1" customHeight="1">
      <c r="A60" s="188">
        <v>4</v>
      </c>
      <c r="B60" s="190" t="s">
        <v>931</v>
      </c>
      <c r="C60" s="190">
        <f>data!C316</f>
        <v>82382152</v>
      </c>
    </row>
    <row r="61" ht="20.1" customHeight="1">
      <c r="A61" s="188">
        <v>5</v>
      </c>
      <c r="B61" s="190" t="s">
        <v>463</v>
      </c>
      <c r="C61" s="190">
        <f>data!C317</f>
        <v>55047153</v>
      </c>
    </row>
    <row r="62" ht="20.1" customHeight="1">
      <c r="A62" s="188">
        <v>6</v>
      </c>
      <c r="B62" s="190" t="s">
        <v>932</v>
      </c>
      <c r="C62" s="190">
        <f>data!C318</f>
        <v>0</v>
      </c>
    </row>
    <row r="63" ht="20.1" customHeight="1">
      <c r="A63" s="188">
        <v>7</v>
      </c>
      <c r="B63" s="190" t="s">
        <v>933</v>
      </c>
      <c r="C63" s="190">
        <f>data!C319</f>
        <v>49867808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51559623</v>
      </c>
    </row>
    <row r="67" ht="20.1" customHeight="1">
      <c r="A67" s="188">
        <v>11</v>
      </c>
      <c r="B67" s="190" t="s">
        <v>934</v>
      </c>
      <c r="C67" s="190">
        <f>data!C323</f>
        <v>0</v>
      </c>
    </row>
    <row r="68" ht="20.1" customHeight="1">
      <c r="A68" s="188">
        <v>12</v>
      </c>
      <c r="B68" s="190" t="s">
        <v>935</v>
      </c>
      <c r="C68" s="190">
        <f>data!D324</f>
        <v>312380333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936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937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553106158</v>
      </c>
    </row>
    <row r="74" ht="20.1" customHeight="1">
      <c r="A74" s="188">
        <v>18</v>
      </c>
      <c r="B74" s="190" t="s">
        <v>938</v>
      </c>
      <c r="C74" s="190">
        <f>data!D329</f>
        <v>553106158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939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940</v>
      </c>
      <c r="C80" s="190">
        <f>data!C334</f>
        <v>0</v>
      </c>
    </row>
    <row r="81" ht="20.1" customHeight="1">
      <c r="A81" s="188">
        <v>25</v>
      </c>
      <c r="B81" s="190" t="s">
        <v>481</v>
      </c>
      <c r="C81" s="190">
        <f>data!C335</f>
        <v>0</v>
      </c>
    </row>
    <row r="82" ht="20.1" customHeight="1">
      <c r="A82" s="188">
        <v>26</v>
      </c>
      <c r="B82" s="190" t="s">
        <v>941</v>
      </c>
      <c r="C82" s="190">
        <f>data!C336</f>
        <v>460100388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688229280</v>
      </c>
    </row>
    <row r="85" ht="20.1" customHeight="1">
      <c r="A85" s="188">
        <v>29</v>
      </c>
      <c r="B85" s="190" t="s">
        <v>615</v>
      </c>
      <c r="C85" s="190">
        <f>data!D339</f>
        <v>1148329668</v>
      </c>
    </row>
    <row r="86" ht="20.1" customHeight="1">
      <c r="A86" s="188">
        <v>30</v>
      </c>
      <c r="B86" s="190" t="s">
        <v>942</v>
      </c>
      <c r="C86" s="190">
        <f>data!D340</f>
        <v>0</v>
      </c>
    </row>
    <row r="87" ht="20.1" customHeight="1">
      <c r="A87" s="188">
        <v>31</v>
      </c>
      <c r="B87" s="190" t="s">
        <v>943</v>
      </c>
      <c r="C87" s="190">
        <f>data!D341</f>
        <v>1148329668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944</v>
      </c>
      <c r="C89" s="190">
        <f>data!C343</f>
        <v>535100300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945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946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947</v>
      </c>
      <c r="C98" s="190">
        <f>data!C348</f>
        <v>0</v>
      </c>
    </row>
    <row r="99" ht="20.1" customHeight="1">
      <c r="A99" s="188">
        <v>43</v>
      </c>
      <c r="B99" s="190" t="s">
        <v>948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949</v>
      </c>
      <c r="C101" s="190">
        <f>data!C349</f>
        <v>0</v>
      </c>
    </row>
    <row r="102" ht="20.1" customHeight="1">
      <c r="A102" s="188">
        <v>46</v>
      </c>
      <c r="B102" s="190" t="s">
        <v>950</v>
      </c>
      <c r="C102" s="190">
        <f>data!C343+data!C345+data!C346+data!C347+data!C348-data!C349</f>
        <v>535100300</v>
      </c>
    </row>
    <row r="103" ht="20.1" customHeight="1">
      <c r="A103" s="188">
        <v>47</v>
      </c>
      <c r="B103" s="190" t="s">
        <v>951</v>
      </c>
      <c r="C103" s="190">
        <f>data!D352</f>
        <v>2548916459.4799995</v>
      </c>
    </row>
    <row r="104" ht="20.1" customHeight="1"/>
    <row r="105" ht="20.1" customHeight="1"/>
    <row r="106" ht="20.1" customHeight="1">
      <c r="A106" s="182" t="s">
        <v>952</v>
      </c>
      <c r="B106" s="183"/>
      <c r="C106" s="183"/>
    </row>
    <row r="107" ht="20.1" customHeight="1">
      <c r="A107" s="184"/>
      <c r="C107" s="108" t="s">
        <v>953</v>
      </c>
    </row>
    <row r="108" ht="20.1" customHeight="1">
      <c r="A108" s="134" t="str">
        <f>"Hospital: "&amp;data!C98</f>
        <v>Hospital: University of Washington Medical Center</v>
      </c>
      <c r="B108" s="184"/>
      <c r="C108" s="156" t="str">
        <f>"FYE: "&amp;data!C96</f>
        <v>FYE: 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954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2581557168</v>
      </c>
    </row>
    <row r="112" ht="20.1" customHeight="1">
      <c r="A112" s="188">
        <v>3</v>
      </c>
      <c r="B112" s="190" t="s">
        <v>498</v>
      </c>
      <c r="C112" s="190">
        <f>data!C359</f>
        <v>2381556095</v>
      </c>
    </row>
    <row r="113" ht="20.1" customHeight="1">
      <c r="A113" s="188">
        <v>4</v>
      </c>
      <c r="B113" s="190" t="s">
        <v>955</v>
      </c>
      <c r="C113" s="190">
        <f>data!D360</f>
        <v>4963113263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956</v>
      </c>
      <c r="C115" s="189"/>
    </row>
    <row r="116" ht="20.1" customHeight="1">
      <c r="A116" s="188">
        <v>7</v>
      </c>
      <c r="B116" s="202" t="s">
        <v>957</v>
      </c>
      <c r="C116" s="203">
        <f>data!C362</f>
        <v>19339676</v>
      </c>
    </row>
    <row r="117" ht="20.1" customHeight="1">
      <c r="A117" s="188">
        <v>8</v>
      </c>
      <c r="B117" s="190" t="s">
        <v>501</v>
      </c>
      <c r="C117" s="203">
        <f>data!C363</f>
        <v>3068181496</v>
      </c>
    </row>
    <row r="118" ht="20.1" customHeight="1">
      <c r="A118" s="188">
        <v>9</v>
      </c>
      <c r="B118" s="190" t="s">
        <v>958</v>
      </c>
      <c r="C118" s="203">
        <f>data!C364</f>
        <v>55763343</v>
      </c>
    </row>
    <row r="119" ht="20.1" customHeight="1">
      <c r="A119" s="188">
        <v>10</v>
      </c>
      <c r="B119" s="190" t="s">
        <v>959</v>
      </c>
      <c r="C119" s="203">
        <f>data!C365</f>
        <v>0</v>
      </c>
    </row>
    <row r="120" ht="20.1" customHeight="1">
      <c r="A120" s="188">
        <v>11</v>
      </c>
      <c r="B120" s="190" t="s">
        <v>903</v>
      </c>
      <c r="C120" s="203">
        <f>data!D366</f>
        <v>3143284515</v>
      </c>
    </row>
    <row r="121" ht="20.1" customHeight="1">
      <c r="A121" s="188">
        <v>12</v>
      </c>
      <c r="B121" s="190" t="s">
        <v>960</v>
      </c>
      <c r="C121" s="203">
        <f>data!D367</f>
        <v>1819828748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961</v>
      </c>
      <c r="B125" s="206" t="s">
        <v>507</v>
      </c>
      <c r="C125" s="205">
        <f>data!C370</f>
        <v>0</v>
      </c>
    </row>
    <row r="126" ht="20.1" customHeight="1">
      <c r="A126" s="209" t="s">
        <v>962</v>
      </c>
      <c r="B126" s="206" t="s">
        <v>508</v>
      </c>
      <c r="C126" s="205">
        <f>data!C371</f>
        <v>0</v>
      </c>
    </row>
    <row r="127" ht="20.1" customHeight="1">
      <c r="A127" s="209" t="s">
        <v>963</v>
      </c>
      <c r="B127" s="206" t="s">
        <v>509</v>
      </c>
      <c r="C127" s="205">
        <f>data!C372</f>
        <v>0</v>
      </c>
    </row>
    <row r="128" ht="20.1" customHeight="1">
      <c r="A128" s="209" t="s">
        <v>964</v>
      </c>
      <c r="B128" s="206" t="s">
        <v>510</v>
      </c>
      <c r="C128" s="205">
        <f>data!C373</f>
        <v>0</v>
      </c>
    </row>
    <row r="129" ht="20.1" customHeight="1">
      <c r="A129" s="209" t="s">
        <v>965</v>
      </c>
      <c r="B129" s="206" t="s">
        <v>511</v>
      </c>
      <c r="C129" s="205">
        <f>data!C374</f>
        <v>0</v>
      </c>
    </row>
    <row r="130" ht="20.1" customHeight="1">
      <c r="A130" s="209" t="s">
        <v>966</v>
      </c>
      <c r="B130" s="206" t="s">
        <v>512</v>
      </c>
      <c r="C130" s="205">
        <f>data!C375</f>
        <v>0</v>
      </c>
    </row>
    <row r="131" ht="20.1" customHeight="1">
      <c r="A131" s="209" t="s">
        <v>967</v>
      </c>
      <c r="B131" s="206" t="s">
        <v>513</v>
      </c>
      <c r="C131" s="205">
        <f>data!C376</f>
        <v>0</v>
      </c>
    </row>
    <row r="132" ht="20.1" customHeight="1">
      <c r="A132" s="209" t="s">
        <v>968</v>
      </c>
      <c r="B132" s="206" t="s">
        <v>514</v>
      </c>
      <c r="C132" s="205">
        <f>data!C377</f>
        <v>0</v>
      </c>
    </row>
    <row r="133" ht="20.1" customHeight="1">
      <c r="A133" s="209" t="s">
        <v>969</v>
      </c>
      <c r="B133" s="206" t="s">
        <v>515</v>
      </c>
      <c r="C133" s="205">
        <f>data!C378</f>
        <v>0</v>
      </c>
    </row>
    <row r="134" ht="20.1" customHeight="1">
      <c r="A134" s="209" t="s">
        <v>970</v>
      </c>
      <c r="B134" s="206" t="s">
        <v>516</v>
      </c>
      <c r="C134" s="205">
        <f>data!C379</f>
        <v>0</v>
      </c>
    </row>
    <row r="135" ht="20.1" customHeight="1">
      <c r="A135" s="209" t="s">
        <v>971</v>
      </c>
      <c r="B135" s="206" t="s">
        <v>517</v>
      </c>
      <c r="C135" s="205">
        <f>data!C380</f>
        <v>154849017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972</v>
      </c>
      <c r="C137" s="203">
        <f>data!D383</f>
        <v>154849017</v>
      </c>
    </row>
    <row r="138" ht="20.1" customHeight="1">
      <c r="A138" s="188">
        <v>18</v>
      </c>
      <c r="B138" s="190" t="s">
        <v>973</v>
      </c>
      <c r="C138" s="203">
        <f>data!D384</f>
        <v>1974677765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974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700729716</v>
      </c>
    </row>
    <row r="142" ht="20.1" customHeight="1">
      <c r="A142" s="188">
        <v>22</v>
      </c>
      <c r="B142" s="190" t="s">
        <v>11</v>
      </c>
      <c r="C142" s="203">
        <f>data!C390</f>
        <v>77901307</v>
      </c>
    </row>
    <row r="143" ht="20.1" customHeight="1">
      <c r="A143" s="188">
        <v>23</v>
      </c>
      <c r="B143" s="190" t="s">
        <v>264</v>
      </c>
      <c r="C143" s="203">
        <f>data!C391</f>
        <v>145665233</v>
      </c>
    </row>
    <row r="144" ht="20.1" customHeight="1">
      <c r="A144" s="188">
        <v>24</v>
      </c>
      <c r="B144" s="190" t="s">
        <v>265</v>
      </c>
      <c r="C144" s="203">
        <f>data!C392</f>
        <v>470095104</v>
      </c>
    </row>
    <row r="145" ht="20.1" customHeight="1">
      <c r="A145" s="188">
        <v>25</v>
      </c>
      <c r="B145" s="190" t="s">
        <v>975</v>
      </c>
      <c r="C145" s="203">
        <f>data!C393</f>
        <v>10857608</v>
      </c>
    </row>
    <row r="146" ht="20.1" customHeight="1">
      <c r="A146" s="188">
        <v>26</v>
      </c>
      <c r="B146" s="190" t="s">
        <v>976</v>
      </c>
      <c r="C146" s="203">
        <f>data!C394</f>
        <v>441251471</v>
      </c>
    </row>
    <row r="147" ht="20.1" customHeight="1">
      <c r="A147" s="188">
        <v>27</v>
      </c>
      <c r="B147" s="190" t="s">
        <v>16</v>
      </c>
      <c r="C147" s="203">
        <f>data!C395</f>
        <v>68048486</v>
      </c>
    </row>
    <row r="148" ht="20.1" customHeight="1">
      <c r="A148" s="188">
        <v>28</v>
      </c>
      <c r="B148" s="190" t="s">
        <v>977</v>
      </c>
      <c r="C148" s="203">
        <f>data!C396</f>
        <v>11944065</v>
      </c>
    </row>
    <row r="149" ht="20.1" customHeight="1">
      <c r="A149" s="188">
        <v>29</v>
      </c>
      <c r="B149" s="190" t="s">
        <v>528</v>
      </c>
      <c r="C149" s="203">
        <f>data!C397</f>
        <v>11415469</v>
      </c>
    </row>
    <row r="150" ht="20.1" customHeight="1">
      <c r="A150" s="188">
        <v>30</v>
      </c>
      <c r="B150" s="190" t="s">
        <v>978</v>
      </c>
      <c r="C150" s="203">
        <f>data!C398</f>
        <v>1623511</v>
      </c>
    </row>
    <row r="151" ht="20.1" customHeight="1">
      <c r="A151" s="188">
        <v>31</v>
      </c>
      <c r="B151" s="190" t="s">
        <v>530</v>
      </c>
      <c r="C151" s="203">
        <f>data!C399</f>
        <v>20487154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979</v>
      </c>
      <c r="B153" s="207" t="s">
        <v>270</v>
      </c>
      <c r="C153" s="203">
        <f>data!C401</f>
        <v>0</v>
      </c>
    </row>
    <row r="154" ht="20.1" customHeight="1">
      <c r="A154" s="209" t="s">
        <v>980</v>
      </c>
      <c r="B154" s="207" t="s">
        <v>271</v>
      </c>
      <c r="C154" s="203">
        <f>data!C402</f>
        <v>0</v>
      </c>
    </row>
    <row r="155" ht="20.1" customHeight="1">
      <c r="A155" s="209" t="s">
        <v>981</v>
      </c>
      <c r="B155" s="207" t="s">
        <v>982</v>
      </c>
      <c r="C155" s="203">
        <f>data!C403</f>
        <v>0</v>
      </c>
    </row>
    <row r="156" ht="20.1" customHeight="1">
      <c r="A156" s="209" t="s">
        <v>983</v>
      </c>
      <c r="B156" s="207" t="s">
        <v>273</v>
      </c>
      <c r="C156" s="203">
        <f>data!C404</f>
        <v>0</v>
      </c>
    </row>
    <row r="157" ht="20.1" customHeight="1">
      <c r="A157" s="209" t="s">
        <v>984</v>
      </c>
      <c r="B157" s="207" t="s">
        <v>274</v>
      </c>
      <c r="C157" s="203">
        <f>data!C405</f>
        <v>0</v>
      </c>
    </row>
    <row r="158" ht="20.1" customHeight="1">
      <c r="A158" s="209" t="s">
        <v>985</v>
      </c>
      <c r="B158" s="207" t="s">
        <v>275</v>
      </c>
      <c r="C158" s="203">
        <f>data!C406</f>
        <v>0</v>
      </c>
    </row>
    <row r="159" ht="20.1" customHeight="1">
      <c r="A159" s="209" t="s">
        <v>986</v>
      </c>
      <c r="B159" s="207" t="s">
        <v>276</v>
      </c>
      <c r="C159" s="203">
        <f>data!C407</f>
        <v>0</v>
      </c>
    </row>
    <row r="160" ht="20.1" customHeight="1">
      <c r="A160" s="209" t="s">
        <v>987</v>
      </c>
      <c r="B160" s="207" t="s">
        <v>277</v>
      </c>
      <c r="C160" s="203">
        <f>data!C408</f>
        <v>0</v>
      </c>
    </row>
    <row r="161" ht="20.1" customHeight="1">
      <c r="A161" s="209" t="s">
        <v>988</v>
      </c>
      <c r="B161" s="207" t="s">
        <v>278</v>
      </c>
      <c r="C161" s="203">
        <f>data!C409</f>
        <v>0</v>
      </c>
    </row>
    <row r="162" ht="20.1" customHeight="1">
      <c r="A162" s="209" t="s">
        <v>989</v>
      </c>
      <c r="B162" s="207" t="s">
        <v>279</v>
      </c>
      <c r="C162" s="203">
        <f>data!C410</f>
        <v>0</v>
      </c>
    </row>
    <row r="163" ht="20.1" customHeight="1">
      <c r="A163" s="209" t="s">
        <v>990</v>
      </c>
      <c r="B163" s="207" t="s">
        <v>280</v>
      </c>
      <c r="C163" s="203">
        <f>data!C411</f>
        <v>0</v>
      </c>
    </row>
    <row r="164" ht="20.1" customHeight="1">
      <c r="A164" s="209" t="s">
        <v>991</v>
      </c>
      <c r="B164" s="207" t="s">
        <v>281</v>
      </c>
      <c r="C164" s="203">
        <f>data!C412</f>
        <v>0</v>
      </c>
    </row>
    <row r="165" ht="20.1" customHeight="1">
      <c r="A165" s="209" t="s">
        <v>992</v>
      </c>
      <c r="B165" s="207" t="s">
        <v>282</v>
      </c>
      <c r="C165" s="203">
        <f>data!C413</f>
        <v>0</v>
      </c>
    </row>
    <row r="166" ht="20.1" customHeight="1">
      <c r="A166" s="209" t="s">
        <v>993</v>
      </c>
      <c r="B166" s="207" t="s">
        <v>994</v>
      </c>
      <c r="C166" s="203">
        <f>data!C414</f>
        <v>1103983</v>
      </c>
    </row>
    <row r="167" ht="20.1" customHeight="1">
      <c r="A167" s="188">
        <v>34</v>
      </c>
      <c r="B167" s="190" t="s">
        <v>995</v>
      </c>
      <c r="C167" s="203">
        <f>data!D416</f>
        <v>1961123107</v>
      </c>
    </row>
    <row r="168" ht="20.1" customHeight="1">
      <c r="A168" s="188">
        <v>35</v>
      </c>
      <c r="B168" s="190" t="s">
        <v>996</v>
      </c>
      <c r="C168" s="203">
        <f>data!D417</f>
        <v>13554658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997</v>
      </c>
      <c r="C170" s="203">
        <f>data!D420</f>
        <v>71494521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998</v>
      </c>
      <c r="C172" s="190">
        <f>data!D421</f>
        <v>85049179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999</v>
      </c>
      <c r="C174" s="203">
        <f>data!C422</f>
        <v>0</v>
      </c>
    </row>
    <row r="175" ht="20.1" customHeight="1">
      <c r="A175" s="188">
        <v>42</v>
      </c>
      <c r="B175" s="190" t="s">
        <v>1000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1001</v>
      </c>
      <c r="C177" s="203">
        <f>data!D424</f>
        <v>85049179</v>
      </c>
    </row>
    <row r="178" ht="20.1" customHeight="1">
      <c r="A178" s="193">
        <v>45</v>
      </c>
      <c r="B178" s="192" t="s">
        <v>1002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1003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1004</v>
      </c>
    </row>
    <row r="3" ht="20.1" customHeight="1">
      <c r="A3" s="283"/>
      <c r="I3" s="283"/>
    </row>
    <row r="4" ht="20.1" customHeight="1">
      <c r="A4" s="285" t="str">
        <f>"Hospital: "&amp;data!C98</f>
        <v>Hospital: University of Washington Medical Center</v>
      </c>
      <c r="G4" s="286"/>
      <c r="H4" s="285" t="str">
        <f>"FYE: "&amp;data!C96</f>
        <v>FYE: 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1005</v>
      </c>
      <c r="C6" s="292" t="s">
        <v>118</v>
      </c>
      <c r="D6" s="293" t="s">
        <v>1006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1007</v>
      </c>
      <c r="E7" s="293" t="s">
        <v>190</v>
      </c>
      <c r="F7" s="293" t="s">
        <v>1008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1009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41639</v>
      </c>
      <c r="D9" s="287">
        <f>data!D59</f>
        <v>111623</v>
      </c>
      <c r="E9" s="287">
        <f>data!E59</f>
        <v>28929</v>
      </c>
      <c r="F9" s="287">
        <f>data!F59</f>
        <v>0</v>
      </c>
      <c r="G9" s="287">
        <f>data!G59</f>
        <v>5729</v>
      </c>
      <c r="H9" s="287">
        <f>data!H59</f>
        <v>9444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464.05999999999995</v>
      </c>
      <c r="D10" s="294">
        <f>data!D60</f>
        <v>827.93999999999994</v>
      </c>
      <c r="E10" s="294">
        <f>data!E60</f>
        <v>207.92</v>
      </c>
      <c r="F10" s="294">
        <f>data!F60</f>
        <v>0</v>
      </c>
      <c r="G10" s="294">
        <f>data!G60</f>
        <v>36.480000000000004</v>
      </c>
      <c r="H10" s="294">
        <f>data!H60</f>
        <v>59.57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63103670.35</v>
      </c>
      <c r="D11" s="287">
        <f>data!D61</f>
        <v>96620559.74</v>
      </c>
      <c r="E11" s="287">
        <f>data!E61</f>
        <v>25329898.55</v>
      </c>
      <c r="F11" s="287">
        <f>data!F61</f>
        <v>0</v>
      </c>
      <c r="G11" s="287">
        <f>data!G61</f>
        <v>5094144.33</v>
      </c>
      <c r="H11" s="287">
        <f>data!H61</f>
        <v>6371168.5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14500484</v>
      </c>
      <c r="D12" s="287">
        <f>data!D62</f>
        <v>23131552</v>
      </c>
      <c r="E12" s="287">
        <f>data!E62</f>
        <v>5841420</v>
      </c>
      <c r="F12" s="287">
        <f>data!F62</f>
        <v>0</v>
      </c>
      <c r="G12" s="287">
        <f>data!G62</f>
        <v>957938</v>
      </c>
      <c r="H12" s="287">
        <f>data!H62</f>
        <v>1563291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6262886.67</v>
      </c>
      <c r="D14" s="287">
        <f>data!D64</f>
        <v>8068544.44</v>
      </c>
      <c r="E14" s="287">
        <f>data!E64</f>
        <v>1423987.28</v>
      </c>
      <c r="F14" s="287">
        <f>data!F64</f>
        <v>0</v>
      </c>
      <c r="G14" s="287">
        <f>data!G64</f>
        <v>200179.68</v>
      </c>
      <c r="H14" s="287">
        <f>data!H64</f>
        <v>178226.59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892882.34</v>
      </c>
      <c r="D16" s="287">
        <f>data!D66</f>
        <v>1560870.97</v>
      </c>
      <c r="E16" s="287">
        <f>data!E66</f>
        <v>413076.18</v>
      </c>
      <c r="F16" s="287">
        <f>data!F66</f>
        <v>0</v>
      </c>
      <c r="G16" s="287">
        <f>data!G66</f>
        <v>43105.3</v>
      </c>
      <c r="H16" s="287">
        <f>data!H66</f>
        <v>50156.08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1034762</v>
      </c>
      <c r="D17" s="287">
        <f>data!D67</f>
        <v>241886</v>
      </c>
      <c r="E17" s="287">
        <f>data!E67</f>
        <v>28160</v>
      </c>
      <c r="F17" s="287">
        <f>data!F67</f>
        <v>0</v>
      </c>
      <c r="G17" s="287">
        <f>data!G67</f>
        <v>0</v>
      </c>
      <c r="H17" s="287">
        <f>data!H67</f>
        <v>38106</v>
      </c>
      <c r="I17" s="287">
        <f>data!I67</f>
        <v>0</v>
      </c>
    </row>
    <row r="18" ht="20.1" customHeight="1">
      <c r="A18" s="279">
        <v>13</v>
      </c>
      <c r="B18" s="287" t="s">
        <v>1010</v>
      </c>
      <c r="C18" s="287">
        <f>data!C68</f>
        <v>84221.4</v>
      </c>
      <c r="D18" s="287">
        <f>data!D68</f>
        <v>159386.08</v>
      </c>
      <c r="E18" s="287">
        <f>data!E68</f>
        <v>12679.58</v>
      </c>
      <c r="F18" s="287">
        <f>data!F68</f>
        <v>0</v>
      </c>
      <c r="G18" s="287">
        <f>data!G68</f>
        <v>25100.48</v>
      </c>
      <c r="H18" s="287">
        <f>data!H68</f>
        <v>41.04</v>
      </c>
      <c r="I18" s="287">
        <f>data!I68</f>
        <v>0</v>
      </c>
    </row>
    <row r="19" ht="20.1" customHeight="1">
      <c r="A19" s="279">
        <v>14</v>
      </c>
      <c r="B19" s="287" t="s">
        <v>1011</v>
      </c>
      <c r="C19" s="287">
        <f>data!C69</f>
        <v>44700.62</v>
      </c>
      <c r="D19" s="287">
        <f>data!D69</f>
        <v>30737.67</v>
      </c>
      <c r="E19" s="287">
        <f>data!E69</f>
        <v>7861.56</v>
      </c>
      <c r="F19" s="287">
        <f>data!F69</f>
        <v>0</v>
      </c>
      <c r="G19" s="287">
        <f>data!G69</f>
        <v>10225.92</v>
      </c>
      <c r="H19" s="287">
        <f>data!H69</f>
        <v>364.25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-2535</v>
      </c>
      <c r="D20" s="287">
        <f>-data!D84</f>
        <v>-5531.13</v>
      </c>
      <c r="E20" s="287">
        <f>-data!E84</f>
        <v>-1955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1012</v>
      </c>
      <c r="C21" s="287">
        <f>data!C85</f>
        <v>85921072.38000001</v>
      </c>
      <c r="D21" s="287">
        <f>data!D85</f>
        <v>129808005.77</v>
      </c>
      <c r="E21" s="287">
        <f>data!E85</f>
        <v>33055128.15</v>
      </c>
      <c r="F21" s="287">
        <f>data!F85</f>
        <v>0</v>
      </c>
      <c r="G21" s="287">
        <f>data!G85</f>
        <v>6330693.71</v>
      </c>
      <c r="H21" s="287">
        <f>data!H85</f>
        <v>8201353.46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1013</v>
      </c>
      <c r="C23" s="295">
        <f>+data!M668</f>
        <v>40893831</v>
      </c>
      <c r="D23" s="295">
        <f>+data!M669</f>
        <v>66552358</v>
      </c>
      <c r="E23" s="295">
        <f>+data!M670</f>
        <v>15693572</v>
      </c>
      <c r="F23" s="295">
        <f>+data!M671</f>
        <v>0</v>
      </c>
      <c r="G23" s="295">
        <f>+data!M672</f>
        <v>3232737</v>
      </c>
      <c r="H23" s="295">
        <f>+data!M673</f>
        <v>4428550</v>
      </c>
      <c r="I23" s="295">
        <f>+data!M674</f>
        <v>0</v>
      </c>
    </row>
    <row r="24" ht="20.1" customHeight="1">
      <c r="A24" s="279">
        <v>19</v>
      </c>
      <c r="B24" s="295" t="s">
        <v>1014</v>
      </c>
      <c r="C24" s="287">
        <f>data!C87</f>
        <v>264483775.65</v>
      </c>
      <c r="D24" s="287">
        <f>data!D87</f>
        <v>386740265.97</v>
      </c>
      <c r="E24" s="287">
        <f>data!E87</f>
        <v>89284826.6</v>
      </c>
      <c r="F24" s="287">
        <f>data!F87</f>
        <v>0</v>
      </c>
      <c r="G24" s="287">
        <f>data!G87</f>
        <v>19277255.64</v>
      </c>
      <c r="H24" s="287">
        <f>data!H87</f>
        <v>27372789.1</v>
      </c>
      <c r="I24" s="287">
        <f>data!I87</f>
        <v>0</v>
      </c>
    </row>
    <row r="25" ht="20.1" customHeight="1">
      <c r="A25" s="279">
        <v>20</v>
      </c>
      <c r="B25" s="295" t="s">
        <v>1015</v>
      </c>
      <c r="C25" s="287">
        <f>data!C88</f>
        <v>357056.2</v>
      </c>
      <c r="D25" s="287">
        <f>data!D88</f>
        <v>11442274.57</v>
      </c>
      <c r="E25" s="287">
        <f>data!E88</f>
        <v>6222169.49</v>
      </c>
      <c r="F25" s="287">
        <f>data!F88</f>
        <v>0</v>
      </c>
      <c r="G25" s="287">
        <f>data!G88</f>
        <v>409</v>
      </c>
      <c r="H25" s="287">
        <f>data!H88</f>
        <v>9389.8</v>
      </c>
      <c r="I25" s="287">
        <f>data!I88</f>
        <v>0</v>
      </c>
    </row>
    <row r="26" ht="18" customHeight="1">
      <c r="A26" s="279">
        <v>21</v>
      </c>
      <c r="B26" s="295" t="s">
        <v>1016</v>
      </c>
      <c r="C26" s="287">
        <f>data!C89</f>
        <v>264840831.85</v>
      </c>
      <c r="D26" s="287">
        <f>data!D89</f>
        <v>398182540.54</v>
      </c>
      <c r="E26" s="287">
        <f>data!E89</f>
        <v>95506996.089999989</v>
      </c>
      <c r="F26" s="287">
        <f>data!F89</f>
        <v>0</v>
      </c>
      <c r="G26" s="287">
        <f>data!G89</f>
        <v>19277664.64</v>
      </c>
      <c r="H26" s="287">
        <f>data!H89</f>
        <v>27382178.900000002</v>
      </c>
      <c r="I26" s="287">
        <f>data!I89</f>
        <v>0</v>
      </c>
    </row>
    <row r="27" ht="20.1" customHeight="1">
      <c r="A27" s="279" t="s">
        <v>1017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1018</v>
      </c>
      <c r="C28" s="287">
        <f>data!C90</f>
        <v>116419</v>
      </c>
      <c r="D28" s="287">
        <f>data!D90</f>
        <v>180585</v>
      </c>
      <c r="E28" s="287">
        <f>data!E90</f>
        <v>42451</v>
      </c>
      <c r="F28" s="287">
        <f>data!F90</f>
        <v>0</v>
      </c>
      <c r="G28" s="287">
        <f>data!G90</f>
        <v>7547</v>
      </c>
      <c r="H28" s="287">
        <f>data!H90</f>
        <v>12517</v>
      </c>
      <c r="I28" s="287">
        <f>data!I90</f>
        <v>0</v>
      </c>
    </row>
    <row r="29" ht="20.1" customHeight="1">
      <c r="A29" s="279">
        <v>23</v>
      </c>
      <c r="B29" s="287" t="s">
        <v>1019</v>
      </c>
      <c r="C29" s="287">
        <f>data!C91</f>
        <v>66112.019869534241</v>
      </c>
      <c r="D29" s="287">
        <f>data!D91</f>
        <v>330021.43127410958</v>
      </c>
      <c r="E29" s="287">
        <f>data!E91</f>
        <v>52274.809049</v>
      </c>
      <c r="F29" s="287">
        <f>data!F91</f>
        <v>0</v>
      </c>
      <c r="G29" s="287">
        <f>data!G91</f>
        <v>22177.97006</v>
      </c>
      <c r="H29" s="287">
        <f>data!H91</f>
        <v>28302</v>
      </c>
      <c r="I29" s="287">
        <f>data!I91</f>
        <v>0</v>
      </c>
    </row>
    <row r="30" ht="20.1" customHeight="1">
      <c r="A30" s="279">
        <v>24</v>
      </c>
      <c r="B30" s="287" t="s">
        <v>1020</v>
      </c>
      <c r="C30" s="287">
        <f>data!C92</f>
        <v>30761.568029232745</v>
      </c>
      <c r="D30" s="287">
        <f>data!D92</f>
        <v>47716.24702633587</v>
      </c>
      <c r="E30" s="287">
        <f>data!E92</f>
        <v>11216.891782346173</v>
      </c>
      <c r="F30" s="287">
        <f>data!F92</f>
        <v>0</v>
      </c>
      <c r="G30" s="287">
        <f>data!G92</f>
        <v>1994.1551973184746</v>
      </c>
      <c r="H30" s="287">
        <f>data!H92</f>
        <v>3307.3857963211012</v>
      </c>
      <c r="I30" s="287">
        <f>data!I92</f>
        <v>0</v>
      </c>
    </row>
    <row r="31" ht="20.1" customHeight="1">
      <c r="A31" s="279">
        <v>25</v>
      </c>
      <c r="B31" s="287" t="s">
        <v>1021</v>
      </c>
      <c r="C31" s="287">
        <f>data!C93</f>
        <v>584970.95000000007</v>
      </c>
      <c r="D31" s="287">
        <f>data!D93</f>
        <v>1163436.8</v>
      </c>
      <c r="E31" s="287">
        <f>data!E93</f>
        <v>231472.58000000002</v>
      </c>
      <c r="F31" s="287">
        <f>data!F93</f>
        <v>0</v>
      </c>
      <c r="G31" s="287">
        <f>data!G93</f>
        <v>62509.14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402.4083333333333</v>
      </c>
      <c r="D32" s="294">
        <f>data!D94</f>
        <v>573.79500000000007</v>
      </c>
      <c r="E32" s="294">
        <f>data!E94</f>
        <v>140.11916666666667</v>
      </c>
      <c r="F32" s="294">
        <f>data!F94</f>
        <v>0</v>
      </c>
      <c r="G32" s="294">
        <f>data!G94</f>
        <v>24.551666666666666</v>
      </c>
      <c r="H32" s="294">
        <f>data!H94</f>
        <v>26.470833333333331</v>
      </c>
      <c r="I32" s="294">
        <f>data!I94</f>
        <v>0</v>
      </c>
    </row>
    <row r="33" ht="20.1" customHeight="1">
      <c r="A33" s="280" t="s">
        <v>1003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1022</v>
      </c>
    </row>
    <row r="35" ht="20.1" customHeight="1">
      <c r="A35" s="283"/>
      <c r="I35" s="283"/>
    </row>
    <row r="36" ht="20.1" customHeight="1">
      <c r="A36" s="285" t="str">
        <f>"Hospital: "&amp;data!C98</f>
        <v>Hospital: University of Washington Medical Center</v>
      </c>
      <c r="G36" s="286"/>
      <c r="H36" s="285" t="str">
        <f>"FYE: "&amp;data!C96</f>
        <v>FYE: 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1005</v>
      </c>
      <c r="C38" s="293"/>
      <c r="D38" s="293" t="s">
        <v>126</v>
      </c>
      <c r="E38" s="293" t="s">
        <v>127</v>
      </c>
      <c r="F38" s="293" t="s">
        <v>1023</v>
      </c>
      <c r="G38" s="293" t="s">
        <v>129</v>
      </c>
      <c r="H38" s="293" t="s">
        <v>1024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1009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10533</v>
      </c>
      <c r="H41" s="287">
        <f>data!O59</f>
        <v>4623</v>
      </c>
      <c r="I41" s="287">
        <f>data!P59</f>
        <v>8755500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22.12</v>
      </c>
      <c r="H42" s="294">
        <f>data!O60</f>
        <v>158.15</v>
      </c>
      <c r="I42" s="294">
        <f>data!P60</f>
        <v>325.94999999999993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3354087.48</v>
      </c>
      <c r="H43" s="287">
        <f>data!O61</f>
        <v>23984566.24</v>
      </c>
      <c r="I43" s="287">
        <f>data!P61</f>
        <v>47310727.37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631394</v>
      </c>
      <c r="H44" s="287">
        <f>data!O62</f>
        <v>4961268</v>
      </c>
      <c r="I44" s="287">
        <f>data!P62</f>
        <v>8732482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21684.17</v>
      </c>
      <c r="H46" s="287">
        <f>data!O64</f>
        <v>1659979.78</v>
      </c>
      <c r="I46" s="287">
        <f>data!P64</f>
        <v>74348621.56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ht="20.1" customHeight="1">
      <c r="A48" s="279">
        <v>11</v>
      </c>
      <c r="B48" s="287" t="s">
        <v>526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167.64</v>
      </c>
      <c r="H48" s="287">
        <f>data!O66</f>
        <v>359179.81</v>
      </c>
      <c r="I48" s="287">
        <f>data!P66</f>
        <v>2333702.26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253627</v>
      </c>
      <c r="I49" s="287">
        <f>data!P67</f>
        <v>6602883</v>
      </c>
    </row>
    <row r="50" ht="20.1" customHeight="1">
      <c r="A50" s="279">
        <v>13</v>
      </c>
      <c r="B50" s="287" t="s">
        <v>1010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31796.82</v>
      </c>
      <c r="I50" s="287">
        <f>data!P68</f>
        <v>2451280.96</v>
      </c>
    </row>
    <row r="51" ht="20.1" customHeight="1">
      <c r="A51" s="279">
        <v>14</v>
      </c>
      <c r="B51" s="287" t="s">
        <v>1011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1.4</v>
      </c>
      <c r="H51" s="287">
        <f>data!O69</f>
        <v>3614.67</v>
      </c>
      <c r="I51" s="287">
        <f>data!P69</f>
        <v>63777.84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-3340</v>
      </c>
      <c r="I52" s="287">
        <f>-data!P84</f>
        <v>-1500</v>
      </c>
    </row>
    <row r="53" ht="20.1" customHeight="1">
      <c r="A53" s="279">
        <v>16</v>
      </c>
      <c r="B53" s="295" t="s">
        <v>1012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4007334.69</v>
      </c>
      <c r="H53" s="287">
        <f>data!O85</f>
        <v>31250692.32</v>
      </c>
      <c r="I53" s="287">
        <f>data!P85</f>
        <v>141841974.99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1013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883942</v>
      </c>
      <c r="H55" s="295">
        <f>+data!M680</f>
        <v>12233912</v>
      </c>
      <c r="I55" s="295">
        <f>+data!M681</f>
        <v>69432537</v>
      </c>
    </row>
    <row r="56" ht="20.1" customHeight="1">
      <c r="A56" s="279">
        <v>19</v>
      </c>
      <c r="B56" s="295" t="s">
        <v>1014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86350.07</v>
      </c>
      <c r="H56" s="287">
        <f>data!O87</f>
        <v>72003081.39</v>
      </c>
      <c r="I56" s="287">
        <f>data!P87</f>
        <v>384708921.52</v>
      </c>
    </row>
    <row r="57" ht="20.1" customHeight="1">
      <c r="A57" s="279">
        <v>20</v>
      </c>
      <c r="B57" s="295" t="s">
        <v>1015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68813.77</v>
      </c>
      <c r="H57" s="287">
        <f>data!O88</f>
        <v>3506282.95</v>
      </c>
      <c r="I57" s="287">
        <f>data!P88</f>
        <v>326030705.43</v>
      </c>
    </row>
    <row r="58" ht="20.1" customHeight="1">
      <c r="A58" s="279">
        <v>21</v>
      </c>
      <c r="B58" s="295" t="s">
        <v>1016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155163.84000000003</v>
      </c>
      <c r="H58" s="287">
        <f>data!O89</f>
        <v>75509364.34</v>
      </c>
      <c r="I58" s="287">
        <f>data!P89</f>
        <v>710739626.95</v>
      </c>
    </row>
    <row r="59" ht="20.1" customHeight="1">
      <c r="A59" s="279" t="s">
        <v>1017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1018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14504</v>
      </c>
      <c r="I60" s="287">
        <f>data!P90</f>
        <v>116364</v>
      </c>
      <c r="K60" s="298"/>
    </row>
    <row r="61" ht="20.1" customHeight="1">
      <c r="A61" s="279">
        <v>23</v>
      </c>
      <c r="B61" s="287" t="s">
        <v>1019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1070.54304</v>
      </c>
      <c r="H61" s="287">
        <f>data!O91</f>
        <v>38399.65084</v>
      </c>
      <c r="I61" s="287">
        <f>data!P91</f>
        <v>27929.824549000004</v>
      </c>
    </row>
    <row r="62" ht="20.1" customHeight="1">
      <c r="A62" s="279">
        <v>24</v>
      </c>
      <c r="B62" s="287" t="s">
        <v>1020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3832.4138044132974</v>
      </c>
      <c r="I62" s="287">
        <f>data!P92</f>
        <v>30747.035296245795</v>
      </c>
    </row>
    <row r="63" ht="20.1" customHeight="1">
      <c r="A63" s="279">
        <v>25</v>
      </c>
      <c r="B63" s="287" t="s">
        <v>1021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355375.61</v>
      </c>
      <c r="I63" s="287">
        <f>data!P93</f>
        <v>1013591.91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17.876666666666669</v>
      </c>
      <c r="H64" s="294">
        <f>data!O94</f>
        <v>135.42083333333332</v>
      </c>
      <c r="I64" s="294">
        <f>data!P94</f>
        <v>170.97749999999996</v>
      </c>
    </row>
    <row r="65" ht="20.1" customHeight="1">
      <c r="A65" s="280" t="s">
        <v>1003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1025</v>
      </c>
    </row>
    <row r="67" ht="20.1" customHeight="1">
      <c r="A67" s="283"/>
    </row>
    <row r="68" ht="20.1" customHeight="1">
      <c r="A68" s="285" t="str">
        <f>"Hospital: "&amp;data!C98</f>
        <v>Hospital: University of Washington Medical Center</v>
      </c>
      <c r="G68" s="286"/>
      <c r="H68" s="285" t="str">
        <f>"FYE: "&amp;data!C96</f>
        <v>FYE: 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1005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1026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1009</v>
      </c>
      <c r="C72" s="289" t="s">
        <v>1027</v>
      </c>
      <c r="D72" s="288" t="s">
        <v>1028</v>
      </c>
      <c r="E72" s="299"/>
      <c r="F72" s="299"/>
      <c r="G72" s="288" t="s">
        <v>1029</v>
      </c>
      <c r="H72" s="288" t="s">
        <v>1029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2857755</v>
      </c>
      <c r="D73" s="295">
        <f>data!R59</f>
        <v>7200744</v>
      </c>
      <c r="E73" s="299"/>
      <c r="F73" s="299"/>
      <c r="G73" s="287">
        <f>data!U59</f>
        <v>4045057</v>
      </c>
      <c r="H73" s="287">
        <f>data!V59</f>
        <v>164480</v>
      </c>
      <c r="I73" s="287">
        <f>data!W59</f>
        <v>268197.87000000005</v>
      </c>
    </row>
    <row r="74" ht="20.1" customHeight="1">
      <c r="A74" s="279">
        <v>5</v>
      </c>
      <c r="B74" s="287" t="s">
        <v>262</v>
      </c>
      <c r="C74" s="294">
        <f>data!Q60</f>
        <v>125.71</v>
      </c>
      <c r="D74" s="294">
        <f>data!R60</f>
        <v>91.75</v>
      </c>
      <c r="E74" s="294">
        <f>data!S60</f>
        <v>59.31</v>
      </c>
      <c r="F74" s="294">
        <f>data!T60</f>
        <v>0</v>
      </c>
      <c r="G74" s="294">
        <f>data!U60</f>
        <v>337.01999999999992</v>
      </c>
      <c r="H74" s="294">
        <f>data!V60</f>
        <v>155.6</v>
      </c>
      <c r="I74" s="294">
        <f>data!W60</f>
        <v>39.29</v>
      </c>
    </row>
    <row r="75" ht="20.1" customHeight="1">
      <c r="A75" s="279">
        <v>6</v>
      </c>
      <c r="B75" s="287" t="s">
        <v>263</v>
      </c>
      <c r="C75" s="287">
        <f>data!Q61</f>
        <v>18917966.89</v>
      </c>
      <c r="D75" s="287">
        <f>data!R61</f>
        <v>14293098.89</v>
      </c>
      <c r="E75" s="287">
        <f>data!S61</f>
        <v>4393261.66</v>
      </c>
      <c r="F75" s="287">
        <f>data!T61</f>
        <v>0</v>
      </c>
      <c r="G75" s="287">
        <f>data!U61</f>
        <v>26771666.82</v>
      </c>
      <c r="H75" s="287">
        <f>data!V61</f>
        <v>14435338.48</v>
      </c>
      <c r="I75" s="287">
        <f>data!W61</f>
        <v>4319717.86</v>
      </c>
    </row>
    <row r="76" ht="20.1" customHeight="1">
      <c r="A76" s="279">
        <v>7</v>
      </c>
      <c r="B76" s="287" t="s">
        <v>11</v>
      </c>
      <c r="C76" s="287">
        <f>data!Q62</f>
        <v>4872940</v>
      </c>
      <c r="D76" s="287">
        <f>data!R62</f>
        <v>4033773</v>
      </c>
      <c r="E76" s="287">
        <f>data!S62</f>
        <v>955806</v>
      </c>
      <c r="F76" s="287">
        <f>data!T62</f>
        <v>0</v>
      </c>
      <c r="G76" s="287">
        <f>data!U62</f>
        <v>8900598</v>
      </c>
      <c r="H76" s="287">
        <f>data!V62</f>
        <v>4192972</v>
      </c>
      <c r="I76" s="287">
        <f>data!W62</f>
        <v>1447992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1393700.67</v>
      </c>
      <c r="D78" s="287">
        <f>data!R64</f>
        <v>4984811.65</v>
      </c>
      <c r="E78" s="287">
        <f>data!S64</f>
        <v>4758796.59</v>
      </c>
      <c r="F78" s="287">
        <f>data!T64</f>
        <v>0</v>
      </c>
      <c r="G78" s="287">
        <f>data!U64</f>
        <v>23380338.23</v>
      </c>
      <c r="H78" s="287">
        <f>data!V64</f>
        <v>51926726.72</v>
      </c>
      <c r="I78" s="287">
        <f>data!W64</f>
        <v>785619.88</v>
      </c>
    </row>
    <row r="79" ht="20.1" customHeight="1">
      <c r="A79" s="279">
        <v>10</v>
      </c>
      <c r="B79" s="287" t="s">
        <v>525</v>
      </c>
      <c r="C79" s="287">
        <f>data!Q65</f>
        <v>0</v>
      </c>
      <c r="D79" s="287">
        <f>data!R65</f>
        <v>0</v>
      </c>
      <c r="E79" s="287">
        <f>data!S65</f>
        <v>45.04</v>
      </c>
      <c r="F79" s="287">
        <f>data!T65</f>
        <v>0</v>
      </c>
      <c r="G79" s="287">
        <f>data!U65</f>
        <v>310.93</v>
      </c>
      <c r="H79" s="287">
        <f>data!V65</f>
        <v>1447.82</v>
      </c>
      <c r="I79" s="287">
        <f>data!W65</f>
        <v>0</v>
      </c>
    </row>
    <row r="80" ht="20.1" customHeight="1">
      <c r="A80" s="279">
        <v>11</v>
      </c>
      <c r="B80" s="287" t="s">
        <v>526</v>
      </c>
      <c r="C80" s="287">
        <f>data!Q66</f>
        <v>174777.61</v>
      </c>
      <c r="D80" s="287">
        <f>data!R66</f>
        <v>-15913.96</v>
      </c>
      <c r="E80" s="287">
        <f>data!S66</f>
        <v>6118500.66</v>
      </c>
      <c r="F80" s="287">
        <f>data!T66</f>
        <v>0</v>
      </c>
      <c r="G80" s="287">
        <f>data!U66</f>
        <v>33485190.64</v>
      </c>
      <c r="H80" s="287">
        <f>data!V66</f>
        <v>160070.24</v>
      </c>
      <c r="I80" s="287">
        <f>data!W66</f>
        <v>236345.07</v>
      </c>
    </row>
    <row r="81" ht="20.1" customHeight="1">
      <c r="A81" s="279">
        <v>12</v>
      </c>
      <c r="B81" s="287" t="s">
        <v>16</v>
      </c>
      <c r="C81" s="287">
        <f>data!Q67</f>
        <v>108843</v>
      </c>
      <c r="D81" s="287">
        <f>data!R67</f>
        <v>483641</v>
      </c>
      <c r="E81" s="287">
        <f>data!S67</f>
        <v>393398</v>
      </c>
      <c r="F81" s="287">
        <f>data!T67</f>
        <v>0</v>
      </c>
      <c r="G81" s="287">
        <f>data!U67</f>
        <v>925457</v>
      </c>
      <c r="H81" s="287">
        <f>data!V67</f>
        <v>892801</v>
      </c>
      <c r="I81" s="287">
        <f>data!W67</f>
        <v>344743</v>
      </c>
    </row>
    <row r="82" ht="20.1" customHeight="1">
      <c r="A82" s="279">
        <v>13</v>
      </c>
      <c r="B82" s="287" t="s">
        <v>1010</v>
      </c>
      <c r="C82" s="287">
        <f>data!Q68</f>
        <v>36239.37</v>
      </c>
      <c r="D82" s="287">
        <f>data!R68</f>
        <v>286826.45</v>
      </c>
      <c r="E82" s="287">
        <f>data!S68</f>
        <v>1421563.8</v>
      </c>
      <c r="F82" s="287">
        <f>data!T68</f>
        <v>0</v>
      </c>
      <c r="G82" s="287">
        <f>data!U68</f>
        <v>452509.46</v>
      </c>
      <c r="H82" s="287">
        <f>data!V68</f>
        <v>371488.99</v>
      </c>
      <c r="I82" s="287">
        <f>data!W68</f>
        <v>0</v>
      </c>
    </row>
    <row r="83" ht="20.1" customHeight="1">
      <c r="A83" s="279">
        <v>14</v>
      </c>
      <c r="B83" s="287" t="s">
        <v>1011</v>
      </c>
      <c r="C83" s="287">
        <f>data!Q69</f>
        <v>7916.25</v>
      </c>
      <c r="D83" s="287">
        <f>data!R69</f>
        <v>81649.9</v>
      </c>
      <c r="E83" s="287">
        <f>data!S69</f>
        <v>1599372.09</v>
      </c>
      <c r="F83" s="287">
        <f>data!T69</f>
        <v>0</v>
      </c>
      <c r="G83" s="287">
        <f>data!U69</f>
        <v>348313.37</v>
      </c>
      <c r="H83" s="287">
        <f>data!V69</f>
        <v>44753.29</v>
      </c>
      <c r="I83" s="287">
        <f>data!W69</f>
        <v>4783.76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67046.06</v>
      </c>
      <c r="F84" s="287">
        <f>data!T84</f>
        <v>0</v>
      </c>
      <c r="G84" s="287">
        <f>data!U84</f>
        <v>2306045.2</v>
      </c>
      <c r="H84" s="287">
        <f>data!V84</f>
        <v>81280.1</v>
      </c>
      <c r="I84" s="287">
        <f>data!W84</f>
        <v>0</v>
      </c>
    </row>
    <row r="85" ht="20.1" customHeight="1">
      <c r="A85" s="279">
        <v>16</v>
      </c>
      <c r="B85" s="295" t="s">
        <v>1012</v>
      </c>
      <c r="C85" s="287">
        <f>data!Q85</f>
        <v>25512383.790000003</v>
      </c>
      <c r="D85" s="287">
        <f>data!R85</f>
        <v>24147886.929999996</v>
      </c>
      <c r="E85" s="287">
        <f>data!S85</f>
        <v>19573697.78</v>
      </c>
      <c r="F85" s="287">
        <f>data!T85</f>
        <v>0</v>
      </c>
      <c r="G85" s="287">
        <f>data!U85</f>
        <v>91958339.25</v>
      </c>
      <c r="H85" s="287">
        <f>data!V85</f>
        <v>71944318.44</v>
      </c>
      <c r="I85" s="287">
        <f>data!W85</f>
        <v>7139201.57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1013</v>
      </c>
      <c r="C87" s="295">
        <f>+data!M682</f>
        <v>9986311</v>
      </c>
      <c r="D87" s="295">
        <f>+data!M683</f>
        <v>11098210</v>
      </c>
      <c r="E87" s="295">
        <f>+data!M684</f>
        <v>4863708</v>
      </c>
      <c r="F87" s="295">
        <f>+data!M685</f>
        <v>0</v>
      </c>
      <c r="G87" s="295">
        <f>+data!M686</f>
        <v>44417056</v>
      </c>
      <c r="H87" s="295">
        <f>+data!M687</f>
        <v>37610829</v>
      </c>
      <c r="I87" s="295">
        <f>+data!M688</f>
        <v>7355150</v>
      </c>
    </row>
    <row r="88" ht="20.1" customHeight="1">
      <c r="A88" s="279">
        <v>19</v>
      </c>
      <c r="B88" s="295" t="s">
        <v>1014</v>
      </c>
      <c r="C88" s="287">
        <f>data!Q87</f>
        <v>12568486.75</v>
      </c>
      <c r="D88" s="287">
        <f>data!R87</f>
        <v>49671164.07</v>
      </c>
      <c r="E88" s="287">
        <f>data!S87</f>
        <v>0</v>
      </c>
      <c r="F88" s="287">
        <f>data!T87</f>
        <v>0</v>
      </c>
      <c r="G88" s="287">
        <f>data!U87</f>
        <v>254103425.36</v>
      </c>
      <c r="H88" s="287">
        <f>data!V87</f>
        <v>215261875.67</v>
      </c>
      <c r="I88" s="287">
        <f>data!W87</f>
        <v>12602963.15</v>
      </c>
    </row>
    <row r="89" ht="20.1" customHeight="1">
      <c r="A89" s="279">
        <v>20</v>
      </c>
      <c r="B89" s="295" t="s">
        <v>1015</v>
      </c>
      <c r="C89" s="287">
        <f>data!Q88</f>
        <v>35523399.99</v>
      </c>
      <c r="D89" s="287">
        <f>data!R88</f>
        <v>84460183.65</v>
      </c>
      <c r="E89" s="287">
        <f>data!S88</f>
        <v>0</v>
      </c>
      <c r="F89" s="287">
        <f>data!T88</f>
        <v>0</v>
      </c>
      <c r="G89" s="287">
        <f>data!U88</f>
        <v>237136189.48</v>
      </c>
      <c r="H89" s="287">
        <f>data!V88</f>
        <v>229043216.19</v>
      </c>
      <c r="I89" s="287">
        <f>data!W88</f>
        <v>81718492.98</v>
      </c>
    </row>
    <row r="90" ht="20.1" customHeight="1">
      <c r="A90" s="279">
        <v>21</v>
      </c>
      <c r="B90" s="295" t="s">
        <v>1016</v>
      </c>
      <c r="C90" s="287">
        <f>data!Q89</f>
        <v>48091886.74</v>
      </c>
      <c r="D90" s="287">
        <f>data!R89</f>
        <v>134131347.72</v>
      </c>
      <c r="E90" s="287">
        <f>data!S89</f>
        <v>0</v>
      </c>
      <c r="F90" s="287">
        <f>data!T89</f>
        <v>0</v>
      </c>
      <c r="G90" s="287">
        <f>data!U89</f>
        <v>491239614.84000003</v>
      </c>
      <c r="H90" s="287">
        <f>data!V89</f>
        <v>444305091.86</v>
      </c>
      <c r="I90" s="287">
        <f>data!W89</f>
        <v>94321456.13000001</v>
      </c>
    </row>
    <row r="91" ht="20.1" customHeight="1">
      <c r="A91" s="279" t="s">
        <v>1017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1018</v>
      </c>
      <c r="C92" s="287">
        <f>data!Q90</f>
        <v>37383</v>
      </c>
      <c r="D92" s="287">
        <f>data!R90</f>
        <v>4449.96</v>
      </c>
      <c r="E92" s="287">
        <f>data!S90</f>
        <v>28080</v>
      </c>
      <c r="F92" s="287">
        <f>data!T90</f>
        <v>0</v>
      </c>
      <c r="G92" s="287">
        <f>data!U90</f>
        <v>67849</v>
      </c>
      <c r="H92" s="287">
        <f>data!V90</f>
        <v>33948</v>
      </c>
      <c r="I92" s="287">
        <f>data!W90</f>
        <v>20954</v>
      </c>
    </row>
    <row r="93" ht="20.1" customHeight="1">
      <c r="A93" s="279">
        <v>23</v>
      </c>
      <c r="B93" s="287" t="s">
        <v>1019</v>
      </c>
      <c r="C93" s="287">
        <f>data!Q91</f>
        <v>2978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3355</v>
      </c>
      <c r="I93" s="287">
        <f>data!W91</f>
        <v>0</v>
      </c>
    </row>
    <row r="94" ht="20.1" customHeight="1">
      <c r="A94" s="279">
        <v>24</v>
      </c>
      <c r="B94" s="287" t="s">
        <v>1020</v>
      </c>
      <c r="C94" s="287">
        <f>data!Q92</f>
        <v>8131.1962219532834</v>
      </c>
      <c r="D94" s="287">
        <f>data!R92</f>
        <v>1175.8196451383756</v>
      </c>
      <c r="E94" s="287">
        <f>data!S92</f>
        <v>7419.6207686104108</v>
      </c>
      <c r="F94" s="287">
        <f>data!T92</f>
        <v>0</v>
      </c>
      <c r="G94" s="287">
        <f>data!U92</f>
        <v>17927.843644211105</v>
      </c>
      <c r="H94" s="287">
        <f>data!V92</f>
        <v>10716.701536086219</v>
      </c>
      <c r="I94" s="287">
        <f>data!W92</f>
        <v>5536.7070365193222</v>
      </c>
    </row>
    <row r="95" ht="20.1" customHeight="1">
      <c r="A95" s="279">
        <v>25</v>
      </c>
      <c r="B95" s="287" t="s">
        <v>1021</v>
      </c>
      <c r="C95" s="287">
        <f>data!Q93</f>
        <v>190528.26</v>
      </c>
      <c r="D95" s="287">
        <f>data!R93</f>
        <v>26</v>
      </c>
      <c r="E95" s="287">
        <f>data!S93</f>
        <v>78725.16</v>
      </c>
      <c r="F95" s="287">
        <f>data!T93</f>
        <v>0</v>
      </c>
      <c r="G95" s="287">
        <f>data!U93</f>
        <v>25655.67</v>
      </c>
      <c r="H95" s="287">
        <f>data!V93</f>
        <v>197495.28999999998</v>
      </c>
      <c r="I95" s="287">
        <f>data!W93</f>
        <v>49569.46</v>
      </c>
    </row>
    <row r="96" ht="20.1" customHeight="1">
      <c r="A96" s="279">
        <v>26</v>
      </c>
      <c r="B96" s="287" t="s">
        <v>294</v>
      </c>
      <c r="C96" s="294">
        <f>data!Q94</f>
        <v>93.901666666666671</v>
      </c>
      <c r="D96" s="294">
        <f>data!R94</f>
        <v>0.0041666666666666666</v>
      </c>
      <c r="E96" s="294">
        <f>data!S94</f>
        <v>0.0066666666666666671</v>
      </c>
      <c r="F96" s="294">
        <f>data!T94</f>
        <v>0</v>
      </c>
      <c r="G96" s="294">
        <f>data!U94</f>
        <v>0.0041666666666666666</v>
      </c>
      <c r="H96" s="294">
        <f>data!V94</f>
        <v>54.83</v>
      </c>
      <c r="I96" s="294">
        <f>data!W94</f>
        <v>0.22833333333333333</v>
      </c>
    </row>
    <row r="97" ht="20.1" customHeight="1">
      <c r="A97" s="280" t="s">
        <v>1003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1030</v>
      </c>
    </row>
    <row r="99" ht="20.1" customHeight="1">
      <c r="A99" s="283"/>
    </row>
    <row r="100" ht="20.1" customHeight="1">
      <c r="A100" s="285" t="str">
        <f>"Hospital: "&amp;data!C98</f>
        <v>Hospital: University of Washington Medical Center</v>
      </c>
      <c r="G100" s="286"/>
      <c r="H100" s="285" t="str">
        <f>"FYE: "&amp;data!C96</f>
        <v>FYE: 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1005</v>
      </c>
      <c r="C102" s="293" t="s">
        <v>1031</v>
      </c>
      <c r="D102" s="293" t="s">
        <v>1032</v>
      </c>
      <c r="E102" s="293" t="s">
        <v>1032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1009</v>
      </c>
      <c r="C104" s="288" t="s">
        <v>251</v>
      </c>
      <c r="D104" s="289" t="s">
        <v>1033</v>
      </c>
      <c r="E104" s="289" t="s">
        <v>1033</v>
      </c>
      <c r="F104" s="289" t="s">
        <v>1033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470628.01000000013</v>
      </c>
      <c r="D105" s="287">
        <f>data!Y59</f>
        <v>919491.2699999999</v>
      </c>
      <c r="E105" s="287">
        <f>data!Z59</f>
        <v>291282.26</v>
      </c>
      <c r="F105" s="287">
        <f>data!AA59</f>
        <v>27658.999999999982</v>
      </c>
      <c r="G105" s="299"/>
      <c r="H105" s="287">
        <f>data!AC59</f>
        <v>94413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37.970000000000006</v>
      </c>
      <c r="D106" s="294">
        <f>data!Y60</f>
        <v>262.26000000000005</v>
      </c>
      <c r="E106" s="294">
        <f>data!Z60</f>
        <v>54.04</v>
      </c>
      <c r="F106" s="294">
        <f>data!AA60</f>
        <v>9.25</v>
      </c>
      <c r="G106" s="294">
        <f>data!AB60</f>
        <v>330.53999999999996</v>
      </c>
      <c r="H106" s="294">
        <f>data!AC60</f>
        <v>78.96</v>
      </c>
      <c r="I106" s="294">
        <f>data!AD60</f>
        <v>15</v>
      </c>
    </row>
    <row r="107" ht="20.1" customHeight="1">
      <c r="A107" s="279">
        <v>6</v>
      </c>
      <c r="B107" s="287" t="s">
        <v>263</v>
      </c>
      <c r="C107" s="287">
        <f>data!X61</f>
        <v>4250934.03</v>
      </c>
      <c r="D107" s="287">
        <f>data!Y61</f>
        <v>30373153.92</v>
      </c>
      <c r="E107" s="287">
        <f>data!Z61</f>
        <v>6765302.78</v>
      </c>
      <c r="F107" s="287">
        <f>data!AA61</f>
        <v>1243784.03</v>
      </c>
      <c r="G107" s="287">
        <f>data!AB61</f>
        <v>38382209.36</v>
      </c>
      <c r="H107" s="287">
        <f>data!AC61</f>
        <v>10517891.84</v>
      </c>
      <c r="I107" s="287">
        <f>data!AD61</f>
        <v>1277175.34</v>
      </c>
    </row>
    <row r="108" ht="20.1" customHeight="1">
      <c r="A108" s="279">
        <v>7</v>
      </c>
      <c r="B108" s="287" t="s">
        <v>11</v>
      </c>
      <c r="C108" s="287">
        <f>data!X62</f>
        <v>1220349</v>
      </c>
      <c r="D108" s="287">
        <f>data!Y62</f>
        <v>8624883</v>
      </c>
      <c r="E108" s="287">
        <f>data!Z62</f>
        <v>2155599</v>
      </c>
      <c r="F108" s="287">
        <f>data!AA62</f>
        <v>440074</v>
      </c>
      <c r="G108" s="287">
        <f>data!AB62</f>
        <v>13189624</v>
      </c>
      <c r="H108" s="287">
        <f>data!AC62</f>
        <v>2138620</v>
      </c>
      <c r="I108" s="287">
        <f>data!AD62</f>
        <v>437582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31081.2</v>
      </c>
      <c r="H109" s="287">
        <f>data!AC63</f>
        <v>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1122659.39</v>
      </c>
      <c r="D110" s="287">
        <f>data!Y64</f>
        <v>10432795.16</v>
      </c>
      <c r="E110" s="287">
        <f>data!Z64</f>
        <v>230367.52</v>
      </c>
      <c r="F110" s="287">
        <f>data!AA64</f>
        <v>4389285.68</v>
      </c>
      <c r="G110" s="287">
        <f>data!AB64</f>
        <v>202549032.72</v>
      </c>
      <c r="H110" s="287">
        <f>data!AC64</f>
        <v>1390269.8</v>
      </c>
      <c r="I110" s="287">
        <f>data!AD64</f>
        <v>370960.22</v>
      </c>
    </row>
    <row r="111" ht="20.1" customHeight="1">
      <c r="A111" s="279">
        <v>10</v>
      </c>
      <c r="B111" s="287" t="s">
        <v>525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35.4</v>
      </c>
      <c r="H111" s="287">
        <f>data!AC65</f>
        <v>0</v>
      </c>
      <c r="I111" s="287">
        <f>data!AD65</f>
        <v>0</v>
      </c>
    </row>
    <row r="112" ht="20.1" customHeight="1">
      <c r="A112" s="279">
        <v>11</v>
      </c>
      <c r="B112" s="287" t="s">
        <v>526</v>
      </c>
      <c r="C112" s="287">
        <f>data!X66</f>
        <v>308585.32</v>
      </c>
      <c r="D112" s="287">
        <f>data!Y66</f>
        <v>1424902.06</v>
      </c>
      <c r="E112" s="287">
        <f>data!Z66</f>
        <v>1216818.77</v>
      </c>
      <c r="F112" s="287">
        <f>data!AA66</f>
        <v>33104.26</v>
      </c>
      <c r="G112" s="287">
        <f>data!AB66</f>
        <v>38661985.42</v>
      </c>
      <c r="H112" s="287">
        <f>data!AC66</f>
        <v>12823.11</v>
      </c>
      <c r="I112" s="287">
        <f>data!AD66</f>
        <v>31059.45</v>
      </c>
    </row>
    <row r="113" ht="20.1" customHeight="1">
      <c r="A113" s="279">
        <v>12</v>
      </c>
      <c r="B113" s="287" t="s">
        <v>16</v>
      </c>
      <c r="C113" s="287">
        <f>data!X67</f>
        <v>375598</v>
      </c>
      <c r="D113" s="287">
        <f>data!Y67</f>
        <v>2992955</v>
      </c>
      <c r="E113" s="287">
        <f>data!Z67</f>
        <v>921238</v>
      </c>
      <c r="F113" s="287">
        <f>data!AA67</f>
        <v>474543</v>
      </c>
      <c r="G113" s="287">
        <f>data!AB67</f>
        <v>52789</v>
      </c>
      <c r="H113" s="287">
        <f>data!AC67</f>
        <v>376517</v>
      </c>
      <c r="I113" s="287">
        <f>data!AD67</f>
        <v>76793</v>
      </c>
    </row>
    <row r="114" ht="20.1" customHeight="1">
      <c r="A114" s="279">
        <v>13</v>
      </c>
      <c r="B114" s="287" t="s">
        <v>1010</v>
      </c>
      <c r="C114" s="287">
        <f>data!X68</f>
        <v>529.9</v>
      </c>
      <c r="D114" s="287">
        <f>data!Y68</f>
        <v>145868.28</v>
      </c>
      <c r="E114" s="287">
        <f>data!Z68</f>
        <v>4106.55</v>
      </c>
      <c r="F114" s="287">
        <f>data!AA68</f>
        <v>0</v>
      </c>
      <c r="G114" s="287">
        <f>data!AB68</f>
        <v>1660109.11</v>
      </c>
      <c r="H114" s="287">
        <f>data!AC68</f>
        <v>347046.53</v>
      </c>
      <c r="I114" s="287">
        <f>data!AD68</f>
        <v>0</v>
      </c>
    </row>
    <row r="115" ht="20.1" customHeight="1">
      <c r="A115" s="279">
        <v>14</v>
      </c>
      <c r="B115" s="287" t="s">
        <v>1011</v>
      </c>
      <c r="C115" s="287">
        <f>data!X69</f>
        <v>3712.89</v>
      </c>
      <c r="D115" s="287">
        <f>data!Y69</f>
        <v>146050.91</v>
      </c>
      <c r="E115" s="287">
        <f>data!Z69</f>
        <v>116745.46</v>
      </c>
      <c r="F115" s="287">
        <f>data!AA69</f>
        <v>16230.57</v>
      </c>
      <c r="G115" s="287">
        <f>data!AB69</f>
        <v>450083.95</v>
      </c>
      <c r="H115" s="287">
        <f>data!AC69</f>
        <v>2715.54</v>
      </c>
      <c r="I115" s="287">
        <f>data!AD69</f>
        <v>76.58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-204311.6</v>
      </c>
      <c r="E116" s="287">
        <f>-data!Z84</f>
        <v>-1020658.85</v>
      </c>
      <c r="F116" s="287">
        <f>-data!AA84</f>
        <v>0</v>
      </c>
      <c r="G116" s="287">
        <f>-data!AB84</f>
        <v>-104622857.86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1012</v>
      </c>
      <c r="C117" s="287">
        <f>data!X85</f>
        <v>7282368.53</v>
      </c>
      <c r="D117" s="287">
        <f>data!Y85</f>
        <v>53936296.73</v>
      </c>
      <c r="E117" s="287">
        <f>data!Z85</f>
        <v>10389519.230000002</v>
      </c>
      <c r="F117" s="287">
        <f>data!AA85</f>
        <v>6597021.54</v>
      </c>
      <c r="G117" s="287">
        <f>data!AB85</f>
        <v>190354092.3</v>
      </c>
      <c r="H117" s="287">
        <f>data!AC85</f>
        <v>14785883.819999998</v>
      </c>
      <c r="I117" s="287">
        <f>data!AD85</f>
        <v>2193646.5900000003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1013</v>
      </c>
      <c r="C119" s="295">
        <f>+data!M689</f>
        <v>10596207</v>
      </c>
      <c r="D119" s="295">
        <f>+data!M690</f>
        <v>29450585</v>
      </c>
      <c r="E119" s="295">
        <f>+data!M691</f>
        <v>9109531</v>
      </c>
      <c r="F119" s="295">
        <f>+data!M692</f>
        <v>2853778</v>
      </c>
      <c r="G119" s="295">
        <f>+data!M693</f>
        <v>77073780</v>
      </c>
      <c r="H119" s="295">
        <f>+data!M694</f>
        <v>6394034</v>
      </c>
      <c r="I119" s="295">
        <f>+data!M695</f>
        <v>1341116</v>
      </c>
    </row>
    <row r="120" ht="20.1" customHeight="1">
      <c r="A120" s="279">
        <v>19</v>
      </c>
      <c r="B120" s="295" t="s">
        <v>1014</v>
      </c>
      <c r="C120" s="287">
        <f>data!X87</f>
        <v>54550814.75</v>
      </c>
      <c r="D120" s="287">
        <f>data!Y87</f>
        <v>96421580.49</v>
      </c>
      <c r="E120" s="287">
        <f>data!Z87</f>
        <v>7039773.74</v>
      </c>
      <c r="F120" s="287">
        <f>data!AA87</f>
        <v>1578019.96</v>
      </c>
      <c r="G120" s="287">
        <f>data!AB87</f>
        <v>379006339.81</v>
      </c>
      <c r="H120" s="287">
        <f>data!AC87</f>
        <v>58358784.65</v>
      </c>
      <c r="I120" s="287">
        <f>data!AD87</f>
        <v>14473712.68</v>
      </c>
    </row>
    <row r="121" ht="20.1" customHeight="1">
      <c r="A121" s="279">
        <v>20</v>
      </c>
      <c r="B121" s="295" t="s">
        <v>1015</v>
      </c>
      <c r="C121" s="287">
        <f>data!X88</f>
        <v>109527259</v>
      </c>
      <c r="D121" s="287">
        <f>data!Y88</f>
        <v>198943358.96</v>
      </c>
      <c r="E121" s="287">
        <f>data!Z88</f>
        <v>93729254.57</v>
      </c>
      <c r="F121" s="287">
        <f>data!AA88</f>
        <v>28072779.51</v>
      </c>
      <c r="G121" s="287">
        <f>data!AB88</f>
        <v>472587648.41</v>
      </c>
      <c r="H121" s="287">
        <f>data!AC88</f>
        <v>12265677.17</v>
      </c>
      <c r="I121" s="287">
        <f>data!AD88</f>
        <v>824165.33</v>
      </c>
    </row>
    <row r="122" ht="20.1" customHeight="1">
      <c r="A122" s="279">
        <v>21</v>
      </c>
      <c r="B122" s="295" t="s">
        <v>1016</v>
      </c>
      <c r="C122" s="287">
        <f>data!X89</f>
        <v>164078073.75</v>
      </c>
      <c r="D122" s="287">
        <f>data!Y89</f>
        <v>295364939.45</v>
      </c>
      <c r="E122" s="287">
        <f>data!Z89</f>
        <v>100769028.30999999</v>
      </c>
      <c r="F122" s="287">
        <f>data!AA89</f>
        <v>29650799.470000003</v>
      </c>
      <c r="G122" s="287">
        <f>data!AB89</f>
        <v>851593988.22</v>
      </c>
      <c r="H122" s="287">
        <f>data!AC89</f>
        <v>70624461.82</v>
      </c>
      <c r="I122" s="287">
        <f>data!AD89</f>
        <v>15297878.01</v>
      </c>
    </row>
    <row r="123" ht="20.1" customHeight="1">
      <c r="A123" s="279" t="s">
        <v>1017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1018</v>
      </c>
      <c r="C124" s="287">
        <f>data!X90</f>
        <v>14600</v>
      </c>
      <c r="D124" s="287">
        <f>data!Y90</f>
        <v>80784.03</v>
      </c>
      <c r="E124" s="287">
        <f>data!Z90</f>
        <v>34284</v>
      </c>
      <c r="F124" s="287">
        <f>data!AA90</f>
        <v>4154</v>
      </c>
      <c r="G124" s="287">
        <f>data!AB90</f>
        <v>23570.62</v>
      </c>
      <c r="H124" s="287">
        <f>data!AC90</f>
        <v>5235</v>
      </c>
      <c r="I124" s="287">
        <f>data!AD90</f>
        <v>2037</v>
      </c>
    </row>
    <row r="125" ht="20.1" customHeight="1">
      <c r="A125" s="279">
        <v>23</v>
      </c>
      <c r="B125" s="287" t="s">
        <v>1019</v>
      </c>
      <c r="C125" s="287">
        <f>data!X91</f>
        <v>0</v>
      </c>
      <c r="D125" s="287">
        <f>data!Y91</f>
        <v>1637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1020</v>
      </c>
      <c r="C126" s="287">
        <f>data!X92</f>
        <v>3857.7800292632478</v>
      </c>
      <c r="D126" s="287">
        <f>data!Y92</f>
        <v>21345.686138178295</v>
      </c>
      <c r="E126" s="287">
        <f>data!Z92</f>
        <v>9058.9130495384379</v>
      </c>
      <c r="F126" s="287">
        <f>data!AA92</f>
        <v>1097.6176877780501</v>
      </c>
      <c r="G126" s="287">
        <f>data!AB92</f>
        <v>6228.1004872159519</v>
      </c>
      <c r="H126" s="287">
        <f>data!AC92</f>
        <v>1383.2519488488426</v>
      </c>
      <c r="I126" s="287">
        <f>data!AD92</f>
        <v>538.23958353487922</v>
      </c>
    </row>
    <row r="127" ht="20.1" customHeight="1">
      <c r="A127" s="279">
        <v>25</v>
      </c>
      <c r="B127" s="287" t="s">
        <v>1021</v>
      </c>
      <c r="C127" s="287">
        <f>data!X93</f>
        <v>71728.15</v>
      </c>
      <c r="D127" s="287">
        <f>data!Y93</f>
        <v>407310.52</v>
      </c>
      <c r="E127" s="287">
        <f>data!Z93</f>
        <v>76604.95</v>
      </c>
      <c r="F127" s="287">
        <f>data!AA93</f>
        <v>36965.48</v>
      </c>
      <c r="G127" s="287">
        <f>data!AB93</f>
        <v>9866.22</v>
      </c>
      <c r="H127" s="287">
        <f>data!AC93</f>
        <v>7918.14</v>
      </c>
      <c r="I127" s="287">
        <f>data!AD93</f>
        <v>444.41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23.911666666666665</v>
      </c>
      <c r="E128" s="294">
        <f>data!Z94</f>
        <v>7.2616666666666658</v>
      </c>
      <c r="F128" s="294">
        <f>data!AA94</f>
        <v>0</v>
      </c>
      <c r="G128" s="294">
        <f>data!AB94</f>
        <v>0.0025</v>
      </c>
      <c r="H128" s="294">
        <f>data!AC94</f>
        <v>0</v>
      </c>
      <c r="I128" s="294">
        <f>data!AD94</f>
        <v>4.88</v>
      </c>
    </row>
    <row r="129" ht="20.1" customHeight="1">
      <c r="A129" s="280" t="s">
        <v>1003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1034</v>
      </c>
    </row>
    <row r="131" ht="20.1" customHeight="1">
      <c r="A131" s="283"/>
    </row>
    <row r="132" ht="20.1" customHeight="1">
      <c r="A132" s="285" t="str">
        <f>"Hospital: "&amp;data!C98</f>
        <v>Hospital: University of Washington Medical Center</v>
      </c>
      <c r="G132" s="286"/>
      <c r="H132" s="285" t="str">
        <f>"FYE: "&amp;data!C96</f>
        <v>FYE: 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1005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1035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1009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1036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286952</v>
      </c>
      <c r="D137" s="287">
        <f>data!AF59</f>
        <v>202</v>
      </c>
      <c r="E137" s="287">
        <f>data!AG59</f>
        <v>61146</v>
      </c>
      <c r="F137" s="287">
        <f>data!AH59</f>
        <v>0</v>
      </c>
      <c r="G137" s="287">
        <f>data!AI59</f>
        <v>0</v>
      </c>
      <c r="H137" s="287">
        <f>data!AJ59</f>
        <v>587319</v>
      </c>
      <c r="I137" s="287">
        <f>data!AK59</f>
        <v>82681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110.71</v>
      </c>
      <c r="D138" s="294">
        <f>data!AF60</f>
        <v>2.45</v>
      </c>
      <c r="E138" s="294">
        <f>data!AG60</f>
        <v>177.8</v>
      </c>
      <c r="F138" s="294">
        <f>data!AH60</f>
        <v>0</v>
      </c>
      <c r="G138" s="294">
        <f>data!AI60</f>
        <v>0</v>
      </c>
      <c r="H138" s="294">
        <f>data!AJ60</f>
        <v>805.72000000000014</v>
      </c>
      <c r="I138" s="294">
        <f>data!AK60</f>
        <v>32.839999999999996</v>
      </c>
    </row>
    <row r="139" ht="20.1" customHeight="1">
      <c r="A139" s="279">
        <v>6</v>
      </c>
      <c r="B139" s="287" t="s">
        <v>263</v>
      </c>
      <c r="C139" s="287">
        <f>data!AE61</f>
        <v>11345219.56</v>
      </c>
      <c r="D139" s="287">
        <f>data!AF61</f>
        <v>0</v>
      </c>
      <c r="E139" s="287">
        <f>data!AG61</f>
        <v>29055142.18</v>
      </c>
      <c r="F139" s="287">
        <f>data!AH61</f>
        <v>0</v>
      </c>
      <c r="G139" s="287">
        <f>data!AI61</f>
        <v>0</v>
      </c>
      <c r="H139" s="287">
        <f>data!AJ61</f>
        <v>73208882.96</v>
      </c>
      <c r="I139" s="287">
        <f>data!AK61</f>
        <v>3433440.75</v>
      </c>
    </row>
    <row r="140" ht="20.1" customHeight="1">
      <c r="A140" s="279">
        <v>7</v>
      </c>
      <c r="B140" s="287" t="s">
        <v>11</v>
      </c>
      <c r="C140" s="287">
        <f>data!AE62</f>
        <v>4056351</v>
      </c>
      <c r="D140" s="287">
        <f>data!AF62</f>
        <v>0</v>
      </c>
      <c r="E140" s="287">
        <f>data!AG62</f>
        <v>5224391</v>
      </c>
      <c r="F140" s="287">
        <f>data!AH62</f>
        <v>0</v>
      </c>
      <c r="G140" s="287">
        <f>data!AI62</f>
        <v>0</v>
      </c>
      <c r="H140" s="287">
        <f>data!AJ62</f>
        <v>24335838</v>
      </c>
      <c r="I140" s="287">
        <f>data!AK62</f>
        <v>1213153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0</v>
      </c>
      <c r="F141" s="287">
        <f>data!AH63</f>
        <v>0</v>
      </c>
      <c r="G141" s="287">
        <f>data!AI63</f>
        <v>0</v>
      </c>
      <c r="H141" s="287">
        <f>data!AJ63</f>
        <v>5104.47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186906.01</v>
      </c>
      <c r="D142" s="287">
        <f>data!AF64</f>
        <v>0</v>
      </c>
      <c r="E142" s="287">
        <f>data!AG64</f>
        <v>2339958.36</v>
      </c>
      <c r="F142" s="287">
        <f>data!AH64</f>
        <v>0</v>
      </c>
      <c r="G142" s="287">
        <f>data!AI64</f>
        <v>0</v>
      </c>
      <c r="H142" s="287">
        <f>data!AJ64</f>
        <v>10568137.94</v>
      </c>
      <c r="I142" s="287">
        <f>data!AK64</f>
        <v>23445.53</v>
      </c>
    </row>
    <row r="143" ht="20.1" customHeight="1">
      <c r="A143" s="279">
        <v>10</v>
      </c>
      <c r="B143" s="287" t="s">
        <v>525</v>
      </c>
      <c r="C143" s="287">
        <f>data!AE65</f>
        <v>527.16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1026.07</v>
      </c>
      <c r="I143" s="287">
        <f>data!AK65</f>
        <v>0</v>
      </c>
    </row>
    <row r="144" ht="20.1" customHeight="1">
      <c r="A144" s="279">
        <v>11</v>
      </c>
      <c r="B144" s="287" t="s">
        <v>526</v>
      </c>
      <c r="C144" s="287">
        <f>data!AE66</f>
        <v>30378.58</v>
      </c>
      <c r="D144" s="287">
        <f>data!AF66</f>
        <v>0</v>
      </c>
      <c r="E144" s="287">
        <f>data!AG66</f>
        <v>3045359.49</v>
      </c>
      <c r="F144" s="287">
        <f>data!AH66</f>
        <v>0</v>
      </c>
      <c r="G144" s="287">
        <f>data!AI66</f>
        <v>0</v>
      </c>
      <c r="H144" s="287">
        <f>data!AJ66</f>
        <v>4243372.79</v>
      </c>
      <c r="I144" s="287">
        <f>data!AK66</f>
        <v>129.42</v>
      </c>
    </row>
    <row r="145" ht="20.1" customHeight="1">
      <c r="A145" s="279">
        <v>12</v>
      </c>
      <c r="B145" s="287" t="s">
        <v>16</v>
      </c>
      <c r="C145" s="287">
        <f>data!AE67</f>
        <v>19940</v>
      </c>
      <c r="D145" s="287">
        <f>data!AF67</f>
        <v>0</v>
      </c>
      <c r="E145" s="287">
        <f>data!AG67</f>
        <v>207562</v>
      </c>
      <c r="F145" s="287">
        <f>data!AH67</f>
        <v>0</v>
      </c>
      <c r="G145" s="287">
        <f>data!AI67</f>
        <v>0</v>
      </c>
      <c r="H145" s="287">
        <f>data!AJ67</f>
        <v>1707835</v>
      </c>
      <c r="I145" s="287">
        <f>data!AK67</f>
        <v>4215</v>
      </c>
    </row>
    <row r="146" ht="20.1" customHeight="1">
      <c r="A146" s="279">
        <v>13</v>
      </c>
      <c r="B146" s="287" t="s">
        <v>1010</v>
      </c>
      <c r="C146" s="287">
        <f>data!AE68</f>
        <v>931.03</v>
      </c>
      <c r="D146" s="287">
        <f>data!AF68</f>
        <v>0</v>
      </c>
      <c r="E146" s="287">
        <f>data!AG68</f>
        <v>68860.57</v>
      </c>
      <c r="F146" s="287">
        <f>data!AH68</f>
        <v>0</v>
      </c>
      <c r="G146" s="287">
        <f>data!AI68</f>
        <v>0</v>
      </c>
      <c r="H146" s="287">
        <f>data!AJ68</f>
        <v>5364205.08</v>
      </c>
      <c r="I146" s="287">
        <f>data!AK68</f>
        <v>0</v>
      </c>
    </row>
    <row r="147" ht="20.1" customHeight="1">
      <c r="A147" s="279">
        <v>14</v>
      </c>
      <c r="B147" s="287" t="s">
        <v>1011</v>
      </c>
      <c r="C147" s="287">
        <f>data!AE69</f>
        <v>16689.9</v>
      </c>
      <c r="D147" s="287">
        <f>data!AF69</f>
        <v>0</v>
      </c>
      <c r="E147" s="287">
        <f>data!AG69</f>
        <v>16511.39</v>
      </c>
      <c r="F147" s="287">
        <f>data!AH69</f>
        <v>0</v>
      </c>
      <c r="G147" s="287">
        <f>data!AI69</f>
        <v>0</v>
      </c>
      <c r="H147" s="287">
        <f>data!AJ69</f>
        <v>632831.45</v>
      </c>
      <c r="I147" s="287">
        <f>data!AK69</f>
        <v>3874.23</v>
      </c>
    </row>
    <row r="148" ht="20.1" customHeight="1">
      <c r="A148" s="279">
        <v>15</v>
      </c>
      <c r="B148" s="287" t="s">
        <v>284</v>
      </c>
      <c r="C148" s="287">
        <f>-data!AE84</f>
        <v>-454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-2317386.51</v>
      </c>
      <c r="I148" s="287">
        <f>-data!AK84</f>
        <v>0</v>
      </c>
    </row>
    <row r="149" ht="20.1" customHeight="1">
      <c r="A149" s="279">
        <v>16</v>
      </c>
      <c r="B149" s="295" t="s">
        <v>1012</v>
      </c>
      <c r="C149" s="287">
        <f>data!AE85</f>
        <v>15656489.24</v>
      </c>
      <c r="D149" s="287">
        <f>data!AF85</f>
        <v>0</v>
      </c>
      <c r="E149" s="287">
        <f>data!AG85</f>
        <v>39957784.99</v>
      </c>
      <c r="F149" s="287">
        <f>data!AH85</f>
        <v>0</v>
      </c>
      <c r="G149" s="287">
        <f>data!AI85</f>
        <v>0</v>
      </c>
      <c r="H149" s="287">
        <f>data!AJ85</f>
        <v>117749847.24999999</v>
      </c>
      <c r="I149" s="287">
        <f>data!AK85</f>
        <v>4678257.9300000006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1013</v>
      </c>
      <c r="C151" s="295">
        <f>+data!M696</f>
        <v>6278570</v>
      </c>
      <c r="D151" s="295">
        <f>+data!M697</f>
        <v>232888</v>
      </c>
      <c r="E151" s="295">
        <f>+data!M698</f>
        <v>18868937</v>
      </c>
      <c r="F151" s="295">
        <f>+data!M699</f>
        <v>0</v>
      </c>
      <c r="G151" s="295">
        <f>+data!M700</f>
        <v>0</v>
      </c>
      <c r="H151" s="295">
        <f>+data!M701</f>
        <v>50907191</v>
      </c>
      <c r="I151" s="295">
        <f>+data!M702</f>
        <v>1688029</v>
      </c>
    </row>
    <row r="152" ht="20.1" customHeight="1">
      <c r="A152" s="279">
        <v>19</v>
      </c>
      <c r="B152" s="295" t="s">
        <v>1014</v>
      </c>
      <c r="C152" s="287">
        <f>data!AE87</f>
        <v>15069110.04</v>
      </c>
      <c r="D152" s="287">
        <f>data!AF87</f>
        <v>0</v>
      </c>
      <c r="E152" s="287">
        <f>data!AG87</f>
        <v>43498204.44</v>
      </c>
      <c r="F152" s="287">
        <f>data!AH87</f>
        <v>0</v>
      </c>
      <c r="G152" s="287">
        <f>data!AI87</f>
        <v>0</v>
      </c>
      <c r="H152" s="287">
        <f>data!AJ87</f>
        <v>28163316.89</v>
      </c>
      <c r="I152" s="287">
        <f>data!AK87</f>
        <v>11807101.27</v>
      </c>
    </row>
    <row r="153" ht="20.1" customHeight="1">
      <c r="A153" s="279">
        <v>20</v>
      </c>
      <c r="B153" s="295" t="s">
        <v>1015</v>
      </c>
      <c r="C153" s="287">
        <f>data!AE88</f>
        <v>23599549.38</v>
      </c>
      <c r="D153" s="287">
        <f>data!AF88</f>
        <v>0</v>
      </c>
      <c r="E153" s="287">
        <f>data!AG88</f>
        <v>140229790.27</v>
      </c>
      <c r="F153" s="287">
        <f>data!AH88</f>
        <v>0</v>
      </c>
      <c r="G153" s="287">
        <f>data!AI88</f>
        <v>0</v>
      </c>
      <c r="H153" s="287">
        <f>data!AJ88</f>
        <v>257287863.12</v>
      </c>
      <c r="I153" s="287">
        <f>data!AK88</f>
        <v>959974.92</v>
      </c>
    </row>
    <row r="154" ht="20.1" customHeight="1">
      <c r="A154" s="279">
        <v>21</v>
      </c>
      <c r="B154" s="295" t="s">
        <v>1016</v>
      </c>
      <c r="C154" s="287">
        <f>data!AE89</f>
        <v>38668659.42</v>
      </c>
      <c r="D154" s="287">
        <f>data!AF89</f>
        <v>0</v>
      </c>
      <c r="E154" s="287">
        <f>data!AG89</f>
        <v>183727994.71</v>
      </c>
      <c r="F154" s="287">
        <f>data!AH89</f>
        <v>0</v>
      </c>
      <c r="G154" s="287">
        <f>data!AI89</f>
        <v>0</v>
      </c>
      <c r="H154" s="287">
        <f>data!AJ89</f>
        <v>285451180.01</v>
      </c>
      <c r="I154" s="287">
        <f>data!AK89</f>
        <v>12767076.19</v>
      </c>
    </row>
    <row r="155" ht="20.1" customHeight="1">
      <c r="A155" s="279" t="s">
        <v>1017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1018</v>
      </c>
      <c r="C156" s="287">
        <f>data!AE90</f>
        <v>26908</v>
      </c>
      <c r="D156" s="287">
        <f>data!AF90</f>
        <v>3482</v>
      </c>
      <c r="E156" s="287">
        <f>data!AG90</f>
        <v>26555</v>
      </c>
      <c r="F156" s="287">
        <f>data!AH90</f>
        <v>0</v>
      </c>
      <c r="G156" s="287">
        <f>data!AI90</f>
        <v>0</v>
      </c>
      <c r="H156" s="287">
        <f>data!AJ90</f>
        <v>219557.16999999998</v>
      </c>
      <c r="I156" s="287">
        <f>data!AK90</f>
        <v>4024</v>
      </c>
    </row>
    <row r="157" ht="20.1" customHeight="1">
      <c r="A157" s="279">
        <v>23</v>
      </c>
      <c r="B157" s="287" t="s">
        <v>1019</v>
      </c>
      <c r="C157" s="287">
        <f>data!AE91</f>
        <v>0</v>
      </c>
      <c r="D157" s="287">
        <f>data!AF91</f>
        <v>0</v>
      </c>
      <c r="E157" s="287">
        <f>data!AG91</f>
        <v>7943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1020</v>
      </c>
      <c r="C158" s="287">
        <f>data!AE92</f>
        <v>7109.9414402339362</v>
      </c>
      <c r="D158" s="287">
        <f>data!AF92</f>
        <v>920.0541138283993</v>
      </c>
      <c r="E158" s="287">
        <f>data!AG92</f>
        <v>7016.6677176085987</v>
      </c>
      <c r="F158" s="287">
        <f>data!AH92</f>
        <v>0</v>
      </c>
      <c r="G158" s="287">
        <f>data!AI92</f>
        <v>0</v>
      </c>
      <c r="H158" s="287">
        <f>data!AJ92</f>
        <v>58970.440370786906</v>
      </c>
      <c r="I158" s="287">
        <f>data!AK92</f>
        <v>1063.2675916270759</v>
      </c>
    </row>
    <row r="159" ht="20.1" customHeight="1">
      <c r="A159" s="279">
        <v>25</v>
      </c>
      <c r="B159" s="287" t="s">
        <v>1021</v>
      </c>
      <c r="C159" s="287">
        <f>data!AE93</f>
        <v>39248.7</v>
      </c>
      <c r="D159" s="287">
        <f>data!AF93</f>
        <v>65026.5</v>
      </c>
      <c r="E159" s="287">
        <f>data!AG93</f>
        <v>431783.85</v>
      </c>
      <c r="F159" s="287">
        <f>data!AH93</f>
        <v>0</v>
      </c>
      <c r="G159" s="287">
        <f>data!AI93</f>
        <v>0</v>
      </c>
      <c r="H159" s="287">
        <f>data!AJ93</f>
        <v>403467.64999999997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0.047500000000000007</v>
      </c>
      <c r="D160" s="294">
        <f>data!AF94</f>
        <v>0.051666666666666666</v>
      </c>
      <c r="E160" s="294">
        <f>data!AG94</f>
        <v>94.428333333333342</v>
      </c>
      <c r="F160" s="294">
        <f>data!AH94</f>
        <v>0</v>
      </c>
      <c r="G160" s="294">
        <f>data!AI94</f>
        <v>0</v>
      </c>
      <c r="H160" s="294">
        <f>data!AJ94</f>
        <v>247.29666666666665</v>
      </c>
      <c r="I160" s="294">
        <f>data!AK94</f>
        <v>0.013333333333333334</v>
      </c>
    </row>
    <row r="161" ht="20.1" customHeight="1">
      <c r="A161" s="280" t="s">
        <v>1003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1037</v>
      </c>
    </row>
    <row r="163" ht="20.1" customHeight="1">
      <c r="A163" s="283"/>
    </row>
    <row r="164" ht="20.1" customHeight="1">
      <c r="A164" s="285" t="str">
        <f>"Hospital: "&amp;data!C98</f>
        <v>Hospital: University of Washington Medical Center</v>
      </c>
      <c r="G164" s="286"/>
      <c r="H164" s="285" t="str">
        <f>"FYE: "&amp;data!C96</f>
        <v>FYE: 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1005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1038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1039</v>
      </c>
      <c r="F167" s="293" t="s">
        <v>209</v>
      </c>
      <c r="G167" s="293" t="s">
        <v>148</v>
      </c>
      <c r="H167" s="292" t="s">
        <v>1040</v>
      </c>
      <c r="I167" s="293" t="s">
        <v>196</v>
      </c>
    </row>
    <row r="168" ht="20.1" customHeight="1">
      <c r="A168" s="279">
        <v>3</v>
      </c>
      <c r="B168" s="287" t="s">
        <v>1009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21399</v>
      </c>
      <c r="D169" s="287">
        <f>data!AM59</f>
        <v>0</v>
      </c>
      <c r="E169" s="287">
        <f>data!AN59</f>
        <v>4466</v>
      </c>
      <c r="F169" s="287">
        <f>data!AO59</f>
        <v>0</v>
      </c>
      <c r="G169" s="287">
        <f>data!AP59</f>
        <v>178938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13.190000000000001</v>
      </c>
      <c r="D170" s="294">
        <f>data!AM60</f>
        <v>0</v>
      </c>
      <c r="E170" s="294">
        <f>data!AN60</f>
        <v>1.09</v>
      </c>
      <c r="F170" s="294">
        <f>data!AO60</f>
        <v>0</v>
      </c>
      <c r="G170" s="294">
        <f>data!AP60</f>
        <v>330.86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1366421.07</v>
      </c>
      <c r="D171" s="287">
        <f>data!AM61</f>
        <v>0</v>
      </c>
      <c r="E171" s="287">
        <f>data!AN61</f>
        <v>61930.4</v>
      </c>
      <c r="F171" s="287">
        <f>data!AO61</f>
        <v>0</v>
      </c>
      <c r="G171" s="287">
        <f>data!AP61</f>
        <v>21520653.54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471821</v>
      </c>
      <c r="D172" s="287">
        <f>data!AM62</f>
        <v>0</v>
      </c>
      <c r="E172" s="287">
        <f>data!AN62</f>
        <v>22189</v>
      </c>
      <c r="F172" s="287">
        <f>data!AO62</f>
        <v>0</v>
      </c>
      <c r="G172" s="287">
        <f>data!AP62</f>
        <v>7514257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6145.71</v>
      </c>
      <c r="D174" s="287">
        <f>data!AM64</f>
        <v>0</v>
      </c>
      <c r="E174" s="287">
        <f>data!AN64</f>
        <v>33739.55</v>
      </c>
      <c r="F174" s="287">
        <f>data!AO64</f>
        <v>0</v>
      </c>
      <c r="G174" s="287">
        <f>data!AP64</f>
        <v>15100455.06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525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6599.98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526</v>
      </c>
      <c r="C176" s="287">
        <f>data!AL66</f>
        <v>185.16</v>
      </c>
      <c r="D176" s="287">
        <f>data!AM66</f>
        <v>0</v>
      </c>
      <c r="E176" s="287">
        <f>data!AN66</f>
        <v>4357.84</v>
      </c>
      <c r="F176" s="287">
        <f>data!AO66</f>
        <v>0</v>
      </c>
      <c r="G176" s="287">
        <f>data!AP66</f>
        <v>1327503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19673</v>
      </c>
      <c r="D177" s="287">
        <f>data!AM67</f>
        <v>0</v>
      </c>
      <c r="E177" s="287">
        <f>data!AN67</f>
        <v>13172</v>
      </c>
      <c r="F177" s="287">
        <f>data!AO67</f>
        <v>0</v>
      </c>
      <c r="G177" s="287">
        <f>data!AP67</f>
        <v>221191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1010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4113141.25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1011</v>
      </c>
      <c r="C179" s="287">
        <f>data!AL69</f>
        <v>2336.68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61251.26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1012</v>
      </c>
      <c r="C181" s="287">
        <f>data!AL85</f>
        <v>1866582.6199999999</v>
      </c>
      <c r="D181" s="287">
        <f>data!AM85</f>
        <v>0</v>
      </c>
      <c r="E181" s="287">
        <f>data!AN85</f>
        <v>135388.78999999998</v>
      </c>
      <c r="F181" s="287">
        <f>data!AO85</f>
        <v>0</v>
      </c>
      <c r="G181" s="287">
        <f>data!AP85</f>
        <v>28101285.419999994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1013</v>
      </c>
      <c r="C183" s="295">
        <f>+data!M703</f>
        <v>805643</v>
      </c>
      <c r="D183" s="295">
        <f>+data!M704</f>
        <v>0</v>
      </c>
      <c r="E183" s="295">
        <f>+data!M705</f>
        <v>175924</v>
      </c>
      <c r="F183" s="295">
        <f>+data!M706</f>
        <v>0</v>
      </c>
      <c r="G183" s="295">
        <f>+data!M707</f>
        <v>6603006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1014</v>
      </c>
      <c r="C184" s="287">
        <f>data!AL87</f>
        <v>7329828.6</v>
      </c>
      <c r="D184" s="287">
        <f>data!AM87</f>
        <v>0</v>
      </c>
      <c r="E184" s="287">
        <f>data!AN87</f>
        <v>18357.85</v>
      </c>
      <c r="F184" s="287">
        <f>data!AO87</f>
        <v>0</v>
      </c>
      <c r="G184" s="287">
        <f>data!AP87</f>
        <v>-4376.95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1015</v>
      </c>
      <c r="C185" s="287">
        <f>data!AL88</f>
        <v>203784.41</v>
      </c>
      <c r="D185" s="287">
        <f>data!AM88</f>
        <v>0</v>
      </c>
      <c r="E185" s="287">
        <f>data!AN88</f>
        <v>927520.83</v>
      </c>
      <c r="F185" s="287">
        <f>data!AO88</f>
        <v>0</v>
      </c>
      <c r="G185" s="287">
        <f>data!AP88</f>
        <v>11473991.28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1016</v>
      </c>
      <c r="C186" s="287">
        <f>data!AL89</f>
        <v>7533613.01</v>
      </c>
      <c r="D186" s="287">
        <f>data!AM89</f>
        <v>0</v>
      </c>
      <c r="E186" s="287">
        <f>data!AN89</f>
        <v>945878.67999999993</v>
      </c>
      <c r="F186" s="287">
        <f>data!AO89</f>
        <v>0</v>
      </c>
      <c r="G186" s="287">
        <f>data!AP89</f>
        <v>11469614.33</v>
      </c>
      <c r="H186" s="287">
        <f>data!AQ89</f>
        <v>0</v>
      </c>
      <c r="I186" s="287">
        <f>data!AR89</f>
        <v>0</v>
      </c>
    </row>
    <row r="187" ht="20.1" customHeight="1">
      <c r="A187" s="279" t="s">
        <v>1017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1018</v>
      </c>
      <c r="C188" s="287">
        <f>data!AL90</f>
        <v>1699</v>
      </c>
      <c r="D188" s="287">
        <f>data!AM90</f>
        <v>0</v>
      </c>
      <c r="E188" s="287">
        <f>data!AN90</f>
        <v>1661</v>
      </c>
      <c r="F188" s="287">
        <f>data!AO90</f>
        <v>0</v>
      </c>
      <c r="G188" s="287">
        <f>data!AP90</f>
        <v>2669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1019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1020</v>
      </c>
      <c r="C190" s="287">
        <f>data!AL92</f>
        <v>448.92933354234651</v>
      </c>
      <c r="D190" s="287">
        <f>data!AM92</f>
        <v>0</v>
      </c>
      <c r="E190" s="287">
        <f>data!AN92</f>
        <v>438.88853620590788</v>
      </c>
      <c r="F190" s="287">
        <f>data!AO92</f>
        <v>0</v>
      </c>
      <c r="G190" s="287">
        <f>data!AP92</f>
        <v>705.23389713038409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1021</v>
      </c>
      <c r="C191" s="287">
        <f>data!AL93</f>
        <v>0</v>
      </c>
      <c r="D191" s="287">
        <f>data!AM93</f>
        <v>0</v>
      </c>
      <c r="E191" s="287">
        <f>data!AN93</f>
        <v>7039.78</v>
      </c>
      <c r="F191" s="287">
        <f>data!AO93</f>
        <v>0</v>
      </c>
      <c r="G191" s="287">
        <f>data!AP93</f>
        <v>126197.5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55.685833333333335</v>
      </c>
      <c r="H192" s="294">
        <f>data!AQ94</f>
        <v>0</v>
      </c>
      <c r="I192" s="294">
        <f>data!AR94</f>
        <v>0</v>
      </c>
    </row>
    <row r="193" ht="20.1" customHeight="1">
      <c r="A193" s="280" t="s">
        <v>1003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1041</v>
      </c>
    </row>
    <row r="195" ht="20.1" customHeight="1">
      <c r="A195" s="283"/>
    </row>
    <row r="196" ht="20.1" customHeight="1">
      <c r="A196" s="285" t="str">
        <f>"Hospital: "&amp;data!C98</f>
        <v>Hospital: University of Washington Medical Center</v>
      </c>
      <c r="G196" s="286"/>
      <c r="H196" s="285" t="str">
        <f>"FYE: "&amp;data!C96</f>
        <v>FYE: 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1005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1042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1043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1009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506</v>
      </c>
      <c r="E201" s="287">
        <f>data!AU59</f>
        <v>0</v>
      </c>
      <c r="F201" s="299"/>
      <c r="G201" s="299"/>
      <c r="H201" s="299"/>
      <c r="I201" s="287">
        <f>data!AY59</f>
        <v>587216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97.110000000000014</v>
      </c>
      <c r="E202" s="294">
        <f>data!AU60</f>
        <v>0</v>
      </c>
      <c r="F202" s="294">
        <f>data!AV60</f>
        <v>62.599999999999994</v>
      </c>
      <c r="G202" s="294">
        <f>data!AW60</f>
        <v>6.1899999999999995</v>
      </c>
      <c r="H202" s="294">
        <f>data!AX60</f>
        <v>0</v>
      </c>
      <c r="I202" s="294">
        <f>data!AY60</f>
        <v>139.85999999999999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10815754.89</v>
      </c>
      <c r="E203" s="287">
        <f>data!AU61</f>
        <v>0</v>
      </c>
      <c r="F203" s="287">
        <f>data!AV61</f>
        <v>5372147.61</v>
      </c>
      <c r="G203" s="287">
        <f>data!AW61</f>
        <v>614665.82</v>
      </c>
      <c r="H203" s="287">
        <f>data!AX61</f>
        <v>0</v>
      </c>
      <c r="I203" s="287">
        <f>data!AY61</f>
        <v>5661542.04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3192895</v>
      </c>
      <c r="E204" s="287">
        <f>data!AU62</f>
        <v>0</v>
      </c>
      <c r="F204" s="287">
        <f>data!AV62</f>
        <v>1787687</v>
      </c>
      <c r="G204" s="287">
        <f>data!AW62</f>
        <v>184068</v>
      </c>
      <c r="H204" s="287">
        <f>data!AX62</f>
        <v>0</v>
      </c>
      <c r="I204" s="287">
        <f>data!AY62</f>
        <v>1878428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30883161.55</v>
      </c>
      <c r="E206" s="287">
        <f>data!AU64</f>
        <v>0</v>
      </c>
      <c r="F206" s="287">
        <f>data!AV64</f>
        <v>1933670.01</v>
      </c>
      <c r="G206" s="287">
        <f>data!AW64</f>
        <v>97390.97</v>
      </c>
      <c r="H206" s="287">
        <f>data!AX64</f>
        <v>0</v>
      </c>
      <c r="I206" s="287">
        <f>data!AY64</f>
        <v>1845562.23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21002.22</v>
      </c>
      <c r="H207" s="287">
        <f>data!AX65</f>
        <v>0</v>
      </c>
      <c r="I207" s="287">
        <f>data!AY65</f>
        <v>0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4630916.02</v>
      </c>
      <c r="E208" s="287">
        <f>data!AU66</f>
        <v>0</v>
      </c>
      <c r="F208" s="287">
        <f>data!AV66</f>
        <v>2042811.4</v>
      </c>
      <c r="G208" s="287">
        <f>data!AW66</f>
        <v>43041094.35</v>
      </c>
      <c r="H208" s="287">
        <f>data!AX66</f>
        <v>0</v>
      </c>
      <c r="I208" s="287">
        <f>data!AY66</f>
        <v>116456.3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55945</v>
      </c>
      <c r="E209" s="287">
        <f>data!AU67</f>
        <v>0</v>
      </c>
      <c r="F209" s="287">
        <f>data!AV67</f>
        <v>110610</v>
      </c>
      <c r="G209" s="287">
        <f>data!AW67</f>
        <v>0</v>
      </c>
      <c r="H209" s="287">
        <f>data!AX67</f>
        <v>0</v>
      </c>
      <c r="I209" s="287">
        <f>data!AY67</f>
        <v>58122</v>
      </c>
    </row>
    <row r="210" ht="20.1" customHeight="1">
      <c r="A210" s="279">
        <v>13</v>
      </c>
      <c r="B210" s="287" t="s">
        <v>1010</v>
      </c>
      <c r="C210" s="287">
        <f>data!AS68</f>
        <v>0</v>
      </c>
      <c r="D210" s="287">
        <f>data!AT68</f>
        <v>171.12</v>
      </c>
      <c r="E210" s="287">
        <f>data!AU68</f>
        <v>0</v>
      </c>
      <c r="F210" s="287">
        <f>data!AV68</f>
        <v>3430.3</v>
      </c>
      <c r="G210" s="287">
        <f>data!AW68</f>
        <v>9580.8</v>
      </c>
      <c r="H210" s="287">
        <f>data!AX68</f>
        <v>0</v>
      </c>
      <c r="I210" s="287">
        <f>data!AY68</f>
        <v>0</v>
      </c>
    </row>
    <row r="211" ht="20.1" customHeight="1">
      <c r="A211" s="279">
        <v>14</v>
      </c>
      <c r="B211" s="287" t="s">
        <v>1011</v>
      </c>
      <c r="C211" s="287">
        <f>data!AS69</f>
        <v>0</v>
      </c>
      <c r="D211" s="287">
        <f>data!AT69</f>
        <v>25984.96</v>
      </c>
      <c r="E211" s="287">
        <f>data!AU69</f>
        <v>0</v>
      </c>
      <c r="F211" s="287">
        <f>data!AV69</f>
        <v>7052.74</v>
      </c>
      <c r="G211" s="287">
        <f>data!AW69</f>
        <v>145</v>
      </c>
      <c r="H211" s="287">
        <f>data!AX69</f>
        <v>0</v>
      </c>
      <c r="I211" s="287">
        <f>data!AY69</f>
        <v>1228.41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-2004.45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-212086.38</v>
      </c>
    </row>
    <row r="213" ht="20.1" customHeight="1">
      <c r="A213" s="279">
        <v>16</v>
      </c>
      <c r="B213" s="295" t="s">
        <v>1012</v>
      </c>
      <c r="C213" s="287">
        <f>data!AS85</f>
        <v>0</v>
      </c>
      <c r="D213" s="287">
        <f>data!AT85</f>
        <v>49602824.089999989</v>
      </c>
      <c r="E213" s="287">
        <f>data!AU85</f>
        <v>0</v>
      </c>
      <c r="F213" s="287">
        <f>data!AV85</f>
        <v>11257409.060000002</v>
      </c>
      <c r="G213" s="287">
        <f>data!AW85</f>
        <v>43967947.16</v>
      </c>
      <c r="H213" s="287">
        <f>data!AX85</f>
        <v>0</v>
      </c>
      <c r="I213" s="287">
        <f>data!AY85</f>
        <v>9349252.6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1013</v>
      </c>
      <c r="C215" s="295">
        <f>+data!M710</f>
        <v>0</v>
      </c>
      <c r="D215" s="295">
        <f>+data!M711</f>
        <v>13197402</v>
      </c>
      <c r="E215" s="295">
        <f>+data!M712</f>
        <v>0</v>
      </c>
      <c r="F215" s="295">
        <f>+data!M713</f>
        <v>6777982</v>
      </c>
      <c r="G215" s="301"/>
      <c r="H215" s="287"/>
      <c r="I215" s="287"/>
    </row>
    <row r="216" ht="20.1" customHeight="1">
      <c r="A216" s="279">
        <v>19</v>
      </c>
      <c r="B216" s="295" t="s">
        <v>1014</v>
      </c>
      <c r="C216" s="287">
        <f>data!AS87</f>
        <v>0</v>
      </c>
      <c r="D216" s="287">
        <f>data!AT87</f>
        <v>64443260.84</v>
      </c>
      <c r="E216" s="287">
        <f>data!AU87</f>
        <v>0</v>
      </c>
      <c r="F216" s="287">
        <f>data!AV87</f>
        <v>11638158.040000001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1015</v>
      </c>
      <c r="C217" s="287">
        <f>data!AS88</f>
        <v>0</v>
      </c>
      <c r="D217" s="287">
        <f>data!AT88</f>
        <v>1228990.14</v>
      </c>
      <c r="E217" s="287">
        <f>data!AU88</f>
        <v>0</v>
      </c>
      <c r="F217" s="287">
        <f>data!AV88</f>
        <v>14175903.98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1016</v>
      </c>
      <c r="C218" s="287">
        <f>data!AS89</f>
        <v>0</v>
      </c>
      <c r="D218" s="287">
        <f>data!AT89</f>
        <v>65672250.980000004</v>
      </c>
      <c r="E218" s="287">
        <f>data!AU89</f>
        <v>0</v>
      </c>
      <c r="F218" s="287">
        <f>data!AV89</f>
        <v>25814062.020000003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1017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1018</v>
      </c>
      <c r="C220" s="287">
        <f>data!AS90</f>
        <v>0</v>
      </c>
      <c r="D220" s="287">
        <f>data!AT90</f>
        <v>20057</v>
      </c>
      <c r="E220" s="287">
        <f>data!AU90</f>
        <v>0</v>
      </c>
      <c r="F220" s="287">
        <f>data!AV90</f>
        <v>48365.35</v>
      </c>
      <c r="G220" s="287">
        <f>data!AW90</f>
        <v>9949</v>
      </c>
      <c r="H220" s="287">
        <f>data!AX90</f>
        <v>0</v>
      </c>
      <c r="I220" s="287">
        <f>data!AY90</f>
        <v>21288</v>
      </c>
    </row>
    <row r="221" ht="20.1" customHeight="1">
      <c r="A221" s="279">
        <v>23</v>
      </c>
      <c r="B221" s="287" t="s">
        <v>1019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4833.8585900000007</v>
      </c>
      <c r="G221" s="287">
        <f>data!AW91</f>
        <v>181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1020</v>
      </c>
      <c r="C222" s="287">
        <f>data!AS92</f>
        <v>0</v>
      </c>
      <c r="D222" s="287">
        <f>data!AT92</f>
        <v>5299.6913730776005</v>
      </c>
      <c r="E222" s="287">
        <f>data!AU92</f>
        <v>0</v>
      </c>
      <c r="F222" s="287">
        <f>data!AV92</f>
        <v>12779.649406734741</v>
      </c>
      <c r="G222" s="287">
        <f>data!AW92</f>
        <v>2628.8392815849352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1021</v>
      </c>
      <c r="C223" s="287">
        <f>data!AS93</f>
        <v>0</v>
      </c>
      <c r="D223" s="287">
        <f>data!AT93</f>
        <v>131.31</v>
      </c>
      <c r="E223" s="287">
        <f>data!AU93</f>
        <v>0</v>
      </c>
      <c r="F223" s="287">
        <f>data!AV93</f>
        <v>45156.89</v>
      </c>
      <c r="G223" s="287">
        <f>data!AW93</f>
        <v>10303.14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50.5475</v>
      </c>
      <c r="E224" s="294">
        <f>data!AU94</f>
        <v>0</v>
      </c>
      <c r="F224" s="294">
        <f>data!AV94</f>
        <v>44.0475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1003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1044</v>
      </c>
    </row>
    <row r="227" ht="20.1" customHeight="1">
      <c r="A227" s="283"/>
    </row>
    <row r="228" ht="20.1" customHeight="1">
      <c r="A228" s="285" t="str">
        <f>"Hospital: "&amp;data!C98</f>
        <v>Hospital: University of Washington Medical Center</v>
      </c>
      <c r="G228" s="286"/>
      <c r="H228" s="285" t="str">
        <f>"FYE: "&amp;data!C96</f>
        <v>FYE: 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1005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1045</v>
      </c>
      <c r="F231" s="293" t="s">
        <v>1046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1009</v>
      </c>
      <c r="C232" s="289" t="s">
        <v>1047</v>
      </c>
      <c r="D232" s="289" t="s">
        <v>1048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1718490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61.96</v>
      </c>
      <c r="D234" s="294">
        <f>data!BA60</f>
        <v>10.46</v>
      </c>
      <c r="E234" s="294">
        <f>data!BB60</f>
        <v>111.06</v>
      </c>
      <c r="F234" s="294">
        <f>data!BC60</f>
        <v>0</v>
      </c>
      <c r="G234" s="294">
        <f>data!BD60</f>
        <v>0.22</v>
      </c>
      <c r="H234" s="294">
        <f>data!BE60</f>
        <v>190.39999999999998</v>
      </c>
      <c r="I234" s="294">
        <f>data!BF60</f>
        <v>241.28999999999996</v>
      </c>
    </row>
    <row r="235" ht="20.1" customHeight="1">
      <c r="A235" s="279">
        <v>6</v>
      </c>
      <c r="B235" s="287" t="s">
        <v>263</v>
      </c>
      <c r="C235" s="287">
        <f>data!AZ61</f>
        <v>2937444.5</v>
      </c>
      <c r="D235" s="287">
        <f>data!BA61</f>
        <v>472705.32</v>
      </c>
      <c r="E235" s="287">
        <f>data!BB61</f>
        <v>10658699.9</v>
      </c>
      <c r="F235" s="287">
        <f>data!BC61</f>
        <v>0</v>
      </c>
      <c r="G235" s="287">
        <f>data!BD61</f>
        <v>8298.47</v>
      </c>
      <c r="H235" s="287">
        <f>data!BE61</f>
        <v>14719123.71</v>
      </c>
      <c r="I235" s="287">
        <f>data!BF61</f>
        <v>11672278.58</v>
      </c>
    </row>
    <row r="236" ht="20.1" customHeight="1">
      <c r="A236" s="279">
        <v>7</v>
      </c>
      <c r="B236" s="287" t="s">
        <v>11</v>
      </c>
      <c r="C236" s="287">
        <f>data!AZ62</f>
        <v>1013230</v>
      </c>
      <c r="D236" s="287">
        <f>data!BA62</f>
        <v>162733</v>
      </c>
      <c r="E236" s="287">
        <f>data!BB62</f>
        <v>3360255</v>
      </c>
      <c r="F236" s="287">
        <f>data!BC62</f>
        <v>0</v>
      </c>
      <c r="G236" s="287">
        <f>data!BD62</f>
        <v>3095</v>
      </c>
      <c r="H236" s="287">
        <f>data!BE62</f>
        <v>5088330</v>
      </c>
      <c r="I236" s="287">
        <f>data!BF62</f>
        <v>4015164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84629.53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3622746.65</v>
      </c>
      <c r="D238" s="287">
        <f>data!BA64</f>
        <v>217769.97</v>
      </c>
      <c r="E238" s="287">
        <f>data!BB64</f>
        <v>17042.64</v>
      </c>
      <c r="F238" s="287">
        <f>data!BC64</f>
        <v>0</v>
      </c>
      <c r="G238" s="287">
        <f>data!BD64</f>
        <v>24.08</v>
      </c>
      <c r="H238" s="287">
        <f>data!BE64</f>
        <v>6588191.73</v>
      </c>
      <c r="I238" s="287">
        <f>data!BF64</f>
        <v>1238513.75</v>
      </c>
    </row>
    <row r="239" ht="20.1" customHeight="1">
      <c r="A239" s="279">
        <v>10</v>
      </c>
      <c r="B239" s="287" t="s">
        <v>525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9910691.18</v>
      </c>
      <c r="I239" s="287">
        <f>data!BF65</f>
        <v>0</v>
      </c>
    </row>
    <row r="240" ht="20.1" customHeight="1">
      <c r="A240" s="279">
        <v>11</v>
      </c>
      <c r="B240" s="287" t="s">
        <v>526</v>
      </c>
      <c r="C240" s="287">
        <f>data!AZ66</f>
        <v>519283.24</v>
      </c>
      <c r="D240" s="287">
        <f>data!BA66</f>
        <v>-47116.6</v>
      </c>
      <c r="E240" s="287">
        <f>data!BB66</f>
        <v>546479.61</v>
      </c>
      <c r="F240" s="287">
        <f>data!BC66</f>
        <v>0</v>
      </c>
      <c r="G240" s="287">
        <f>data!BD66</f>
        <v>4734469.34</v>
      </c>
      <c r="H240" s="287">
        <f>data!BE66</f>
        <v>32600932.77</v>
      </c>
      <c r="I240" s="287">
        <f>data!BF66</f>
        <v>917984.99</v>
      </c>
    </row>
    <row r="241" ht="20.1" customHeight="1">
      <c r="A241" s="279">
        <v>12</v>
      </c>
      <c r="B241" s="287" t="s">
        <v>16</v>
      </c>
      <c r="C241" s="287">
        <f>data!AZ67</f>
        <v>82369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1561361</v>
      </c>
      <c r="I241" s="287">
        <f>data!BF67</f>
        <v>56650</v>
      </c>
    </row>
    <row r="242" ht="20.1" customHeight="1">
      <c r="A242" s="279">
        <v>13</v>
      </c>
      <c r="B242" s="287" t="s">
        <v>1010</v>
      </c>
      <c r="C242" s="287">
        <f>data!AZ68</f>
        <v>5599.5</v>
      </c>
      <c r="D242" s="287">
        <f>data!BA68</f>
        <v>0</v>
      </c>
      <c r="E242" s="287">
        <f>data!BB68</f>
        <v>41.04</v>
      </c>
      <c r="F242" s="287">
        <f>data!BC68</f>
        <v>0</v>
      </c>
      <c r="G242" s="287">
        <f>data!BD68</f>
        <v>0</v>
      </c>
      <c r="H242" s="287">
        <f>data!BE68</f>
        <v>4601493.97</v>
      </c>
      <c r="I242" s="287">
        <f>data!BF68</f>
        <v>30870</v>
      </c>
    </row>
    <row r="243" ht="20.1" customHeight="1">
      <c r="A243" s="279">
        <v>14</v>
      </c>
      <c r="B243" s="287" t="s">
        <v>1011</v>
      </c>
      <c r="C243" s="287">
        <f>data!AZ69</f>
        <v>77294.85</v>
      </c>
      <c r="D243" s="287">
        <f>data!BA69</f>
        <v>2083.78</v>
      </c>
      <c r="E243" s="287">
        <f>data!BB69</f>
        <v>71608.24</v>
      </c>
      <c r="F243" s="287">
        <f>data!BC69</f>
        <v>0</v>
      </c>
      <c r="G243" s="287">
        <f>data!BD69</f>
        <v>406.58</v>
      </c>
      <c r="H243" s="287">
        <f>data!BE69</f>
        <v>293083.65</v>
      </c>
      <c r="I243" s="287">
        <f>data!BF69</f>
        <v>5733.2</v>
      </c>
    </row>
    <row r="244" ht="20.1" customHeight="1">
      <c r="A244" s="279">
        <v>15</v>
      </c>
      <c r="B244" s="287" t="s">
        <v>284</v>
      </c>
      <c r="C244" s="287">
        <f>-data!AZ84</f>
        <v>-5412634.1</v>
      </c>
      <c r="D244" s="287">
        <f>-data!BA84</f>
        <v>0</v>
      </c>
      <c r="E244" s="287">
        <f>-data!BB84</f>
        <v>-83.99</v>
      </c>
      <c r="F244" s="287">
        <f>-data!BC84</f>
        <v>0</v>
      </c>
      <c r="G244" s="287">
        <f>-data!BD84</f>
        <v>0</v>
      </c>
      <c r="H244" s="287">
        <f>-data!BE84</f>
        <v>-6363005.29</v>
      </c>
      <c r="I244" s="287">
        <f>-data!BF84</f>
        <v>0</v>
      </c>
    </row>
    <row r="245" ht="20.1" customHeight="1">
      <c r="A245" s="279">
        <v>16</v>
      </c>
      <c r="B245" s="295" t="s">
        <v>1012</v>
      </c>
      <c r="C245" s="287">
        <f>data!AZ85</f>
        <v>2845333.6400000006</v>
      </c>
      <c r="D245" s="287">
        <f>data!BA85</f>
        <v>808175.47000000009</v>
      </c>
      <c r="E245" s="287">
        <f>data!BB85</f>
        <v>14738671.969999999</v>
      </c>
      <c r="F245" s="287">
        <f>data!BC85</f>
        <v>0</v>
      </c>
      <c r="G245" s="287">
        <f>data!BD85</f>
        <v>4746293.47</v>
      </c>
      <c r="H245" s="287">
        <f>data!BE85</f>
        <v>69000202.72</v>
      </c>
      <c r="I245" s="287">
        <f>data!BF85</f>
        <v>17937194.519999996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1013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1014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1015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1016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1017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1018</v>
      </c>
      <c r="C252" s="303">
        <f>data!AZ90</f>
        <v>22254</v>
      </c>
      <c r="D252" s="303">
        <f>data!BA90</f>
        <v>583</v>
      </c>
      <c r="E252" s="303">
        <f>data!BB90</f>
        <v>2989.25</v>
      </c>
      <c r="F252" s="303">
        <f>data!BC90</f>
        <v>0</v>
      </c>
      <c r="G252" s="303">
        <f>data!BD90</f>
        <v>592</v>
      </c>
      <c r="H252" s="303">
        <f>data!BE90</f>
        <v>55933</v>
      </c>
      <c r="I252" s="303">
        <f>data!BF90</f>
        <v>20518</v>
      </c>
    </row>
    <row r="253" ht="20.1" customHeight="1">
      <c r="A253" s="279">
        <v>23</v>
      </c>
      <c r="B253" s="287" t="s">
        <v>1019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1020</v>
      </c>
      <c r="C254" s="302" t="str">
        <f>IF(data!AZ78&gt;0,data!AZ78,"")</f>
      </c>
      <c r="D254" s="303">
        <f>data!BA92</f>
        <v>154.04696966167629</v>
      </c>
      <c r="E254" s="303">
        <f>data!BB92</f>
        <v>789.8540378407647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1021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1003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1049</v>
      </c>
    </row>
    <row r="259" ht="20.1" customHeight="1">
      <c r="A259" s="283"/>
    </row>
    <row r="260" ht="20.1" customHeight="1">
      <c r="A260" s="285" t="str">
        <f>"Hospital: "&amp;data!C98</f>
        <v>Hospital: University of Washington Medical Center</v>
      </c>
      <c r="G260" s="286"/>
      <c r="H260" s="285" t="str">
        <f>"FYE: "&amp;data!C96</f>
        <v>FYE: 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1005</v>
      </c>
      <c r="C262" s="293" t="s">
        <v>1050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1051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1052</v>
      </c>
    </row>
    <row r="264" ht="20.1" customHeight="1">
      <c r="A264" s="279">
        <v>3</v>
      </c>
      <c r="B264" s="287" t="s">
        <v>1009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15.360000000000001</v>
      </c>
      <c r="D266" s="294">
        <f>data!BH60</f>
        <v>4.03</v>
      </c>
      <c r="E266" s="294">
        <f>data!BI60</f>
        <v>58.109999999999992</v>
      </c>
      <c r="F266" s="294">
        <f>data!BJ60</f>
        <v>0</v>
      </c>
      <c r="G266" s="294">
        <f>data!BK60</f>
        <v>2.99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877160.86</v>
      </c>
      <c r="D267" s="287">
        <f>data!BH61</f>
        <v>0</v>
      </c>
      <c r="E267" s="287">
        <f>data!BI61</f>
        <v>12861910.23</v>
      </c>
      <c r="F267" s="287">
        <f>data!BJ61</f>
        <v>0</v>
      </c>
      <c r="G267" s="287">
        <f>data!BK61</f>
        <v>170866.3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305781</v>
      </c>
      <c r="D268" s="287">
        <f>data!BH62</f>
        <v>0</v>
      </c>
      <c r="E268" s="287">
        <f>data!BI62</f>
        <v>-109155505</v>
      </c>
      <c r="F268" s="287">
        <f>data!BJ62</f>
        <v>0</v>
      </c>
      <c r="G268" s="287">
        <f>data!BK62</f>
        <v>63621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7968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101594.39</v>
      </c>
      <c r="D270" s="287">
        <f>data!BH64</f>
        <v>20.78</v>
      </c>
      <c r="E270" s="287">
        <f>data!BI64</f>
        <v>-6852994.36</v>
      </c>
      <c r="F270" s="287">
        <f>data!BJ64</f>
        <v>49.61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ht="20.1" customHeight="1">
      <c r="A271" s="279">
        <v>10</v>
      </c>
      <c r="B271" s="287" t="s">
        <v>525</v>
      </c>
      <c r="C271" s="287">
        <f>data!BG65</f>
        <v>151.16</v>
      </c>
      <c r="D271" s="287">
        <f>data!BH65</f>
        <v>0</v>
      </c>
      <c r="E271" s="287">
        <f>data!BI65</f>
        <v>913282.45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ht="20.1" customHeight="1">
      <c r="A272" s="279">
        <v>11</v>
      </c>
      <c r="B272" s="287" t="s">
        <v>526</v>
      </c>
      <c r="C272" s="287">
        <f>data!BG66</f>
        <v>187433.21</v>
      </c>
      <c r="D272" s="287">
        <f>data!BH66</f>
        <v>101891737.46</v>
      </c>
      <c r="E272" s="287">
        <f>data!BI66</f>
        <v>19204156.3</v>
      </c>
      <c r="F272" s="287">
        <f>data!BJ66</f>
        <v>9152430.87</v>
      </c>
      <c r="G272" s="287">
        <f>data!BK66</f>
        <v>25198926.09</v>
      </c>
      <c r="H272" s="287">
        <f>data!BL66</f>
        <v>3498377.15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109957</v>
      </c>
      <c r="D273" s="287">
        <f>data!BH67</f>
        <v>105801</v>
      </c>
      <c r="E273" s="287">
        <f>data!BI67</f>
        <v>47003801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ht="20.1" customHeight="1">
      <c r="A274" s="279">
        <v>13</v>
      </c>
      <c r="B274" s="287" t="s">
        <v>1010</v>
      </c>
      <c r="C274" s="287">
        <f>data!BG68</f>
        <v>39538.96</v>
      </c>
      <c r="D274" s="287">
        <f>data!BH68</f>
        <v>0</v>
      </c>
      <c r="E274" s="287">
        <f>data!BI68</f>
        <v>-10354954.52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ht="20.1" customHeight="1">
      <c r="A275" s="279">
        <v>14</v>
      </c>
      <c r="B275" s="287" t="s">
        <v>1011</v>
      </c>
      <c r="C275" s="287">
        <f>data!BG69</f>
        <v>-4925.16</v>
      </c>
      <c r="D275" s="287">
        <f>data!BH69</f>
        <v>0</v>
      </c>
      <c r="E275" s="287">
        <f>data!BI69</f>
        <v>16695587.02</v>
      </c>
      <c r="F275" s="287">
        <f>data!BJ69</f>
        <v>14.85</v>
      </c>
      <c r="G275" s="287">
        <f>data!BK69</f>
        <v>88.28</v>
      </c>
      <c r="H275" s="287">
        <f>data!BL69</f>
        <v>200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-1474.97</v>
      </c>
      <c r="D276" s="287">
        <f>-data!BH84</f>
        <v>0</v>
      </c>
      <c r="E276" s="287">
        <f>-data!BI84</f>
        <v>-10070773.09</v>
      </c>
      <c r="F276" s="287">
        <f>-data!BJ84</f>
        <v>0</v>
      </c>
      <c r="G276" s="287">
        <f>-data!BK84</f>
        <v>-201014.11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1012</v>
      </c>
      <c r="C277" s="287">
        <f>data!BG85</f>
        <v>1615216.4499999997</v>
      </c>
      <c r="D277" s="287">
        <f>data!BH85</f>
        <v>101997559.24</v>
      </c>
      <c r="E277" s="287">
        <f>data!BI85</f>
        <v>-39747521.969999991</v>
      </c>
      <c r="F277" s="287">
        <f>data!BJ85</f>
        <v>9152495.3299999982</v>
      </c>
      <c r="G277" s="287">
        <f>data!BK85</f>
        <v>25232487.560000002</v>
      </c>
      <c r="H277" s="287">
        <f>data!BL85</f>
        <v>3498577.15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1013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1014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1015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1016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1017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1018</v>
      </c>
      <c r="C284" s="303">
        <f>data!BG90</f>
        <v>5003</v>
      </c>
      <c r="D284" s="303">
        <f>data!BH90</f>
        <v>2591</v>
      </c>
      <c r="E284" s="303">
        <f>data!BI90</f>
        <v>343338</v>
      </c>
      <c r="F284" s="303">
        <f>data!BJ90</f>
        <v>265</v>
      </c>
      <c r="G284" s="303">
        <f>data!BK90</f>
        <v>223</v>
      </c>
      <c r="H284" s="303">
        <f>data!BL90</f>
        <v>1249</v>
      </c>
      <c r="I284" s="303">
        <f>data!BM90</f>
        <v>0</v>
      </c>
    </row>
    <row r="285" ht="20.1" customHeight="1">
      <c r="A285" s="279">
        <v>23</v>
      </c>
      <c r="B285" s="287" t="s">
        <v>1019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1020</v>
      </c>
      <c r="C286" s="302" t="str">
        <f>IF(data!BG78&gt;0,data!BG78,"")</f>
      </c>
      <c r="D286" s="303">
        <f>data!BH92</f>
        <v>684.62383943979967</v>
      </c>
      <c r="E286" s="303">
        <f>data!BI92</f>
        <v>90720.7177867935</v>
      </c>
      <c r="F286" s="302" t="str">
        <f>IF(data!BJ78&gt;0,data!BJ78,"")</f>
      </c>
      <c r="G286" s="303">
        <f>data!BK92</f>
        <v>58.9236264743633</v>
      </c>
      <c r="H286" s="303">
        <f>data!BL92</f>
        <v>330.02515455820526</v>
      </c>
      <c r="I286" s="303">
        <f>data!BM92</f>
        <v>0</v>
      </c>
    </row>
    <row r="287" ht="20.1" customHeight="1">
      <c r="A287" s="279">
        <v>25</v>
      </c>
      <c r="B287" s="287" t="s">
        <v>1021</v>
      </c>
      <c r="C287" s="302" t="str">
        <f>IF(data!BG79&gt;0,data!BG79,"")</f>
      </c>
      <c r="D287" s="303">
        <f>data!BH93</f>
        <v>0</v>
      </c>
      <c r="E287" s="303">
        <f>data!BI93</f>
        <v>4946.5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1003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1053</v>
      </c>
    </row>
    <row r="291" ht="20.1" customHeight="1">
      <c r="A291" s="283"/>
    </row>
    <row r="292" ht="20.1" customHeight="1">
      <c r="A292" s="285" t="str">
        <f>"Hospital: "&amp;data!C98</f>
        <v>Hospital: University of Washington Medical Center</v>
      </c>
      <c r="G292" s="286"/>
      <c r="H292" s="285" t="str">
        <f>"FYE: "&amp;data!C96</f>
        <v>FYE: 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1005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1054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1009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26.35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9.8</v>
      </c>
      <c r="I298" s="294">
        <f>data!BT60</f>
        <v>0</v>
      </c>
    </row>
    <row r="299" ht="20.1" customHeight="1">
      <c r="A299" s="279">
        <v>6</v>
      </c>
      <c r="B299" s="287" t="s">
        <v>263</v>
      </c>
      <c r="C299" s="287">
        <f>data!BN61</f>
        <v>3388930.65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535127.1</v>
      </c>
      <c r="I299" s="287">
        <f>data!BT61</f>
        <v>0</v>
      </c>
    </row>
    <row r="300" ht="20.1" customHeight="1">
      <c r="A300" s="279">
        <v>7</v>
      </c>
      <c r="B300" s="287" t="s">
        <v>11</v>
      </c>
      <c r="C300" s="287">
        <f>data!BN62</f>
        <v>998461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117213</v>
      </c>
      <c r="I300" s="287">
        <f>data!BT62</f>
        <v>0</v>
      </c>
    </row>
    <row r="301" ht="20.1" customHeight="1">
      <c r="A301" s="279">
        <v>8</v>
      </c>
      <c r="B301" s="287" t="s">
        <v>264</v>
      </c>
      <c r="C301" s="287">
        <f>data!BN63</f>
        <v>429450.55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9759.45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155842.19</v>
      </c>
      <c r="H302" s="287">
        <f>data!BS64</f>
        <v>32082.42</v>
      </c>
      <c r="I302" s="287">
        <f>data!BT64</f>
        <v>0</v>
      </c>
    </row>
    <row r="303" ht="20.1" customHeight="1">
      <c r="A303" s="279">
        <v>10</v>
      </c>
      <c r="B303" s="287" t="s">
        <v>525</v>
      </c>
      <c r="C303" s="287">
        <f>data!BN65</f>
        <v>1040.45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526</v>
      </c>
      <c r="C304" s="287">
        <f>data!BN66</f>
        <v>67420357.12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9191342.91</v>
      </c>
      <c r="H304" s="287">
        <f>data!BS66</f>
        <v>2593.77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6922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ht="20.1" customHeight="1">
      <c r="A306" s="279">
        <v>13</v>
      </c>
      <c r="B306" s="287" t="s">
        <v>1010</v>
      </c>
      <c r="C306" s="287">
        <f>data!BN68</f>
        <v>126.9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1011</v>
      </c>
      <c r="C307" s="287">
        <f>data!BN69</f>
        <v>1150513.38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798</v>
      </c>
      <c r="H307" s="287">
        <f>data!BS69</f>
        <v>1050</v>
      </c>
      <c r="I307" s="287">
        <f>data!BT69</f>
        <v>0</v>
      </c>
    </row>
    <row r="308" ht="20.1" customHeight="1">
      <c r="A308" s="279">
        <v>15</v>
      </c>
      <c r="B308" s="287" t="s">
        <v>284</v>
      </c>
      <c r="C308" s="287">
        <f>-data!BN84</f>
        <v>-184566.58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1012</v>
      </c>
      <c r="C309" s="287">
        <f>data!BN85</f>
        <v>73220994.92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9347983.1</v>
      </c>
      <c r="H309" s="287">
        <f>data!BS85</f>
        <v>688066.29</v>
      </c>
      <c r="I309" s="287">
        <f>data!BT85</f>
        <v>0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1013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1014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1015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1016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1017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1018</v>
      </c>
      <c r="C316" s="303">
        <f>data!BN90</f>
        <v>6010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1065</v>
      </c>
      <c r="H316" s="303">
        <f>data!BS90</f>
        <v>1387</v>
      </c>
      <c r="I316" s="303">
        <f>data!BT90</f>
        <v>0</v>
      </c>
    </row>
    <row r="317" ht="20.1" customHeight="1">
      <c r="A317" s="279">
        <v>23</v>
      </c>
      <c r="B317" s="287" t="s">
        <v>1019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1020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366.48910278000852</v>
      </c>
      <c r="I318" s="303">
        <f>data!BT92</f>
        <v>0</v>
      </c>
    </row>
    <row r="319" ht="20.1" customHeight="1">
      <c r="A319" s="279">
        <v>25</v>
      </c>
      <c r="B319" s="287" t="s">
        <v>1021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1003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1055</v>
      </c>
    </row>
    <row r="323" ht="20.1" customHeight="1">
      <c r="A323" s="283"/>
    </row>
    <row r="324" ht="20.1" customHeight="1">
      <c r="A324" s="285" t="str">
        <f>"Hospital: "&amp;data!C98</f>
        <v>Hospital: University of Washington Medical Center</v>
      </c>
      <c r="G324" s="286"/>
      <c r="H324" s="285" t="str">
        <f>"FYE: "&amp;data!C96</f>
        <v>FYE: 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1005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1054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1009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46.49</v>
      </c>
      <c r="F330" s="294">
        <f>data!BX60</f>
        <v>69.710000000000008</v>
      </c>
      <c r="G330" s="294">
        <f>data!BY60</f>
        <v>28.799999999999997</v>
      </c>
      <c r="H330" s="294">
        <f>data!BZ60</f>
        <v>83.88</v>
      </c>
      <c r="I330" s="294">
        <f>data!CA60</f>
        <v>15.34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8767270.11</v>
      </c>
      <c r="F331" s="306">
        <f>data!BX61</f>
        <v>7594246.39</v>
      </c>
      <c r="G331" s="306">
        <f>data!BY61</f>
        <v>3652994.72</v>
      </c>
      <c r="H331" s="306">
        <f>data!BZ61</f>
        <v>10062616.28</v>
      </c>
      <c r="I331" s="306">
        <f>data!CA61</f>
        <v>1788230.42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2087335</v>
      </c>
      <c r="F332" s="306">
        <f>data!BX62</f>
        <v>2126457</v>
      </c>
      <c r="G332" s="306">
        <f>data!BY62</f>
        <v>1140018</v>
      </c>
      <c r="H332" s="306">
        <f>data!BZ62</f>
        <v>2984772</v>
      </c>
      <c r="I332" s="306">
        <f>data!CA62</f>
        <v>528660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8626.69</v>
      </c>
      <c r="F334" s="306">
        <f>data!BX64</f>
        <v>1522745.58</v>
      </c>
      <c r="G334" s="306">
        <f>data!BY64</f>
        <v>32050.42</v>
      </c>
      <c r="H334" s="306">
        <f>data!BZ64</f>
        <v>42711.94</v>
      </c>
      <c r="I334" s="306">
        <f>data!CA64</f>
        <v>30276.32</v>
      </c>
    </row>
    <row r="335" ht="20.1" customHeight="1">
      <c r="A335" s="279">
        <v>10</v>
      </c>
      <c r="B335" s="287" t="s">
        <v>525</v>
      </c>
      <c r="C335" s="306">
        <f>data!BU65</f>
        <v>0</v>
      </c>
      <c r="D335" s="306">
        <f>data!BV65</f>
        <v>0</v>
      </c>
      <c r="E335" s="306">
        <f>data!BW65</f>
        <v>1447.82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526</v>
      </c>
      <c r="C336" s="306">
        <f>data!BU66</f>
        <v>0</v>
      </c>
      <c r="D336" s="306">
        <f>data!BV66</f>
        <v>11707837.94</v>
      </c>
      <c r="E336" s="306">
        <f>data!BW66</f>
        <v>563778.39</v>
      </c>
      <c r="F336" s="306">
        <f>data!BX66</f>
        <v>5690142.73</v>
      </c>
      <c r="G336" s="306">
        <f>data!BY66</f>
        <v>68604.83</v>
      </c>
      <c r="H336" s="306">
        <f>data!BZ66</f>
        <v>4421.04</v>
      </c>
      <c r="I336" s="306">
        <f>data!CA66</f>
        <v>18855.75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33533</v>
      </c>
      <c r="H337" s="306">
        <f>data!BZ67</f>
        <v>51085</v>
      </c>
      <c r="I337" s="306">
        <f>data!CA67</f>
        <v>0</v>
      </c>
    </row>
    <row r="338" ht="20.1" customHeight="1">
      <c r="A338" s="279">
        <v>13</v>
      </c>
      <c r="B338" s="287" t="s">
        <v>1010</v>
      </c>
      <c r="C338" s="306">
        <f>data!BU68</f>
        <v>0</v>
      </c>
      <c r="D338" s="306">
        <f>data!BV68</f>
        <v>0</v>
      </c>
      <c r="E338" s="306">
        <f>data!BW68</f>
        <v>366</v>
      </c>
      <c r="F338" s="306">
        <f>data!BX68</f>
        <v>167635.38</v>
      </c>
      <c r="G338" s="306">
        <f>data!BY68</f>
        <v>82.08</v>
      </c>
      <c r="H338" s="306">
        <f>data!BZ68</f>
        <v>0</v>
      </c>
      <c r="I338" s="306">
        <f>data!CA68</f>
        <v>107554.23</v>
      </c>
    </row>
    <row r="339" ht="20.1" customHeight="1">
      <c r="A339" s="279">
        <v>14</v>
      </c>
      <c r="B339" s="287" t="s">
        <v>1011</v>
      </c>
      <c r="C339" s="306">
        <f>data!BU69</f>
        <v>0</v>
      </c>
      <c r="D339" s="306">
        <f>data!BV69</f>
        <v>0</v>
      </c>
      <c r="E339" s="306">
        <f>data!BW69</f>
        <v>287714.43</v>
      </c>
      <c r="F339" s="306">
        <f>data!BX69</f>
        <v>12015732.32</v>
      </c>
      <c r="G339" s="306">
        <f>data!BY69</f>
        <v>59136.77</v>
      </c>
      <c r="H339" s="306">
        <f>data!BZ69</f>
        <v>8115.93</v>
      </c>
      <c r="I339" s="306">
        <f>data!CA69</f>
        <v>196532.58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-786.29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-120</v>
      </c>
      <c r="I340" s="287">
        <f>-data!CA84</f>
        <v>-1800</v>
      </c>
    </row>
    <row r="341" ht="20.1" customHeight="1">
      <c r="A341" s="279">
        <v>16</v>
      </c>
      <c r="B341" s="295" t="s">
        <v>1012</v>
      </c>
      <c r="C341" s="287">
        <f>data!BU85</f>
        <v>0</v>
      </c>
      <c r="D341" s="287">
        <f>data!BV85</f>
        <v>11707051.65</v>
      </c>
      <c r="E341" s="287">
        <f>data!BW85</f>
        <v>11716538.44</v>
      </c>
      <c r="F341" s="287">
        <f>data!BX85</f>
        <v>29116959.400000002</v>
      </c>
      <c r="G341" s="287">
        <f>data!BY85</f>
        <v>4986419.82</v>
      </c>
      <c r="H341" s="287">
        <f>data!BZ85</f>
        <v>13153602.189999998</v>
      </c>
      <c r="I341" s="287">
        <f>data!CA85</f>
        <v>2668309.3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1013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1014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1015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1016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1017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1018</v>
      </c>
      <c r="C348" s="303">
        <f>data!BU90</f>
        <v>0</v>
      </c>
      <c r="D348" s="303">
        <f>data!BV90</f>
        <v>4880</v>
      </c>
      <c r="E348" s="303">
        <f>data!BW90</f>
        <v>4275</v>
      </c>
      <c r="F348" s="303">
        <f>data!BX90</f>
        <v>2056.75</v>
      </c>
      <c r="G348" s="303">
        <f>data!BY90</f>
        <v>4396</v>
      </c>
      <c r="H348" s="303">
        <f>data!BZ90</f>
        <v>0</v>
      </c>
      <c r="I348" s="303">
        <f>data!CA90</f>
        <v>712</v>
      </c>
    </row>
    <row r="349" ht="20.1" customHeight="1">
      <c r="A349" s="279">
        <v>23</v>
      </c>
      <c r="B349" s="287" t="s">
        <v>1019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1020</v>
      </c>
      <c r="C350" s="303">
        <f>data!BU92</f>
        <v>0</v>
      </c>
      <c r="D350" s="303">
        <f>data!BV92</f>
        <v>1289.449763205798</v>
      </c>
      <c r="E350" s="303">
        <f>data!BW92</f>
        <v>1129.5897003493415</v>
      </c>
      <c r="F350" s="303">
        <f>data!BX92</f>
        <v>543.4581558347387</v>
      </c>
      <c r="G350" s="303">
        <f>data!BY92</f>
        <v>1161.5617129206328</v>
      </c>
      <c r="H350" s="303">
        <f>data!BZ92</f>
        <v>0</v>
      </c>
      <c r="I350" s="303">
        <f>data!CA92</f>
        <v>188.13283430379676</v>
      </c>
    </row>
    <row r="351" ht="20.1" customHeight="1">
      <c r="A351" s="279">
        <v>25</v>
      </c>
      <c r="B351" s="287" t="s">
        <v>1021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1003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1056</v>
      </c>
    </row>
    <row r="355" ht="20.1" customHeight="1">
      <c r="A355" s="283"/>
    </row>
    <row r="356" ht="20.1" customHeight="1">
      <c r="A356" s="285" t="str">
        <f>"Hospital: "&amp;data!C98</f>
        <v>Hospital: University of Washington Medical Center</v>
      </c>
      <c r="G356" s="286"/>
      <c r="H356" s="285" t="str">
        <f>"FYE: "&amp;data!C96</f>
        <v>FYE: 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1005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1057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1009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1.55</v>
      </c>
      <c r="D362" s="294">
        <f>data!CC60</f>
        <v>4.42</v>
      </c>
      <c r="E362" s="309"/>
      <c r="F362" s="297"/>
      <c r="G362" s="297"/>
      <c r="H362" s="297"/>
      <c r="I362" s="310">
        <f>data!CE60</f>
        <v>6461.5299999999988</v>
      </c>
    </row>
    <row r="363" ht="20.1" customHeight="1">
      <c r="A363" s="279">
        <v>6</v>
      </c>
      <c r="B363" s="287" t="s">
        <v>263</v>
      </c>
      <c r="C363" s="306">
        <f>data!CB61</f>
        <v>122844.15</v>
      </c>
      <c r="D363" s="306">
        <f>data!CC61</f>
        <v>872843.52</v>
      </c>
      <c r="E363" s="311"/>
      <c r="F363" s="311"/>
      <c r="G363" s="311"/>
      <c r="H363" s="311"/>
      <c r="I363" s="306">
        <f>data!CE61</f>
        <v>700729716.49</v>
      </c>
    </row>
    <row r="364" ht="20.1" customHeight="1">
      <c r="A364" s="279">
        <v>7</v>
      </c>
      <c r="B364" s="287" t="s">
        <v>11</v>
      </c>
      <c r="C364" s="306">
        <f>data!CB62</f>
        <v>36096</v>
      </c>
      <c r="D364" s="306">
        <f>data!CC62</f>
        <v>213870</v>
      </c>
      <c r="E364" s="311"/>
      <c r="F364" s="311"/>
      <c r="G364" s="311"/>
      <c r="H364" s="311"/>
      <c r="I364" s="306">
        <f>data!CE62</f>
        <v>77901305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145106999.5</v>
      </c>
      <c r="E365" s="311"/>
      <c r="F365" s="311"/>
      <c r="G365" s="311"/>
      <c r="H365" s="311"/>
      <c r="I365" s="306">
        <f>data!CE63</f>
        <v>145665233.25</v>
      </c>
    </row>
    <row r="366" ht="20.1" customHeight="1">
      <c r="A366" s="279">
        <v>9</v>
      </c>
      <c r="B366" s="287" t="s">
        <v>265</v>
      </c>
      <c r="C366" s="306">
        <f>data!CB64</f>
        <v>1048.73</v>
      </c>
      <c r="D366" s="306">
        <f>data!CC64</f>
        <v>428953.94</v>
      </c>
      <c r="E366" s="311"/>
      <c r="F366" s="311"/>
      <c r="G366" s="311"/>
      <c r="H366" s="311"/>
      <c r="I366" s="306">
        <f>data!CE64</f>
        <v>470095104.24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10857607.679999998</v>
      </c>
    </row>
    <row r="368" ht="20.1" customHeight="1">
      <c r="A368" s="279">
        <v>11</v>
      </c>
      <c r="B368" s="287" t="s">
        <v>526</v>
      </c>
      <c r="C368" s="306">
        <f>data!CB66</f>
        <v>2260.67</v>
      </c>
      <c r="D368" s="306">
        <f>data!CC66</f>
        <v>2192227.86</v>
      </c>
      <c r="E368" s="311"/>
      <c r="F368" s="311"/>
      <c r="G368" s="311"/>
      <c r="H368" s="311"/>
      <c r="I368" s="306">
        <f>data!CE66</f>
        <v>441251471.0200001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68048484</v>
      </c>
    </row>
    <row r="370" ht="20.1" customHeight="1">
      <c r="A370" s="279">
        <v>13</v>
      </c>
      <c r="B370" s="287" t="s">
        <v>1010</v>
      </c>
      <c r="C370" s="306">
        <f>data!CB68</f>
        <v>27532.48</v>
      </c>
      <c r="D370" s="306">
        <f>data!CC68</f>
        <v>267063.69</v>
      </c>
      <c r="E370" s="311"/>
      <c r="F370" s="311"/>
      <c r="G370" s="311"/>
      <c r="H370" s="311"/>
      <c r="I370" s="306">
        <f>data!CE68</f>
        <v>11944064.660000008</v>
      </c>
    </row>
    <row r="371" ht="20.1" customHeight="1">
      <c r="A371" s="279">
        <v>14</v>
      </c>
      <c r="B371" s="287" t="s">
        <v>1011</v>
      </c>
      <c r="C371" s="306">
        <f>data!CB69</f>
        <v>245.53</v>
      </c>
      <c r="D371" s="306">
        <f>data!CC69</f>
        <v>17508.23</v>
      </c>
      <c r="E371" s="306">
        <f>data!CD69</f>
        <v>0</v>
      </c>
      <c r="F371" s="311"/>
      <c r="G371" s="311"/>
      <c r="H371" s="311"/>
      <c r="I371" s="306">
        <f>data!CE69</f>
        <v>189479134.20000002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-154849017.23000002</v>
      </c>
    </row>
    <row r="373" ht="20.1" customHeight="1">
      <c r="A373" s="279">
        <v>16</v>
      </c>
      <c r="B373" s="295" t="s">
        <v>1012</v>
      </c>
      <c r="C373" s="306">
        <f>data!CB85</f>
        <v>190027.56000000003</v>
      </c>
      <c r="D373" s="306">
        <f>data!CC85</f>
        <v>149099466.74</v>
      </c>
      <c r="E373" s="306">
        <f>data!CD85</f>
        <v>0</v>
      </c>
      <c r="F373" s="311"/>
      <c r="G373" s="311"/>
      <c r="H373" s="311"/>
      <c r="I373" s="287">
        <f>data!CE85</f>
        <v>1806274086.0800004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1013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1014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2581557168.04</v>
      </c>
    </row>
    <row r="377" ht="20.1" customHeight="1">
      <c r="A377" s="279">
        <v>20</v>
      </c>
      <c r="B377" s="295" t="s">
        <v>1015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2381556094.78</v>
      </c>
    </row>
    <row r="378" ht="20.1" customHeight="1">
      <c r="A378" s="279">
        <v>21</v>
      </c>
      <c r="B378" s="295" t="s">
        <v>1016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4963113262.8200006</v>
      </c>
    </row>
    <row r="379" ht="20.1" customHeight="1">
      <c r="A379" s="279" t="s">
        <v>1017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1018</v>
      </c>
      <c r="C380" s="303">
        <f>data!CB90</f>
        <v>100</v>
      </c>
      <c r="D380" s="303">
        <f>data!CC90</f>
        <v>4140</v>
      </c>
      <c r="E380" s="297"/>
      <c r="F380" s="297"/>
      <c r="G380" s="297"/>
      <c r="H380" s="297"/>
      <c r="I380" s="287">
        <f>data!CE90</f>
        <v>1718490.1300000001</v>
      </c>
    </row>
    <row r="381" ht="20.1" customHeight="1">
      <c r="A381" s="279">
        <v>23</v>
      </c>
      <c r="B381" s="287" t="s">
        <v>1019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587216.10727164382</v>
      </c>
    </row>
    <row r="382" ht="20.1" customHeight="1">
      <c r="A382" s="279">
        <v>24</v>
      </c>
      <c r="B382" s="287" t="s">
        <v>1020</v>
      </c>
      <c r="C382" s="303">
        <f>data!CB92</f>
        <v>26.423150885364713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418818.07360649866</v>
      </c>
    </row>
    <row r="383" ht="20.1" customHeight="1">
      <c r="A383" s="279">
        <v>25</v>
      </c>
      <c r="B383" s="287" t="s">
        <v>1021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5697496.52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2168.7691666666669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1058</v>
      </c>
    </row>
    <row r="2">
      <c r="A2" s="12" t="s">
        <v>1059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1060</v>
      </c>
    </row>
    <row r="9">
      <c r="C9" s="17"/>
    </row>
    <row r="10">
      <c r="A10" s="69" t="s">
        <v>6</v>
      </c>
      <c r="C10" s="17"/>
    </row>
    <row r="11">
      <c r="A11" s="12" t="s">
        <v>1061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1062</v>
      </c>
    </row>
    <row r="19" ht="14.45" customHeight="1">
      <c r="A19" s="18" t="s">
        <v>1063</v>
      </c>
    </row>
    <row r="20" ht="14.45" customHeight="1">
      <c r="A20" s="18" t="s">
        <v>1064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1065</v>
      </c>
      <c r="E24" s="71"/>
      <c r="F24" s="71"/>
      <c r="G24" s="71"/>
    </row>
    <row r="25">
      <c r="A25" s="18" t="s">
        <v>1066</v>
      </c>
    </row>
    <row r="26">
      <c r="A26" s="18" t="s">
        <v>1067</v>
      </c>
    </row>
    <row r="27">
      <c r="A27" s="18"/>
    </row>
    <row r="28">
      <c r="A28" s="16" t="s">
        <v>21</v>
      </c>
      <c r="C28" s="17"/>
    </row>
    <row r="29">
      <c r="A29" s="18" t="s">
        <v>1068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1069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1070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1071</v>
      </c>
      <c r="D71" s="274" t="s">
        <v>1071</v>
      </c>
      <c r="E71" s="274" t="s">
        <v>1071</v>
      </c>
      <c r="F71" s="274" t="s">
        <v>1071</v>
      </c>
      <c r="G71" s="274" t="s">
        <v>1071</v>
      </c>
      <c r="H71" s="274" t="s">
        <v>1071</v>
      </c>
      <c r="I71" s="274" t="s">
        <v>1071</v>
      </c>
      <c r="J71" s="274" t="s">
        <v>1071</v>
      </c>
      <c r="K71" s="274" t="s">
        <v>1071</v>
      </c>
      <c r="L71" s="274" t="s">
        <v>1071</v>
      </c>
      <c r="M71" s="274" t="s">
        <v>1071</v>
      </c>
      <c r="N71" s="274" t="s">
        <v>1071</v>
      </c>
      <c r="O71" s="274" t="s">
        <v>1071</v>
      </c>
      <c r="P71" s="274" t="s">
        <v>1071</v>
      </c>
      <c r="Q71" s="274" t="s">
        <v>1071</v>
      </c>
      <c r="R71" s="274" t="s">
        <v>1071</v>
      </c>
      <c r="S71" s="274" t="s">
        <v>1071</v>
      </c>
      <c r="T71" s="274" t="s">
        <v>1071</v>
      </c>
      <c r="U71" s="274" t="s">
        <v>1071</v>
      </c>
      <c r="V71" s="274" t="s">
        <v>1071</v>
      </c>
      <c r="W71" s="274" t="s">
        <v>1071</v>
      </c>
      <c r="X71" s="274" t="s">
        <v>1071</v>
      </c>
      <c r="Y71" s="274" t="s">
        <v>1071</v>
      </c>
      <c r="Z71" s="274" t="s">
        <v>1071</v>
      </c>
      <c r="AA71" s="274" t="s">
        <v>1071</v>
      </c>
      <c r="AB71" s="274" t="s">
        <v>1071</v>
      </c>
      <c r="AC71" s="274" t="s">
        <v>1071</v>
      </c>
      <c r="AD71" s="274" t="s">
        <v>1071</v>
      </c>
      <c r="AE71" s="274" t="s">
        <v>1071</v>
      </c>
      <c r="AF71" s="274" t="s">
        <v>1071</v>
      </c>
      <c r="AG71" s="274" t="s">
        <v>1071</v>
      </c>
      <c r="AH71" s="274" t="s">
        <v>1071</v>
      </c>
      <c r="AI71" s="274" t="s">
        <v>1071</v>
      </c>
      <c r="AJ71" s="274" t="s">
        <v>1071</v>
      </c>
      <c r="AK71" s="274" t="s">
        <v>1071</v>
      </c>
      <c r="AL71" s="274" t="s">
        <v>1071</v>
      </c>
      <c r="AM71" s="274" t="s">
        <v>1071</v>
      </c>
      <c r="AN71" s="274" t="s">
        <v>1071</v>
      </c>
      <c r="AO71" s="274" t="s">
        <v>1071</v>
      </c>
      <c r="AP71" s="274" t="s">
        <v>1071</v>
      </c>
      <c r="AQ71" s="274" t="s">
        <v>1071</v>
      </c>
      <c r="AR71" s="274" t="s">
        <v>1071</v>
      </c>
      <c r="AS71" s="274" t="s">
        <v>1071</v>
      </c>
      <c r="AT71" s="274" t="s">
        <v>1071</v>
      </c>
      <c r="AU71" s="274" t="s">
        <v>1071</v>
      </c>
      <c r="AV71" s="274" t="s">
        <v>1071</v>
      </c>
      <c r="AW71" s="274" t="s">
        <v>1071</v>
      </c>
      <c r="AX71" s="274" t="s">
        <v>1071</v>
      </c>
      <c r="AY71" s="274" t="s">
        <v>1071</v>
      </c>
      <c r="AZ71" s="274" t="s">
        <v>1071</v>
      </c>
      <c r="BA71" s="274" t="s">
        <v>1071</v>
      </c>
      <c r="BB71" s="274" t="s">
        <v>1071</v>
      </c>
      <c r="BC71" s="274" t="s">
        <v>1071</v>
      </c>
      <c r="BD71" s="274" t="s">
        <v>1071</v>
      </c>
      <c r="BE71" s="274" t="s">
        <v>1071</v>
      </c>
      <c r="BF71" s="274" t="s">
        <v>1071</v>
      </c>
      <c r="BG71" s="274" t="s">
        <v>1071</v>
      </c>
      <c r="BH71" s="274" t="s">
        <v>1071</v>
      </c>
      <c r="BI71" s="274" t="s">
        <v>1071</v>
      </c>
      <c r="BJ71" s="274" t="s">
        <v>1071</v>
      </c>
      <c r="BK71" s="274" t="s">
        <v>1071</v>
      </c>
      <c r="BL71" s="274" t="s">
        <v>1071</v>
      </c>
      <c r="BM71" s="274" t="s">
        <v>1071</v>
      </c>
      <c r="BN71" s="274" t="s">
        <v>1071</v>
      </c>
      <c r="BO71" s="274" t="s">
        <v>1071</v>
      </c>
      <c r="BP71" s="274" t="s">
        <v>1071</v>
      </c>
      <c r="BQ71" s="274" t="s">
        <v>1071</v>
      </c>
      <c r="BR71" s="274" t="s">
        <v>1071</v>
      </c>
      <c r="BS71" s="274" t="s">
        <v>1071</v>
      </c>
      <c r="BT71" s="274" t="s">
        <v>1071</v>
      </c>
      <c r="BU71" s="274" t="s">
        <v>1071</v>
      </c>
      <c r="BV71" s="274" t="s">
        <v>1071</v>
      </c>
      <c r="BW71" s="274" t="s">
        <v>1071</v>
      </c>
      <c r="BX71" s="274" t="s">
        <v>1071</v>
      </c>
      <c r="BY71" s="274" t="s">
        <v>1071</v>
      </c>
      <c r="BZ71" s="274" t="s">
        <v>1071</v>
      </c>
      <c r="CA71" s="274" t="s">
        <v>1071</v>
      </c>
      <c r="CB71" s="274" t="s">
        <v>1071</v>
      </c>
      <c r="CC71" s="274" t="s">
        <v>1071</v>
      </c>
      <c r="CD71" s="274" t="s">
        <v>1071</v>
      </c>
      <c r="CE71" s="32">
        <f>SUM(C71:CD71)</f>
        <v>0</v>
      </c>
    </row>
    <row r="72">
      <c r="A72" s="33" t="s">
        <v>271</v>
      </c>
      <c r="B72" s="34"/>
      <c r="C72" s="274" t="s">
        <v>1071</v>
      </c>
      <c r="D72" s="274" t="s">
        <v>1071</v>
      </c>
      <c r="E72" s="274" t="s">
        <v>1071</v>
      </c>
      <c r="F72" s="274" t="s">
        <v>1071</v>
      </c>
      <c r="G72" s="274" t="s">
        <v>1071</v>
      </c>
      <c r="H72" s="274" t="s">
        <v>1071</v>
      </c>
      <c r="I72" s="274" t="s">
        <v>1071</v>
      </c>
      <c r="J72" s="274" t="s">
        <v>1071</v>
      </c>
      <c r="K72" s="274" t="s">
        <v>1071</v>
      </c>
      <c r="L72" s="274" t="s">
        <v>1071</v>
      </c>
      <c r="M72" s="274" t="s">
        <v>1071</v>
      </c>
      <c r="N72" s="274" t="s">
        <v>1071</v>
      </c>
      <c r="O72" s="274" t="s">
        <v>1071</v>
      </c>
      <c r="P72" s="274" t="s">
        <v>1071</v>
      </c>
      <c r="Q72" s="274" t="s">
        <v>1071</v>
      </c>
      <c r="R72" s="274" t="s">
        <v>1071</v>
      </c>
      <c r="S72" s="274" t="s">
        <v>1071</v>
      </c>
      <c r="T72" s="274" t="s">
        <v>1071</v>
      </c>
      <c r="U72" s="274" t="s">
        <v>1071</v>
      </c>
      <c r="V72" s="274" t="s">
        <v>1071</v>
      </c>
      <c r="W72" s="274" t="s">
        <v>1071</v>
      </c>
      <c r="X72" s="274" t="s">
        <v>1071</v>
      </c>
      <c r="Y72" s="274" t="s">
        <v>1071</v>
      </c>
      <c r="Z72" s="274" t="s">
        <v>1071</v>
      </c>
      <c r="AA72" s="274" t="s">
        <v>1071</v>
      </c>
      <c r="AB72" s="274" t="s">
        <v>1071</v>
      </c>
      <c r="AC72" s="274" t="s">
        <v>1071</v>
      </c>
      <c r="AD72" s="274" t="s">
        <v>1071</v>
      </c>
      <c r="AE72" s="274" t="s">
        <v>1071</v>
      </c>
      <c r="AF72" s="274" t="s">
        <v>1071</v>
      </c>
      <c r="AG72" s="274" t="s">
        <v>1071</v>
      </c>
      <c r="AH72" s="274" t="s">
        <v>1071</v>
      </c>
      <c r="AI72" s="274" t="s">
        <v>1071</v>
      </c>
      <c r="AJ72" s="274" t="s">
        <v>1071</v>
      </c>
      <c r="AK72" s="274" t="s">
        <v>1071</v>
      </c>
      <c r="AL72" s="274" t="s">
        <v>1071</v>
      </c>
      <c r="AM72" s="274" t="s">
        <v>1071</v>
      </c>
      <c r="AN72" s="274" t="s">
        <v>1071</v>
      </c>
      <c r="AO72" s="274" t="s">
        <v>1071</v>
      </c>
      <c r="AP72" s="274" t="s">
        <v>1071</v>
      </c>
      <c r="AQ72" s="274" t="s">
        <v>1071</v>
      </c>
      <c r="AR72" s="274" t="s">
        <v>1071</v>
      </c>
      <c r="AS72" s="274" t="s">
        <v>1071</v>
      </c>
      <c r="AT72" s="274" t="s">
        <v>1071</v>
      </c>
      <c r="AU72" s="274" t="s">
        <v>1071</v>
      </c>
      <c r="AV72" s="274" t="s">
        <v>1071</v>
      </c>
      <c r="AW72" s="274" t="s">
        <v>1071</v>
      </c>
      <c r="AX72" s="274" t="s">
        <v>1071</v>
      </c>
      <c r="AY72" s="274" t="s">
        <v>1071</v>
      </c>
      <c r="AZ72" s="274" t="s">
        <v>1071</v>
      </c>
      <c r="BA72" s="274" t="s">
        <v>1071</v>
      </c>
      <c r="BB72" s="274" t="s">
        <v>1071</v>
      </c>
      <c r="BC72" s="274" t="s">
        <v>1071</v>
      </c>
      <c r="BD72" s="274" t="s">
        <v>1071</v>
      </c>
      <c r="BE72" s="274" t="s">
        <v>1071</v>
      </c>
      <c r="BF72" s="274" t="s">
        <v>1071</v>
      </c>
      <c r="BG72" s="274" t="s">
        <v>1071</v>
      </c>
      <c r="BH72" s="274" t="s">
        <v>1071</v>
      </c>
      <c r="BI72" s="274" t="s">
        <v>1071</v>
      </c>
      <c r="BJ72" s="274" t="s">
        <v>1071</v>
      </c>
      <c r="BK72" s="274" t="s">
        <v>1071</v>
      </c>
      <c r="BL72" s="274" t="s">
        <v>1071</v>
      </c>
      <c r="BM72" s="274" t="s">
        <v>1071</v>
      </c>
      <c r="BN72" s="274" t="s">
        <v>1071</v>
      </c>
      <c r="BO72" s="274" t="s">
        <v>1071</v>
      </c>
      <c r="BP72" s="274" t="s">
        <v>1071</v>
      </c>
      <c r="BQ72" s="274" t="s">
        <v>1071</v>
      </c>
      <c r="BR72" s="274" t="s">
        <v>1071</v>
      </c>
      <c r="BS72" s="274" t="s">
        <v>1071</v>
      </c>
      <c r="BT72" s="274" t="s">
        <v>1071</v>
      </c>
      <c r="BU72" s="274" t="s">
        <v>1071</v>
      </c>
      <c r="BV72" s="274" t="s">
        <v>1071</v>
      </c>
      <c r="BW72" s="274" t="s">
        <v>1071</v>
      </c>
      <c r="BX72" s="274" t="s">
        <v>1071</v>
      </c>
      <c r="BY72" s="274" t="s">
        <v>1071</v>
      </c>
      <c r="BZ72" s="274" t="s">
        <v>1071</v>
      </c>
      <c r="CA72" s="274" t="s">
        <v>1071</v>
      </c>
      <c r="CB72" s="274" t="s">
        <v>1071</v>
      </c>
      <c r="CC72" s="274" t="s">
        <v>1071</v>
      </c>
      <c r="CD72" s="274" t="s">
        <v>1071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1071</v>
      </c>
      <c r="D73" s="274" t="s">
        <v>1071</v>
      </c>
      <c r="E73" s="274" t="s">
        <v>1071</v>
      </c>
      <c r="F73" s="274" t="s">
        <v>1071</v>
      </c>
      <c r="G73" s="274" t="s">
        <v>1071</v>
      </c>
      <c r="H73" s="274" t="s">
        <v>1071</v>
      </c>
      <c r="I73" s="274" t="s">
        <v>1071</v>
      </c>
      <c r="J73" s="274" t="s">
        <v>1071</v>
      </c>
      <c r="K73" s="274" t="s">
        <v>1071</v>
      </c>
      <c r="L73" s="274" t="s">
        <v>1071</v>
      </c>
      <c r="M73" s="274" t="s">
        <v>1071</v>
      </c>
      <c r="N73" s="274" t="s">
        <v>1071</v>
      </c>
      <c r="O73" s="274" t="s">
        <v>1071</v>
      </c>
      <c r="P73" s="274" t="s">
        <v>1071</v>
      </c>
      <c r="Q73" s="274" t="s">
        <v>1071</v>
      </c>
      <c r="R73" s="274" t="s">
        <v>1071</v>
      </c>
      <c r="S73" s="274" t="s">
        <v>1071</v>
      </c>
      <c r="T73" s="274" t="s">
        <v>1071</v>
      </c>
      <c r="U73" s="274" t="s">
        <v>1071</v>
      </c>
      <c r="V73" s="274" t="s">
        <v>1071</v>
      </c>
      <c r="W73" s="274" t="s">
        <v>1071</v>
      </c>
      <c r="X73" s="274" t="s">
        <v>1071</v>
      </c>
      <c r="Y73" s="274" t="s">
        <v>1071</v>
      </c>
      <c r="Z73" s="274" t="s">
        <v>1071</v>
      </c>
      <c r="AA73" s="274" t="s">
        <v>1071</v>
      </c>
      <c r="AB73" s="274" t="s">
        <v>1071</v>
      </c>
      <c r="AC73" s="274" t="s">
        <v>1071</v>
      </c>
      <c r="AD73" s="274" t="s">
        <v>1071</v>
      </c>
      <c r="AE73" s="274" t="s">
        <v>1071</v>
      </c>
      <c r="AF73" s="274" t="s">
        <v>1071</v>
      </c>
      <c r="AG73" s="274" t="s">
        <v>1071</v>
      </c>
      <c r="AH73" s="274" t="s">
        <v>1071</v>
      </c>
      <c r="AI73" s="274" t="s">
        <v>1071</v>
      </c>
      <c r="AJ73" s="274" t="s">
        <v>1071</v>
      </c>
      <c r="AK73" s="274" t="s">
        <v>1071</v>
      </c>
      <c r="AL73" s="274" t="s">
        <v>1071</v>
      </c>
      <c r="AM73" s="274" t="s">
        <v>1071</v>
      </c>
      <c r="AN73" s="274" t="s">
        <v>1071</v>
      </c>
      <c r="AO73" s="274" t="s">
        <v>1071</v>
      </c>
      <c r="AP73" s="274" t="s">
        <v>1071</v>
      </c>
      <c r="AQ73" s="274" t="s">
        <v>1071</v>
      </c>
      <c r="AR73" s="274" t="s">
        <v>1071</v>
      </c>
      <c r="AS73" s="274" t="s">
        <v>1071</v>
      </c>
      <c r="AT73" s="274" t="s">
        <v>1071</v>
      </c>
      <c r="AU73" s="274" t="s">
        <v>1071</v>
      </c>
      <c r="AV73" s="274" t="s">
        <v>1071</v>
      </c>
      <c r="AW73" s="274" t="s">
        <v>1071</v>
      </c>
      <c r="AX73" s="274" t="s">
        <v>1071</v>
      </c>
      <c r="AY73" s="274" t="s">
        <v>1071</v>
      </c>
      <c r="AZ73" s="274" t="s">
        <v>1071</v>
      </c>
      <c r="BA73" s="274" t="s">
        <v>1071</v>
      </c>
      <c r="BB73" s="274" t="s">
        <v>1071</v>
      </c>
      <c r="BC73" s="274" t="s">
        <v>1071</v>
      </c>
      <c r="BD73" s="274" t="s">
        <v>1071</v>
      </c>
      <c r="BE73" s="274" t="s">
        <v>1071</v>
      </c>
      <c r="BF73" s="274" t="s">
        <v>1071</v>
      </c>
      <c r="BG73" s="274" t="s">
        <v>1071</v>
      </c>
      <c r="BH73" s="274" t="s">
        <v>1071</v>
      </c>
      <c r="BI73" s="274" t="s">
        <v>1071</v>
      </c>
      <c r="BJ73" s="274" t="s">
        <v>1071</v>
      </c>
      <c r="BK73" s="274" t="s">
        <v>1071</v>
      </c>
      <c r="BL73" s="274" t="s">
        <v>1071</v>
      </c>
      <c r="BM73" s="274" t="s">
        <v>1071</v>
      </c>
      <c r="BN73" s="274" t="s">
        <v>1071</v>
      </c>
      <c r="BO73" s="274" t="s">
        <v>1071</v>
      </c>
      <c r="BP73" s="274" t="s">
        <v>1071</v>
      </c>
      <c r="BQ73" s="274" t="s">
        <v>1071</v>
      </c>
      <c r="BR73" s="274" t="s">
        <v>1071</v>
      </c>
      <c r="BS73" s="274" t="s">
        <v>1071</v>
      </c>
      <c r="BT73" s="274" t="s">
        <v>1071</v>
      </c>
      <c r="BU73" s="274" t="s">
        <v>1071</v>
      </c>
      <c r="BV73" s="274" t="s">
        <v>1071</v>
      </c>
      <c r="BW73" s="274" t="s">
        <v>1071</v>
      </c>
      <c r="BX73" s="274" t="s">
        <v>1071</v>
      </c>
      <c r="BY73" s="274" t="s">
        <v>1071</v>
      </c>
      <c r="BZ73" s="274" t="s">
        <v>1071</v>
      </c>
      <c r="CA73" s="274" t="s">
        <v>1071</v>
      </c>
      <c r="CB73" s="274" t="s">
        <v>1071</v>
      </c>
      <c r="CC73" s="274" t="s">
        <v>1071</v>
      </c>
      <c r="CD73" s="274" t="s">
        <v>1071</v>
      </c>
      <c r="CE73" s="32">
        <f t="shared" si="11"/>
        <v>0</v>
      </c>
    </row>
    <row r="74">
      <c r="A74" s="33" t="s">
        <v>273</v>
      </c>
      <c r="B74" s="34"/>
      <c r="C74" s="274" t="s">
        <v>1071</v>
      </c>
      <c r="D74" s="274" t="s">
        <v>1071</v>
      </c>
      <c r="E74" s="274" t="s">
        <v>1071</v>
      </c>
      <c r="F74" s="274" t="s">
        <v>1071</v>
      </c>
      <c r="G74" s="274" t="s">
        <v>1071</v>
      </c>
      <c r="H74" s="274" t="s">
        <v>1071</v>
      </c>
      <c r="I74" s="274" t="s">
        <v>1071</v>
      </c>
      <c r="J74" s="274" t="s">
        <v>1071</v>
      </c>
      <c r="K74" s="274" t="s">
        <v>1071</v>
      </c>
      <c r="L74" s="274" t="s">
        <v>1071</v>
      </c>
      <c r="M74" s="274" t="s">
        <v>1071</v>
      </c>
      <c r="N74" s="274" t="s">
        <v>1071</v>
      </c>
      <c r="O74" s="274" t="s">
        <v>1071</v>
      </c>
      <c r="P74" s="274" t="s">
        <v>1071</v>
      </c>
      <c r="Q74" s="274" t="s">
        <v>1071</v>
      </c>
      <c r="R74" s="274" t="s">
        <v>1071</v>
      </c>
      <c r="S74" s="274" t="s">
        <v>1071</v>
      </c>
      <c r="T74" s="274" t="s">
        <v>1071</v>
      </c>
      <c r="U74" s="274" t="s">
        <v>1071</v>
      </c>
      <c r="V74" s="274" t="s">
        <v>1071</v>
      </c>
      <c r="W74" s="274" t="s">
        <v>1071</v>
      </c>
      <c r="X74" s="274" t="s">
        <v>1071</v>
      </c>
      <c r="Y74" s="274" t="s">
        <v>1071</v>
      </c>
      <c r="Z74" s="274" t="s">
        <v>1071</v>
      </c>
      <c r="AA74" s="274" t="s">
        <v>1071</v>
      </c>
      <c r="AB74" s="274" t="s">
        <v>1071</v>
      </c>
      <c r="AC74" s="274" t="s">
        <v>1071</v>
      </c>
      <c r="AD74" s="274" t="s">
        <v>1071</v>
      </c>
      <c r="AE74" s="274" t="s">
        <v>1071</v>
      </c>
      <c r="AF74" s="274" t="s">
        <v>1071</v>
      </c>
      <c r="AG74" s="274" t="s">
        <v>1071</v>
      </c>
      <c r="AH74" s="274" t="s">
        <v>1071</v>
      </c>
      <c r="AI74" s="274" t="s">
        <v>1071</v>
      </c>
      <c r="AJ74" s="274" t="s">
        <v>1071</v>
      </c>
      <c r="AK74" s="274" t="s">
        <v>1071</v>
      </c>
      <c r="AL74" s="274" t="s">
        <v>1071</v>
      </c>
      <c r="AM74" s="274" t="s">
        <v>1071</v>
      </c>
      <c r="AN74" s="274" t="s">
        <v>1071</v>
      </c>
      <c r="AO74" s="274" t="s">
        <v>1071</v>
      </c>
      <c r="AP74" s="274" t="s">
        <v>1071</v>
      </c>
      <c r="AQ74" s="274" t="s">
        <v>1071</v>
      </c>
      <c r="AR74" s="274" t="s">
        <v>1071</v>
      </c>
      <c r="AS74" s="274" t="s">
        <v>1071</v>
      </c>
      <c r="AT74" s="274" t="s">
        <v>1071</v>
      </c>
      <c r="AU74" s="274" t="s">
        <v>1071</v>
      </c>
      <c r="AV74" s="274" t="s">
        <v>1071</v>
      </c>
      <c r="AW74" s="274" t="s">
        <v>1071</v>
      </c>
      <c r="AX74" s="274" t="s">
        <v>1071</v>
      </c>
      <c r="AY74" s="274" t="s">
        <v>1071</v>
      </c>
      <c r="AZ74" s="274" t="s">
        <v>1071</v>
      </c>
      <c r="BA74" s="274" t="s">
        <v>1071</v>
      </c>
      <c r="BB74" s="274" t="s">
        <v>1071</v>
      </c>
      <c r="BC74" s="274" t="s">
        <v>1071</v>
      </c>
      <c r="BD74" s="274" t="s">
        <v>1071</v>
      </c>
      <c r="BE74" s="274" t="s">
        <v>1071</v>
      </c>
      <c r="BF74" s="274" t="s">
        <v>1071</v>
      </c>
      <c r="BG74" s="274" t="s">
        <v>1071</v>
      </c>
      <c r="BH74" s="274" t="s">
        <v>1071</v>
      </c>
      <c r="BI74" s="274" t="s">
        <v>1071</v>
      </c>
      <c r="BJ74" s="274" t="s">
        <v>1071</v>
      </c>
      <c r="BK74" s="274" t="s">
        <v>1071</v>
      </c>
      <c r="BL74" s="274" t="s">
        <v>1071</v>
      </c>
      <c r="BM74" s="274" t="s">
        <v>1071</v>
      </c>
      <c r="BN74" s="274" t="s">
        <v>1071</v>
      </c>
      <c r="BO74" s="274" t="s">
        <v>1071</v>
      </c>
      <c r="BP74" s="274" t="s">
        <v>1071</v>
      </c>
      <c r="BQ74" s="274" t="s">
        <v>1071</v>
      </c>
      <c r="BR74" s="274" t="s">
        <v>1071</v>
      </c>
      <c r="BS74" s="274" t="s">
        <v>1071</v>
      </c>
      <c r="BT74" s="274" t="s">
        <v>1071</v>
      </c>
      <c r="BU74" s="274" t="s">
        <v>1071</v>
      </c>
      <c r="BV74" s="274" t="s">
        <v>1071</v>
      </c>
      <c r="BW74" s="274" t="s">
        <v>1071</v>
      </c>
      <c r="BX74" s="274" t="s">
        <v>1071</v>
      </c>
      <c r="BY74" s="274" t="s">
        <v>1071</v>
      </c>
      <c r="BZ74" s="274" t="s">
        <v>1071</v>
      </c>
      <c r="CA74" s="274" t="s">
        <v>1071</v>
      </c>
      <c r="CB74" s="274" t="s">
        <v>1071</v>
      </c>
      <c r="CC74" s="274" t="s">
        <v>1071</v>
      </c>
      <c r="CD74" s="274" t="s">
        <v>1071</v>
      </c>
      <c r="CE74" s="32">
        <f t="shared" si="11"/>
        <v>0</v>
      </c>
    </row>
    <row r="75">
      <c r="A75" s="33" t="s">
        <v>274</v>
      </c>
      <c r="B75" s="34"/>
      <c r="C75" s="274" t="s">
        <v>1071</v>
      </c>
      <c r="D75" s="274" t="s">
        <v>1071</v>
      </c>
      <c r="E75" s="274" t="s">
        <v>1071</v>
      </c>
      <c r="F75" s="274" t="s">
        <v>1071</v>
      </c>
      <c r="G75" s="274" t="s">
        <v>1071</v>
      </c>
      <c r="H75" s="274" t="s">
        <v>1071</v>
      </c>
      <c r="I75" s="274" t="s">
        <v>1071</v>
      </c>
      <c r="J75" s="274" t="s">
        <v>1071</v>
      </c>
      <c r="K75" s="274" t="s">
        <v>1071</v>
      </c>
      <c r="L75" s="274" t="s">
        <v>1071</v>
      </c>
      <c r="M75" s="274" t="s">
        <v>1071</v>
      </c>
      <c r="N75" s="274" t="s">
        <v>1071</v>
      </c>
      <c r="O75" s="274" t="s">
        <v>1071</v>
      </c>
      <c r="P75" s="274" t="s">
        <v>1071</v>
      </c>
      <c r="Q75" s="274" t="s">
        <v>1071</v>
      </c>
      <c r="R75" s="274" t="s">
        <v>1071</v>
      </c>
      <c r="S75" s="274" t="s">
        <v>1071</v>
      </c>
      <c r="T75" s="274" t="s">
        <v>1071</v>
      </c>
      <c r="U75" s="274" t="s">
        <v>1071</v>
      </c>
      <c r="V75" s="274" t="s">
        <v>1071</v>
      </c>
      <c r="W75" s="274" t="s">
        <v>1071</v>
      </c>
      <c r="X75" s="274" t="s">
        <v>1071</v>
      </c>
      <c r="Y75" s="274" t="s">
        <v>1071</v>
      </c>
      <c r="Z75" s="274" t="s">
        <v>1071</v>
      </c>
      <c r="AA75" s="274" t="s">
        <v>1071</v>
      </c>
      <c r="AB75" s="274" t="s">
        <v>1071</v>
      </c>
      <c r="AC75" s="274" t="s">
        <v>1071</v>
      </c>
      <c r="AD75" s="274" t="s">
        <v>1071</v>
      </c>
      <c r="AE75" s="274" t="s">
        <v>1071</v>
      </c>
      <c r="AF75" s="274" t="s">
        <v>1071</v>
      </c>
      <c r="AG75" s="274" t="s">
        <v>1071</v>
      </c>
      <c r="AH75" s="274" t="s">
        <v>1071</v>
      </c>
      <c r="AI75" s="274" t="s">
        <v>1071</v>
      </c>
      <c r="AJ75" s="274" t="s">
        <v>1071</v>
      </c>
      <c r="AK75" s="274" t="s">
        <v>1071</v>
      </c>
      <c r="AL75" s="274" t="s">
        <v>1071</v>
      </c>
      <c r="AM75" s="274" t="s">
        <v>1071</v>
      </c>
      <c r="AN75" s="274" t="s">
        <v>1071</v>
      </c>
      <c r="AO75" s="274" t="s">
        <v>1071</v>
      </c>
      <c r="AP75" s="274" t="s">
        <v>1071</v>
      </c>
      <c r="AQ75" s="274" t="s">
        <v>1071</v>
      </c>
      <c r="AR75" s="274" t="s">
        <v>1071</v>
      </c>
      <c r="AS75" s="274" t="s">
        <v>1071</v>
      </c>
      <c r="AT75" s="274" t="s">
        <v>1071</v>
      </c>
      <c r="AU75" s="274" t="s">
        <v>1071</v>
      </c>
      <c r="AV75" s="274" t="s">
        <v>1071</v>
      </c>
      <c r="AW75" s="274" t="s">
        <v>1071</v>
      </c>
      <c r="AX75" s="274" t="s">
        <v>1071</v>
      </c>
      <c r="AY75" s="274" t="s">
        <v>1071</v>
      </c>
      <c r="AZ75" s="274" t="s">
        <v>1071</v>
      </c>
      <c r="BA75" s="274" t="s">
        <v>1071</v>
      </c>
      <c r="BB75" s="274" t="s">
        <v>1071</v>
      </c>
      <c r="BC75" s="274" t="s">
        <v>1071</v>
      </c>
      <c r="BD75" s="274" t="s">
        <v>1071</v>
      </c>
      <c r="BE75" s="274" t="s">
        <v>1071</v>
      </c>
      <c r="BF75" s="274" t="s">
        <v>1071</v>
      </c>
      <c r="BG75" s="274" t="s">
        <v>1071</v>
      </c>
      <c r="BH75" s="274" t="s">
        <v>1071</v>
      </c>
      <c r="BI75" s="274" t="s">
        <v>1071</v>
      </c>
      <c r="BJ75" s="274" t="s">
        <v>1071</v>
      </c>
      <c r="BK75" s="274" t="s">
        <v>1071</v>
      </c>
      <c r="BL75" s="274" t="s">
        <v>1071</v>
      </c>
      <c r="BM75" s="274" t="s">
        <v>1071</v>
      </c>
      <c r="BN75" s="274" t="s">
        <v>1071</v>
      </c>
      <c r="BO75" s="274" t="s">
        <v>1071</v>
      </c>
      <c r="BP75" s="274" t="s">
        <v>1071</v>
      </c>
      <c r="BQ75" s="274" t="s">
        <v>1071</v>
      </c>
      <c r="BR75" s="274" t="s">
        <v>1071</v>
      </c>
      <c r="BS75" s="274" t="s">
        <v>1071</v>
      </c>
      <c r="BT75" s="274" t="s">
        <v>1071</v>
      </c>
      <c r="BU75" s="274" t="s">
        <v>1071</v>
      </c>
      <c r="BV75" s="274" t="s">
        <v>1071</v>
      </c>
      <c r="BW75" s="274" t="s">
        <v>1071</v>
      </c>
      <c r="BX75" s="274" t="s">
        <v>1071</v>
      </c>
      <c r="BY75" s="274" t="s">
        <v>1071</v>
      </c>
      <c r="BZ75" s="274" t="s">
        <v>1071</v>
      </c>
      <c r="CA75" s="274" t="s">
        <v>1071</v>
      </c>
      <c r="CB75" s="274" t="s">
        <v>1071</v>
      </c>
      <c r="CC75" s="274" t="s">
        <v>1071</v>
      </c>
      <c r="CD75" s="274" t="s">
        <v>1071</v>
      </c>
      <c r="CE75" s="32">
        <f t="shared" si="11"/>
        <v>0</v>
      </c>
    </row>
    <row r="76">
      <c r="A76" s="33" t="s">
        <v>275</v>
      </c>
      <c r="B76" s="34"/>
      <c r="C76" s="274" t="s">
        <v>1071</v>
      </c>
      <c r="D76" s="274" t="s">
        <v>1071</v>
      </c>
      <c r="E76" s="274" t="s">
        <v>1071</v>
      </c>
      <c r="F76" s="274" t="s">
        <v>1071</v>
      </c>
      <c r="G76" s="274" t="s">
        <v>1071</v>
      </c>
      <c r="H76" s="274" t="s">
        <v>1071</v>
      </c>
      <c r="I76" s="274" t="s">
        <v>1071</v>
      </c>
      <c r="J76" s="274" t="s">
        <v>1071</v>
      </c>
      <c r="K76" s="274" t="s">
        <v>1071</v>
      </c>
      <c r="L76" s="274" t="s">
        <v>1071</v>
      </c>
      <c r="M76" s="274" t="s">
        <v>1071</v>
      </c>
      <c r="N76" s="274" t="s">
        <v>1071</v>
      </c>
      <c r="O76" s="274" t="s">
        <v>1071</v>
      </c>
      <c r="P76" s="274" t="s">
        <v>1071</v>
      </c>
      <c r="Q76" s="274" t="s">
        <v>1071</v>
      </c>
      <c r="R76" s="274" t="s">
        <v>1071</v>
      </c>
      <c r="S76" s="274" t="s">
        <v>1071</v>
      </c>
      <c r="T76" s="274" t="s">
        <v>1071</v>
      </c>
      <c r="U76" s="274" t="s">
        <v>1071</v>
      </c>
      <c r="V76" s="274" t="s">
        <v>1071</v>
      </c>
      <c r="W76" s="274" t="s">
        <v>1071</v>
      </c>
      <c r="X76" s="274" t="s">
        <v>1071</v>
      </c>
      <c r="Y76" s="274" t="s">
        <v>1071</v>
      </c>
      <c r="Z76" s="274" t="s">
        <v>1071</v>
      </c>
      <c r="AA76" s="274" t="s">
        <v>1071</v>
      </c>
      <c r="AB76" s="274" t="s">
        <v>1071</v>
      </c>
      <c r="AC76" s="274" t="s">
        <v>1071</v>
      </c>
      <c r="AD76" s="274" t="s">
        <v>1071</v>
      </c>
      <c r="AE76" s="274" t="s">
        <v>1071</v>
      </c>
      <c r="AF76" s="274" t="s">
        <v>1071</v>
      </c>
      <c r="AG76" s="274" t="s">
        <v>1071</v>
      </c>
      <c r="AH76" s="274" t="s">
        <v>1071</v>
      </c>
      <c r="AI76" s="274" t="s">
        <v>1071</v>
      </c>
      <c r="AJ76" s="274" t="s">
        <v>1071</v>
      </c>
      <c r="AK76" s="274" t="s">
        <v>1071</v>
      </c>
      <c r="AL76" s="274" t="s">
        <v>1071</v>
      </c>
      <c r="AM76" s="274" t="s">
        <v>1071</v>
      </c>
      <c r="AN76" s="274" t="s">
        <v>1071</v>
      </c>
      <c r="AO76" s="274" t="s">
        <v>1071</v>
      </c>
      <c r="AP76" s="274" t="s">
        <v>1071</v>
      </c>
      <c r="AQ76" s="274" t="s">
        <v>1071</v>
      </c>
      <c r="AR76" s="274" t="s">
        <v>1071</v>
      </c>
      <c r="AS76" s="274" t="s">
        <v>1071</v>
      </c>
      <c r="AT76" s="274" t="s">
        <v>1071</v>
      </c>
      <c r="AU76" s="274" t="s">
        <v>1071</v>
      </c>
      <c r="AV76" s="274" t="s">
        <v>1071</v>
      </c>
      <c r="AW76" s="274" t="s">
        <v>1071</v>
      </c>
      <c r="AX76" s="274" t="s">
        <v>1071</v>
      </c>
      <c r="AY76" s="274" t="s">
        <v>1071</v>
      </c>
      <c r="AZ76" s="274" t="s">
        <v>1071</v>
      </c>
      <c r="BA76" s="274" t="s">
        <v>1071</v>
      </c>
      <c r="BB76" s="274" t="s">
        <v>1071</v>
      </c>
      <c r="BC76" s="274" t="s">
        <v>1071</v>
      </c>
      <c r="BD76" s="274" t="s">
        <v>1071</v>
      </c>
      <c r="BE76" s="274" t="s">
        <v>1071</v>
      </c>
      <c r="BF76" s="274" t="s">
        <v>1071</v>
      </c>
      <c r="BG76" s="274" t="s">
        <v>1071</v>
      </c>
      <c r="BH76" s="274" t="s">
        <v>1071</v>
      </c>
      <c r="BI76" s="274" t="s">
        <v>1071</v>
      </c>
      <c r="BJ76" s="274" t="s">
        <v>1071</v>
      </c>
      <c r="BK76" s="274" t="s">
        <v>1071</v>
      </c>
      <c r="BL76" s="274" t="s">
        <v>1071</v>
      </c>
      <c r="BM76" s="274" t="s">
        <v>1071</v>
      </c>
      <c r="BN76" s="274" t="s">
        <v>1071</v>
      </c>
      <c r="BO76" s="274" t="s">
        <v>1071</v>
      </c>
      <c r="BP76" s="274" t="s">
        <v>1071</v>
      </c>
      <c r="BQ76" s="274" t="s">
        <v>1071</v>
      </c>
      <c r="BR76" s="274" t="s">
        <v>1071</v>
      </c>
      <c r="BS76" s="274" t="s">
        <v>1071</v>
      </c>
      <c r="BT76" s="274" t="s">
        <v>1071</v>
      </c>
      <c r="BU76" s="274" t="s">
        <v>1071</v>
      </c>
      <c r="BV76" s="274" t="s">
        <v>1071</v>
      </c>
      <c r="BW76" s="274" t="s">
        <v>1071</v>
      </c>
      <c r="BX76" s="274" t="s">
        <v>1071</v>
      </c>
      <c r="BY76" s="274" t="s">
        <v>1071</v>
      </c>
      <c r="BZ76" s="274" t="s">
        <v>1071</v>
      </c>
      <c r="CA76" s="274" t="s">
        <v>1071</v>
      </c>
      <c r="CB76" s="274" t="s">
        <v>1071</v>
      </c>
      <c r="CC76" s="274" t="s">
        <v>1071</v>
      </c>
      <c r="CD76" s="274" t="s">
        <v>1071</v>
      </c>
      <c r="CE76" s="32">
        <f t="shared" si="11"/>
        <v>0</v>
      </c>
    </row>
    <row r="77">
      <c r="A77" s="33" t="s">
        <v>276</v>
      </c>
      <c r="B77" s="232"/>
      <c r="C77" s="274" t="s">
        <v>1071</v>
      </c>
      <c r="D77" s="274" t="s">
        <v>1071</v>
      </c>
      <c r="E77" s="274" t="s">
        <v>1071</v>
      </c>
      <c r="F77" s="274" t="s">
        <v>1071</v>
      </c>
      <c r="G77" s="274" t="s">
        <v>1071</v>
      </c>
      <c r="H77" s="274" t="s">
        <v>1071</v>
      </c>
      <c r="I77" s="274" t="s">
        <v>1071</v>
      </c>
      <c r="J77" s="274" t="s">
        <v>1071</v>
      </c>
      <c r="K77" s="274" t="s">
        <v>1071</v>
      </c>
      <c r="L77" s="274" t="s">
        <v>1071</v>
      </c>
      <c r="M77" s="274" t="s">
        <v>1071</v>
      </c>
      <c r="N77" s="274" t="s">
        <v>1071</v>
      </c>
      <c r="O77" s="274" t="s">
        <v>1071</v>
      </c>
      <c r="P77" s="274" t="s">
        <v>1071</v>
      </c>
      <c r="Q77" s="274" t="s">
        <v>1071</v>
      </c>
      <c r="R77" s="274" t="s">
        <v>1071</v>
      </c>
      <c r="S77" s="274" t="s">
        <v>1071</v>
      </c>
      <c r="T77" s="274" t="s">
        <v>1071</v>
      </c>
      <c r="U77" s="274" t="s">
        <v>1071</v>
      </c>
      <c r="V77" s="274" t="s">
        <v>1071</v>
      </c>
      <c r="W77" s="274" t="s">
        <v>1071</v>
      </c>
      <c r="X77" s="274" t="s">
        <v>1071</v>
      </c>
      <c r="Y77" s="274" t="s">
        <v>1071</v>
      </c>
      <c r="Z77" s="274" t="s">
        <v>1071</v>
      </c>
      <c r="AA77" s="274" t="s">
        <v>1071</v>
      </c>
      <c r="AB77" s="274" t="s">
        <v>1071</v>
      </c>
      <c r="AC77" s="274" t="s">
        <v>1071</v>
      </c>
      <c r="AD77" s="274" t="s">
        <v>1071</v>
      </c>
      <c r="AE77" s="274" t="s">
        <v>1071</v>
      </c>
      <c r="AF77" s="274" t="s">
        <v>1071</v>
      </c>
      <c r="AG77" s="274" t="s">
        <v>1071</v>
      </c>
      <c r="AH77" s="274" t="s">
        <v>1071</v>
      </c>
      <c r="AI77" s="274" t="s">
        <v>1071</v>
      </c>
      <c r="AJ77" s="274" t="s">
        <v>1071</v>
      </c>
      <c r="AK77" s="274" t="s">
        <v>1071</v>
      </c>
      <c r="AL77" s="274" t="s">
        <v>1071</v>
      </c>
      <c r="AM77" s="274" t="s">
        <v>1071</v>
      </c>
      <c r="AN77" s="274" t="s">
        <v>1071</v>
      </c>
      <c r="AO77" s="274" t="s">
        <v>1071</v>
      </c>
      <c r="AP77" s="274" t="s">
        <v>1071</v>
      </c>
      <c r="AQ77" s="274" t="s">
        <v>1071</v>
      </c>
      <c r="AR77" s="274" t="s">
        <v>1071</v>
      </c>
      <c r="AS77" s="274" t="s">
        <v>1071</v>
      </c>
      <c r="AT77" s="274" t="s">
        <v>1071</v>
      </c>
      <c r="AU77" s="274" t="s">
        <v>1071</v>
      </c>
      <c r="AV77" s="274" t="s">
        <v>1071</v>
      </c>
      <c r="AW77" s="274" t="s">
        <v>1071</v>
      </c>
      <c r="AX77" s="274" t="s">
        <v>1071</v>
      </c>
      <c r="AY77" s="274" t="s">
        <v>1071</v>
      </c>
      <c r="AZ77" s="274" t="s">
        <v>1071</v>
      </c>
      <c r="BA77" s="274" t="s">
        <v>1071</v>
      </c>
      <c r="BB77" s="274" t="s">
        <v>1071</v>
      </c>
      <c r="BC77" s="274" t="s">
        <v>1071</v>
      </c>
      <c r="BD77" s="274" t="s">
        <v>1071</v>
      </c>
      <c r="BE77" s="274" t="s">
        <v>1071</v>
      </c>
      <c r="BF77" s="274" t="s">
        <v>1071</v>
      </c>
      <c r="BG77" s="274" t="s">
        <v>1071</v>
      </c>
      <c r="BH77" s="274" t="s">
        <v>1071</v>
      </c>
      <c r="BI77" s="274" t="s">
        <v>1071</v>
      </c>
      <c r="BJ77" s="274" t="s">
        <v>1071</v>
      </c>
      <c r="BK77" s="274" t="s">
        <v>1071</v>
      </c>
      <c r="BL77" s="274" t="s">
        <v>1071</v>
      </c>
      <c r="BM77" s="274" t="s">
        <v>1071</v>
      </c>
      <c r="BN77" s="274" t="s">
        <v>1071</v>
      </c>
      <c r="BO77" s="274" t="s">
        <v>1071</v>
      </c>
      <c r="BP77" s="274" t="s">
        <v>1071</v>
      </c>
      <c r="BQ77" s="274" t="s">
        <v>1071</v>
      </c>
      <c r="BR77" s="274" t="s">
        <v>1071</v>
      </c>
      <c r="BS77" s="274" t="s">
        <v>1071</v>
      </c>
      <c r="BT77" s="274" t="s">
        <v>1071</v>
      </c>
      <c r="BU77" s="274" t="s">
        <v>1071</v>
      </c>
      <c r="BV77" s="274" t="s">
        <v>1071</v>
      </c>
      <c r="BW77" s="274" t="s">
        <v>1071</v>
      </c>
      <c r="BX77" s="274" t="s">
        <v>1071</v>
      </c>
      <c r="BY77" s="274" t="s">
        <v>1071</v>
      </c>
      <c r="BZ77" s="274" t="s">
        <v>1071</v>
      </c>
      <c r="CA77" s="274" t="s">
        <v>1071</v>
      </c>
      <c r="CB77" s="274" t="s">
        <v>1071</v>
      </c>
      <c r="CC77" s="274" t="s">
        <v>1071</v>
      </c>
      <c r="CD77" s="274" t="s">
        <v>1071</v>
      </c>
      <c r="CE77" s="32">
        <f t="shared" si="11"/>
        <v>0</v>
      </c>
    </row>
    <row r="78">
      <c r="A78" s="33" t="s">
        <v>277</v>
      </c>
      <c r="B78" s="34"/>
      <c r="C78" s="274" t="s">
        <v>1071</v>
      </c>
      <c r="D78" s="274" t="s">
        <v>1071</v>
      </c>
      <c r="E78" s="274" t="s">
        <v>1071</v>
      </c>
      <c r="F78" s="274" t="s">
        <v>1071</v>
      </c>
      <c r="G78" s="274" t="s">
        <v>1071</v>
      </c>
      <c r="H78" s="274" t="s">
        <v>1071</v>
      </c>
      <c r="I78" s="274" t="s">
        <v>1071</v>
      </c>
      <c r="J78" s="274" t="s">
        <v>1071</v>
      </c>
      <c r="K78" s="274" t="s">
        <v>1071</v>
      </c>
      <c r="L78" s="274" t="s">
        <v>1071</v>
      </c>
      <c r="M78" s="274" t="s">
        <v>1071</v>
      </c>
      <c r="N78" s="274" t="s">
        <v>1071</v>
      </c>
      <c r="O78" s="274" t="s">
        <v>1071</v>
      </c>
      <c r="P78" s="274" t="s">
        <v>1071</v>
      </c>
      <c r="Q78" s="274" t="s">
        <v>1071</v>
      </c>
      <c r="R78" s="274" t="s">
        <v>1071</v>
      </c>
      <c r="S78" s="274" t="s">
        <v>1071</v>
      </c>
      <c r="T78" s="274" t="s">
        <v>1071</v>
      </c>
      <c r="U78" s="274" t="s">
        <v>1071</v>
      </c>
      <c r="V78" s="274" t="s">
        <v>1071</v>
      </c>
      <c r="W78" s="274" t="s">
        <v>1071</v>
      </c>
      <c r="X78" s="274" t="s">
        <v>1071</v>
      </c>
      <c r="Y78" s="274" t="s">
        <v>1071</v>
      </c>
      <c r="Z78" s="274" t="s">
        <v>1071</v>
      </c>
      <c r="AA78" s="274" t="s">
        <v>1071</v>
      </c>
      <c r="AB78" s="274" t="s">
        <v>1071</v>
      </c>
      <c r="AC78" s="274" t="s">
        <v>1071</v>
      </c>
      <c r="AD78" s="274" t="s">
        <v>1071</v>
      </c>
      <c r="AE78" s="274" t="s">
        <v>1071</v>
      </c>
      <c r="AF78" s="274" t="s">
        <v>1071</v>
      </c>
      <c r="AG78" s="274" t="s">
        <v>1071</v>
      </c>
      <c r="AH78" s="274" t="s">
        <v>1071</v>
      </c>
      <c r="AI78" s="274" t="s">
        <v>1071</v>
      </c>
      <c r="AJ78" s="274" t="s">
        <v>1071</v>
      </c>
      <c r="AK78" s="274" t="s">
        <v>1071</v>
      </c>
      <c r="AL78" s="274" t="s">
        <v>1071</v>
      </c>
      <c r="AM78" s="274" t="s">
        <v>1071</v>
      </c>
      <c r="AN78" s="274" t="s">
        <v>1071</v>
      </c>
      <c r="AO78" s="274" t="s">
        <v>1071</v>
      </c>
      <c r="AP78" s="274" t="s">
        <v>1071</v>
      </c>
      <c r="AQ78" s="274" t="s">
        <v>1071</v>
      </c>
      <c r="AR78" s="274" t="s">
        <v>1071</v>
      </c>
      <c r="AS78" s="274" t="s">
        <v>1071</v>
      </c>
      <c r="AT78" s="274" t="s">
        <v>1071</v>
      </c>
      <c r="AU78" s="274" t="s">
        <v>1071</v>
      </c>
      <c r="AV78" s="274" t="s">
        <v>1071</v>
      </c>
      <c r="AW78" s="274" t="s">
        <v>1071</v>
      </c>
      <c r="AX78" s="274" t="s">
        <v>1071</v>
      </c>
      <c r="AY78" s="274" t="s">
        <v>1071</v>
      </c>
      <c r="AZ78" s="274" t="s">
        <v>1071</v>
      </c>
      <c r="BA78" s="274" t="s">
        <v>1071</v>
      </c>
      <c r="BB78" s="274" t="s">
        <v>1071</v>
      </c>
      <c r="BC78" s="274" t="s">
        <v>1071</v>
      </c>
      <c r="BD78" s="274" t="s">
        <v>1071</v>
      </c>
      <c r="BE78" s="274" t="s">
        <v>1071</v>
      </c>
      <c r="BF78" s="274" t="s">
        <v>1071</v>
      </c>
      <c r="BG78" s="274" t="s">
        <v>1071</v>
      </c>
      <c r="BH78" s="274" t="s">
        <v>1071</v>
      </c>
      <c r="BI78" s="274" t="s">
        <v>1071</v>
      </c>
      <c r="BJ78" s="274" t="s">
        <v>1071</v>
      </c>
      <c r="BK78" s="274" t="s">
        <v>1071</v>
      </c>
      <c r="BL78" s="274" t="s">
        <v>1071</v>
      </c>
      <c r="BM78" s="274" t="s">
        <v>1071</v>
      </c>
      <c r="BN78" s="274" t="s">
        <v>1071</v>
      </c>
      <c r="BO78" s="274" t="s">
        <v>1071</v>
      </c>
      <c r="BP78" s="274" t="s">
        <v>1071</v>
      </c>
      <c r="BQ78" s="274" t="s">
        <v>1071</v>
      </c>
      <c r="BR78" s="274" t="s">
        <v>1071</v>
      </c>
      <c r="BS78" s="274" t="s">
        <v>1071</v>
      </c>
      <c r="BT78" s="274" t="s">
        <v>1071</v>
      </c>
      <c r="BU78" s="274" t="s">
        <v>1071</v>
      </c>
      <c r="BV78" s="274" t="s">
        <v>1071</v>
      </c>
      <c r="BW78" s="274" t="s">
        <v>1071</v>
      </c>
      <c r="BX78" s="274" t="s">
        <v>1071</v>
      </c>
      <c r="BY78" s="274" t="s">
        <v>1071</v>
      </c>
      <c r="BZ78" s="274" t="s">
        <v>1071</v>
      </c>
      <c r="CA78" s="274" t="s">
        <v>1071</v>
      </c>
      <c r="CB78" s="274" t="s">
        <v>1071</v>
      </c>
      <c r="CC78" s="274" t="s">
        <v>1071</v>
      </c>
      <c r="CD78" s="274" t="s">
        <v>1071</v>
      </c>
      <c r="CE78" s="32">
        <f t="shared" si="11"/>
        <v>0</v>
      </c>
    </row>
    <row r="79">
      <c r="A79" s="33" t="s">
        <v>278</v>
      </c>
      <c r="B79" s="20"/>
      <c r="C79" s="274" t="s">
        <v>1071</v>
      </c>
      <c r="D79" s="274" t="s">
        <v>1071</v>
      </c>
      <c r="E79" s="274" t="s">
        <v>1071</v>
      </c>
      <c r="F79" s="274" t="s">
        <v>1071</v>
      </c>
      <c r="G79" s="274" t="s">
        <v>1071</v>
      </c>
      <c r="H79" s="274" t="s">
        <v>1071</v>
      </c>
      <c r="I79" s="274" t="s">
        <v>1071</v>
      </c>
      <c r="J79" s="274" t="s">
        <v>1071</v>
      </c>
      <c r="K79" s="274" t="s">
        <v>1071</v>
      </c>
      <c r="L79" s="274" t="s">
        <v>1071</v>
      </c>
      <c r="M79" s="274" t="s">
        <v>1071</v>
      </c>
      <c r="N79" s="274" t="s">
        <v>1071</v>
      </c>
      <c r="O79" s="274" t="s">
        <v>1071</v>
      </c>
      <c r="P79" s="274" t="s">
        <v>1071</v>
      </c>
      <c r="Q79" s="274" t="s">
        <v>1071</v>
      </c>
      <c r="R79" s="274" t="s">
        <v>1071</v>
      </c>
      <c r="S79" s="274" t="s">
        <v>1071</v>
      </c>
      <c r="T79" s="274" t="s">
        <v>1071</v>
      </c>
      <c r="U79" s="274" t="s">
        <v>1071</v>
      </c>
      <c r="V79" s="274" t="s">
        <v>1071</v>
      </c>
      <c r="W79" s="274" t="s">
        <v>1071</v>
      </c>
      <c r="X79" s="274" t="s">
        <v>1071</v>
      </c>
      <c r="Y79" s="274" t="s">
        <v>1071</v>
      </c>
      <c r="Z79" s="274" t="s">
        <v>1071</v>
      </c>
      <c r="AA79" s="274" t="s">
        <v>1071</v>
      </c>
      <c r="AB79" s="274" t="s">
        <v>1071</v>
      </c>
      <c r="AC79" s="274" t="s">
        <v>1071</v>
      </c>
      <c r="AD79" s="274" t="s">
        <v>1071</v>
      </c>
      <c r="AE79" s="274" t="s">
        <v>1071</v>
      </c>
      <c r="AF79" s="274" t="s">
        <v>1071</v>
      </c>
      <c r="AG79" s="274" t="s">
        <v>1071</v>
      </c>
      <c r="AH79" s="274" t="s">
        <v>1071</v>
      </c>
      <c r="AI79" s="274" t="s">
        <v>1071</v>
      </c>
      <c r="AJ79" s="274" t="s">
        <v>1071</v>
      </c>
      <c r="AK79" s="274" t="s">
        <v>1071</v>
      </c>
      <c r="AL79" s="274" t="s">
        <v>1071</v>
      </c>
      <c r="AM79" s="274" t="s">
        <v>1071</v>
      </c>
      <c r="AN79" s="274" t="s">
        <v>1071</v>
      </c>
      <c r="AO79" s="274" t="s">
        <v>1071</v>
      </c>
      <c r="AP79" s="274" t="s">
        <v>1071</v>
      </c>
      <c r="AQ79" s="274" t="s">
        <v>1071</v>
      </c>
      <c r="AR79" s="274" t="s">
        <v>1071</v>
      </c>
      <c r="AS79" s="274" t="s">
        <v>1071</v>
      </c>
      <c r="AT79" s="274" t="s">
        <v>1071</v>
      </c>
      <c r="AU79" s="274" t="s">
        <v>1071</v>
      </c>
      <c r="AV79" s="274" t="s">
        <v>1071</v>
      </c>
      <c r="AW79" s="274" t="s">
        <v>1071</v>
      </c>
      <c r="AX79" s="274" t="s">
        <v>1071</v>
      </c>
      <c r="AY79" s="274" t="s">
        <v>1071</v>
      </c>
      <c r="AZ79" s="274" t="s">
        <v>1071</v>
      </c>
      <c r="BA79" s="274" t="s">
        <v>1071</v>
      </c>
      <c r="BB79" s="274" t="s">
        <v>1071</v>
      </c>
      <c r="BC79" s="274" t="s">
        <v>1071</v>
      </c>
      <c r="BD79" s="274" t="s">
        <v>1071</v>
      </c>
      <c r="BE79" s="274" t="s">
        <v>1071</v>
      </c>
      <c r="BF79" s="274" t="s">
        <v>1071</v>
      </c>
      <c r="BG79" s="274" t="s">
        <v>1071</v>
      </c>
      <c r="BH79" s="274" t="s">
        <v>1071</v>
      </c>
      <c r="BI79" s="274" t="s">
        <v>1071</v>
      </c>
      <c r="BJ79" s="274" t="s">
        <v>1071</v>
      </c>
      <c r="BK79" s="274" t="s">
        <v>1071</v>
      </c>
      <c r="BL79" s="274" t="s">
        <v>1071</v>
      </c>
      <c r="BM79" s="274" t="s">
        <v>1071</v>
      </c>
      <c r="BN79" s="274" t="s">
        <v>1071</v>
      </c>
      <c r="BO79" s="274" t="s">
        <v>1071</v>
      </c>
      <c r="BP79" s="274" t="s">
        <v>1071</v>
      </c>
      <c r="BQ79" s="274" t="s">
        <v>1071</v>
      </c>
      <c r="BR79" s="274" t="s">
        <v>1071</v>
      </c>
      <c r="BS79" s="274" t="s">
        <v>1071</v>
      </c>
      <c r="BT79" s="274" t="s">
        <v>1071</v>
      </c>
      <c r="BU79" s="274" t="s">
        <v>1071</v>
      </c>
      <c r="BV79" s="274" t="s">
        <v>1071</v>
      </c>
      <c r="BW79" s="274" t="s">
        <v>1071</v>
      </c>
      <c r="BX79" s="274" t="s">
        <v>1071</v>
      </c>
      <c r="BY79" s="274" t="s">
        <v>1071</v>
      </c>
      <c r="BZ79" s="274" t="s">
        <v>1071</v>
      </c>
      <c r="CA79" s="274" t="s">
        <v>1071</v>
      </c>
      <c r="CB79" s="274" t="s">
        <v>1071</v>
      </c>
      <c r="CC79" s="274" t="s">
        <v>1071</v>
      </c>
      <c r="CD79" s="274" t="s">
        <v>1071</v>
      </c>
      <c r="CE79" s="32">
        <f t="shared" si="11"/>
        <v>0</v>
      </c>
    </row>
    <row r="80">
      <c r="A80" s="33" t="s">
        <v>279</v>
      </c>
      <c r="B80" s="20"/>
      <c r="C80" s="274" t="s">
        <v>1071</v>
      </c>
      <c r="D80" s="274" t="s">
        <v>1071</v>
      </c>
      <c r="E80" s="274" t="s">
        <v>1071</v>
      </c>
      <c r="F80" s="274" t="s">
        <v>1071</v>
      </c>
      <c r="G80" s="274" t="s">
        <v>1071</v>
      </c>
      <c r="H80" s="274" t="s">
        <v>1071</v>
      </c>
      <c r="I80" s="274" t="s">
        <v>1071</v>
      </c>
      <c r="J80" s="274" t="s">
        <v>1071</v>
      </c>
      <c r="K80" s="274" t="s">
        <v>1071</v>
      </c>
      <c r="L80" s="274" t="s">
        <v>1071</v>
      </c>
      <c r="M80" s="274" t="s">
        <v>1071</v>
      </c>
      <c r="N80" s="274" t="s">
        <v>1071</v>
      </c>
      <c r="O80" s="274" t="s">
        <v>1071</v>
      </c>
      <c r="P80" s="274" t="s">
        <v>1071</v>
      </c>
      <c r="Q80" s="274" t="s">
        <v>1071</v>
      </c>
      <c r="R80" s="274" t="s">
        <v>1071</v>
      </c>
      <c r="S80" s="274" t="s">
        <v>1071</v>
      </c>
      <c r="T80" s="274" t="s">
        <v>1071</v>
      </c>
      <c r="U80" s="274" t="s">
        <v>1071</v>
      </c>
      <c r="V80" s="274" t="s">
        <v>1071</v>
      </c>
      <c r="W80" s="274" t="s">
        <v>1071</v>
      </c>
      <c r="X80" s="274" t="s">
        <v>1071</v>
      </c>
      <c r="Y80" s="274" t="s">
        <v>1071</v>
      </c>
      <c r="Z80" s="274" t="s">
        <v>1071</v>
      </c>
      <c r="AA80" s="274" t="s">
        <v>1071</v>
      </c>
      <c r="AB80" s="274" t="s">
        <v>1071</v>
      </c>
      <c r="AC80" s="274" t="s">
        <v>1071</v>
      </c>
      <c r="AD80" s="274" t="s">
        <v>1071</v>
      </c>
      <c r="AE80" s="274" t="s">
        <v>1071</v>
      </c>
      <c r="AF80" s="274" t="s">
        <v>1071</v>
      </c>
      <c r="AG80" s="274" t="s">
        <v>1071</v>
      </c>
      <c r="AH80" s="274" t="s">
        <v>1071</v>
      </c>
      <c r="AI80" s="274" t="s">
        <v>1071</v>
      </c>
      <c r="AJ80" s="274" t="s">
        <v>1071</v>
      </c>
      <c r="AK80" s="274" t="s">
        <v>1071</v>
      </c>
      <c r="AL80" s="274" t="s">
        <v>1071</v>
      </c>
      <c r="AM80" s="274" t="s">
        <v>1071</v>
      </c>
      <c r="AN80" s="274" t="s">
        <v>1071</v>
      </c>
      <c r="AO80" s="274" t="s">
        <v>1071</v>
      </c>
      <c r="AP80" s="274" t="s">
        <v>1071</v>
      </c>
      <c r="AQ80" s="274" t="s">
        <v>1071</v>
      </c>
      <c r="AR80" s="274" t="s">
        <v>1071</v>
      </c>
      <c r="AS80" s="274" t="s">
        <v>1071</v>
      </c>
      <c r="AT80" s="274" t="s">
        <v>1071</v>
      </c>
      <c r="AU80" s="274" t="s">
        <v>1071</v>
      </c>
      <c r="AV80" s="274" t="s">
        <v>1071</v>
      </c>
      <c r="AW80" s="274" t="s">
        <v>1071</v>
      </c>
      <c r="AX80" s="274" t="s">
        <v>1071</v>
      </c>
      <c r="AY80" s="274" t="s">
        <v>1071</v>
      </c>
      <c r="AZ80" s="274" t="s">
        <v>1071</v>
      </c>
      <c r="BA80" s="274" t="s">
        <v>1071</v>
      </c>
      <c r="BB80" s="274" t="s">
        <v>1071</v>
      </c>
      <c r="BC80" s="274" t="s">
        <v>1071</v>
      </c>
      <c r="BD80" s="274" t="s">
        <v>1071</v>
      </c>
      <c r="BE80" s="274" t="s">
        <v>1071</v>
      </c>
      <c r="BF80" s="274" t="s">
        <v>1071</v>
      </c>
      <c r="BG80" s="274" t="s">
        <v>1071</v>
      </c>
      <c r="BH80" s="274" t="s">
        <v>1071</v>
      </c>
      <c r="BI80" s="274" t="s">
        <v>1071</v>
      </c>
      <c r="BJ80" s="274" t="s">
        <v>1071</v>
      </c>
      <c r="BK80" s="274" t="s">
        <v>1071</v>
      </c>
      <c r="BL80" s="274" t="s">
        <v>1071</v>
      </c>
      <c r="BM80" s="274" t="s">
        <v>1071</v>
      </c>
      <c r="BN80" s="274" t="s">
        <v>1071</v>
      </c>
      <c r="BO80" s="274" t="s">
        <v>1071</v>
      </c>
      <c r="BP80" s="274" t="s">
        <v>1071</v>
      </c>
      <c r="BQ80" s="274" t="s">
        <v>1071</v>
      </c>
      <c r="BR80" s="274" t="s">
        <v>1071</v>
      </c>
      <c r="BS80" s="274" t="s">
        <v>1071</v>
      </c>
      <c r="BT80" s="274" t="s">
        <v>1071</v>
      </c>
      <c r="BU80" s="274" t="s">
        <v>1071</v>
      </c>
      <c r="BV80" s="274" t="s">
        <v>1071</v>
      </c>
      <c r="BW80" s="274" t="s">
        <v>1071</v>
      </c>
      <c r="BX80" s="274" t="s">
        <v>1071</v>
      </c>
      <c r="BY80" s="274" t="s">
        <v>1071</v>
      </c>
      <c r="BZ80" s="274" t="s">
        <v>1071</v>
      </c>
      <c r="CA80" s="274" t="s">
        <v>1071</v>
      </c>
      <c r="CB80" s="274" t="s">
        <v>1071</v>
      </c>
      <c r="CC80" s="274" t="s">
        <v>1071</v>
      </c>
      <c r="CD80" s="274" t="s">
        <v>1071</v>
      </c>
      <c r="CE80" s="32">
        <f t="shared" si="11"/>
        <v>0</v>
      </c>
    </row>
    <row r="81">
      <c r="A81" s="33" t="s">
        <v>280</v>
      </c>
      <c r="B81" s="20"/>
      <c r="C81" s="274" t="s">
        <v>1071</v>
      </c>
      <c r="D81" s="274" t="s">
        <v>1071</v>
      </c>
      <c r="E81" s="274" t="s">
        <v>1071</v>
      </c>
      <c r="F81" s="274" t="s">
        <v>1071</v>
      </c>
      <c r="G81" s="274" t="s">
        <v>1071</v>
      </c>
      <c r="H81" s="274" t="s">
        <v>1071</v>
      </c>
      <c r="I81" s="274" t="s">
        <v>1071</v>
      </c>
      <c r="J81" s="274" t="s">
        <v>1071</v>
      </c>
      <c r="K81" s="274" t="s">
        <v>1071</v>
      </c>
      <c r="L81" s="274" t="s">
        <v>1071</v>
      </c>
      <c r="M81" s="274" t="s">
        <v>1071</v>
      </c>
      <c r="N81" s="274" t="s">
        <v>1071</v>
      </c>
      <c r="O81" s="274" t="s">
        <v>1071</v>
      </c>
      <c r="P81" s="274" t="s">
        <v>1071</v>
      </c>
      <c r="Q81" s="274" t="s">
        <v>1071</v>
      </c>
      <c r="R81" s="274" t="s">
        <v>1071</v>
      </c>
      <c r="S81" s="274" t="s">
        <v>1071</v>
      </c>
      <c r="T81" s="274" t="s">
        <v>1071</v>
      </c>
      <c r="U81" s="274" t="s">
        <v>1071</v>
      </c>
      <c r="V81" s="274" t="s">
        <v>1071</v>
      </c>
      <c r="W81" s="274" t="s">
        <v>1071</v>
      </c>
      <c r="X81" s="274" t="s">
        <v>1071</v>
      </c>
      <c r="Y81" s="274" t="s">
        <v>1071</v>
      </c>
      <c r="Z81" s="274" t="s">
        <v>1071</v>
      </c>
      <c r="AA81" s="274" t="s">
        <v>1071</v>
      </c>
      <c r="AB81" s="274" t="s">
        <v>1071</v>
      </c>
      <c r="AC81" s="274" t="s">
        <v>1071</v>
      </c>
      <c r="AD81" s="274" t="s">
        <v>1071</v>
      </c>
      <c r="AE81" s="274" t="s">
        <v>1071</v>
      </c>
      <c r="AF81" s="274" t="s">
        <v>1071</v>
      </c>
      <c r="AG81" s="274" t="s">
        <v>1071</v>
      </c>
      <c r="AH81" s="274" t="s">
        <v>1071</v>
      </c>
      <c r="AI81" s="274" t="s">
        <v>1071</v>
      </c>
      <c r="AJ81" s="274" t="s">
        <v>1071</v>
      </c>
      <c r="AK81" s="274" t="s">
        <v>1071</v>
      </c>
      <c r="AL81" s="274" t="s">
        <v>1071</v>
      </c>
      <c r="AM81" s="274" t="s">
        <v>1071</v>
      </c>
      <c r="AN81" s="274" t="s">
        <v>1071</v>
      </c>
      <c r="AO81" s="274" t="s">
        <v>1071</v>
      </c>
      <c r="AP81" s="274" t="s">
        <v>1071</v>
      </c>
      <c r="AQ81" s="274" t="s">
        <v>1071</v>
      </c>
      <c r="AR81" s="274" t="s">
        <v>1071</v>
      </c>
      <c r="AS81" s="274" t="s">
        <v>1071</v>
      </c>
      <c r="AT81" s="274" t="s">
        <v>1071</v>
      </c>
      <c r="AU81" s="274" t="s">
        <v>1071</v>
      </c>
      <c r="AV81" s="274" t="s">
        <v>1071</v>
      </c>
      <c r="AW81" s="274" t="s">
        <v>1071</v>
      </c>
      <c r="AX81" s="274" t="s">
        <v>1071</v>
      </c>
      <c r="AY81" s="274" t="s">
        <v>1071</v>
      </c>
      <c r="AZ81" s="274" t="s">
        <v>1071</v>
      </c>
      <c r="BA81" s="274" t="s">
        <v>1071</v>
      </c>
      <c r="BB81" s="274" t="s">
        <v>1071</v>
      </c>
      <c r="BC81" s="274" t="s">
        <v>1071</v>
      </c>
      <c r="BD81" s="274" t="s">
        <v>1071</v>
      </c>
      <c r="BE81" s="274" t="s">
        <v>1071</v>
      </c>
      <c r="BF81" s="274" t="s">
        <v>1071</v>
      </c>
      <c r="BG81" s="274" t="s">
        <v>1071</v>
      </c>
      <c r="BH81" s="274" t="s">
        <v>1071</v>
      </c>
      <c r="BI81" s="274" t="s">
        <v>1071</v>
      </c>
      <c r="BJ81" s="274" t="s">
        <v>1071</v>
      </c>
      <c r="BK81" s="274" t="s">
        <v>1071</v>
      </c>
      <c r="BL81" s="274" t="s">
        <v>1071</v>
      </c>
      <c r="BM81" s="274" t="s">
        <v>1071</v>
      </c>
      <c r="BN81" s="274" t="s">
        <v>1071</v>
      </c>
      <c r="BO81" s="274" t="s">
        <v>1071</v>
      </c>
      <c r="BP81" s="274" t="s">
        <v>1071</v>
      </c>
      <c r="BQ81" s="274" t="s">
        <v>1071</v>
      </c>
      <c r="BR81" s="274" t="s">
        <v>1071</v>
      </c>
      <c r="BS81" s="274" t="s">
        <v>1071</v>
      </c>
      <c r="BT81" s="274" t="s">
        <v>1071</v>
      </c>
      <c r="BU81" s="274" t="s">
        <v>1071</v>
      </c>
      <c r="BV81" s="274" t="s">
        <v>1071</v>
      </c>
      <c r="BW81" s="274" t="s">
        <v>1071</v>
      </c>
      <c r="BX81" s="274" t="s">
        <v>1071</v>
      </c>
      <c r="BY81" s="274" t="s">
        <v>1071</v>
      </c>
      <c r="BZ81" s="274" t="s">
        <v>1071</v>
      </c>
      <c r="CA81" s="274" t="s">
        <v>1071</v>
      </c>
      <c r="CB81" s="274" t="s">
        <v>1071</v>
      </c>
      <c r="CC81" s="274" t="s">
        <v>1071</v>
      </c>
      <c r="CD81" s="274" t="s">
        <v>1071</v>
      </c>
      <c r="CE81" s="32">
        <f t="shared" si="11"/>
        <v>0</v>
      </c>
    </row>
    <row r="82">
      <c r="A82" s="33" t="s">
        <v>281</v>
      </c>
      <c r="B82" s="20"/>
      <c r="C82" s="274" t="s">
        <v>1071</v>
      </c>
      <c r="D82" s="274" t="s">
        <v>1071</v>
      </c>
      <c r="E82" s="274" t="s">
        <v>1071</v>
      </c>
      <c r="F82" s="274" t="s">
        <v>1071</v>
      </c>
      <c r="G82" s="274" t="s">
        <v>1071</v>
      </c>
      <c r="H82" s="274" t="s">
        <v>1071</v>
      </c>
      <c r="I82" s="274" t="s">
        <v>1071</v>
      </c>
      <c r="J82" s="274" t="s">
        <v>1071</v>
      </c>
      <c r="K82" s="274" t="s">
        <v>1071</v>
      </c>
      <c r="L82" s="274" t="s">
        <v>1071</v>
      </c>
      <c r="M82" s="274" t="s">
        <v>1071</v>
      </c>
      <c r="N82" s="274" t="s">
        <v>1071</v>
      </c>
      <c r="O82" s="274" t="s">
        <v>1071</v>
      </c>
      <c r="P82" s="274" t="s">
        <v>1071</v>
      </c>
      <c r="Q82" s="274" t="s">
        <v>1071</v>
      </c>
      <c r="R82" s="274" t="s">
        <v>1071</v>
      </c>
      <c r="S82" s="274" t="s">
        <v>1071</v>
      </c>
      <c r="T82" s="274" t="s">
        <v>1071</v>
      </c>
      <c r="U82" s="274" t="s">
        <v>1071</v>
      </c>
      <c r="V82" s="274" t="s">
        <v>1071</v>
      </c>
      <c r="W82" s="274" t="s">
        <v>1071</v>
      </c>
      <c r="X82" s="274" t="s">
        <v>1071</v>
      </c>
      <c r="Y82" s="274" t="s">
        <v>1071</v>
      </c>
      <c r="Z82" s="274" t="s">
        <v>1071</v>
      </c>
      <c r="AA82" s="274" t="s">
        <v>1071</v>
      </c>
      <c r="AB82" s="274" t="s">
        <v>1071</v>
      </c>
      <c r="AC82" s="274" t="s">
        <v>1071</v>
      </c>
      <c r="AD82" s="274" t="s">
        <v>1071</v>
      </c>
      <c r="AE82" s="274" t="s">
        <v>1071</v>
      </c>
      <c r="AF82" s="274" t="s">
        <v>1071</v>
      </c>
      <c r="AG82" s="274" t="s">
        <v>1071</v>
      </c>
      <c r="AH82" s="274" t="s">
        <v>1071</v>
      </c>
      <c r="AI82" s="274" t="s">
        <v>1071</v>
      </c>
      <c r="AJ82" s="274" t="s">
        <v>1071</v>
      </c>
      <c r="AK82" s="274" t="s">
        <v>1071</v>
      </c>
      <c r="AL82" s="274" t="s">
        <v>1071</v>
      </c>
      <c r="AM82" s="274" t="s">
        <v>1071</v>
      </c>
      <c r="AN82" s="274" t="s">
        <v>1071</v>
      </c>
      <c r="AO82" s="274" t="s">
        <v>1071</v>
      </c>
      <c r="AP82" s="274" t="s">
        <v>1071</v>
      </c>
      <c r="AQ82" s="274" t="s">
        <v>1071</v>
      </c>
      <c r="AR82" s="274" t="s">
        <v>1071</v>
      </c>
      <c r="AS82" s="274" t="s">
        <v>1071</v>
      </c>
      <c r="AT82" s="274" t="s">
        <v>1071</v>
      </c>
      <c r="AU82" s="274" t="s">
        <v>1071</v>
      </c>
      <c r="AV82" s="274" t="s">
        <v>1071</v>
      </c>
      <c r="AW82" s="274" t="s">
        <v>1071</v>
      </c>
      <c r="AX82" s="274" t="s">
        <v>1071</v>
      </c>
      <c r="AY82" s="274" t="s">
        <v>1071</v>
      </c>
      <c r="AZ82" s="274" t="s">
        <v>1071</v>
      </c>
      <c r="BA82" s="274" t="s">
        <v>1071</v>
      </c>
      <c r="BB82" s="274" t="s">
        <v>1071</v>
      </c>
      <c r="BC82" s="274" t="s">
        <v>1071</v>
      </c>
      <c r="BD82" s="274" t="s">
        <v>1071</v>
      </c>
      <c r="BE82" s="274" t="s">
        <v>1071</v>
      </c>
      <c r="BF82" s="274" t="s">
        <v>1071</v>
      </c>
      <c r="BG82" s="274" t="s">
        <v>1071</v>
      </c>
      <c r="BH82" s="274" t="s">
        <v>1071</v>
      </c>
      <c r="BI82" s="274" t="s">
        <v>1071</v>
      </c>
      <c r="BJ82" s="274" t="s">
        <v>1071</v>
      </c>
      <c r="BK82" s="274" t="s">
        <v>1071</v>
      </c>
      <c r="BL82" s="274" t="s">
        <v>1071</v>
      </c>
      <c r="BM82" s="274" t="s">
        <v>1071</v>
      </c>
      <c r="BN82" s="274" t="s">
        <v>1071</v>
      </c>
      <c r="BO82" s="274" t="s">
        <v>1071</v>
      </c>
      <c r="BP82" s="274" t="s">
        <v>1071</v>
      </c>
      <c r="BQ82" s="274" t="s">
        <v>1071</v>
      </c>
      <c r="BR82" s="274" t="s">
        <v>1071</v>
      </c>
      <c r="BS82" s="274" t="s">
        <v>1071</v>
      </c>
      <c r="BT82" s="274" t="s">
        <v>1071</v>
      </c>
      <c r="BU82" s="274" t="s">
        <v>1071</v>
      </c>
      <c r="BV82" s="274" t="s">
        <v>1071</v>
      </c>
      <c r="BW82" s="274" t="s">
        <v>1071</v>
      </c>
      <c r="BX82" s="274" t="s">
        <v>1071</v>
      </c>
      <c r="BY82" s="274" t="s">
        <v>1071</v>
      </c>
      <c r="BZ82" s="274" t="s">
        <v>1071</v>
      </c>
      <c r="CA82" s="274" t="s">
        <v>1071</v>
      </c>
      <c r="CB82" s="274" t="s">
        <v>1071</v>
      </c>
      <c r="CC82" s="274" t="s">
        <v>1071</v>
      </c>
      <c r="CD82" s="274" t="s">
        <v>1071</v>
      </c>
      <c r="CE82" s="32">
        <f t="shared" si="11"/>
        <v>0</v>
      </c>
    </row>
    <row r="83">
      <c r="A83" s="33" t="s">
        <v>282</v>
      </c>
      <c r="B83" s="20"/>
      <c r="C83" s="274" t="s">
        <v>1071</v>
      </c>
      <c r="D83" s="274" t="s">
        <v>1071</v>
      </c>
      <c r="E83" s="274" t="s">
        <v>1071</v>
      </c>
      <c r="F83" s="274" t="s">
        <v>1071</v>
      </c>
      <c r="G83" s="274" t="s">
        <v>1071</v>
      </c>
      <c r="H83" s="274" t="s">
        <v>1071</v>
      </c>
      <c r="I83" s="274" t="s">
        <v>1071</v>
      </c>
      <c r="J83" s="274" t="s">
        <v>1071</v>
      </c>
      <c r="K83" s="274" t="s">
        <v>1071</v>
      </c>
      <c r="L83" s="274" t="s">
        <v>1071</v>
      </c>
      <c r="M83" s="274" t="s">
        <v>1071</v>
      </c>
      <c r="N83" s="274" t="s">
        <v>1071</v>
      </c>
      <c r="O83" s="274" t="s">
        <v>1071</v>
      </c>
      <c r="P83" s="274" t="s">
        <v>1071</v>
      </c>
      <c r="Q83" s="274" t="s">
        <v>1071</v>
      </c>
      <c r="R83" s="274" t="s">
        <v>1071</v>
      </c>
      <c r="S83" s="274" t="s">
        <v>1071</v>
      </c>
      <c r="T83" s="274" t="s">
        <v>1071</v>
      </c>
      <c r="U83" s="274" t="s">
        <v>1071</v>
      </c>
      <c r="V83" s="274" t="s">
        <v>1071</v>
      </c>
      <c r="W83" s="274" t="s">
        <v>1071</v>
      </c>
      <c r="X83" s="274" t="s">
        <v>1071</v>
      </c>
      <c r="Y83" s="274" t="s">
        <v>1071</v>
      </c>
      <c r="Z83" s="274" t="s">
        <v>1071</v>
      </c>
      <c r="AA83" s="274" t="s">
        <v>1071</v>
      </c>
      <c r="AB83" s="274" t="s">
        <v>1071</v>
      </c>
      <c r="AC83" s="274" t="s">
        <v>1071</v>
      </c>
      <c r="AD83" s="274" t="s">
        <v>1071</v>
      </c>
      <c r="AE83" s="274" t="s">
        <v>1071</v>
      </c>
      <c r="AF83" s="274" t="s">
        <v>1071</v>
      </c>
      <c r="AG83" s="274" t="s">
        <v>1071</v>
      </c>
      <c r="AH83" s="274" t="s">
        <v>1071</v>
      </c>
      <c r="AI83" s="274" t="s">
        <v>1071</v>
      </c>
      <c r="AJ83" s="274" t="s">
        <v>1071</v>
      </c>
      <c r="AK83" s="274" t="s">
        <v>1071</v>
      </c>
      <c r="AL83" s="274" t="s">
        <v>1071</v>
      </c>
      <c r="AM83" s="274" t="s">
        <v>1071</v>
      </c>
      <c r="AN83" s="274" t="s">
        <v>1071</v>
      </c>
      <c r="AO83" s="274" t="s">
        <v>1071</v>
      </c>
      <c r="AP83" s="274" t="s">
        <v>1071</v>
      </c>
      <c r="AQ83" s="274" t="s">
        <v>1071</v>
      </c>
      <c r="AR83" s="274" t="s">
        <v>1071</v>
      </c>
      <c r="AS83" s="274" t="s">
        <v>1071</v>
      </c>
      <c r="AT83" s="274" t="s">
        <v>1071</v>
      </c>
      <c r="AU83" s="274" t="s">
        <v>1071</v>
      </c>
      <c r="AV83" s="274" t="s">
        <v>1071</v>
      </c>
      <c r="AW83" s="274" t="s">
        <v>1071</v>
      </c>
      <c r="AX83" s="274" t="s">
        <v>1071</v>
      </c>
      <c r="AY83" s="274" t="s">
        <v>1071</v>
      </c>
      <c r="AZ83" s="274" t="s">
        <v>1071</v>
      </c>
      <c r="BA83" s="274" t="s">
        <v>1071</v>
      </c>
      <c r="BB83" s="274" t="s">
        <v>1071</v>
      </c>
      <c r="BC83" s="274" t="s">
        <v>1071</v>
      </c>
      <c r="BD83" s="274" t="s">
        <v>1071</v>
      </c>
      <c r="BE83" s="274" t="s">
        <v>1071</v>
      </c>
      <c r="BF83" s="274" t="s">
        <v>1071</v>
      </c>
      <c r="BG83" s="274" t="s">
        <v>1071</v>
      </c>
      <c r="BH83" s="274" t="s">
        <v>1071</v>
      </c>
      <c r="BI83" s="274" t="s">
        <v>1071</v>
      </c>
      <c r="BJ83" s="274" t="s">
        <v>1071</v>
      </c>
      <c r="BK83" s="274" t="s">
        <v>1071</v>
      </c>
      <c r="BL83" s="274" t="s">
        <v>1071</v>
      </c>
      <c r="BM83" s="274" t="s">
        <v>1071</v>
      </c>
      <c r="BN83" s="274" t="s">
        <v>1071</v>
      </c>
      <c r="BO83" s="274" t="s">
        <v>1071</v>
      </c>
      <c r="BP83" s="274" t="s">
        <v>1071</v>
      </c>
      <c r="BQ83" s="274" t="s">
        <v>1071</v>
      </c>
      <c r="BR83" s="274" t="s">
        <v>1071</v>
      </c>
      <c r="BS83" s="274" t="s">
        <v>1071</v>
      </c>
      <c r="BT83" s="274" t="s">
        <v>1071</v>
      </c>
      <c r="BU83" s="274" t="s">
        <v>1071</v>
      </c>
      <c r="BV83" s="274" t="s">
        <v>1071</v>
      </c>
      <c r="BW83" s="274" t="s">
        <v>1071</v>
      </c>
      <c r="BX83" s="274" t="s">
        <v>1071</v>
      </c>
      <c r="BY83" s="274" t="s">
        <v>1071</v>
      </c>
      <c r="BZ83" s="274" t="s">
        <v>1071</v>
      </c>
      <c r="CA83" s="274" t="s">
        <v>1071</v>
      </c>
      <c r="CB83" s="274" t="s">
        <v>1071</v>
      </c>
      <c r="CC83" s="274" t="s">
        <v>1071</v>
      </c>
      <c r="CD83" s="274" t="s">
        <v>1071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1071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8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1071</v>
      </c>
      <c r="D114" s="20"/>
      <c r="E114" s="20"/>
    </row>
    <row r="115">
      <c r="A115" s="20" t="s">
        <v>310</v>
      </c>
      <c r="B115" s="46" t="s">
        <v>299</v>
      </c>
      <c r="C115" s="47" t="s">
        <v>1071</v>
      </c>
      <c r="D115" s="20"/>
      <c r="E115" s="20"/>
    </row>
    <row r="116">
      <c r="A116" s="20" t="s">
        <v>328</v>
      </c>
      <c r="B116" s="46" t="s">
        <v>299</v>
      </c>
      <c r="C116" s="47" t="s">
        <v>1071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1071</v>
      </c>
      <c r="D121" s="20"/>
      <c r="E121" s="20"/>
    </row>
    <row r="122">
      <c r="A122" s="20" t="s">
        <v>333</v>
      </c>
      <c r="B122" s="46" t="s">
        <v>299</v>
      </c>
      <c r="C122" s="47" t="s">
        <v>1071</v>
      </c>
      <c r="D122" s="20"/>
      <c r="E122" s="20"/>
    </row>
    <row r="123">
      <c r="A123" s="20" t="s">
        <v>334</v>
      </c>
      <c r="B123" s="46" t="s">
        <v>299</v>
      </c>
      <c r="C123" s="47" t="s">
        <v>1071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4" t="s">
        <v>405</v>
      </c>
      <c r="C237" s="344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</row>
    <row r="2">
      <c r="A2" s="12" t="str">
        <f>RIGHT(data!C96,4)</f>
        <v>2022</v>
      </c>
      <c r="B2" s="225" t="str">
        <f>RIGHT(data!C97,3)</f>
        <v>128</v>
      </c>
      <c r="C2" s="12" t="str">
        <f>SUBSTITUTE(LEFT(data!C98,49),",","")</f>
        <v>University of Washington Medical Center</v>
      </c>
      <c r="D2" s="12" t="str">
        <f>LEFT(data!C99,49)</f>
        <v>1959 N.E. Pacific Street</v>
      </c>
      <c r="E2" s="12" t="str">
        <f>RIGHT(data!C100,100)</f>
        <v>Seattle</v>
      </c>
      <c r="F2" s="12" t="str">
        <f>RIGHT(data!C101,100)</f>
        <v>WA</v>
      </c>
      <c r="G2" s="12" t="str">
        <f>RIGHT(data!C102,100)</f>
        <v>98195</v>
      </c>
      <c r="H2" s="12" t="str">
        <f>RIGHT(data!C103,100)</f>
        <v>King</v>
      </c>
      <c r="I2" s="12" t="str">
        <f>LEFT(data!C104,49)</f>
        <v>Cindy Hecker</v>
      </c>
      <c r="J2" s="12" t="str">
        <f>LEFT(data!C105,49)</f>
        <v>Jacqueline Cabe</v>
      </c>
      <c r="K2" s="12" t="str">
        <f>LEFT(data!C107,49)</f>
        <v>206-598-6364</v>
      </c>
      <c r="L2" s="12" t="str">
        <f>LEFT(data!C107,49)</f>
        <v>206-598-6364</v>
      </c>
      <c r="M2" s="12" t="str">
        <f>LEFT(data!C109,49)</f>
        <v>Brandon Wong</v>
      </c>
      <c r="N2" s="12" t="str">
        <f>LEFT(data!C110,49)</f>
        <v>branwong@uw.edu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1086</v>
      </c>
      <c r="B1" s="16" t="s">
        <v>1087</v>
      </c>
      <c r="C1" s="10" t="s">
        <v>1088</v>
      </c>
      <c r="D1" s="10" t="s">
        <v>1089</v>
      </c>
      <c r="E1" s="10" t="s">
        <v>1090</v>
      </c>
      <c r="F1" s="10" t="s">
        <v>1091</v>
      </c>
      <c r="G1" s="10" t="s">
        <v>1092</v>
      </c>
      <c r="H1" s="10" t="s">
        <v>1093</v>
      </c>
      <c r="I1" s="10" t="s">
        <v>1094</v>
      </c>
      <c r="J1" s="10" t="s">
        <v>1095</v>
      </c>
      <c r="K1" s="10" t="s">
        <v>1096</v>
      </c>
      <c r="L1" s="10" t="s">
        <v>1097</v>
      </c>
      <c r="M1" s="10" t="s">
        <v>1098</v>
      </c>
      <c r="N1" s="10" t="s">
        <v>1099</v>
      </c>
      <c r="O1" s="10" t="s">
        <v>1100</v>
      </c>
      <c r="P1" s="10" t="s">
        <v>1101</v>
      </c>
      <c r="Q1" s="10" t="s">
        <v>1102</v>
      </c>
      <c r="R1" s="10" t="s">
        <v>1103</v>
      </c>
      <c r="S1" s="10" t="s">
        <v>1104</v>
      </c>
      <c r="T1" s="10" t="s">
        <v>1105</v>
      </c>
      <c r="U1" s="10" t="s">
        <v>1106</v>
      </c>
      <c r="V1" s="10" t="s">
        <v>1107</v>
      </c>
      <c r="W1" s="10" t="s">
        <v>1108</v>
      </c>
      <c r="X1" s="10" t="s">
        <v>1109</v>
      </c>
      <c r="Y1" s="10" t="s">
        <v>1110</v>
      </c>
      <c r="Z1" s="10" t="s">
        <v>1111</v>
      </c>
      <c r="AA1" s="10" t="s">
        <v>1112</v>
      </c>
      <c r="AB1" s="10" t="s">
        <v>1113</v>
      </c>
      <c r="AC1" s="10" t="s">
        <v>1114</v>
      </c>
      <c r="AD1" s="10" t="s">
        <v>1115</v>
      </c>
      <c r="AE1" s="10" t="s">
        <v>1116</v>
      </c>
      <c r="AF1" s="10" t="s">
        <v>1117</v>
      </c>
      <c r="AG1" s="10" t="s">
        <v>1118</v>
      </c>
      <c r="AH1" s="10" t="s">
        <v>1119</v>
      </c>
      <c r="AI1" s="10" t="s">
        <v>1120</v>
      </c>
      <c r="AJ1" s="10" t="s">
        <v>1121</v>
      </c>
      <c r="AK1" s="10" t="s">
        <v>1122</v>
      </c>
      <c r="AL1" s="10" t="s">
        <v>1123</v>
      </c>
      <c r="AM1" s="10" t="s">
        <v>1124</v>
      </c>
      <c r="AN1" s="10" t="s">
        <v>1125</v>
      </c>
      <c r="AO1" s="10" t="s">
        <v>1126</v>
      </c>
      <c r="AP1" s="10" t="s">
        <v>1127</v>
      </c>
      <c r="AQ1" s="10" t="s">
        <v>1128</v>
      </c>
      <c r="AR1" s="10" t="s">
        <v>1129</v>
      </c>
      <c r="AS1" s="10" t="s">
        <v>1130</v>
      </c>
      <c r="AT1" s="10" t="s">
        <v>1131</v>
      </c>
      <c r="AU1" s="10" t="s">
        <v>1132</v>
      </c>
      <c r="AV1" s="10" t="s">
        <v>1133</v>
      </c>
      <c r="AW1" s="10" t="s">
        <v>1134</v>
      </c>
      <c r="AX1" s="10" t="s">
        <v>1135</v>
      </c>
      <c r="AY1" s="10" t="s">
        <v>1136</v>
      </c>
      <c r="AZ1" s="10" t="s">
        <v>1137</v>
      </c>
      <c r="BA1" s="10" t="s">
        <v>1138</v>
      </c>
      <c r="BB1" s="10" t="s">
        <v>1139</v>
      </c>
      <c r="BC1" s="10" t="s">
        <v>1140</v>
      </c>
      <c r="BD1" s="10" t="s">
        <v>1141</v>
      </c>
      <c r="BE1" s="10" t="s">
        <v>1142</v>
      </c>
      <c r="BF1" s="10" t="s">
        <v>1143</v>
      </c>
      <c r="BG1" s="10" t="s">
        <v>1144</v>
      </c>
      <c r="BH1" s="10" t="s">
        <v>1145</v>
      </c>
      <c r="BI1" s="10" t="s">
        <v>1146</v>
      </c>
      <c r="BJ1" s="10" t="s">
        <v>1147</v>
      </c>
      <c r="BK1" s="10" t="s">
        <v>1148</v>
      </c>
      <c r="BL1" s="10" t="s">
        <v>1149</v>
      </c>
      <c r="BM1" s="10" t="s">
        <v>1150</v>
      </c>
      <c r="BN1" s="10" t="s">
        <v>1151</v>
      </c>
      <c r="BO1" s="10" t="s">
        <v>1152</v>
      </c>
      <c r="BP1" s="10" t="s">
        <v>1153</v>
      </c>
      <c r="BQ1" s="10" t="s">
        <v>1154</v>
      </c>
      <c r="BR1" s="10" t="s">
        <v>1155</v>
      </c>
      <c r="BS1" s="10" t="s">
        <v>1156</v>
      </c>
      <c r="BT1" s="10" t="s">
        <v>1157</v>
      </c>
      <c r="BU1" s="10" t="s">
        <v>1158</v>
      </c>
      <c r="BV1" s="10" t="s">
        <v>1159</v>
      </c>
      <c r="BW1" s="10" t="s">
        <v>1160</v>
      </c>
      <c r="BX1" s="10" t="s">
        <v>1161</v>
      </c>
      <c r="BY1" s="10" t="s">
        <v>1162</v>
      </c>
      <c r="BZ1" s="10" t="s">
        <v>1163</v>
      </c>
      <c r="CA1" s="10" t="s">
        <v>1164</v>
      </c>
      <c r="CB1" s="10" t="s">
        <v>1165</v>
      </c>
      <c r="CC1" s="10" t="s">
        <v>1166</v>
      </c>
      <c r="CD1" s="10" t="s">
        <v>1167</v>
      </c>
      <c r="CE1" s="10" t="s">
        <v>1168</v>
      </c>
      <c r="CF1" s="10" t="s">
        <v>1169</v>
      </c>
    </row>
    <row r="2" ht="12.6" customHeight="1" s="183" customFormat="1">
      <c r="A2" s="16" t="str">
        <f>RIGHT(data!C97,3)</f>
        <v>128</v>
      </c>
      <c r="B2" s="224" t="str">
        <f>RIGHT(data!C96,4)</f>
        <v>2022</v>
      </c>
      <c r="C2" s="16" t="s">
        <v>1170</v>
      </c>
      <c r="D2" s="223">
        <f>ROUND(data!C181,0)</f>
        <v>40621314</v>
      </c>
      <c r="E2" s="223">
        <f>ROUND(data!C182,0)</f>
        <v>1149898</v>
      </c>
      <c r="F2" s="223">
        <f>ROUND(data!C183,0)</f>
        <v>3558072</v>
      </c>
      <c r="G2" s="223">
        <f>ROUND(data!C184,0)</f>
        <v>89143610</v>
      </c>
      <c r="H2" s="223">
        <f>ROUND(data!C185,0)</f>
        <v>0</v>
      </c>
      <c r="I2" s="223">
        <f>ROUND(data!C186,0)</f>
        <v>-60439050</v>
      </c>
      <c r="J2" s="223">
        <f>ROUND(data!C187+data!C188,0)</f>
        <v>3867462</v>
      </c>
      <c r="K2" s="223">
        <f>ROUND(data!C191,0)</f>
        <v>5299078</v>
      </c>
      <c r="L2" s="223">
        <f>ROUND(data!C192,0)</f>
        <v>6644987</v>
      </c>
      <c r="M2" s="223">
        <f>ROUND(data!C195,0)</f>
        <v>8664483</v>
      </c>
      <c r="N2" s="223">
        <f>ROUND(data!C196,0)</f>
        <v>2750986</v>
      </c>
      <c r="O2" s="223">
        <f>ROUND(data!C199,0)</f>
        <v>1623511</v>
      </c>
      <c r="P2" s="223">
        <f>ROUND(data!C200,0)</f>
        <v>0</v>
      </c>
      <c r="Q2" s="223">
        <f>ROUND(data!C201,0)</f>
        <v>0</v>
      </c>
      <c r="R2" s="223">
        <f>ROUND(data!C204,0)</f>
        <v>20487154</v>
      </c>
      <c r="S2" s="223">
        <f>ROUND(data!C205,0)</f>
        <v>0</v>
      </c>
      <c r="T2" s="223">
        <f>ROUND(data!B211,0)</f>
        <v>10816822</v>
      </c>
      <c r="U2" s="223">
        <f>ROUND(data!C211,0)</f>
        <v>0</v>
      </c>
      <c r="V2" s="223">
        <f>ROUND(data!D211,0)</f>
        <v>0</v>
      </c>
      <c r="W2" s="223">
        <f>ROUND(data!B212,0)</f>
        <v>13670459</v>
      </c>
      <c r="X2" s="223">
        <f>ROUND(data!C212,0)</f>
        <v>0</v>
      </c>
      <c r="Y2" s="223">
        <f>ROUND(data!D212,0)</f>
        <v>0</v>
      </c>
      <c r="Z2" s="223">
        <f>ROUND(data!B213,0)</f>
        <v>938230219</v>
      </c>
      <c r="AA2" s="223">
        <f>ROUND(data!C213,0)</f>
        <v>11916025</v>
      </c>
      <c r="AB2" s="223">
        <f>ROUND(data!D213,0)</f>
        <v>269643</v>
      </c>
      <c r="AC2" s="223">
        <f>ROUND(data!B214,0)</f>
        <v>160342509</v>
      </c>
      <c r="AD2" s="223">
        <f>ROUND(data!C214,0)</f>
        <v>0</v>
      </c>
      <c r="AE2" s="223">
        <f>ROUND(data!D214,0)</f>
        <v>0</v>
      </c>
      <c r="AF2" s="223">
        <f>ROUND(data!B215,0)</f>
        <v>3282198</v>
      </c>
      <c r="AG2" s="223">
        <f>ROUND(data!C215,0)</f>
        <v>0</v>
      </c>
      <c r="AH2" s="223">
        <f>ROUND(data!D215,0)</f>
        <v>3282198</v>
      </c>
      <c r="AI2" s="223">
        <f>ROUND(data!B216,0)</f>
        <v>491868001</v>
      </c>
      <c r="AJ2" s="223">
        <f>ROUND(data!C216,0)</f>
        <v>56160310</v>
      </c>
      <c r="AK2" s="223">
        <f>ROUND(data!D216,0)</f>
        <v>66915857</v>
      </c>
      <c r="AL2" s="223">
        <f>ROUND(data!B217,0)</f>
        <v>1694167</v>
      </c>
      <c r="AM2" s="223">
        <f>ROUND(data!C217,0)</f>
        <v>780025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53890568</v>
      </c>
      <c r="AS2" s="223">
        <f>ROUND(data!C219,0)</f>
        <v>77108739</v>
      </c>
      <c r="AT2" s="223">
        <f>ROUND(data!D219,0)</f>
        <v>14126189</v>
      </c>
      <c r="AU2" s="223">
        <v>0</v>
      </c>
      <c r="AV2" s="223">
        <v>0</v>
      </c>
      <c r="AW2" s="223">
        <v>0</v>
      </c>
      <c r="AX2" s="223">
        <f>ROUND(data!B225,0)</f>
        <v>9091525</v>
      </c>
      <c r="AY2" s="223">
        <f>ROUND(data!C225,0)</f>
        <v>385702</v>
      </c>
      <c r="AZ2" s="223">
        <f>ROUND(data!D225,0)</f>
        <v>0</v>
      </c>
      <c r="BA2" s="223">
        <f>ROUND(data!B226,0)</f>
        <v>489689126</v>
      </c>
      <c r="BB2" s="223">
        <f>ROUND(data!C226,0)</f>
        <v>29677191</v>
      </c>
      <c r="BC2" s="223">
        <f>ROUND(data!D226,0)</f>
        <v>0</v>
      </c>
      <c r="BD2" s="223">
        <f>ROUND(data!B227,0)</f>
        <v>143932723</v>
      </c>
      <c r="BE2" s="223">
        <f>ROUND(data!C227,0)</f>
        <v>4239573</v>
      </c>
      <c r="BF2" s="223">
        <f>ROUND(data!D227,0)</f>
        <v>1765477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423754521</v>
      </c>
      <c r="BK2" s="223">
        <f>ROUND(data!C229,0)</f>
        <v>22837366</v>
      </c>
      <c r="BL2" s="223">
        <f>ROUND(data!D229,0)</f>
        <v>43688446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1417357697</v>
      </c>
      <c r="BW2" s="223">
        <f>ROUND(data!C240,0)</f>
        <v>578355414</v>
      </c>
      <c r="BX2" s="223">
        <f>ROUND(data!C241,0)</f>
        <v>0</v>
      </c>
      <c r="BY2" s="223">
        <f>ROUND(data!C242,0)</f>
        <v>0</v>
      </c>
      <c r="BZ2" s="223">
        <f>ROUND(data!C243,0)</f>
        <v>0</v>
      </c>
      <c r="CA2" s="223">
        <f>ROUND(data!C244,0)</f>
        <v>1072468383</v>
      </c>
      <c r="CB2" s="223">
        <f>ROUND(data!C247,0)</f>
        <v>8932</v>
      </c>
      <c r="CC2" s="223">
        <f>ROUND(data!C249,0)</f>
        <v>26117733</v>
      </c>
      <c r="CD2" s="223">
        <f>ROUND(data!C250,0)</f>
        <v>29645610</v>
      </c>
      <c r="CE2" s="223">
        <f>ROUND(data!C254+data!C255,0)</f>
        <v>0</v>
      </c>
      <c r="CF2" s="223">
        <f>data!D237</f>
        <v>19339676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1171</v>
      </c>
      <c r="B1" s="16" t="s">
        <v>1172</v>
      </c>
      <c r="C1" s="16" t="s">
        <v>1173</v>
      </c>
      <c r="D1" s="10" t="s">
        <v>1174</v>
      </c>
      <c r="E1" s="10" t="s">
        <v>1175</v>
      </c>
      <c r="F1" s="10" t="s">
        <v>1176</v>
      </c>
      <c r="G1" s="10" t="s">
        <v>1177</v>
      </c>
      <c r="H1" s="10" t="s">
        <v>1178</v>
      </c>
      <c r="I1" s="10" t="s">
        <v>1179</v>
      </c>
      <c r="J1" s="10" t="s">
        <v>1180</v>
      </c>
      <c r="K1" s="10" t="s">
        <v>1181</v>
      </c>
      <c r="L1" s="10" t="s">
        <v>1182</v>
      </c>
      <c r="M1" s="10" t="s">
        <v>1183</v>
      </c>
      <c r="N1" s="10" t="s">
        <v>1184</v>
      </c>
      <c r="O1" s="10" t="s">
        <v>1185</v>
      </c>
      <c r="P1" s="10" t="s">
        <v>1186</v>
      </c>
      <c r="Q1" s="10" t="s">
        <v>1187</v>
      </c>
      <c r="R1" s="10" t="s">
        <v>1188</v>
      </c>
      <c r="S1" s="10" t="s">
        <v>1189</v>
      </c>
      <c r="T1" s="10" t="s">
        <v>1190</v>
      </c>
      <c r="U1" s="10" t="s">
        <v>1191</v>
      </c>
      <c r="V1" s="10" t="s">
        <v>1192</v>
      </c>
      <c r="W1" s="10" t="s">
        <v>1193</v>
      </c>
      <c r="X1" s="10" t="s">
        <v>1194</v>
      </c>
      <c r="Y1" s="10" t="s">
        <v>1195</v>
      </c>
      <c r="Z1" s="10" t="s">
        <v>1196</v>
      </c>
      <c r="AA1" s="10" t="s">
        <v>1197</v>
      </c>
      <c r="AB1" s="10" t="s">
        <v>1198</v>
      </c>
      <c r="AC1" s="10" t="s">
        <v>1199</v>
      </c>
      <c r="AD1" s="10" t="s">
        <v>1200</v>
      </c>
      <c r="AE1" s="10" t="s">
        <v>1201</v>
      </c>
      <c r="AF1" s="10" t="s">
        <v>1202</v>
      </c>
      <c r="AG1" s="10" t="s">
        <v>1203</v>
      </c>
      <c r="AH1" s="10" t="s">
        <v>1204</v>
      </c>
      <c r="AI1" s="10" t="s">
        <v>1205</v>
      </c>
      <c r="AJ1" s="10" t="s">
        <v>1206</v>
      </c>
      <c r="AK1" s="10" t="s">
        <v>1207</v>
      </c>
      <c r="AL1" s="10" t="s">
        <v>1208</v>
      </c>
      <c r="AM1" s="10" t="s">
        <v>1209</v>
      </c>
      <c r="AN1" s="10" t="s">
        <v>1210</v>
      </c>
      <c r="AO1" s="10" t="s">
        <v>1211</v>
      </c>
      <c r="AP1" s="10" t="s">
        <v>1212</v>
      </c>
      <c r="AQ1" s="10" t="s">
        <v>1213</v>
      </c>
      <c r="AR1" s="10" t="s">
        <v>1214</v>
      </c>
      <c r="AS1" s="10" t="s">
        <v>1215</v>
      </c>
      <c r="AT1" s="10" t="s">
        <v>1216</v>
      </c>
      <c r="AU1" s="10" t="s">
        <v>1217</v>
      </c>
      <c r="AV1" s="10" t="s">
        <v>1218</v>
      </c>
      <c r="AW1" s="10" t="s">
        <v>1219</v>
      </c>
      <c r="AX1" s="10" t="s">
        <v>1220</v>
      </c>
      <c r="AY1" s="10" t="s">
        <v>1221</v>
      </c>
      <c r="AZ1" s="10" t="s">
        <v>1222</v>
      </c>
      <c r="BA1" s="10" t="s">
        <v>1223</v>
      </c>
      <c r="BB1" s="10" t="s">
        <v>1224</v>
      </c>
      <c r="BC1" s="10" t="s">
        <v>1225</v>
      </c>
      <c r="BD1" s="10" t="s">
        <v>1226</v>
      </c>
      <c r="BE1" s="10" t="s">
        <v>1227</v>
      </c>
      <c r="BF1" s="10" t="s">
        <v>1228</v>
      </c>
      <c r="BG1" s="10" t="s">
        <v>1229</v>
      </c>
      <c r="BH1" s="10" t="s">
        <v>1230</v>
      </c>
      <c r="BI1" s="10" t="s">
        <v>1231</v>
      </c>
      <c r="BJ1" s="10" t="s">
        <v>1232</v>
      </c>
      <c r="BK1" s="10" t="s">
        <v>1233</v>
      </c>
      <c r="BL1" s="10" t="s">
        <v>1234</v>
      </c>
      <c r="BM1" s="10" t="s">
        <v>1235</v>
      </c>
      <c r="BN1" s="10" t="s">
        <v>1236</v>
      </c>
      <c r="BO1" s="10" t="s">
        <v>1237</v>
      </c>
      <c r="BP1" s="10" t="s">
        <v>1238</v>
      </c>
      <c r="BQ1" s="10" t="s">
        <v>1239</v>
      </c>
      <c r="BR1" s="10" t="s">
        <v>1240</v>
      </c>
      <c r="BS1" s="10" t="s">
        <v>1241</v>
      </c>
    </row>
    <row r="2" ht="12.6" customHeight="1" s="183" customFormat="1">
      <c r="A2" s="16" t="str">
        <f>RIGHT(data!C97,3)</f>
        <v>128</v>
      </c>
      <c r="B2" s="16" t="str">
        <f>RIGHT(data!C96,4)</f>
        <v>2022</v>
      </c>
      <c r="C2" s="16" t="s">
        <v>1170</v>
      </c>
      <c r="D2" s="222">
        <f>ROUND(data!C127,0)</f>
        <v>30705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207897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135</v>
      </c>
      <c r="M2" s="222">
        <f>ROUND(data!C133,0)</f>
        <v>343</v>
      </c>
      <c r="N2" s="222">
        <f>ROUND(data!C134,0)</f>
        <v>107</v>
      </c>
      <c r="O2" s="222">
        <f>ROUND(data!C135,0)</f>
        <v>0</v>
      </c>
      <c r="P2" s="222">
        <f>ROUND(data!C136,0)</f>
        <v>40</v>
      </c>
      <c r="Q2" s="222">
        <f>ROUND(data!C137,0)</f>
        <v>20</v>
      </c>
      <c r="R2" s="222">
        <f>ROUND(data!C138,0)</f>
        <v>27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672</v>
      </c>
      <c r="X2" s="222">
        <f>ROUND(data!C145,0)</f>
        <v>0</v>
      </c>
      <c r="Y2" s="222">
        <f>ROUND(data!B154,0)</f>
        <v>11325</v>
      </c>
      <c r="Z2" s="222">
        <f>ROUND(data!B155,0)</f>
        <v>89796</v>
      </c>
      <c r="AA2" s="222">
        <f>ROUND(data!B156,0)</f>
        <v>284938</v>
      </c>
      <c r="AB2" s="222">
        <f>ROUND(data!B157,0)</f>
        <v>1081880176</v>
      </c>
      <c r="AC2" s="222">
        <f>ROUND(data!B158,0)</f>
        <v>840863321</v>
      </c>
      <c r="AD2" s="222">
        <f>ROUND(data!C154,0)</f>
        <v>5342</v>
      </c>
      <c r="AE2" s="222">
        <f>ROUND(data!C155,0)</f>
        <v>40766</v>
      </c>
      <c r="AF2" s="222">
        <f>ROUND(data!C156,0)</f>
        <v>121242</v>
      </c>
      <c r="AG2" s="222">
        <f>ROUND(data!C157,0)</f>
        <v>462019058</v>
      </c>
      <c r="AH2" s="222">
        <f>ROUND(data!C158,0)</f>
        <v>320373313</v>
      </c>
      <c r="AI2" s="222">
        <f>ROUND(data!D154,0)</f>
        <v>14038</v>
      </c>
      <c r="AJ2" s="222">
        <f>ROUND(data!D155,0)</f>
        <v>77335</v>
      </c>
      <c r="AK2" s="222">
        <f>ROUND(data!D156,0)</f>
        <v>457524</v>
      </c>
      <c r="AL2" s="222">
        <f>ROUND(data!D157,0)</f>
        <v>1037657934</v>
      </c>
      <c r="AM2" s="222">
        <f>ROUND(data!D158,0)</f>
        <v>1220319461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1242</v>
      </c>
      <c r="B1" s="16" t="s">
        <v>1243</v>
      </c>
      <c r="C1" s="16" t="s">
        <v>1244</v>
      </c>
      <c r="D1" s="10" t="s">
        <v>1245</v>
      </c>
      <c r="E1" s="10" t="s">
        <v>1246</v>
      </c>
      <c r="F1" s="10" t="s">
        <v>1247</v>
      </c>
      <c r="G1" s="10" t="s">
        <v>1248</v>
      </c>
      <c r="H1" s="10" t="s">
        <v>1249</v>
      </c>
      <c r="I1" s="10" t="s">
        <v>1250</v>
      </c>
      <c r="J1" s="10" t="s">
        <v>1251</v>
      </c>
      <c r="K1" s="10" t="s">
        <v>1252</v>
      </c>
      <c r="L1" s="10" t="s">
        <v>1253</v>
      </c>
      <c r="M1" s="10" t="s">
        <v>1254</v>
      </c>
      <c r="N1" s="10" t="s">
        <v>1255</v>
      </c>
      <c r="O1" s="10" t="s">
        <v>1256</v>
      </c>
      <c r="P1" s="10" t="s">
        <v>1257</v>
      </c>
      <c r="Q1" s="10" t="s">
        <v>1258</v>
      </c>
      <c r="R1" s="10" t="s">
        <v>1259</v>
      </c>
      <c r="S1" s="10" t="s">
        <v>1260</v>
      </c>
      <c r="T1" s="10" t="s">
        <v>1261</v>
      </c>
      <c r="U1" s="10" t="s">
        <v>1262</v>
      </c>
      <c r="V1" s="10" t="s">
        <v>1263</v>
      </c>
      <c r="W1" s="10" t="s">
        <v>1264</v>
      </c>
      <c r="X1" s="10" t="s">
        <v>1265</v>
      </c>
      <c r="Y1" s="10" t="s">
        <v>1266</v>
      </c>
      <c r="Z1" s="10" t="s">
        <v>1267</v>
      </c>
      <c r="AA1" s="10" t="s">
        <v>1268</v>
      </c>
      <c r="AB1" s="10" t="s">
        <v>1269</v>
      </c>
      <c r="AC1" s="10" t="s">
        <v>1270</v>
      </c>
      <c r="AD1" s="10" t="s">
        <v>1271</v>
      </c>
      <c r="AE1" s="10" t="s">
        <v>1272</v>
      </c>
      <c r="AF1" s="10" t="s">
        <v>1273</v>
      </c>
      <c r="AG1" s="10" t="s">
        <v>1274</v>
      </c>
      <c r="AH1" s="10" t="s">
        <v>1275</v>
      </c>
      <c r="AI1" s="10" t="s">
        <v>1276</v>
      </c>
      <c r="AJ1" s="10" t="s">
        <v>1277</v>
      </c>
      <c r="AK1" s="10" t="s">
        <v>1278</v>
      </c>
      <c r="AL1" s="10" t="s">
        <v>1279</v>
      </c>
      <c r="AM1" s="10" t="s">
        <v>1280</v>
      </c>
      <c r="AN1" s="10" t="s">
        <v>1281</v>
      </c>
      <c r="AO1" s="10" t="s">
        <v>1282</v>
      </c>
      <c r="AP1" s="10" t="s">
        <v>1283</v>
      </c>
      <c r="AQ1" s="10" t="s">
        <v>1284</v>
      </c>
      <c r="AR1" s="10" t="s">
        <v>1285</v>
      </c>
      <c r="AS1" s="10" t="s">
        <v>1286</v>
      </c>
      <c r="AT1" s="10" t="s">
        <v>1287</v>
      </c>
      <c r="AU1" s="10" t="s">
        <v>1288</v>
      </c>
      <c r="AV1" s="10" t="s">
        <v>1289</v>
      </c>
      <c r="AW1" s="10" t="s">
        <v>1290</v>
      </c>
      <c r="AX1" s="10" t="s">
        <v>1291</v>
      </c>
      <c r="AY1" s="10" t="s">
        <v>1292</v>
      </c>
      <c r="AZ1" s="10" t="s">
        <v>1293</v>
      </c>
      <c r="BA1" s="10" t="s">
        <v>1294</v>
      </c>
      <c r="BB1" s="10" t="s">
        <v>1295</v>
      </c>
      <c r="BC1" s="10" t="s">
        <v>1296</v>
      </c>
      <c r="BD1" s="10" t="s">
        <v>1297</v>
      </c>
      <c r="BE1" s="10" t="s">
        <v>1298</v>
      </c>
      <c r="BF1" s="10" t="s">
        <v>1299</v>
      </c>
      <c r="BG1" s="10" t="s">
        <v>1300</v>
      </c>
      <c r="BH1" s="10" t="s">
        <v>1301</v>
      </c>
      <c r="BI1" s="10" t="s">
        <v>1302</v>
      </c>
      <c r="BJ1" s="10" t="s">
        <v>1303</v>
      </c>
      <c r="BK1" s="10" t="s">
        <v>1304</v>
      </c>
      <c r="BL1" s="10" t="s">
        <v>1305</v>
      </c>
      <c r="BM1" s="10" t="s">
        <v>1306</v>
      </c>
      <c r="BN1" s="10" t="s">
        <v>1307</v>
      </c>
      <c r="BO1" s="10" t="s">
        <v>1308</v>
      </c>
      <c r="BP1" s="10" t="s">
        <v>1309</v>
      </c>
      <c r="BQ1" s="10" t="s">
        <v>1310</v>
      </c>
      <c r="BR1" s="10" t="s">
        <v>1311</v>
      </c>
      <c r="BS1" s="10" t="s">
        <v>1312</v>
      </c>
      <c r="BT1" s="10" t="s">
        <v>1313</v>
      </c>
      <c r="BU1" s="10" t="s">
        <v>1314</v>
      </c>
      <c r="BV1" s="10" t="s">
        <v>1315</v>
      </c>
      <c r="BW1" s="10" t="s">
        <v>1316</v>
      </c>
      <c r="BX1" s="10" t="s">
        <v>1317</v>
      </c>
      <c r="BY1" s="10" t="s">
        <v>1318</v>
      </c>
      <c r="BZ1" s="10" t="s">
        <v>1319</v>
      </c>
      <c r="CA1" s="10" t="s">
        <v>1320</v>
      </c>
      <c r="CB1" s="10" t="s">
        <v>1321</v>
      </c>
      <c r="CC1" s="10" t="s">
        <v>1322</v>
      </c>
      <c r="CD1" s="10" t="s">
        <v>1323</v>
      </c>
      <c r="CE1" s="10" t="s">
        <v>1324</v>
      </c>
      <c r="CF1" s="10" t="s">
        <v>1325</v>
      </c>
      <c r="CG1" s="10" t="s">
        <v>1326</v>
      </c>
      <c r="CH1" s="10" t="s">
        <v>1327</v>
      </c>
      <c r="CI1" s="10" t="s">
        <v>1328</v>
      </c>
      <c r="CJ1" s="10" t="s">
        <v>1329</v>
      </c>
      <c r="CK1" s="10" t="s">
        <v>1330</v>
      </c>
      <c r="CL1" s="10" t="s">
        <v>1331</v>
      </c>
      <c r="CM1" s="10" t="s">
        <v>1332</v>
      </c>
      <c r="CN1" s="10" t="s">
        <v>1333</v>
      </c>
      <c r="CO1" s="10" t="s">
        <v>1334</v>
      </c>
      <c r="CP1" s="10" t="s">
        <v>1335</v>
      </c>
      <c r="CQ1" s="211" t="s">
        <v>1336</v>
      </c>
      <c r="CR1" s="211" t="s">
        <v>1337</v>
      </c>
      <c r="CS1" s="211" t="s">
        <v>1338</v>
      </c>
      <c r="CT1" s="211" t="s">
        <v>1339</v>
      </c>
      <c r="CU1" s="211" t="s">
        <v>1340</v>
      </c>
      <c r="CV1" s="211" t="s">
        <v>1341</v>
      </c>
      <c r="CW1" s="211" t="s">
        <v>1342</v>
      </c>
      <c r="CX1" s="211" t="s">
        <v>1343</v>
      </c>
      <c r="CY1" s="211" t="s">
        <v>1344</v>
      </c>
      <c r="CZ1" s="211" t="s">
        <v>1345</v>
      </c>
      <c r="DA1" s="211" t="s">
        <v>1346</v>
      </c>
      <c r="DB1" s="211" t="s">
        <v>1347</v>
      </c>
      <c r="DC1" s="211" t="s">
        <v>1348</v>
      </c>
      <c r="DD1" s="211" t="s">
        <v>1349</v>
      </c>
      <c r="DE1" s="10" t="s">
        <v>1350</v>
      </c>
      <c r="DF1" s="10" t="s">
        <v>1351</v>
      </c>
      <c r="DG1" s="10" t="s">
        <v>1352</v>
      </c>
      <c r="DH1" s="10" t="s">
        <v>1353</v>
      </c>
    </row>
    <row r="2" ht="12.6" customHeight="1" s="183" customFormat="1">
      <c r="A2" s="223" t="str">
        <f>RIGHT(data!C97,3)</f>
        <v>128</v>
      </c>
      <c r="B2" s="224" t="str">
        <f>RIGHT(data!C96,4)</f>
        <v>2022</v>
      </c>
      <c r="C2" s="16" t="s">
        <v>1170</v>
      </c>
      <c r="D2" s="222">
        <f>ROUND(data!C266,0)</f>
        <v>34885391</v>
      </c>
      <c r="E2" s="222">
        <f>ROUND(data!C267,0)</f>
        <v>0</v>
      </c>
      <c r="F2" s="222">
        <f>ROUND(data!C268,0)</f>
        <v>763741486</v>
      </c>
      <c r="G2" s="222">
        <f>ROUND(data!C269,0)</f>
        <v>503470941</v>
      </c>
      <c r="H2" s="222">
        <f>ROUND(data!C270,0)</f>
        <v>0</v>
      </c>
      <c r="I2" s="222">
        <f>ROUND(data!C271,0)</f>
        <v>48141826</v>
      </c>
      <c r="J2" s="222">
        <f>ROUND(data!C272,0)</f>
        <v>0</v>
      </c>
      <c r="K2" s="222">
        <f>ROUND(data!C273,0)</f>
        <v>38467634</v>
      </c>
      <c r="L2" s="222">
        <f>ROUND(data!C274,0)</f>
        <v>27678536</v>
      </c>
      <c r="M2" s="222">
        <f>ROUND(data!C275,0)</f>
        <v>0</v>
      </c>
      <c r="N2" s="222">
        <f>ROUND(data!C278,0)</f>
        <v>204299137</v>
      </c>
      <c r="O2" s="222">
        <f>ROUND(data!C279,0)</f>
        <v>0</v>
      </c>
      <c r="P2" s="222">
        <f>ROUND(data!C280,0)</f>
        <v>10855193</v>
      </c>
      <c r="Q2" s="222">
        <f>ROUND(data!C283,0)</f>
        <v>10816822</v>
      </c>
      <c r="R2" s="222">
        <f>ROUND(data!C284,0)</f>
        <v>13670459</v>
      </c>
      <c r="S2" s="222">
        <f>ROUND(data!C285,0)</f>
        <v>949876602</v>
      </c>
      <c r="T2" s="222">
        <f>ROUND(data!C286,0)</f>
        <v>160342509</v>
      </c>
      <c r="U2" s="222">
        <f>ROUND(data!C287,0)</f>
        <v>0</v>
      </c>
      <c r="V2" s="222">
        <f>ROUND(data!C288,0)</f>
        <v>483586645</v>
      </c>
      <c r="W2" s="222">
        <f>ROUND(data!C289,0)</f>
        <v>0</v>
      </c>
      <c r="X2" s="222">
        <f>ROUND(data!C290,0)</f>
        <v>116873118</v>
      </c>
      <c r="Y2" s="222">
        <f>ROUND(data!C291,0)</f>
        <v>0</v>
      </c>
      <c r="Z2" s="222">
        <f>ROUND(data!C292,0)</f>
        <v>1078153802</v>
      </c>
      <c r="AA2" s="222">
        <f>ROUND(data!C295,0)</f>
        <v>0</v>
      </c>
      <c r="AB2" s="222">
        <f>ROUND(data!C296,0)</f>
        <v>0</v>
      </c>
      <c r="AC2" s="222">
        <f>ROUND(data!C297,0)</f>
        <v>428826500</v>
      </c>
      <c r="AD2" s="222">
        <f>ROUND(data!C298,0)</f>
        <v>838479345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73523597</v>
      </c>
      <c r="AK2" s="222">
        <f>ROUND(data!C316,0)</f>
        <v>82382152</v>
      </c>
      <c r="AL2" s="222">
        <f>ROUND(data!C317,0)</f>
        <v>55047153</v>
      </c>
      <c r="AM2" s="222">
        <f>ROUND(data!C318,0)</f>
        <v>0</v>
      </c>
      <c r="AN2" s="222">
        <f>ROUND(data!C319,0)</f>
        <v>49867808</v>
      </c>
      <c r="AO2" s="222">
        <f>ROUND(data!C320,0)</f>
        <v>0</v>
      </c>
      <c r="AP2" s="222">
        <f>ROUND(data!C321,0)</f>
        <v>0</v>
      </c>
      <c r="AQ2" s="222">
        <f>ROUND(data!C322,0)</f>
        <v>51559623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553106158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460100388</v>
      </c>
      <c r="BB2" s="222">
        <f>ROUND(data!C337,0)</f>
        <v>0</v>
      </c>
      <c r="BC2" s="222">
        <f>ROUND(data!C338,0)</f>
        <v>688229280</v>
      </c>
      <c r="BD2" s="222">
        <f>ROUND(data!C339,0)</f>
        <v>0</v>
      </c>
      <c r="BE2" s="222">
        <f>ROUND(data!C343,0)</f>
        <v>535100300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6461.53</v>
      </c>
      <c r="BL2" s="222">
        <f>ROUND(data!C358,0)</f>
        <v>2581557168</v>
      </c>
      <c r="BM2" s="222">
        <f>ROUND(data!C359,0)</f>
        <v>2381556095</v>
      </c>
      <c r="BN2" s="222">
        <f>ROUND(data!C363,0)</f>
        <v>3068181496</v>
      </c>
      <c r="BO2" s="222">
        <f>ROUND(data!C364,0)</f>
        <v>55763343</v>
      </c>
      <c r="BP2" s="222">
        <f>ROUND(data!C365,0)</f>
        <v>0</v>
      </c>
      <c r="BQ2" s="222">
        <f>ROUND(data!D381,0)</f>
        <v>154849017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154849017</v>
      </c>
      <c r="CC2" s="222">
        <f>ROUND(data!C382,0)</f>
        <v>0</v>
      </c>
      <c r="CD2" s="222">
        <f>ROUND(data!C389,0)</f>
        <v>700729716</v>
      </c>
      <c r="CE2" s="222">
        <f>ROUND(data!C390,0)</f>
        <v>77901307</v>
      </c>
      <c r="CF2" s="222">
        <f>ROUND(data!C391,0)</f>
        <v>145665233</v>
      </c>
      <c r="CG2" s="222">
        <f>ROUND(data!C392,0)</f>
        <v>470095104</v>
      </c>
      <c r="CH2" s="222">
        <f>ROUND(data!C393,0)</f>
        <v>10857608</v>
      </c>
      <c r="CI2" s="222">
        <f>ROUND(data!C394,0)</f>
        <v>441251471</v>
      </c>
      <c r="CJ2" s="222">
        <f>ROUND(data!C395,0)</f>
        <v>68048486</v>
      </c>
      <c r="CK2" s="222">
        <f>ROUND(data!C396,0)</f>
        <v>11944065</v>
      </c>
      <c r="CL2" s="222">
        <f>ROUND(data!C397,0)</f>
        <v>11415469</v>
      </c>
      <c r="CM2" s="222">
        <f>ROUND(data!C398,0)</f>
        <v>1623511</v>
      </c>
      <c r="CN2" s="222">
        <f>ROUND(data!C399,0)</f>
        <v>20487154</v>
      </c>
      <c r="CO2" s="222">
        <f>ROUND(data!C362,0)</f>
        <v>19339676</v>
      </c>
      <c r="CP2" s="222">
        <f>ROUND(data!D415,0)</f>
        <v>1103983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1103983</v>
      </c>
      <c r="DE2" s="65">
        <f>ROUND(data!C419,0)</f>
        <v>0</v>
      </c>
      <c r="DF2" s="222">
        <f>ROUND(data!D420,0)</f>
        <v>71494521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1354</v>
      </c>
      <c r="B1" s="16" t="s">
        <v>1355</v>
      </c>
      <c r="C1" s="10" t="s">
        <v>1356</v>
      </c>
      <c r="D1" s="16" t="s">
        <v>1357</v>
      </c>
      <c r="E1" s="10" t="s">
        <v>1358</v>
      </c>
      <c r="F1" s="10" t="s">
        <v>1359</v>
      </c>
      <c r="G1" s="10" t="s">
        <v>1360</v>
      </c>
      <c r="H1" s="10" t="s">
        <v>1361</v>
      </c>
      <c r="I1" s="10" t="s">
        <v>1362</v>
      </c>
      <c r="J1" s="10" t="s">
        <v>1363</v>
      </c>
      <c r="K1" s="10" t="s">
        <v>1364</v>
      </c>
      <c r="L1" s="10" t="s">
        <v>1365</v>
      </c>
      <c r="M1" s="10" t="s">
        <v>1366</v>
      </c>
      <c r="N1" s="10" t="s">
        <v>1367</v>
      </c>
      <c r="O1" s="10" t="s">
        <v>1368</v>
      </c>
      <c r="P1" s="10" t="s">
        <v>1336</v>
      </c>
      <c r="Q1" s="10" t="s">
        <v>1337</v>
      </c>
      <c r="R1" s="10" t="s">
        <v>1338</v>
      </c>
      <c r="S1" s="10" t="s">
        <v>1339</v>
      </c>
      <c r="T1" s="10" t="s">
        <v>1340</v>
      </c>
      <c r="U1" s="10" t="s">
        <v>1341</v>
      </c>
      <c r="V1" s="10" t="s">
        <v>1342</v>
      </c>
      <c r="W1" s="10" t="s">
        <v>1343</v>
      </c>
      <c r="X1" s="10" t="s">
        <v>1344</v>
      </c>
      <c r="Y1" s="10" t="s">
        <v>1345</v>
      </c>
      <c r="Z1" s="10" t="s">
        <v>1346</v>
      </c>
      <c r="AA1" s="10" t="s">
        <v>1347</v>
      </c>
      <c r="AB1" s="10" t="s">
        <v>1348</v>
      </c>
      <c r="AC1" s="10" t="s">
        <v>1349</v>
      </c>
      <c r="AD1" s="10" t="s">
        <v>1369</v>
      </c>
      <c r="AE1" s="10" t="s">
        <v>1370</v>
      </c>
      <c r="AF1" s="10" t="s">
        <v>1371</v>
      </c>
      <c r="AG1" s="10" t="s">
        <v>1372</v>
      </c>
      <c r="AH1" s="10" t="s">
        <v>1373</v>
      </c>
      <c r="AI1" s="10" t="s">
        <v>1374</v>
      </c>
      <c r="AJ1" s="10" t="s">
        <v>1375</v>
      </c>
      <c r="AK1" s="10" t="s">
        <v>1376</v>
      </c>
      <c r="AM1" s="18"/>
      <c r="AN1" s="18"/>
      <c r="AO1" s="18"/>
      <c r="AP1" s="18"/>
    </row>
    <row r="2" ht="12.6" customHeight="1" s="183" customFormat="1">
      <c r="A2" s="16" t="str">
        <f>RIGHT(data!$C$97,3)</f>
        <v>128</v>
      </c>
      <c r="B2" s="224" t="str">
        <f>RIGHT(data!$C$96,4)</f>
        <v>2022</v>
      </c>
      <c r="C2" s="16" t="str">
        <f>data!C$55</f>
        <v>6010</v>
      </c>
      <c r="D2" s="16" t="s">
        <v>1170</v>
      </c>
      <c r="E2" s="222">
        <f>ROUND(data!C59,0)</f>
        <v>41639</v>
      </c>
      <c r="F2" s="212">
        <f>ROUND(data!C60,2)</f>
        <v>464.06</v>
      </c>
      <c r="G2" s="222">
        <f>ROUND(data!C61,0)</f>
        <v>63103670</v>
      </c>
      <c r="H2" s="222">
        <f>ROUND(data!C62,0)</f>
        <v>14500484</v>
      </c>
      <c r="I2" s="222">
        <f>ROUND(data!C63,0)</f>
        <v>0</v>
      </c>
      <c r="J2" s="222">
        <f>ROUND(data!C64,0)</f>
        <v>6262887</v>
      </c>
      <c r="K2" s="222">
        <f>ROUND(data!C65,0)</f>
        <v>0</v>
      </c>
      <c r="L2" s="222">
        <f>ROUND(data!C66,0)</f>
        <v>892882</v>
      </c>
      <c r="M2" s="66">
        <f>ROUND(data!C67,0)</f>
        <v>1034762</v>
      </c>
      <c r="N2" s="222">
        <f>ROUND(data!C68,0)</f>
        <v>84221</v>
      </c>
      <c r="O2" s="222">
        <f>ROUND(data!C69,0)</f>
        <v>44701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44701</v>
      </c>
      <c r="AD2" s="222">
        <f>ROUND(data!C84,0)</f>
        <v>2535</v>
      </c>
      <c r="AE2" s="222">
        <f>ROUND(data!C89,0)</f>
        <v>264840832</v>
      </c>
      <c r="AF2" s="222">
        <f>ROUND(data!C87,0)</f>
        <v>264483776</v>
      </c>
      <c r="AG2" s="222">
        <f>IF(data!C90&gt;0,ROUND(data!C90,0),0)</f>
        <v>116419</v>
      </c>
      <c r="AH2" s="222">
        <f>IF(data!C91&gt;0,ROUND(data!C91,0),0)</f>
        <v>66112</v>
      </c>
      <c r="AI2" s="222">
        <f>IF(data!C92&gt;0,ROUND(data!C92,0),0)</f>
        <v>30762</v>
      </c>
      <c r="AJ2" s="222">
        <f>IF(data!C93&gt;0,ROUND(data!C93,0),0)</f>
        <v>584971</v>
      </c>
      <c r="AK2" s="212">
        <f>IF(data!C94&gt;0,ROUND(data!C94,2),0)</f>
        <v>402.41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128</v>
      </c>
      <c r="B3" s="224" t="str">
        <f>RIGHT(data!$C$96,4)</f>
        <v>2022</v>
      </c>
      <c r="C3" s="16" t="str">
        <f>data!D$55</f>
        <v>6030</v>
      </c>
      <c r="D3" s="16" t="s">
        <v>1170</v>
      </c>
      <c r="E3" s="222">
        <f>ROUND(data!D59,0)</f>
        <v>111623</v>
      </c>
      <c r="F3" s="212">
        <f>ROUND(data!D60,2)</f>
        <v>827.94</v>
      </c>
      <c r="G3" s="222">
        <f>ROUND(data!D61,0)</f>
        <v>96620560</v>
      </c>
      <c r="H3" s="222">
        <f>ROUND(data!D62,0)</f>
        <v>23131552</v>
      </c>
      <c r="I3" s="222">
        <f>ROUND(data!D63,0)</f>
        <v>0</v>
      </c>
      <c r="J3" s="222">
        <f>ROUND(data!D64,0)</f>
        <v>8068544</v>
      </c>
      <c r="K3" s="222">
        <f>ROUND(data!D65,0)</f>
        <v>0</v>
      </c>
      <c r="L3" s="222">
        <f>ROUND(data!D66,0)</f>
        <v>1560871</v>
      </c>
      <c r="M3" s="66">
        <f>ROUND(data!D67,0)</f>
        <v>241886</v>
      </c>
      <c r="N3" s="222">
        <f>ROUND(data!D68,0)</f>
        <v>159386</v>
      </c>
      <c r="O3" s="222">
        <f>ROUND(data!D69,0)</f>
        <v>30738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30738</v>
      </c>
      <c r="AD3" s="222">
        <f>ROUND(data!D84,0)</f>
        <v>5531</v>
      </c>
      <c r="AE3" s="222">
        <f>ROUND(data!D89,0)</f>
        <v>398182541</v>
      </c>
      <c r="AF3" s="222">
        <f>ROUND(data!D87,0)</f>
        <v>386740266</v>
      </c>
      <c r="AG3" s="222">
        <f>IF(data!D90&gt;0,ROUND(data!D90,0),0)</f>
        <v>180585</v>
      </c>
      <c r="AH3" s="222">
        <f>IF(data!D91&gt;0,ROUND(data!D91,0),0)</f>
        <v>330021</v>
      </c>
      <c r="AI3" s="222">
        <f>IF(data!D92&gt;0,ROUND(data!D92,0),0)</f>
        <v>47716</v>
      </c>
      <c r="AJ3" s="222">
        <f>IF(data!D93&gt;0,ROUND(data!D93,0),0)</f>
        <v>1163437</v>
      </c>
      <c r="AK3" s="212">
        <f>IF(data!D94&gt;0,ROUND(data!D94,2),0)</f>
        <v>573.8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128</v>
      </c>
      <c r="B4" s="224" t="str">
        <f>RIGHT(data!$C$96,4)</f>
        <v>2022</v>
      </c>
      <c r="C4" s="16" t="str">
        <f>data!E$55</f>
        <v>6070</v>
      </c>
      <c r="D4" s="16" t="s">
        <v>1170</v>
      </c>
      <c r="E4" s="222">
        <f>ROUND(data!E59,0)</f>
        <v>28929</v>
      </c>
      <c r="F4" s="212">
        <f>ROUND(data!E60,2)</f>
        <v>207.92</v>
      </c>
      <c r="G4" s="222">
        <f>ROUND(data!E61,0)</f>
        <v>25329899</v>
      </c>
      <c r="H4" s="222">
        <f>ROUND(data!E62,0)</f>
        <v>5841420</v>
      </c>
      <c r="I4" s="222">
        <f>ROUND(data!E63,0)</f>
        <v>0</v>
      </c>
      <c r="J4" s="222">
        <f>ROUND(data!E64,0)</f>
        <v>1423987</v>
      </c>
      <c r="K4" s="222">
        <f>ROUND(data!E65,0)</f>
        <v>0</v>
      </c>
      <c r="L4" s="222">
        <f>ROUND(data!E66,0)</f>
        <v>413076</v>
      </c>
      <c r="M4" s="66">
        <f>ROUND(data!E67,0)</f>
        <v>28160</v>
      </c>
      <c r="N4" s="222">
        <f>ROUND(data!E68,0)</f>
        <v>12680</v>
      </c>
      <c r="O4" s="222">
        <f>ROUND(data!E69,0)</f>
        <v>7862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7862</v>
      </c>
      <c r="AD4" s="222">
        <f>ROUND(data!E84,0)</f>
        <v>1955</v>
      </c>
      <c r="AE4" s="222">
        <f>ROUND(data!E89,0)</f>
        <v>95506996</v>
      </c>
      <c r="AF4" s="222">
        <f>ROUND(data!E87,0)</f>
        <v>89284827</v>
      </c>
      <c r="AG4" s="222">
        <f>IF(data!E90&gt;0,ROUND(data!E90,0),0)</f>
        <v>42451</v>
      </c>
      <c r="AH4" s="222">
        <f>IF(data!E91&gt;0,ROUND(data!E91,0),0)</f>
        <v>52275</v>
      </c>
      <c r="AI4" s="222">
        <f>IF(data!E92&gt;0,ROUND(data!E92,0),0)</f>
        <v>11217</v>
      </c>
      <c r="AJ4" s="222">
        <f>IF(data!E93&gt;0,ROUND(data!E93,0),0)</f>
        <v>231473</v>
      </c>
      <c r="AK4" s="212">
        <f>IF(data!E94&gt;0,ROUND(data!E94,2),0)</f>
        <v>140.12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128</v>
      </c>
      <c r="B5" s="224" t="str">
        <f>RIGHT(data!$C$96,4)</f>
        <v>2022</v>
      </c>
      <c r="C5" s="16" t="str">
        <f>data!F$55</f>
        <v>6100</v>
      </c>
      <c r="D5" s="16" t="s">
        <v>1170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128</v>
      </c>
      <c r="B6" s="224" t="str">
        <f>RIGHT(data!$C$96,4)</f>
        <v>2022</v>
      </c>
      <c r="C6" s="16" t="str">
        <f>data!G$55</f>
        <v>6120</v>
      </c>
      <c r="D6" s="16" t="s">
        <v>1170</v>
      </c>
      <c r="E6" s="222">
        <f>ROUND(data!G59,0)</f>
        <v>5729</v>
      </c>
      <c r="F6" s="212">
        <f>ROUND(data!G60,2)</f>
        <v>36.48</v>
      </c>
      <c r="G6" s="222">
        <f>ROUND(data!G61,0)</f>
        <v>5094144</v>
      </c>
      <c r="H6" s="222">
        <f>ROUND(data!G62,0)</f>
        <v>957938</v>
      </c>
      <c r="I6" s="222">
        <f>ROUND(data!G63,0)</f>
        <v>0</v>
      </c>
      <c r="J6" s="222">
        <f>ROUND(data!G64,0)</f>
        <v>200180</v>
      </c>
      <c r="K6" s="222">
        <f>ROUND(data!G65,0)</f>
        <v>0</v>
      </c>
      <c r="L6" s="222">
        <f>ROUND(data!G66,0)</f>
        <v>43105</v>
      </c>
      <c r="M6" s="66">
        <f>ROUND(data!G67,0)</f>
        <v>0</v>
      </c>
      <c r="N6" s="222">
        <f>ROUND(data!G68,0)</f>
        <v>25100</v>
      </c>
      <c r="O6" s="222">
        <f>ROUND(data!G69,0)</f>
        <v>10226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10226</v>
      </c>
      <c r="AD6" s="222">
        <f>ROUND(data!G84,0)</f>
        <v>0</v>
      </c>
      <c r="AE6" s="222">
        <f>ROUND(data!G89,0)</f>
        <v>19277665</v>
      </c>
      <c r="AF6" s="222">
        <f>ROUND(data!G87,0)</f>
        <v>19277256</v>
      </c>
      <c r="AG6" s="222">
        <f>IF(data!G90&gt;0,ROUND(data!G90,0),0)</f>
        <v>7547</v>
      </c>
      <c r="AH6" s="222">
        <f>IF(data!G91&gt;0,ROUND(data!G91,0),0)</f>
        <v>22178</v>
      </c>
      <c r="AI6" s="222">
        <f>IF(data!G92&gt;0,ROUND(data!G92,0),0)</f>
        <v>1994</v>
      </c>
      <c r="AJ6" s="222">
        <f>IF(data!G93&gt;0,ROUND(data!G93,0),0)</f>
        <v>62509</v>
      </c>
      <c r="AK6" s="212">
        <f>IF(data!G94&gt;0,ROUND(data!G94,2),0)</f>
        <v>24.55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128</v>
      </c>
      <c r="B7" s="224" t="str">
        <f>RIGHT(data!$C$96,4)</f>
        <v>2022</v>
      </c>
      <c r="C7" s="16" t="str">
        <f>data!H$55</f>
        <v>6140</v>
      </c>
      <c r="D7" s="16" t="s">
        <v>1170</v>
      </c>
      <c r="E7" s="222">
        <f>ROUND(data!H59,0)</f>
        <v>9444</v>
      </c>
      <c r="F7" s="212">
        <f>ROUND(data!H60,2)</f>
        <v>59.57</v>
      </c>
      <c r="G7" s="222">
        <f>ROUND(data!H61,0)</f>
        <v>6371169</v>
      </c>
      <c r="H7" s="222">
        <f>ROUND(data!H62,0)</f>
        <v>1563291</v>
      </c>
      <c r="I7" s="222">
        <f>ROUND(data!H63,0)</f>
        <v>0</v>
      </c>
      <c r="J7" s="222">
        <f>ROUND(data!H64,0)</f>
        <v>178227</v>
      </c>
      <c r="K7" s="222">
        <f>ROUND(data!H65,0)</f>
        <v>0</v>
      </c>
      <c r="L7" s="222">
        <f>ROUND(data!H66,0)</f>
        <v>50156</v>
      </c>
      <c r="M7" s="66">
        <f>ROUND(data!H67,0)</f>
        <v>38106</v>
      </c>
      <c r="N7" s="222">
        <f>ROUND(data!H68,0)</f>
        <v>41</v>
      </c>
      <c r="O7" s="222">
        <f>ROUND(data!H69,0)</f>
        <v>364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364</v>
      </c>
      <c r="AD7" s="222">
        <f>ROUND(data!H84,0)</f>
        <v>0</v>
      </c>
      <c r="AE7" s="222">
        <f>ROUND(data!H89,0)</f>
        <v>27382179</v>
      </c>
      <c r="AF7" s="222">
        <f>ROUND(data!H87,0)</f>
        <v>27372789</v>
      </c>
      <c r="AG7" s="222">
        <f>IF(data!H90&gt;0,ROUND(data!H90,0),0)</f>
        <v>12517</v>
      </c>
      <c r="AH7" s="222">
        <f>IF(data!H91&gt;0,ROUND(data!H91,0),0)</f>
        <v>28302</v>
      </c>
      <c r="AI7" s="222">
        <f>IF(data!H92&gt;0,ROUND(data!H92,0),0)</f>
        <v>3307</v>
      </c>
      <c r="AJ7" s="222">
        <f>IF(data!H93&gt;0,ROUND(data!H93,0),0)</f>
        <v>0</v>
      </c>
      <c r="AK7" s="212">
        <f>IF(data!H94&gt;0,ROUND(data!H94,2),0)</f>
        <v>26.47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128</v>
      </c>
      <c r="B8" s="224" t="str">
        <f>RIGHT(data!$C$96,4)</f>
        <v>2022</v>
      </c>
      <c r="C8" s="16" t="str">
        <f>data!I$55</f>
        <v>6150</v>
      </c>
      <c r="D8" s="16" t="s">
        <v>1170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128</v>
      </c>
      <c r="B9" s="224" t="str">
        <f>RIGHT(data!$C$96,4)</f>
        <v>2022</v>
      </c>
      <c r="C9" s="16" t="str">
        <f>data!J$55</f>
        <v>6170</v>
      </c>
      <c r="D9" s="16" t="s">
        <v>1170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128</v>
      </c>
      <c r="B10" s="224" t="str">
        <f>RIGHT(data!$C$96,4)</f>
        <v>2022</v>
      </c>
      <c r="C10" s="16" t="str">
        <f>data!K$55</f>
        <v>6200</v>
      </c>
      <c r="D10" s="16" t="s">
        <v>1170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128</v>
      </c>
      <c r="B11" s="224" t="str">
        <f>RIGHT(data!$C$96,4)</f>
        <v>2022</v>
      </c>
      <c r="C11" s="16" t="str">
        <f>data!L$55</f>
        <v>6210</v>
      </c>
      <c r="D11" s="16" t="s">
        <v>1170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128</v>
      </c>
      <c r="B12" s="224" t="str">
        <f>RIGHT(data!$C$96,4)</f>
        <v>2022</v>
      </c>
      <c r="C12" s="16" t="str">
        <f>data!M$55</f>
        <v>6330</v>
      </c>
      <c r="D12" s="16" t="s">
        <v>1170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128</v>
      </c>
      <c r="B13" s="224" t="str">
        <f>RIGHT(data!$C$96,4)</f>
        <v>2022</v>
      </c>
      <c r="C13" s="16" t="str">
        <f>data!N$55</f>
        <v>6400</v>
      </c>
      <c r="D13" s="16" t="s">
        <v>1170</v>
      </c>
      <c r="E13" s="222">
        <f>ROUND(data!N59,0)</f>
        <v>10533</v>
      </c>
      <c r="F13" s="212">
        <f>ROUND(data!N60,2)</f>
        <v>22.12</v>
      </c>
      <c r="G13" s="222">
        <f>ROUND(data!N61,0)</f>
        <v>3354087</v>
      </c>
      <c r="H13" s="222">
        <f>ROUND(data!N62,0)</f>
        <v>631394</v>
      </c>
      <c r="I13" s="222">
        <f>ROUND(data!N63,0)</f>
        <v>0</v>
      </c>
      <c r="J13" s="222">
        <f>ROUND(data!N64,0)</f>
        <v>21684</v>
      </c>
      <c r="K13" s="222">
        <f>ROUND(data!N65,0)</f>
        <v>0</v>
      </c>
      <c r="L13" s="222">
        <f>ROUND(data!N66,0)</f>
        <v>168</v>
      </c>
      <c r="M13" s="66">
        <f>ROUND(data!N67,0)</f>
        <v>0</v>
      </c>
      <c r="N13" s="222">
        <f>ROUND(data!N68,0)</f>
        <v>0</v>
      </c>
      <c r="O13" s="222">
        <f>ROUND(data!N69,0)</f>
        <v>1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1</v>
      </c>
      <c r="AD13" s="222">
        <f>ROUND(data!N84,0)</f>
        <v>0</v>
      </c>
      <c r="AE13" s="222">
        <f>ROUND(data!N89,0)</f>
        <v>155164</v>
      </c>
      <c r="AF13" s="222">
        <f>ROUND(data!N87,0)</f>
        <v>86350</v>
      </c>
      <c r="AG13" s="222">
        <f>IF(data!N90&gt;0,ROUND(data!N90,0),0)</f>
        <v>0</v>
      </c>
      <c r="AH13" s="222">
        <f>IF(data!N91&gt;0,ROUND(data!N91,0),0)</f>
        <v>1071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17.88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128</v>
      </c>
      <c r="B14" s="224" t="str">
        <f>RIGHT(data!$C$96,4)</f>
        <v>2022</v>
      </c>
      <c r="C14" s="16" t="str">
        <f>data!O$55</f>
        <v>7010</v>
      </c>
      <c r="D14" s="16" t="s">
        <v>1170</v>
      </c>
      <c r="E14" s="222">
        <f>ROUND(data!O59,0)</f>
        <v>4623</v>
      </c>
      <c r="F14" s="212">
        <f>ROUND(data!O60,2)</f>
        <v>158.15</v>
      </c>
      <c r="G14" s="222">
        <f>ROUND(data!O61,0)</f>
        <v>23984566</v>
      </c>
      <c r="H14" s="222">
        <f>ROUND(data!O62,0)</f>
        <v>4961268</v>
      </c>
      <c r="I14" s="222">
        <f>ROUND(data!O63,0)</f>
        <v>0</v>
      </c>
      <c r="J14" s="222">
        <f>ROUND(data!O64,0)</f>
        <v>1659980</v>
      </c>
      <c r="K14" s="222">
        <f>ROUND(data!O65,0)</f>
        <v>0</v>
      </c>
      <c r="L14" s="222">
        <f>ROUND(data!O66,0)</f>
        <v>359180</v>
      </c>
      <c r="M14" s="66">
        <f>ROUND(data!O67,0)</f>
        <v>253627</v>
      </c>
      <c r="N14" s="222">
        <f>ROUND(data!O68,0)</f>
        <v>31797</v>
      </c>
      <c r="O14" s="222">
        <f>ROUND(data!O69,0)</f>
        <v>3615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3615</v>
      </c>
      <c r="AD14" s="222">
        <f>ROUND(data!O84,0)</f>
        <v>3340</v>
      </c>
      <c r="AE14" s="222">
        <f>ROUND(data!O89,0)</f>
        <v>75509364</v>
      </c>
      <c r="AF14" s="222">
        <f>ROUND(data!O87,0)</f>
        <v>72003081</v>
      </c>
      <c r="AG14" s="222">
        <f>IF(data!O90&gt;0,ROUND(data!O90,0),0)</f>
        <v>14504</v>
      </c>
      <c r="AH14" s="222">
        <f>IF(data!O91&gt;0,ROUND(data!O91,0),0)</f>
        <v>38400</v>
      </c>
      <c r="AI14" s="222">
        <f>IF(data!O92&gt;0,ROUND(data!O92,0),0)</f>
        <v>3832</v>
      </c>
      <c r="AJ14" s="222">
        <f>IF(data!O93&gt;0,ROUND(data!O93,0),0)</f>
        <v>355376</v>
      </c>
      <c r="AK14" s="212">
        <f>IF(data!O94&gt;0,ROUND(data!O94,2),0)</f>
        <v>135.42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128</v>
      </c>
      <c r="B15" s="224" t="str">
        <f>RIGHT(data!$C$96,4)</f>
        <v>2022</v>
      </c>
      <c r="C15" s="16" t="str">
        <f>data!P$55</f>
        <v>7020</v>
      </c>
      <c r="D15" s="16" t="s">
        <v>1170</v>
      </c>
      <c r="E15" s="222">
        <f>ROUND(data!P59,0)</f>
        <v>8755500</v>
      </c>
      <c r="F15" s="212">
        <f>ROUND(data!P60,2)</f>
        <v>325.95</v>
      </c>
      <c r="G15" s="222">
        <f>ROUND(data!P61,0)</f>
        <v>47310727</v>
      </c>
      <c r="H15" s="222">
        <f>ROUND(data!P62,0)</f>
        <v>8732482</v>
      </c>
      <c r="I15" s="222">
        <f>ROUND(data!P63,0)</f>
        <v>0</v>
      </c>
      <c r="J15" s="222">
        <f>ROUND(data!P64,0)</f>
        <v>74348622</v>
      </c>
      <c r="K15" s="222">
        <f>ROUND(data!P65,0)</f>
        <v>0</v>
      </c>
      <c r="L15" s="222">
        <f>ROUND(data!P66,0)</f>
        <v>2333702</v>
      </c>
      <c r="M15" s="66">
        <f>ROUND(data!P67,0)</f>
        <v>6602883</v>
      </c>
      <c r="N15" s="222">
        <f>ROUND(data!P68,0)</f>
        <v>2451281</v>
      </c>
      <c r="O15" s="222">
        <f>ROUND(data!P69,0)</f>
        <v>63778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63778</v>
      </c>
      <c r="AD15" s="222">
        <f>ROUND(data!P84,0)</f>
        <v>1500</v>
      </c>
      <c r="AE15" s="222">
        <f>ROUND(data!P89,0)</f>
        <v>710739627</v>
      </c>
      <c r="AF15" s="222">
        <f>ROUND(data!P87,0)</f>
        <v>384708922</v>
      </c>
      <c r="AG15" s="222">
        <f>IF(data!P90&gt;0,ROUND(data!P90,0),0)</f>
        <v>116364</v>
      </c>
      <c r="AH15" s="222">
        <f>IF(data!P91&gt;0,ROUND(data!P91,0),0)</f>
        <v>27930</v>
      </c>
      <c r="AI15" s="222">
        <f>IF(data!P92&gt;0,ROUND(data!P92,0),0)</f>
        <v>30747</v>
      </c>
      <c r="AJ15" s="222">
        <f>IF(data!P93&gt;0,ROUND(data!P93,0),0)</f>
        <v>1013592</v>
      </c>
      <c r="AK15" s="212">
        <f>IF(data!P94&gt;0,ROUND(data!P94,2),0)</f>
        <v>170.98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128</v>
      </c>
      <c r="B16" s="224" t="str">
        <f>RIGHT(data!$C$96,4)</f>
        <v>2022</v>
      </c>
      <c r="C16" s="16" t="str">
        <f>data!Q$55</f>
        <v>7030</v>
      </c>
      <c r="D16" s="16" t="s">
        <v>1170</v>
      </c>
      <c r="E16" s="222">
        <f>ROUND(data!Q59,0)</f>
        <v>2857755</v>
      </c>
      <c r="F16" s="212">
        <f>ROUND(data!Q60,2)</f>
        <v>125.71</v>
      </c>
      <c r="G16" s="222">
        <f>ROUND(data!Q61,0)</f>
        <v>18917967</v>
      </c>
      <c r="H16" s="222">
        <f>ROUND(data!Q62,0)</f>
        <v>4872940</v>
      </c>
      <c r="I16" s="222">
        <f>ROUND(data!Q63,0)</f>
        <v>0</v>
      </c>
      <c r="J16" s="222">
        <f>ROUND(data!Q64,0)</f>
        <v>1393701</v>
      </c>
      <c r="K16" s="222">
        <f>ROUND(data!Q65,0)</f>
        <v>0</v>
      </c>
      <c r="L16" s="222">
        <f>ROUND(data!Q66,0)</f>
        <v>174778</v>
      </c>
      <c r="M16" s="66">
        <f>ROUND(data!Q67,0)</f>
        <v>108843</v>
      </c>
      <c r="N16" s="222">
        <f>ROUND(data!Q68,0)</f>
        <v>36239</v>
      </c>
      <c r="O16" s="222">
        <f>ROUND(data!Q69,0)</f>
        <v>7916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7916</v>
      </c>
      <c r="AD16" s="222">
        <f>ROUND(data!Q84,0)</f>
        <v>0</v>
      </c>
      <c r="AE16" s="222">
        <f>ROUND(data!Q89,0)</f>
        <v>48091887</v>
      </c>
      <c r="AF16" s="222">
        <f>ROUND(data!Q87,0)</f>
        <v>12568487</v>
      </c>
      <c r="AG16" s="222">
        <f>IF(data!Q90&gt;0,ROUND(data!Q90,0),0)</f>
        <v>37383</v>
      </c>
      <c r="AH16" s="222">
        <f>IF(data!Q91&gt;0,ROUND(data!Q91,0),0)</f>
        <v>2978</v>
      </c>
      <c r="AI16" s="222">
        <f>IF(data!Q92&gt;0,ROUND(data!Q92,0),0)</f>
        <v>8131</v>
      </c>
      <c r="AJ16" s="222">
        <f>IF(data!Q93&gt;0,ROUND(data!Q93,0),0)</f>
        <v>190528</v>
      </c>
      <c r="AK16" s="212">
        <f>IF(data!Q94&gt;0,ROUND(data!Q94,2),0)</f>
        <v>93.9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128</v>
      </c>
      <c r="B17" s="224" t="str">
        <f>RIGHT(data!$C$96,4)</f>
        <v>2022</v>
      </c>
      <c r="C17" s="16" t="str">
        <f>data!R$55</f>
        <v>7040</v>
      </c>
      <c r="D17" s="16" t="s">
        <v>1170</v>
      </c>
      <c r="E17" s="222">
        <f>ROUND(data!R59,0)</f>
        <v>7200744</v>
      </c>
      <c r="F17" s="212">
        <f>ROUND(data!R60,2)</f>
        <v>91.75</v>
      </c>
      <c r="G17" s="222">
        <f>ROUND(data!R61,0)</f>
        <v>14293099</v>
      </c>
      <c r="H17" s="222">
        <f>ROUND(data!R62,0)</f>
        <v>4033773</v>
      </c>
      <c r="I17" s="222">
        <f>ROUND(data!R63,0)</f>
        <v>0</v>
      </c>
      <c r="J17" s="222">
        <f>ROUND(data!R64,0)</f>
        <v>4984812</v>
      </c>
      <c r="K17" s="222">
        <f>ROUND(data!R65,0)</f>
        <v>0</v>
      </c>
      <c r="L17" s="222">
        <f>ROUND(data!R66,0)</f>
        <v>-15914</v>
      </c>
      <c r="M17" s="66">
        <f>ROUND(data!R67,0)</f>
        <v>483641</v>
      </c>
      <c r="N17" s="222">
        <f>ROUND(data!R68,0)</f>
        <v>286826</v>
      </c>
      <c r="O17" s="222">
        <f>ROUND(data!R69,0)</f>
        <v>81650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81650</v>
      </c>
      <c r="AD17" s="222">
        <f>ROUND(data!R84,0)</f>
        <v>0</v>
      </c>
      <c r="AE17" s="222">
        <f>ROUND(data!R89,0)</f>
        <v>134131348</v>
      </c>
      <c r="AF17" s="222">
        <f>ROUND(data!R87,0)</f>
        <v>49671164</v>
      </c>
      <c r="AG17" s="222">
        <f>IF(data!R90&gt;0,ROUND(data!R90,0),0)</f>
        <v>4450</v>
      </c>
      <c r="AH17" s="222">
        <f>IF(data!R91&gt;0,ROUND(data!R91,0),0)</f>
        <v>0</v>
      </c>
      <c r="AI17" s="222">
        <f>IF(data!R92&gt;0,ROUND(data!R92,0),0)</f>
        <v>1176</v>
      </c>
      <c r="AJ17" s="222">
        <f>IF(data!R93&gt;0,ROUND(data!R93,0),0)</f>
        <v>26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128</v>
      </c>
      <c r="B18" s="224" t="str">
        <f>RIGHT(data!$C$96,4)</f>
        <v>2022</v>
      </c>
      <c r="C18" s="16" t="str">
        <f>data!S$55</f>
        <v>7050</v>
      </c>
      <c r="D18" s="16" t="s">
        <v>1170</v>
      </c>
      <c r="E18" s="222"/>
      <c r="F18" s="212">
        <f>ROUND(data!S60,2)</f>
        <v>59.31</v>
      </c>
      <c r="G18" s="222">
        <f>ROUND(data!S61,0)</f>
        <v>4393262</v>
      </c>
      <c r="H18" s="222">
        <f>ROUND(data!S62,0)</f>
        <v>955806</v>
      </c>
      <c r="I18" s="222">
        <f>ROUND(data!S63,0)</f>
        <v>0</v>
      </c>
      <c r="J18" s="222">
        <f>ROUND(data!S64,0)</f>
        <v>4758797</v>
      </c>
      <c r="K18" s="222">
        <f>ROUND(data!S65,0)</f>
        <v>45</v>
      </c>
      <c r="L18" s="222">
        <f>ROUND(data!S66,0)</f>
        <v>6118501</v>
      </c>
      <c r="M18" s="66">
        <f>ROUND(data!S67,0)</f>
        <v>393398</v>
      </c>
      <c r="N18" s="222">
        <f>ROUND(data!S68,0)</f>
        <v>1421564</v>
      </c>
      <c r="O18" s="222">
        <f>ROUND(data!S69,0)</f>
        <v>1599372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1599372</v>
      </c>
      <c r="AD18" s="222">
        <f>ROUND(data!S84,0)</f>
        <v>67046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28080</v>
      </c>
      <c r="AH18" s="222">
        <f>IF(data!S91&gt;0,ROUND(data!S91,0),0)</f>
        <v>0</v>
      </c>
      <c r="AI18" s="222">
        <f>IF(data!S92&gt;0,ROUND(data!S92,0),0)</f>
        <v>7420</v>
      </c>
      <c r="AJ18" s="222">
        <f>IF(data!S93&gt;0,ROUND(data!S93,0),0)</f>
        <v>78725</v>
      </c>
      <c r="AK18" s="212">
        <f>IF(data!S94&gt;0,ROUND(data!S94,2),0)</f>
        <v>0.01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128</v>
      </c>
      <c r="B19" s="224" t="str">
        <f>RIGHT(data!$C$96,4)</f>
        <v>2022</v>
      </c>
      <c r="C19" s="16" t="str">
        <f>data!T$55</f>
        <v>7060</v>
      </c>
      <c r="D19" s="16" t="s">
        <v>1170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128</v>
      </c>
      <c r="B20" s="224" t="str">
        <f>RIGHT(data!$C$96,4)</f>
        <v>2022</v>
      </c>
      <c r="C20" s="16" t="str">
        <f>data!U$55</f>
        <v>7070</v>
      </c>
      <c r="D20" s="16" t="s">
        <v>1170</v>
      </c>
      <c r="E20" s="222">
        <f>ROUND(data!U59,0)</f>
        <v>4045057</v>
      </c>
      <c r="F20" s="212">
        <f>ROUND(data!U60,2)</f>
        <v>337.02</v>
      </c>
      <c r="G20" s="222">
        <f>ROUND(data!U61,0)</f>
        <v>26771667</v>
      </c>
      <c r="H20" s="222">
        <f>ROUND(data!U62,0)</f>
        <v>8900598</v>
      </c>
      <c r="I20" s="222">
        <f>ROUND(data!U63,0)</f>
        <v>0</v>
      </c>
      <c r="J20" s="222">
        <f>ROUND(data!U64,0)</f>
        <v>23380338</v>
      </c>
      <c r="K20" s="222">
        <f>ROUND(data!U65,0)</f>
        <v>311</v>
      </c>
      <c r="L20" s="222">
        <f>ROUND(data!U66,0)</f>
        <v>33485191</v>
      </c>
      <c r="M20" s="66">
        <f>ROUND(data!U67,0)</f>
        <v>925457</v>
      </c>
      <c r="N20" s="222">
        <f>ROUND(data!U68,0)</f>
        <v>452509</v>
      </c>
      <c r="O20" s="222">
        <f>ROUND(data!U69,0)</f>
        <v>348313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348313</v>
      </c>
      <c r="AD20" s="222">
        <f>ROUND(data!U84,0)</f>
        <v>2306045</v>
      </c>
      <c r="AE20" s="222">
        <f>ROUND(data!U89,0)</f>
        <v>491239615</v>
      </c>
      <c r="AF20" s="222">
        <f>ROUND(data!U87,0)</f>
        <v>254103425</v>
      </c>
      <c r="AG20" s="222">
        <f>IF(data!U90&gt;0,ROUND(data!U90,0),0)</f>
        <v>67849</v>
      </c>
      <c r="AH20" s="222">
        <f>IF(data!U91&gt;0,ROUND(data!U91,0),0)</f>
        <v>0</v>
      </c>
      <c r="AI20" s="222">
        <f>IF(data!U92&gt;0,ROUND(data!U92,0),0)</f>
        <v>17928</v>
      </c>
      <c r="AJ20" s="222">
        <f>IF(data!U93&gt;0,ROUND(data!U93,0),0)</f>
        <v>25656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128</v>
      </c>
      <c r="B21" s="224" t="str">
        <f>RIGHT(data!$C$96,4)</f>
        <v>2022</v>
      </c>
      <c r="C21" s="16" t="str">
        <f>data!V$55</f>
        <v>7110</v>
      </c>
      <c r="D21" s="16" t="s">
        <v>1170</v>
      </c>
      <c r="E21" s="222">
        <f>ROUND(data!V59,0)</f>
        <v>164480</v>
      </c>
      <c r="F21" s="212">
        <f>ROUND(data!V60,2)</f>
        <v>155.6</v>
      </c>
      <c r="G21" s="222">
        <f>ROUND(data!V61,0)</f>
        <v>14435338</v>
      </c>
      <c r="H21" s="222">
        <f>ROUND(data!V62,0)</f>
        <v>4192972</v>
      </c>
      <c r="I21" s="222">
        <f>ROUND(data!V63,0)</f>
        <v>0</v>
      </c>
      <c r="J21" s="222">
        <f>ROUND(data!V64,0)</f>
        <v>51926727</v>
      </c>
      <c r="K21" s="222">
        <f>ROUND(data!V65,0)</f>
        <v>1448</v>
      </c>
      <c r="L21" s="222">
        <f>ROUND(data!V66,0)</f>
        <v>160070</v>
      </c>
      <c r="M21" s="66">
        <f>ROUND(data!V67,0)</f>
        <v>892801</v>
      </c>
      <c r="N21" s="222">
        <f>ROUND(data!V68,0)</f>
        <v>371489</v>
      </c>
      <c r="O21" s="222">
        <f>ROUND(data!V69,0)</f>
        <v>44753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44753</v>
      </c>
      <c r="AD21" s="222">
        <f>ROUND(data!V84,0)</f>
        <v>81280</v>
      </c>
      <c r="AE21" s="222">
        <f>ROUND(data!V89,0)</f>
        <v>444305092</v>
      </c>
      <c r="AF21" s="222">
        <f>ROUND(data!V87,0)</f>
        <v>215261876</v>
      </c>
      <c r="AG21" s="222">
        <f>IF(data!V90&gt;0,ROUND(data!V90,0),0)</f>
        <v>33948</v>
      </c>
      <c r="AH21" s="222">
        <f>IF(data!V91&gt;0,ROUND(data!V91,0),0)</f>
        <v>3355</v>
      </c>
      <c r="AI21" s="222">
        <f>IF(data!V92&gt;0,ROUND(data!V92,0),0)</f>
        <v>10717</v>
      </c>
      <c r="AJ21" s="222">
        <f>IF(data!V93&gt;0,ROUND(data!V93,0),0)</f>
        <v>197495</v>
      </c>
      <c r="AK21" s="212">
        <f>IF(data!V94&gt;0,ROUND(data!V94,2),0)</f>
        <v>54.83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128</v>
      </c>
      <c r="B22" s="224" t="str">
        <f>RIGHT(data!$C$96,4)</f>
        <v>2022</v>
      </c>
      <c r="C22" s="16" t="str">
        <f>data!W$55</f>
        <v>7120</v>
      </c>
      <c r="D22" s="16" t="s">
        <v>1170</v>
      </c>
      <c r="E22" s="222">
        <f>ROUND(data!W59,0)</f>
        <v>268198</v>
      </c>
      <c r="F22" s="212">
        <f>ROUND(data!W60,2)</f>
        <v>39.29</v>
      </c>
      <c r="G22" s="222">
        <f>ROUND(data!W61,0)</f>
        <v>4319718</v>
      </c>
      <c r="H22" s="222">
        <f>ROUND(data!W62,0)</f>
        <v>1447992</v>
      </c>
      <c r="I22" s="222">
        <f>ROUND(data!W63,0)</f>
        <v>0</v>
      </c>
      <c r="J22" s="222">
        <f>ROUND(data!W64,0)</f>
        <v>785620</v>
      </c>
      <c r="K22" s="222">
        <f>ROUND(data!W65,0)</f>
        <v>0</v>
      </c>
      <c r="L22" s="222">
        <f>ROUND(data!W66,0)</f>
        <v>236345</v>
      </c>
      <c r="M22" s="66">
        <f>ROUND(data!W67,0)</f>
        <v>344743</v>
      </c>
      <c r="N22" s="222">
        <f>ROUND(data!W68,0)</f>
        <v>0</v>
      </c>
      <c r="O22" s="222">
        <f>ROUND(data!W69,0)</f>
        <v>4784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4784</v>
      </c>
      <c r="AD22" s="222">
        <f>ROUND(data!W84,0)</f>
        <v>0</v>
      </c>
      <c r="AE22" s="222">
        <f>ROUND(data!W89,0)</f>
        <v>94321456</v>
      </c>
      <c r="AF22" s="222">
        <f>ROUND(data!W87,0)</f>
        <v>12602963</v>
      </c>
      <c r="AG22" s="222">
        <f>IF(data!W90&gt;0,ROUND(data!W90,0),0)</f>
        <v>20954</v>
      </c>
      <c r="AH22" s="222">
        <f>IF(data!W91&gt;0,ROUND(data!W91,0),0)</f>
        <v>0</v>
      </c>
      <c r="AI22" s="222">
        <f>IF(data!W92&gt;0,ROUND(data!W92,0),0)</f>
        <v>5537</v>
      </c>
      <c r="AJ22" s="222">
        <f>IF(data!W93&gt;0,ROUND(data!W93,0),0)</f>
        <v>49569</v>
      </c>
      <c r="AK22" s="212">
        <f>IF(data!W94&gt;0,ROUND(data!W94,2),0)</f>
        <v>0.23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128</v>
      </c>
      <c r="B23" s="224" t="str">
        <f>RIGHT(data!$C$96,4)</f>
        <v>2022</v>
      </c>
      <c r="C23" s="16" t="str">
        <f>data!X$55</f>
        <v>7130</v>
      </c>
      <c r="D23" s="16" t="s">
        <v>1170</v>
      </c>
      <c r="E23" s="222">
        <f>ROUND(data!X59,0)</f>
        <v>470628</v>
      </c>
      <c r="F23" s="212">
        <f>ROUND(data!X60,2)</f>
        <v>37.97</v>
      </c>
      <c r="G23" s="222">
        <f>ROUND(data!X61,0)</f>
        <v>4250934</v>
      </c>
      <c r="H23" s="222">
        <f>ROUND(data!X62,0)</f>
        <v>1220349</v>
      </c>
      <c r="I23" s="222">
        <f>ROUND(data!X63,0)</f>
        <v>0</v>
      </c>
      <c r="J23" s="222">
        <f>ROUND(data!X64,0)</f>
        <v>1122659</v>
      </c>
      <c r="K23" s="222">
        <f>ROUND(data!X65,0)</f>
        <v>0</v>
      </c>
      <c r="L23" s="222">
        <f>ROUND(data!X66,0)</f>
        <v>308585</v>
      </c>
      <c r="M23" s="66">
        <f>ROUND(data!X67,0)</f>
        <v>375598</v>
      </c>
      <c r="N23" s="222">
        <f>ROUND(data!X68,0)</f>
        <v>530</v>
      </c>
      <c r="O23" s="222">
        <f>ROUND(data!X69,0)</f>
        <v>3713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3713</v>
      </c>
      <c r="AD23" s="222">
        <f>ROUND(data!X84,0)</f>
        <v>0</v>
      </c>
      <c r="AE23" s="222">
        <f>ROUND(data!X89,0)</f>
        <v>164078074</v>
      </c>
      <c r="AF23" s="222">
        <f>ROUND(data!X87,0)</f>
        <v>54550815</v>
      </c>
      <c r="AG23" s="222">
        <f>IF(data!X90&gt;0,ROUND(data!X90,0),0)</f>
        <v>14600</v>
      </c>
      <c r="AH23" s="222">
        <f>IF(data!X91&gt;0,ROUND(data!X91,0),0)</f>
        <v>0</v>
      </c>
      <c r="AI23" s="222">
        <f>IF(data!X92&gt;0,ROUND(data!X92,0),0)</f>
        <v>3858</v>
      </c>
      <c r="AJ23" s="222">
        <f>IF(data!X93&gt;0,ROUND(data!X93,0),0)</f>
        <v>71728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128</v>
      </c>
      <c r="B24" s="224" t="str">
        <f>RIGHT(data!$C$96,4)</f>
        <v>2022</v>
      </c>
      <c r="C24" s="16" t="str">
        <f>data!Y$55</f>
        <v>7140</v>
      </c>
      <c r="D24" s="16" t="s">
        <v>1170</v>
      </c>
      <c r="E24" s="222">
        <f>ROUND(data!Y59,0)</f>
        <v>919491</v>
      </c>
      <c r="F24" s="212">
        <f>ROUND(data!Y60,2)</f>
        <v>262.26</v>
      </c>
      <c r="G24" s="222">
        <f>ROUND(data!Y61,0)</f>
        <v>30373154</v>
      </c>
      <c r="H24" s="222">
        <f>ROUND(data!Y62,0)</f>
        <v>8624883</v>
      </c>
      <c r="I24" s="222">
        <f>ROUND(data!Y63,0)</f>
        <v>0</v>
      </c>
      <c r="J24" s="222">
        <f>ROUND(data!Y64,0)</f>
        <v>10432795</v>
      </c>
      <c r="K24" s="222">
        <f>ROUND(data!Y65,0)</f>
        <v>0</v>
      </c>
      <c r="L24" s="222">
        <f>ROUND(data!Y66,0)</f>
        <v>1424902</v>
      </c>
      <c r="M24" s="66">
        <f>ROUND(data!Y67,0)</f>
        <v>2992955</v>
      </c>
      <c r="N24" s="222">
        <f>ROUND(data!Y68,0)</f>
        <v>145868</v>
      </c>
      <c r="O24" s="222">
        <f>ROUND(data!Y69,0)</f>
        <v>146051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146051</v>
      </c>
      <c r="AD24" s="222">
        <f>ROUND(data!Y84,0)</f>
        <v>204312</v>
      </c>
      <c r="AE24" s="222">
        <f>ROUND(data!Y89,0)</f>
        <v>295364939</v>
      </c>
      <c r="AF24" s="222">
        <f>ROUND(data!Y87,0)</f>
        <v>96421580</v>
      </c>
      <c r="AG24" s="222">
        <f>IF(data!Y90&gt;0,ROUND(data!Y90,0),0)</f>
        <v>80784</v>
      </c>
      <c r="AH24" s="222">
        <f>IF(data!Y91&gt;0,ROUND(data!Y91,0),0)</f>
        <v>1637</v>
      </c>
      <c r="AI24" s="222">
        <f>IF(data!Y92&gt;0,ROUND(data!Y92,0),0)</f>
        <v>21346</v>
      </c>
      <c r="AJ24" s="222">
        <f>IF(data!Y93&gt;0,ROUND(data!Y93,0),0)</f>
        <v>407311</v>
      </c>
      <c r="AK24" s="212">
        <f>IF(data!Y94&gt;0,ROUND(data!Y94,2),0)</f>
        <v>23.91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128</v>
      </c>
      <c r="B25" s="224" t="str">
        <f>RIGHT(data!$C$96,4)</f>
        <v>2022</v>
      </c>
      <c r="C25" s="16" t="str">
        <f>data!Z$55</f>
        <v>7150</v>
      </c>
      <c r="D25" s="16" t="s">
        <v>1170</v>
      </c>
      <c r="E25" s="222">
        <f>ROUND(data!Z59,0)</f>
        <v>291282</v>
      </c>
      <c r="F25" s="212">
        <f>ROUND(data!Z60,2)</f>
        <v>54.04</v>
      </c>
      <c r="G25" s="222">
        <f>ROUND(data!Z61,0)</f>
        <v>6765303</v>
      </c>
      <c r="H25" s="222">
        <f>ROUND(data!Z62,0)</f>
        <v>2155599</v>
      </c>
      <c r="I25" s="222">
        <f>ROUND(data!Z63,0)</f>
        <v>0</v>
      </c>
      <c r="J25" s="222">
        <f>ROUND(data!Z64,0)</f>
        <v>230368</v>
      </c>
      <c r="K25" s="222">
        <f>ROUND(data!Z65,0)</f>
        <v>0</v>
      </c>
      <c r="L25" s="222">
        <f>ROUND(data!Z66,0)</f>
        <v>1216819</v>
      </c>
      <c r="M25" s="66">
        <f>ROUND(data!Z67,0)</f>
        <v>921238</v>
      </c>
      <c r="N25" s="222">
        <f>ROUND(data!Z68,0)</f>
        <v>4107</v>
      </c>
      <c r="O25" s="222">
        <f>ROUND(data!Z69,0)</f>
        <v>116745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116745</v>
      </c>
      <c r="AD25" s="222">
        <f>ROUND(data!Z84,0)</f>
        <v>1020659</v>
      </c>
      <c r="AE25" s="222">
        <f>ROUND(data!Z89,0)</f>
        <v>100769028</v>
      </c>
      <c r="AF25" s="222">
        <f>ROUND(data!Z87,0)</f>
        <v>7039774</v>
      </c>
      <c r="AG25" s="222">
        <f>IF(data!Z90&gt;0,ROUND(data!Z90,0),0)</f>
        <v>34284</v>
      </c>
      <c r="AH25" s="222">
        <f>IF(data!Z91&gt;0,ROUND(data!Z91,0),0)</f>
        <v>0</v>
      </c>
      <c r="AI25" s="222">
        <f>IF(data!Z92&gt;0,ROUND(data!Z92,0),0)</f>
        <v>9059</v>
      </c>
      <c r="AJ25" s="222">
        <f>IF(data!Z93&gt;0,ROUND(data!Z93,0),0)</f>
        <v>76605</v>
      </c>
      <c r="AK25" s="212">
        <f>IF(data!Z94&gt;0,ROUND(data!Z94,2),0)</f>
        <v>7.26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128</v>
      </c>
      <c r="B26" s="224" t="str">
        <f>RIGHT(data!$C$96,4)</f>
        <v>2022</v>
      </c>
      <c r="C26" s="16" t="str">
        <f>data!AA$55</f>
        <v>7160</v>
      </c>
      <c r="D26" s="16" t="s">
        <v>1170</v>
      </c>
      <c r="E26" s="222">
        <f>ROUND(data!AA59,0)</f>
        <v>27659</v>
      </c>
      <c r="F26" s="212">
        <f>ROUND(data!AA60,2)</f>
        <v>9.25</v>
      </c>
      <c r="G26" s="222">
        <f>ROUND(data!AA61,0)</f>
        <v>1243784</v>
      </c>
      <c r="H26" s="222">
        <f>ROUND(data!AA62,0)</f>
        <v>440074</v>
      </c>
      <c r="I26" s="222">
        <f>ROUND(data!AA63,0)</f>
        <v>0</v>
      </c>
      <c r="J26" s="222">
        <f>ROUND(data!AA64,0)</f>
        <v>4389286</v>
      </c>
      <c r="K26" s="222">
        <f>ROUND(data!AA65,0)</f>
        <v>0</v>
      </c>
      <c r="L26" s="222">
        <f>ROUND(data!AA66,0)</f>
        <v>33104</v>
      </c>
      <c r="M26" s="66">
        <f>ROUND(data!AA67,0)</f>
        <v>474543</v>
      </c>
      <c r="N26" s="222">
        <f>ROUND(data!AA68,0)</f>
        <v>0</v>
      </c>
      <c r="O26" s="222">
        <f>ROUND(data!AA69,0)</f>
        <v>16231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16231</v>
      </c>
      <c r="AD26" s="222">
        <f>ROUND(data!AA84,0)</f>
        <v>0</v>
      </c>
      <c r="AE26" s="222">
        <f>ROUND(data!AA89,0)</f>
        <v>29650799</v>
      </c>
      <c r="AF26" s="222">
        <f>ROUND(data!AA87,0)</f>
        <v>1578020</v>
      </c>
      <c r="AG26" s="222">
        <f>IF(data!AA90&gt;0,ROUND(data!AA90,0),0)</f>
        <v>4154</v>
      </c>
      <c r="AH26" s="222">
        <f>IF(data!AA91&gt;0,ROUND(data!AA91,0),0)</f>
        <v>0</v>
      </c>
      <c r="AI26" s="222">
        <f>IF(data!AA92&gt;0,ROUND(data!AA92,0),0)</f>
        <v>1098</v>
      </c>
      <c r="AJ26" s="222">
        <f>IF(data!AA93&gt;0,ROUND(data!AA93,0),0)</f>
        <v>36965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128</v>
      </c>
      <c r="B27" s="224" t="str">
        <f>RIGHT(data!$C$96,4)</f>
        <v>2022</v>
      </c>
      <c r="C27" s="16" t="str">
        <f>data!AB$55</f>
        <v>7170</v>
      </c>
      <c r="D27" s="16" t="s">
        <v>1170</v>
      </c>
      <c r="E27" s="222"/>
      <c r="F27" s="212">
        <f>ROUND(data!AB60,2)</f>
        <v>330.54</v>
      </c>
      <c r="G27" s="222">
        <f>ROUND(data!AB61,0)</f>
        <v>38382209</v>
      </c>
      <c r="H27" s="222">
        <f>ROUND(data!AB62,0)</f>
        <v>13189624</v>
      </c>
      <c r="I27" s="222">
        <f>ROUND(data!AB63,0)</f>
        <v>31081</v>
      </c>
      <c r="J27" s="222">
        <f>ROUND(data!AB64,0)</f>
        <v>202549033</v>
      </c>
      <c r="K27" s="222">
        <f>ROUND(data!AB65,0)</f>
        <v>35</v>
      </c>
      <c r="L27" s="222">
        <f>ROUND(data!AB66,0)</f>
        <v>38661985</v>
      </c>
      <c r="M27" s="66">
        <f>ROUND(data!AB67,0)</f>
        <v>52789</v>
      </c>
      <c r="N27" s="222">
        <f>ROUND(data!AB68,0)</f>
        <v>1660109</v>
      </c>
      <c r="O27" s="222">
        <f>ROUND(data!AB69,0)</f>
        <v>450084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450084</v>
      </c>
      <c r="AD27" s="222">
        <f>ROUND(data!AB84,0)</f>
        <v>104622858</v>
      </c>
      <c r="AE27" s="222">
        <f>ROUND(data!AB89,0)</f>
        <v>851593988</v>
      </c>
      <c r="AF27" s="222">
        <f>ROUND(data!AB87,0)</f>
        <v>379006340</v>
      </c>
      <c r="AG27" s="222">
        <f>IF(data!AB90&gt;0,ROUND(data!AB90,0),0)</f>
        <v>23571</v>
      </c>
      <c r="AH27" s="222">
        <f>IF(data!AB91&gt;0,ROUND(data!AB91,0),0)</f>
        <v>0</v>
      </c>
      <c r="AI27" s="222">
        <f>IF(data!AB92&gt;0,ROUND(data!AB92,0),0)</f>
        <v>6228</v>
      </c>
      <c r="AJ27" s="222">
        <f>IF(data!AB93&gt;0,ROUND(data!AB93,0),0)</f>
        <v>9866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128</v>
      </c>
      <c r="B28" s="224" t="str">
        <f>RIGHT(data!$C$96,4)</f>
        <v>2022</v>
      </c>
      <c r="C28" s="16" t="str">
        <f>data!AC$55</f>
        <v>7180</v>
      </c>
      <c r="D28" s="16" t="s">
        <v>1170</v>
      </c>
      <c r="E28" s="222">
        <f>ROUND(data!AC59,0)</f>
        <v>94413</v>
      </c>
      <c r="F28" s="212">
        <f>ROUND(data!AC60,2)</f>
        <v>78.96</v>
      </c>
      <c r="G28" s="222">
        <f>ROUND(data!AC61,0)</f>
        <v>10517892</v>
      </c>
      <c r="H28" s="222">
        <f>ROUND(data!AC62,0)</f>
        <v>2138620</v>
      </c>
      <c r="I28" s="222">
        <f>ROUND(data!AC63,0)</f>
        <v>0</v>
      </c>
      <c r="J28" s="222">
        <f>ROUND(data!AC64,0)</f>
        <v>1390270</v>
      </c>
      <c r="K28" s="222">
        <f>ROUND(data!AC65,0)</f>
        <v>0</v>
      </c>
      <c r="L28" s="222">
        <f>ROUND(data!AC66,0)</f>
        <v>12823</v>
      </c>
      <c r="M28" s="66">
        <f>ROUND(data!AC67,0)</f>
        <v>376517</v>
      </c>
      <c r="N28" s="222">
        <f>ROUND(data!AC68,0)</f>
        <v>347047</v>
      </c>
      <c r="O28" s="222">
        <f>ROUND(data!AC69,0)</f>
        <v>2716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2716</v>
      </c>
      <c r="AD28" s="222">
        <f>ROUND(data!AC84,0)</f>
        <v>0</v>
      </c>
      <c r="AE28" s="222">
        <f>ROUND(data!AC89,0)</f>
        <v>70624462</v>
      </c>
      <c r="AF28" s="222">
        <f>ROUND(data!AC87,0)</f>
        <v>58358785</v>
      </c>
      <c r="AG28" s="222">
        <f>IF(data!AC90&gt;0,ROUND(data!AC90,0),0)</f>
        <v>5235</v>
      </c>
      <c r="AH28" s="222">
        <f>IF(data!AC91&gt;0,ROUND(data!AC91,0),0)</f>
        <v>0</v>
      </c>
      <c r="AI28" s="222">
        <f>IF(data!AC92&gt;0,ROUND(data!AC92,0),0)</f>
        <v>1383</v>
      </c>
      <c r="AJ28" s="222">
        <f>IF(data!AC93&gt;0,ROUND(data!AC93,0),0)</f>
        <v>7918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128</v>
      </c>
      <c r="B29" s="224" t="str">
        <f>RIGHT(data!$C$96,4)</f>
        <v>2022</v>
      </c>
      <c r="C29" s="16" t="str">
        <f>data!AD$55</f>
        <v>7190</v>
      </c>
      <c r="D29" s="16" t="s">
        <v>1170</v>
      </c>
      <c r="E29" s="222">
        <f>ROUND(data!AD59,0)</f>
        <v>0</v>
      </c>
      <c r="F29" s="212">
        <f>ROUND(data!AD60,2)</f>
        <v>15</v>
      </c>
      <c r="G29" s="222">
        <f>ROUND(data!AD61,0)</f>
        <v>1277175</v>
      </c>
      <c r="H29" s="222">
        <f>ROUND(data!AD62,0)</f>
        <v>437582</v>
      </c>
      <c r="I29" s="222">
        <f>ROUND(data!AD63,0)</f>
        <v>0</v>
      </c>
      <c r="J29" s="222">
        <f>ROUND(data!AD64,0)</f>
        <v>370960</v>
      </c>
      <c r="K29" s="222">
        <f>ROUND(data!AD65,0)</f>
        <v>0</v>
      </c>
      <c r="L29" s="222">
        <f>ROUND(data!AD66,0)</f>
        <v>31059</v>
      </c>
      <c r="M29" s="66">
        <f>ROUND(data!AD67,0)</f>
        <v>76793</v>
      </c>
      <c r="N29" s="222">
        <f>ROUND(data!AD68,0)</f>
        <v>0</v>
      </c>
      <c r="O29" s="222">
        <f>ROUND(data!AD69,0)</f>
        <v>77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77</v>
      </c>
      <c r="AD29" s="222">
        <f>ROUND(data!AD84,0)</f>
        <v>0</v>
      </c>
      <c r="AE29" s="222">
        <f>ROUND(data!AD89,0)</f>
        <v>15297878</v>
      </c>
      <c r="AF29" s="222">
        <f>ROUND(data!AD87,0)</f>
        <v>14473713</v>
      </c>
      <c r="AG29" s="222">
        <f>IF(data!AD90&gt;0,ROUND(data!AD90,0),0)</f>
        <v>2037</v>
      </c>
      <c r="AH29" s="222">
        <f>IF(data!AD91&gt;0,ROUND(data!AD91,0),0)</f>
        <v>0</v>
      </c>
      <c r="AI29" s="222">
        <f>IF(data!AD92&gt;0,ROUND(data!AD92,0),0)</f>
        <v>538</v>
      </c>
      <c r="AJ29" s="222">
        <f>IF(data!AD93&gt;0,ROUND(data!AD93,0),0)</f>
        <v>444</v>
      </c>
      <c r="AK29" s="212">
        <f>IF(data!AD94&gt;0,ROUND(data!AD94,2),0)</f>
        <v>4.88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128</v>
      </c>
      <c r="B30" s="224" t="str">
        <f>RIGHT(data!$C$96,4)</f>
        <v>2022</v>
      </c>
      <c r="C30" s="16" t="str">
        <f>data!AE$55</f>
        <v>7200</v>
      </c>
      <c r="D30" s="16" t="s">
        <v>1170</v>
      </c>
      <c r="E30" s="222">
        <f>ROUND(data!AE59,0)</f>
        <v>286952</v>
      </c>
      <c r="F30" s="212">
        <f>ROUND(data!AE60,2)</f>
        <v>110.71</v>
      </c>
      <c r="G30" s="222">
        <f>ROUND(data!AE61,0)</f>
        <v>11345220</v>
      </c>
      <c r="H30" s="222">
        <f>ROUND(data!AE62,0)</f>
        <v>4056351</v>
      </c>
      <c r="I30" s="222">
        <f>ROUND(data!AE63,0)</f>
        <v>0</v>
      </c>
      <c r="J30" s="222">
        <f>ROUND(data!AE64,0)</f>
        <v>186906</v>
      </c>
      <c r="K30" s="222">
        <f>ROUND(data!AE65,0)</f>
        <v>527</v>
      </c>
      <c r="L30" s="222">
        <f>ROUND(data!AE66,0)</f>
        <v>30379</v>
      </c>
      <c r="M30" s="66">
        <f>ROUND(data!AE67,0)</f>
        <v>19940</v>
      </c>
      <c r="N30" s="222">
        <f>ROUND(data!AE68,0)</f>
        <v>931</v>
      </c>
      <c r="O30" s="222">
        <f>ROUND(data!AE69,0)</f>
        <v>16690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16690</v>
      </c>
      <c r="AD30" s="222">
        <f>ROUND(data!AE84,0)</f>
        <v>454</v>
      </c>
      <c r="AE30" s="222">
        <f>ROUND(data!AE89,0)</f>
        <v>38668659</v>
      </c>
      <c r="AF30" s="222">
        <f>ROUND(data!AE87,0)</f>
        <v>15069110</v>
      </c>
      <c r="AG30" s="222">
        <f>IF(data!AE90&gt;0,ROUND(data!AE90,0),0)</f>
        <v>26908</v>
      </c>
      <c r="AH30" s="222">
        <f>IF(data!AE91&gt;0,ROUND(data!AE91,0),0)</f>
        <v>0</v>
      </c>
      <c r="AI30" s="222">
        <f>IF(data!AE92&gt;0,ROUND(data!AE92,0),0)</f>
        <v>7110</v>
      </c>
      <c r="AJ30" s="222">
        <f>IF(data!AE93&gt;0,ROUND(data!AE93,0),0)</f>
        <v>39249</v>
      </c>
      <c r="AK30" s="212">
        <f>IF(data!AE94&gt;0,ROUND(data!AE94,2),0)</f>
        <v>0.05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128</v>
      </c>
      <c r="B31" s="224" t="str">
        <f>RIGHT(data!$C$96,4)</f>
        <v>2022</v>
      </c>
      <c r="C31" s="16" t="str">
        <f>data!AF$55</f>
        <v>7220</v>
      </c>
      <c r="D31" s="16" t="s">
        <v>1170</v>
      </c>
      <c r="E31" s="222">
        <f>ROUND(data!AF59,0)</f>
        <v>202</v>
      </c>
      <c r="F31" s="212">
        <f>ROUND(data!AF60,2)</f>
        <v>2.45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3482</v>
      </c>
      <c r="AH31" s="222">
        <f>IF(data!AF91&gt;0,ROUND(data!AF91,0),0)</f>
        <v>0</v>
      </c>
      <c r="AI31" s="222">
        <f>IF(data!AF92&gt;0,ROUND(data!AF92,0),0)</f>
        <v>920</v>
      </c>
      <c r="AJ31" s="222">
        <f>IF(data!AF93&gt;0,ROUND(data!AF93,0),0)</f>
        <v>65027</v>
      </c>
      <c r="AK31" s="212">
        <f>IF(data!AF94&gt;0,ROUND(data!AF94,2),0)</f>
        <v>0.05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128</v>
      </c>
      <c r="B32" s="224" t="str">
        <f>RIGHT(data!$C$96,4)</f>
        <v>2022</v>
      </c>
      <c r="C32" s="16" t="str">
        <f>data!AG$55</f>
        <v>7230</v>
      </c>
      <c r="D32" s="16" t="s">
        <v>1170</v>
      </c>
      <c r="E32" s="222">
        <f>ROUND(data!AG59,0)</f>
        <v>61146</v>
      </c>
      <c r="F32" s="212">
        <f>ROUND(data!AG60,2)</f>
        <v>177.8</v>
      </c>
      <c r="G32" s="222">
        <f>ROUND(data!AG61,0)</f>
        <v>29055142</v>
      </c>
      <c r="H32" s="222">
        <f>ROUND(data!AG62,0)</f>
        <v>5224391</v>
      </c>
      <c r="I32" s="222">
        <f>ROUND(data!AG63,0)</f>
        <v>0</v>
      </c>
      <c r="J32" s="222">
        <f>ROUND(data!AG64,0)</f>
        <v>2339958</v>
      </c>
      <c r="K32" s="222">
        <f>ROUND(data!AG65,0)</f>
        <v>0</v>
      </c>
      <c r="L32" s="222">
        <f>ROUND(data!AG66,0)</f>
        <v>3045359</v>
      </c>
      <c r="M32" s="66">
        <f>ROUND(data!AG67,0)</f>
        <v>207562</v>
      </c>
      <c r="N32" s="222">
        <f>ROUND(data!AG68,0)</f>
        <v>68861</v>
      </c>
      <c r="O32" s="222">
        <f>ROUND(data!AG69,0)</f>
        <v>16511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16511</v>
      </c>
      <c r="AD32" s="222">
        <f>ROUND(data!AG84,0)</f>
        <v>0</v>
      </c>
      <c r="AE32" s="222">
        <f>ROUND(data!AG89,0)</f>
        <v>183727995</v>
      </c>
      <c r="AF32" s="222">
        <f>ROUND(data!AG87,0)</f>
        <v>43498204</v>
      </c>
      <c r="AG32" s="222">
        <f>IF(data!AG90&gt;0,ROUND(data!AG90,0),0)</f>
        <v>26555</v>
      </c>
      <c r="AH32" s="222">
        <f>IF(data!AG91&gt;0,ROUND(data!AG91,0),0)</f>
        <v>7943</v>
      </c>
      <c r="AI32" s="222">
        <f>IF(data!AG92&gt;0,ROUND(data!AG92,0),0)</f>
        <v>7017</v>
      </c>
      <c r="AJ32" s="222">
        <f>IF(data!AG93&gt;0,ROUND(data!AG93,0),0)</f>
        <v>431784</v>
      </c>
      <c r="AK32" s="212">
        <f>IF(data!AG94&gt;0,ROUND(data!AG94,2),0)</f>
        <v>94.43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128</v>
      </c>
      <c r="B33" s="224" t="str">
        <f>RIGHT(data!$C$96,4)</f>
        <v>2022</v>
      </c>
      <c r="C33" s="16" t="str">
        <f>data!AH$55</f>
        <v>7240</v>
      </c>
      <c r="D33" s="16" t="s">
        <v>1170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128</v>
      </c>
      <c r="B34" s="224" t="str">
        <f>RIGHT(data!$C$96,4)</f>
        <v>2022</v>
      </c>
      <c r="C34" s="16" t="str">
        <f>data!AI$55</f>
        <v>7250</v>
      </c>
      <c r="D34" s="16" t="s">
        <v>1170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128</v>
      </c>
      <c r="B35" s="224" t="str">
        <f>RIGHT(data!$C$96,4)</f>
        <v>2022</v>
      </c>
      <c r="C35" s="16" t="str">
        <f>data!AJ$55</f>
        <v>7260</v>
      </c>
      <c r="D35" s="16" t="s">
        <v>1170</v>
      </c>
      <c r="E35" s="222">
        <f>ROUND(data!AJ59,0)</f>
        <v>587319</v>
      </c>
      <c r="F35" s="212">
        <f>ROUND(data!AJ60,2)</f>
        <v>805.72</v>
      </c>
      <c r="G35" s="222">
        <f>ROUND(data!AJ61,0)</f>
        <v>73208883</v>
      </c>
      <c r="H35" s="222">
        <f>ROUND(data!AJ62,0)</f>
        <v>24335838</v>
      </c>
      <c r="I35" s="222">
        <f>ROUND(data!AJ63,0)</f>
        <v>5104</v>
      </c>
      <c r="J35" s="222">
        <f>ROUND(data!AJ64,0)</f>
        <v>10568138</v>
      </c>
      <c r="K35" s="222">
        <f>ROUND(data!AJ65,0)</f>
        <v>1026</v>
      </c>
      <c r="L35" s="222">
        <f>ROUND(data!AJ66,0)</f>
        <v>4243373</v>
      </c>
      <c r="M35" s="66">
        <f>ROUND(data!AJ67,0)</f>
        <v>1707835</v>
      </c>
      <c r="N35" s="222">
        <f>ROUND(data!AJ68,0)</f>
        <v>5364205</v>
      </c>
      <c r="O35" s="222">
        <f>ROUND(data!AJ69,0)</f>
        <v>632831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632831</v>
      </c>
      <c r="AD35" s="222">
        <f>ROUND(data!AJ84,0)</f>
        <v>2317387</v>
      </c>
      <c r="AE35" s="222">
        <f>ROUND(data!AJ89,0)</f>
        <v>285451180</v>
      </c>
      <c r="AF35" s="222">
        <f>ROUND(data!AJ87,0)</f>
        <v>28163317</v>
      </c>
      <c r="AG35" s="222">
        <f>IF(data!AJ90&gt;0,ROUND(data!AJ90,0),0)</f>
        <v>219557</v>
      </c>
      <c r="AH35" s="222">
        <f>IF(data!AJ91&gt;0,ROUND(data!AJ91,0),0)</f>
        <v>0</v>
      </c>
      <c r="AI35" s="222">
        <f>IF(data!AJ92&gt;0,ROUND(data!AJ92,0),0)</f>
        <v>58970</v>
      </c>
      <c r="AJ35" s="222">
        <f>IF(data!AJ93&gt;0,ROUND(data!AJ93,0),0)</f>
        <v>403468</v>
      </c>
      <c r="AK35" s="212">
        <f>IF(data!AJ94&gt;0,ROUND(data!AJ94,2),0)</f>
        <v>247.3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128</v>
      </c>
      <c r="B36" s="224" t="str">
        <f>RIGHT(data!$C$96,4)</f>
        <v>2022</v>
      </c>
      <c r="C36" s="16" t="str">
        <f>data!AK$55</f>
        <v>7310</v>
      </c>
      <c r="D36" s="16" t="s">
        <v>1170</v>
      </c>
      <c r="E36" s="222">
        <f>ROUND(data!AK59,0)</f>
        <v>82681</v>
      </c>
      <c r="F36" s="212">
        <f>ROUND(data!AK60,2)</f>
        <v>32.84</v>
      </c>
      <c r="G36" s="222">
        <f>ROUND(data!AK61,0)</f>
        <v>3433441</v>
      </c>
      <c r="H36" s="222">
        <f>ROUND(data!AK62,0)</f>
        <v>1213153</v>
      </c>
      <c r="I36" s="222">
        <f>ROUND(data!AK63,0)</f>
        <v>0</v>
      </c>
      <c r="J36" s="222">
        <f>ROUND(data!AK64,0)</f>
        <v>23446</v>
      </c>
      <c r="K36" s="222">
        <f>ROUND(data!AK65,0)</f>
        <v>0</v>
      </c>
      <c r="L36" s="222">
        <f>ROUND(data!AK66,0)</f>
        <v>129</v>
      </c>
      <c r="M36" s="66">
        <f>ROUND(data!AK67,0)</f>
        <v>4215</v>
      </c>
      <c r="N36" s="222">
        <f>ROUND(data!AK68,0)</f>
        <v>0</v>
      </c>
      <c r="O36" s="222">
        <f>ROUND(data!AK69,0)</f>
        <v>3874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3874</v>
      </c>
      <c r="AD36" s="222">
        <f>ROUND(data!AK84,0)</f>
        <v>0</v>
      </c>
      <c r="AE36" s="222">
        <f>ROUND(data!AK89,0)</f>
        <v>12767076</v>
      </c>
      <c r="AF36" s="222">
        <f>ROUND(data!AK87,0)</f>
        <v>11807101</v>
      </c>
      <c r="AG36" s="222">
        <f>IF(data!AK90&gt;0,ROUND(data!AK90,0),0)</f>
        <v>4024</v>
      </c>
      <c r="AH36" s="222">
        <f>IF(data!AK91&gt;0,ROUND(data!AK91,0),0)</f>
        <v>0</v>
      </c>
      <c r="AI36" s="222">
        <f>IF(data!AK92&gt;0,ROUND(data!AK92,0),0)</f>
        <v>1063</v>
      </c>
      <c r="AJ36" s="222">
        <f>IF(data!AK93&gt;0,ROUND(data!AK93,0),0)</f>
        <v>0</v>
      </c>
      <c r="AK36" s="212">
        <f>IF(data!AK94&gt;0,ROUND(data!AK94,2),0)</f>
        <v>0.01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128</v>
      </c>
      <c r="B37" s="224" t="str">
        <f>RIGHT(data!$C$96,4)</f>
        <v>2022</v>
      </c>
      <c r="C37" s="16" t="str">
        <f>data!AL$55</f>
        <v>7320</v>
      </c>
      <c r="D37" s="16" t="s">
        <v>1170</v>
      </c>
      <c r="E37" s="222">
        <f>ROUND(data!AL59,0)</f>
        <v>21399</v>
      </c>
      <c r="F37" s="212">
        <f>ROUND(data!AL60,2)</f>
        <v>13.19</v>
      </c>
      <c r="G37" s="222">
        <f>ROUND(data!AL61,0)</f>
        <v>1366421</v>
      </c>
      <c r="H37" s="222">
        <f>ROUND(data!AL62,0)</f>
        <v>471821</v>
      </c>
      <c r="I37" s="222">
        <f>ROUND(data!AL63,0)</f>
        <v>0</v>
      </c>
      <c r="J37" s="222">
        <f>ROUND(data!AL64,0)</f>
        <v>6146</v>
      </c>
      <c r="K37" s="222">
        <f>ROUND(data!AL65,0)</f>
        <v>0</v>
      </c>
      <c r="L37" s="222">
        <f>ROUND(data!AL66,0)</f>
        <v>185</v>
      </c>
      <c r="M37" s="66">
        <f>ROUND(data!AL67,0)</f>
        <v>19673</v>
      </c>
      <c r="N37" s="222">
        <f>ROUND(data!AL68,0)</f>
        <v>0</v>
      </c>
      <c r="O37" s="222">
        <f>ROUND(data!AL69,0)</f>
        <v>2337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2337</v>
      </c>
      <c r="AD37" s="222">
        <f>ROUND(data!AL84,0)</f>
        <v>0</v>
      </c>
      <c r="AE37" s="222">
        <f>ROUND(data!AL89,0)</f>
        <v>7533613</v>
      </c>
      <c r="AF37" s="222">
        <f>ROUND(data!AL87,0)</f>
        <v>7329829</v>
      </c>
      <c r="AG37" s="222">
        <f>IF(data!AL90&gt;0,ROUND(data!AL90,0),0)</f>
        <v>1699</v>
      </c>
      <c r="AH37" s="222">
        <f>IF(data!AL91&gt;0,ROUND(data!AL91,0),0)</f>
        <v>0</v>
      </c>
      <c r="AI37" s="222">
        <f>IF(data!AL92&gt;0,ROUND(data!AL92,0),0)</f>
        <v>449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128</v>
      </c>
      <c r="B38" s="224" t="str">
        <f>RIGHT(data!$C$96,4)</f>
        <v>2022</v>
      </c>
      <c r="C38" s="16" t="str">
        <f>data!AM$55</f>
        <v>7330</v>
      </c>
      <c r="D38" s="16" t="s">
        <v>1170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128</v>
      </c>
      <c r="B39" s="224" t="str">
        <f>RIGHT(data!$C$96,4)</f>
        <v>2022</v>
      </c>
      <c r="C39" s="16" t="str">
        <f>data!AN$55</f>
        <v>7340</v>
      </c>
      <c r="D39" s="16" t="s">
        <v>1170</v>
      </c>
      <c r="E39" s="222">
        <f>ROUND(data!AN59,0)</f>
        <v>4466</v>
      </c>
      <c r="F39" s="212">
        <f>ROUND(data!AN60,2)</f>
        <v>1.09</v>
      </c>
      <c r="G39" s="222">
        <f>ROUND(data!AN61,0)</f>
        <v>61930</v>
      </c>
      <c r="H39" s="222">
        <f>ROUND(data!AN62,0)</f>
        <v>22189</v>
      </c>
      <c r="I39" s="222">
        <f>ROUND(data!AN63,0)</f>
        <v>0</v>
      </c>
      <c r="J39" s="222">
        <f>ROUND(data!AN64,0)</f>
        <v>33740</v>
      </c>
      <c r="K39" s="222">
        <f>ROUND(data!AN65,0)</f>
        <v>0</v>
      </c>
      <c r="L39" s="222">
        <f>ROUND(data!AN66,0)</f>
        <v>4358</v>
      </c>
      <c r="M39" s="66">
        <f>ROUND(data!AN67,0)</f>
        <v>13172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945879</v>
      </c>
      <c r="AF39" s="222">
        <f>ROUND(data!AN87,0)</f>
        <v>18358</v>
      </c>
      <c r="AG39" s="222">
        <f>IF(data!AN90&gt;0,ROUND(data!AN90,0),0)</f>
        <v>1661</v>
      </c>
      <c r="AH39" s="222">
        <f>IF(data!AN91&gt;0,ROUND(data!AN91,0),0)</f>
        <v>0</v>
      </c>
      <c r="AI39" s="222">
        <f>IF(data!AN92&gt;0,ROUND(data!AN92,0),0)</f>
        <v>439</v>
      </c>
      <c r="AJ39" s="222">
        <f>IF(data!AN93&gt;0,ROUND(data!AN93,0),0)</f>
        <v>7040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128</v>
      </c>
      <c r="B40" s="224" t="str">
        <f>RIGHT(data!$C$96,4)</f>
        <v>2022</v>
      </c>
      <c r="C40" s="16" t="str">
        <f>data!AO$55</f>
        <v>7350</v>
      </c>
      <c r="D40" s="16" t="s">
        <v>1170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128</v>
      </c>
      <c r="B41" s="224" t="str">
        <f>RIGHT(data!$C$96,4)</f>
        <v>2022</v>
      </c>
      <c r="C41" s="16" t="str">
        <f>data!AP$55</f>
        <v>7380</v>
      </c>
      <c r="D41" s="16" t="s">
        <v>1170</v>
      </c>
      <c r="E41" s="222">
        <f>ROUND(data!AP59,0)</f>
        <v>178938</v>
      </c>
      <c r="F41" s="212">
        <f>ROUND(data!AP60,2)</f>
        <v>330.86</v>
      </c>
      <c r="G41" s="222">
        <f>ROUND(data!AP61,0)</f>
        <v>21520654</v>
      </c>
      <c r="H41" s="222">
        <f>ROUND(data!AP62,0)</f>
        <v>7514257</v>
      </c>
      <c r="I41" s="222">
        <f>ROUND(data!AP63,0)</f>
        <v>0</v>
      </c>
      <c r="J41" s="222">
        <f>ROUND(data!AP64,0)</f>
        <v>15100455</v>
      </c>
      <c r="K41" s="222">
        <f>ROUND(data!AP65,0)</f>
        <v>6600</v>
      </c>
      <c r="L41" s="222">
        <f>ROUND(data!AP66,0)</f>
        <v>1327503</v>
      </c>
      <c r="M41" s="66">
        <f>ROUND(data!AP67,0)</f>
        <v>221191</v>
      </c>
      <c r="N41" s="222">
        <f>ROUND(data!AP68,0)</f>
        <v>4113141</v>
      </c>
      <c r="O41" s="222">
        <f>ROUND(data!AP69,0)</f>
        <v>61251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61251</v>
      </c>
      <c r="AD41" s="222">
        <f>ROUND(data!AP84,0)</f>
        <v>21763767</v>
      </c>
      <c r="AE41" s="222">
        <f>ROUND(data!AP89,0)</f>
        <v>11469614</v>
      </c>
      <c r="AF41" s="222">
        <f>ROUND(data!AP87,0)</f>
        <v>-4377</v>
      </c>
      <c r="AG41" s="222">
        <f>IF(data!AP90&gt;0,ROUND(data!AP90,0),0)</f>
        <v>2669</v>
      </c>
      <c r="AH41" s="222">
        <f>IF(data!AP91&gt;0,ROUND(data!AP91,0),0)</f>
        <v>0</v>
      </c>
      <c r="AI41" s="222">
        <f>IF(data!AP92&gt;0,ROUND(data!AP92,0),0)</f>
        <v>705</v>
      </c>
      <c r="AJ41" s="222">
        <f>IF(data!AP93&gt;0,ROUND(data!AP93,0),0)</f>
        <v>126198</v>
      </c>
      <c r="AK41" s="212">
        <f>IF(data!AP94&gt;0,ROUND(data!AP94,2),0)</f>
        <v>55.69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128</v>
      </c>
      <c r="B42" s="224" t="str">
        <f>RIGHT(data!$C$96,4)</f>
        <v>2022</v>
      </c>
      <c r="C42" s="16" t="str">
        <f>data!AQ$55</f>
        <v>7390</v>
      </c>
      <c r="D42" s="16" t="s">
        <v>1170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128</v>
      </c>
      <c r="B43" s="224" t="str">
        <f>RIGHT(data!$C$96,4)</f>
        <v>2022</v>
      </c>
      <c r="C43" s="16" t="str">
        <f>data!AR$55</f>
        <v>7400</v>
      </c>
      <c r="D43" s="16" t="s">
        <v>1170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128</v>
      </c>
      <c r="B44" s="224" t="str">
        <f>RIGHT(data!$C$96,4)</f>
        <v>2022</v>
      </c>
      <c r="C44" s="16" t="str">
        <f>data!AS$55</f>
        <v>7410</v>
      </c>
      <c r="D44" s="16" t="s">
        <v>1170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128</v>
      </c>
      <c r="B45" s="224" t="str">
        <f>RIGHT(data!$C$96,4)</f>
        <v>2022</v>
      </c>
      <c r="C45" s="16" t="str">
        <f>data!AT$55</f>
        <v>7420</v>
      </c>
      <c r="D45" s="16" t="s">
        <v>1170</v>
      </c>
      <c r="E45" s="222">
        <f>ROUND(data!AT59,0)</f>
        <v>506</v>
      </c>
      <c r="F45" s="212">
        <f>ROUND(data!AT60,2)</f>
        <v>97.11</v>
      </c>
      <c r="G45" s="222">
        <f>ROUND(data!AT61,0)</f>
        <v>10815755</v>
      </c>
      <c r="H45" s="222">
        <f>ROUND(data!AT62,0)</f>
        <v>3192895</v>
      </c>
      <c r="I45" s="222">
        <f>ROUND(data!AT63,0)</f>
        <v>0</v>
      </c>
      <c r="J45" s="222">
        <f>ROUND(data!AT64,0)</f>
        <v>30883162</v>
      </c>
      <c r="K45" s="222">
        <f>ROUND(data!AT65,0)</f>
        <v>0</v>
      </c>
      <c r="L45" s="222">
        <f>ROUND(data!AT66,0)</f>
        <v>4630916</v>
      </c>
      <c r="M45" s="66">
        <f>ROUND(data!AT67,0)</f>
        <v>55945</v>
      </c>
      <c r="N45" s="222">
        <f>ROUND(data!AT68,0)</f>
        <v>171</v>
      </c>
      <c r="O45" s="222">
        <f>ROUND(data!AT69,0)</f>
        <v>25985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25985</v>
      </c>
      <c r="AD45" s="222">
        <f>ROUND(data!AT84,0)</f>
        <v>2004</v>
      </c>
      <c r="AE45" s="222">
        <f>ROUND(data!AT89,0)</f>
        <v>65672251</v>
      </c>
      <c r="AF45" s="222">
        <f>ROUND(data!AT87,0)</f>
        <v>64443261</v>
      </c>
      <c r="AG45" s="222">
        <f>IF(data!AT90&gt;0,ROUND(data!AT90,0),0)</f>
        <v>20057</v>
      </c>
      <c r="AH45" s="222">
        <f>IF(data!AT91&gt;0,ROUND(data!AT91,0),0)</f>
        <v>0</v>
      </c>
      <c r="AI45" s="222">
        <f>IF(data!AT92&gt;0,ROUND(data!AT92,0),0)</f>
        <v>5300</v>
      </c>
      <c r="AJ45" s="222">
        <f>IF(data!AT93&gt;0,ROUND(data!AT93,0),0)</f>
        <v>131</v>
      </c>
      <c r="AK45" s="212">
        <f>IF(data!AT94&gt;0,ROUND(data!AT94,2),0)</f>
        <v>50.55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128</v>
      </c>
      <c r="B46" s="224" t="str">
        <f>RIGHT(data!$C$96,4)</f>
        <v>2022</v>
      </c>
      <c r="C46" s="16" t="str">
        <f>data!AU$55</f>
        <v>7430</v>
      </c>
      <c r="D46" s="16" t="s">
        <v>1170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128</v>
      </c>
      <c r="B47" s="224" t="str">
        <f>RIGHT(data!$C$96,4)</f>
        <v>2022</v>
      </c>
      <c r="C47" s="16" t="str">
        <f>data!AV$55</f>
        <v>7490</v>
      </c>
      <c r="D47" s="16" t="s">
        <v>1170</v>
      </c>
      <c r="E47" s="222"/>
      <c r="F47" s="212">
        <f>ROUND(data!AV60,2)</f>
        <v>62.6</v>
      </c>
      <c r="G47" s="222">
        <f>ROUND(data!AV61,0)</f>
        <v>5372148</v>
      </c>
      <c r="H47" s="222">
        <f>ROUND(data!AV62,0)</f>
        <v>1787687</v>
      </c>
      <c r="I47" s="222">
        <f>ROUND(data!AV63,0)</f>
        <v>0</v>
      </c>
      <c r="J47" s="222">
        <f>ROUND(data!AV64,0)</f>
        <v>1933670</v>
      </c>
      <c r="K47" s="222">
        <f>ROUND(data!AV65,0)</f>
        <v>0</v>
      </c>
      <c r="L47" s="222">
        <f>ROUND(data!AV66,0)</f>
        <v>2042811</v>
      </c>
      <c r="M47" s="66">
        <f>ROUND(data!AV67,0)</f>
        <v>110610</v>
      </c>
      <c r="N47" s="222">
        <f>ROUND(data!AV68,0)</f>
        <v>3430</v>
      </c>
      <c r="O47" s="222">
        <f>ROUND(data!AV69,0)</f>
        <v>7053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7053</v>
      </c>
      <c r="AD47" s="222">
        <f>ROUND(data!AV84,0)</f>
        <v>0</v>
      </c>
      <c r="AE47" s="222">
        <f>ROUND(data!AV89,0)</f>
        <v>25814062</v>
      </c>
      <c r="AF47" s="222">
        <f>ROUND(data!AV87,0)</f>
        <v>11638158</v>
      </c>
      <c r="AG47" s="222">
        <f>IF(data!AV90&gt;0,ROUND(data!AV90,0),0)</f>
        <v>48365</v>
      </c>
      <c r="AH47" s="222">
        <f>IF(data!AV91&gt;0,ROUND(data!AV91,0),0)</f>
        <v>4834</v>
      </c>
      <c r="AI47" s="222">
        <f>IF(data!AV92&gt;0,ROUND(data!AV92,0),0)</f>
        <v>12780</v>
      </c>
      <c r="AJ47" s="222">
        <f>IF(data!AV93&gt;0,ROUND(data!AV93,0),0)</f>
        <v>45157</v>
      </c>
      <c r="AK47" s="212">
        <f>IF(data!AV94&gt;0,ROUND(data!AV94,2),0)</f>
        <v>44.05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128</v>
      </c>
      <c r="B48" s="224" t="str">
        <f>RIGHT(data!$C$96,4)</f>
        <v>2022</v>
      </c>
      <c r="C48" s="16" t="str">
        <f>data!AW$55</f>
        <v>8200</v>
      </c>
      <c r="D48" s="16" t="s">
        <v>1170</v>
      </c>
      <c r="E48" s="222"/>
      <c r="F48" s="212">
        <f>ROUND(data!AW60,2)</f>
        <v>6.19</v>
      </c>
      <c r="G48" s="222">
        <f>ROUND(data!AW61,0)</f>
        <v>614666</v>
      </c>
      <c r="H48" s="222">
        <f>ROUND(data!AW62,0)</f>
        <v>184068</v>
      </c>
      <c r="I48" s="222">
        <f>ROUND(data!AW63,0)</f>
        <v>0</v>
      </c>
      <c r="J48" s="222">
        <f>ROUND(data!AW64,0)</f>
        <v>97391</v>
      </c>
      <c r="K48" s="222">
        <f>ROUND(data!AW65,0)</f>
        <v>21002</v>
      </c>
      <c r="L48" s="222">
        <f>ROUND(data!AW66,0)</f>
        <v>43041094</v>
      </c>
      <c r="M48" s="66">
        <f>ROUND(data!AW67,0)</f>
        <v>0</v>
      </c>
      <c r="N48" s="222">
        <f>ROUND(data!AW68,0)</f>
        <v>9581</v>
      </c>
      <c r="O48" s="222">
        <f>ROUND(data!AW69,0)</f>
        <v>145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145</v>
      </c>
      <c r="AD48" s="222">
        <f>ROUND(data!AW84,0)</f>
        <v>0</v>
      </c>
      <c r="AE48" s="222"/>
      <c r="AF48" s="222"/>
      <c r="AG48" s="222">
        <f>IF(data!AW90&gt;0,ROUND(data!AW90,0),0)</f>
        <v>9949</v>
      </c>
      <c r="AH48" s="222">
        <f>IF(data!AW91&gt;0,ROUND(data!AW91,0),0)</f>
        <v>181</v>
      </c>
      <c r="AI48" s="222">
        <f>IF(data!AW$92&gt;0,ROUND(data!AW$92,0),0)</f>
        <v>2629</v>
      </c>
      <c r="AJ48" s="222">
        <f>IF(data!AW93&gt;0,ROUND(data!AW93,0),0)</f>
        <v>10303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128</v>
      </c>
      <c r="B49" s="224" t="str">
        <f>RIGHT(data!$C$96,4)</f>
        <v>2022</v>
      </c>
      <c r="C49" s="16" t="str">
        <f>data!AX$55</f>
        <v>8310</v>
      </c>
      <c r="D49" s="16" t="s">
        <v>1170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128</v>
      </c>
      <c r="B50" s="224" t="str">
        <f>RIGHT(data!$C$96,4)</f>
        <v>2022</v>
      </c>
      <c r="C50" s="16" t="str">
        <f>data!AY$55</f>
        <v>8320</v>
      </c>
      <c r="D50" s="16" t="s">
        <v>1170</v>
      </c>
      <c r="E50" s="222">
        <f>ROUND(data!AY59,0)</f>
        <v>587216</v>
      </c>
      <c r="F50" s="212">
        <f>ROUND(data!AY60,2)</f>
        <v>139.86</v>
      </c>
      <c r="G50" s="222">
        <f>ROUND(data!AY61,0)</f>
        <v>5661542</v>
      </c>
      <c r="H50" s="222">
        <f>ROUND(data!AY62,0)</f>
        <v>1878428</v>
      </c>
      <c r="I50" s="222">
        <f>ROUND(data!AY63,0)</f>
        <v>0</v>
      </c>
      <c r="J50" s="222">
        <f>ROUND(data!AY64,0)</f>
        <v>1845562</v>
      </c>
      <c r="K50" s="222">
        <f>ROUND(data!AY65,0)</f>
        <v>0</v>
      </c>
      <c r="L50" s="222">
        <f>ROUND(data!AY66,0)</f>
        <v>116456</v>
      </c>
      <c r="M50" s="66">
        <f>ROUND(data!AY67,0)</f>
        <v>58122</v>
      </c>
      <c r="N50" s="222">
        <f>ROUND(data!AY68,0)</f>
        <v>0</v>
      </c>
      <c r="O50" s="222">
        <f>ROUND(data!AY69,0)</f>
        <v>1228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1228</v>
      </c>
      <c r="AD50" s="222">
        <f>ROUND(data!AY84,0)</f>
        <v>212086</v>
      </c>
      <c r="AE50" s="222"/>
      <c r="AF50" s="222"/>
      <c r="AG50" s="222">
        <f>IF(data!AY90&gt;0,ROUND(data!AY90,0),0)</f>
        <v>21288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128</v>
      </c>
      <c r="B51" s="224" t="str">
        <f>RIGHT(data!$C$96,4)</f>
        <v>2022</v>
      </c>
      <c r="C51" s="16" t="str">
        <f>data!AZ$55</f>
        <v>8330</v>
      </c>
      <c r="D51" s="16" t="s">
        <v>1170</v>
      </c>
      <c r="E51" s="222">
        <f>ROUND(data!AZ59,0)</f>
        <v>0</v>
      </c>
      <c r="F51" s="212">
        <f>ROUND(data!AZ60,2)</f>
        <v>61.96</v>
      </c>
      <c r="G51" s="222">
        <f>ROUND(data!AZ61,0)</f>
        <v>2937445</v>
      </c>
      <c r="H51" s="222">
        <f>ROUND(data!AZ62,0)</f>
        <v>1013230</v>
      </c>
      <c r="I51" s="222">
        <f>ROUND(data!AZ63,0)</f>
        <v>0</v>
      </c>
      <c r="J51" s="222">
        <f>ROUND(data!AZ64,0)</f>
        <v>3622747</v>
      </c>
      <c r="K51" s="222">
        <f>ROUND(data!AZ65,0)</f>
        <v>0</v>
      </c>
      <c r="L51" s="222">
        <f>ROUND(data!AZ66,0)</f>
        <v>519283</v>
      </c>
      <c r="M51" s="66">
        <f>ROUND(data!AZ67,0)</f>
        <v>82369</v>
      </c>
      <c r="N51" s="222">
        <f>ROUND(data!AZ68,0)</f>
        <v>5600</v>
      </c>
      <c r="O51" s="222">
        <f>ROUND(data!AZ69,0)</f>
        <v>77295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77295</v>
      </c>
      <c r="AD51" s="222">
        <f>ROUND(data!AZ84,0)</f>
        <v>5412634</v>
      </c>
      <c r="AE51" s="222"/>
      <c r="AF51" s="222"/>
      <c r="AG51" s="222">
        <f>IF(data!AZ90&gt;0,ROUND(data!AZ90,0),0)</f>
        <v>22254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128</v>
      </c>
      <c r="B52" s="224" t="str">
        <f>RIGHT(data!$C$96,4)</f>
        <v>2022</v>
      </c>
      <c r="C52" s="16" t="str">
        <f>data!BA$55</f>
        <v>8350</v>
      </c>
      <c r="D52" s="16" t="s">
        <v>1170</v>
      </c>
      <c r="E52" s="222">
        <f>ROUND(data!BA59,0)</f>
        <v>0</v>
      </c>
      <c r="F52" s="212">
        <f>ROUND(data!BA60,2)</f>
        <v>10.46</v>
      </c>
      <c r="G52" s="222">
        <f>ROUND(data!BA61,0)</f>
        <v>472705</v>
      </c>
      <c r="H52" s="222">
        <f>ROUND(data!BA62,0)</f>
        <v>162733</v>
      </c>
      <c r="I52" s="222">
        <f>ROUND(data!BA63,0)</f>
        <v>0</v>
      </c>
      <c r="J52" s="222">
        <f>ROUND(data!BA64,0)</f>
        <v>217770</v>
      </c>
      <c r="K52" s="222">
        <f>ROUND(data!BA65,0)</f>
        <v>0</v>
      </c>
      <c r="L52" s="222">
        <f>ROUND(data!BA66,0)</f>
        <v>-47117</v>
      </c>
      <c r="M52" s="66">
        <f>ROUND(data!BA67,0)</f>
        <v>0</v>
      </c>
      <c r="N52" s="222">
        <f>ROUND(data!BA68,0)</f>
        <v>0</v>
      </c>
      <c r="O52" s="222">
        <f>ROUND(data!BA69,0)</f>
        <v>2084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2084</v>
      </c>
      <c r="AD52" s="222">
        <f>ROUND(data!BA84,0)</f>
        <v>0</v>
      </c>
      <c r="AE52" s="222"/>
      <c r="AF52" s="222"/>
      <c r="AG52" s="222">
        <f>IF(data!BA90&gt;0,ROUND(data!BA90,0),0)</f>
        <v>583</v>
      </c>
      <c r="AH52" s="222">
        <f>IFERROR(IF(data!BA$91&gt;0,ROUND(data!BA$91,0),0),0)</f>
        <v>0</v>
      </c>
      <c r="AI52" s="222">
        <f>IFERROR(IF(data!BA$92&gt;0,ROUND(data!BA$92,0),0),0)</f>
        <v>154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128</v>
      </c>
      <c r="B53" s="224" t="str">
        <f>RIGHT(data!$C$96,4)</f>
        <v>2022</v>
      </c>
      <c r="C53" s="16" t="str">
        <f>data!BB$55</f>
        <v>8360</v>
      </c>
      <c r="D53" s="16" t="s">
        <v>1170</v>
      </c>
      <c r="E53" s="222"/>
      <c r="F53" s="212">
        <f>ROUND(data!BB60,2)</f>
        <v>111.06</v>
      </c>
      <c r="G53" s="222">
        <f>ROUND(data!BB61,0)</f>
        <v>10658700</v>
      </c>
      <c r="H53" s="222">
        <f>ROUND(data!BB62,0)</f>
        <v>3360255</v>
      </c>
      <c r="I53" s="222">
        <f>ROUND(data!BB63,0)</f>
        <v>84630</v>
      </c>
      <c r="J53" s="222">
        <f>ROUND(data!BB64,0)</f>
        <v>17043</v>
      </c>
      <c r="K53" s="222">
        <f>ROUND(data!BB65,0)</f>
        <v>0</v>
      </c>
      <c r="L53" s="222">
        <f>ROUND(data!BB66,0)</f>
        <v>546480</v>
      </c>
      <c r="M53" s="66">
        <f>ROUND(data!BB67,0)</f>
        <v>0</v>
      </c>
      <c r="N53" s="222">
        <f>ROUND(data!BB68,0)</f>
        <v>41</v>
      </c>
      <c r="O53" s="222">
        <f>ROUND(data!BB69,0)</f>
        <v>71608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71608</v>
      </c>
      <c r="AD53" s="222">
        <f>ROUND(data!BB84,0)</f>
        <v>84</v>
      </c>
      <c r="AE53" s="222"/>
      <c r="AF53" s="222"/>
      <c r="AG53" s="222">
        <f>IF(data!BB90&gt;0,ROUND(data!BB90,0),0)</f>
        <v>2989</v>
      </c>
      <c r="AH53" s="222">
        <f>IFERROR(IF(data!BB$91&gt;0,ROUND(data!BB$91,0),0),0)</f>
        <v>0</v>
      </c>
      <c r="AI53" s="222">
        <f>IFERROR(IF(data!BB$92&gt;0,ROUND(data!BB$92,0),0),0)</f>
        <v>790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128</v>
      </c>
      <c r="B54" s="224" t="str">
        <f>RIGHT(data!$C$96,4)</f>
        <v>2022</v>
      </c>
      <c r="C54" s="16" t="str">
        <f>data!BC$55</f>
        <v>8370</v>
      </c>
      <c r="D54" s="16" t="s">
        <v>1170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128</v>
      </c>
      <c r="B55" s="224" t="str">
        <f>RIGHT(data!$C$96,4)</f>
        <v>2022</v>
      </c>
      <c r="C55" s="16" t="str">
        <f>data!BD$55</f>
        <v>8420</v>
      </c>
      <c r="D55" s="16" t="s">
        <v>1170</v>
      </c>
      <c r="E55" s="222"/>
      <c r="F55" s="212">
        <f>ROUND(data!BD60,2)</f>
        <v>0.22</v>
      </c>
      <c r="G55" s="222">
        <f>ROUND(data!BD61,0)</f>
        <v>8298</v>
      </c>
      <c r="H55" s="222">
        <f>ROUND(data!BD62,0)</f>
        <v>3095</v>
      </c>
      <c r="I55" s="222">
        <f>ROUND(data!BD63,0)</f>
        <v>0</v>
      </c>
      <c r="J55" s="222">
        <f>ROUND(data!BD64,0)</f>
        <v>24</v>
      </c>
      <c r="K55" s="222">
        <f>ROUND(data!BD65,0)</f>
        <v>0</v>
      </c>
      <c r="L55" s="222">
        <f>ROUND(data!BD66,0)</f>
        <v>4734469</v>
      </c>
      <c r="M55" s="66">
        <f>ROUND(data!BD67,0)</f>
        <v>0</v>
      </c>
      <c r="N55" s="222">
        <f>ROUND(data!BD68,0)</f>
        <v>0</v>
      </c>
      <c r="O55" s="222">
        <f>ROUND(data!BD69,0)</f>
        <v>407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407</v>
      </c>
      <c r="AD55" s="222">
        <f>ROUND(data!BD84,0)</f>
        <v>0</v>
      </c>
      <c r="AE55" s="222"/>
      <c r="AF55" s="222"/>
      <c r="AG55" s="222">
        <f>IF(data!BD90&gt;0,ROUND(data!BD90,0),0)</f>
        <v>592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128</v>
      </c>
      <c r="B56" s="224" t="str">
        <f>RIGHT(data!$C$96,4)</f>
        <v>2022</v>
      </c>
      <c r="C56" s="16" t="str">
        <f>data!BE$55</f>
        <v>8430</v>
      </c>
      <c r="D56" s="16" t="s">
        <v>1170</v>
      </c>
      <c r="E56" s="222">
        <f>ROUND(data!BE59,0)</f>
        <v>1718490</v>
      </c>
      <c r="F56" s="212">
        <f>ROUND(data!BE60,2)</f>
        <v>190.4</v>
      </c>
      <c r="G56" s="222">
        <f>ROUND(data!BE61,0)</f>
        <v>14719124</v>
      </c>
      <c r="H56" s="222">
        <f>ROUND(data!BE62,0)</f>
        <v>5088330</v>
      </c>
      <c r="I56" s="222">
        <f>ROUND(data!BE63,0)</f>
        <v>0</v>
      </c>
      <c r="J56" s="222">
        <f>ROUND(data!BE64,0)</f>
        <v>6588192</v>
      </c>
      <c r="K56" s="222">
        <f>ROUND(data!BE65,0)</f>
        <v>9910691</v>
      </c>
      <c r="L56" s="222">
        <f>ROUND(data!BE66,0)</f>
        <v>32600933</v>
      </c>
      <c r="M56" s="66">
        <f>ROUND(data!BE67,0)</f>
        <v>1561361</v>
      </c>
      <c r="N56" s="222">
        <f>ROUND(data!BE68,0)</f>
        <v>4601494</v>
      </c>
      <c r="O56" s="222">
        <f>ROUND(data!BE69,0)</f>
        <v>293084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293084</v>
      </c>
      <c r="AD56" s="222">
        <f>ROUND(data!BE84,0)</f>
        <v>6363005</v>
      </c>
      <c r="AE56" s="222"/>
      <c r="AF56" s="222"/>
      <c r="AG56" s="222">
        <f>IF(data!BE90&gt;0,ROUND(data!BE90,0),0)</f>
        <v>55933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128</v>
      </c>
      <c r="B57" s="224" t="str">
        <f>RIGHT(data!$C$96,4)</f>
        <v>2022</v>
      </c>
      <c r="C57" s="16" t="str">
        <f>data!BF$55</f>
        <v>8460</v>
      </c>
      <c r="D57" s="16" t="s">
        <v>1170</v>
      </c>
      <c r="E57" s="222"/>
      <c r="F57" s="212">
        <f>ROUND(data!BF60,2)</f>
        <v>241.29</v>
      </c>
      <c r="G57" s="222">
        <f>ROUND(data!BF61,0)</f>
        <v>11672279</v>
      </c>
      <c r="H57" s="222">
        <f>ROUND(data!BF62,0)</f>
        <v>4015164</v>
      </c>
      <c r="I57" s="222">
        <f>ROUND(data!BF63,0)</f>
        <v>0</v>
      </c>
      <c r="J57" s="222">
        <f>ROUND(data!BF64,0)</f>
        <v>1238514</v>
      </c>
      <c r="K57" s="222">
        <f>ROUND(data!BF65,0)</f>
        <v>0</v>
      </c>
      <c r="L57" s="222">
        <f>ROUND(data!BF66,0)</f>
        <v>917985</v>
      </c>
      <c r="M57" s="66">
        <f>ROUND(data!BF67,0)</f>
        <v>56650</v>
      </c>
      <c r="N57" s="222">
        <f>ROUND(data!BF68,0)</f>
        <v>30870</v>
      </c>
      <c r="O57" s="222">
        <f>ROUND(data!BF69,0)</f>
        <v>5733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5733</v>
      </c>
      <c r="AD57" s="222">
        <f>ROUND(data!BF84,0)</f>
        <v>0</v>
      </c>
      <c r="AE57" s="222"/>
      <c r="AF57" s="222"/>
      <c r="AG57" s="222">
        <f>IF(data!BF90&gt;0,ROUND(data!BF90,0),0)</f>
        <v>20518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128</v>
      </c>
      <c r="B58" s="224" t="str">
        <f>RIGHT(data!$C$96,4)</f>
        <v>2022</v>
      </c>
      <c r="C58" s="16" t="str">
        <f>data!BG$55</f>
        <v>8470</v>
      </c>
      <c r="D58" s="16" t="s">
        <v>1170</v>
      </c>
      <c r="E58" s="222"/>
      <c r="F58" s="212">
        <f>ROUND(data!BG60,2)</f>
        <v>15.36</v>
      </c>
      <c r="G58" s="222">
        <f>ROUND(data!BG61,0)</f>
        <v>877161</v>
      </c>
      <c r="H58" s="222">
        <f>ROUND(data!BG62,0)</f>
        <v>305781</v>
      </c>
      <c r="I58" s="222">
        <f>ROUND(data!BG63,0)</f>
        <v>0</v>
      </c>
      <c r="J58" s="222">
        <f>ROUND(data!BG64,0)</f>
        <v>101594</v>
      </c>
      <c r="K58" s="222">
        <f>ROUND(data!BG65,0)</f>
        <v>151</v>
      </c>
      <c r="L58" s="222">
        <f>ROUND(data!BG66,0)</f>
        <v>187433</v>
      </c>
      <c r="M58" s="66">
        <f>ROUND(data!BG67,0)</f>
        <v>109957</v>
      </c>
      <c r="N58" s="222">
        <f>ROUND(data!BG68,0)</f>
        <v>39539</v>
      </c>
      <c r="O58" s="222">
        <f>ROUND(data!BG69,0)</f>
        <v>-4925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-4925</v>
      </c>
      <c r="AD58" s="222">
        <f>ROUND(data!BG84,0)</f>
        <v>1475</v>
      </c>
      <c r="AE58" s="222"/>
      <c r="AF58" s="222"/>
      <c r="AG58" s="222">
        <f>IF(data!BG90&gt;0,ROUND(data!BG90,0),0)</f>
        <v>5003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128</v>
      </c>
      <c r="B59" s="224" t="str">
        <f>RIGHT(data!$C$96,4)</f>
        <v>2022</v>
      </c>
      <c r="C59" s="16" t="str">
        <f>data!BH$55</f>
        <v>8480</v>
      </c>
      <c r="D59" s="16" t="s">
        <v>1170</v>
      </c>
      <c r="E59" s="222"/>
      <c r="F59" s="212">
        <f>ROUND(data!BH60,2)</f>
        <v>4.03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21</v>
      </c>
      <c r="K59" s="222">
        <f>ROUND(data!BH65,0)</f>
        <v>0</v>
      </c>
      <c r="L59" s="222">
        <f>ROUND(data!BH66,0)</f>
        <v>101891737</v>
      </c>
      <c r="M59" s="66">
        <f>ROUND(data!BH67,0)</f>
        <v>105801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2591</v>
      </c>
      <c r="AH59" s="222">
        <f>IFERROR(IF(data!BH$91&gt;0,ROUND(data!BH$91,0),0),0)</f>
        <v>0</v>
      </c>
      <c r="AI59" s="222">
        <f>IFERROR(IF(data!BH$92&gt;0,ROUND(data!BH$92,0),0),0)</f>
        <v>685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128</v>
      </c>
      <c r="B60" s="224" t="str">
        <f>RIGHT(data!$C$96,4)</f>
        <v>2022</v>
      </c>
      <c r="C60" s="16" t="str">
        <f>data!BI$55</f>
        <v>8490</v>
      </c>
      <c r="D60" s="16" t="s">
        <v>1170</v>
      </c>
      <c r="E60" s="222"/>
      <c r="F60" s="212">
        <f>ROUND(data!BI60,2)</f>
        <v>58.11</v>
      </c>
      <c r="G60" s="222">
        <f>ROUND(data!BI61,0)</f>
        <v>12861910</v>
      </c>
      <c r="H60" s="222">
        <f>ROUND(data!BI62,0)</f>
        <v>-109155505</v>
      </c>
      <c r="I60" s="222">
        <f>ROUND(data!BI63,0)</f>
        <v>7968</v>
      </c>
      <c r="J60" s="222">
        <f>ROUND(data!BI64,0)</f>
        <v>-6852994</v>
      </c>
      <c r="K60" s="222">
        <f>ROUND(data!BI65,0)</f>
        <v>913282</v>
      </c>
      <c r="L60" s="222">
        <f>ROUND(data!BI66,0)</f>
        <v>19204156</v>
      </c>
      <c r="M60" s="66">
        <f>ROUND(data!BI67,0)</f>
        <v>47003801</v>
      </c>
      <c r="N60" s="222">
        <f>ROUND(data!BI68,0)</f>
        <v>-10354955</v>
      </c>
      <c r="O60" s="222">
        <f>ROUND(data!BI69,0)</f>
        <v>16695587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16695587</v>
      </c>
      <c r="AD60" s="222">
        <f>ROUND(data!BI84,0)</f>
        <v>10070773</v>
      </c>
      <c r="AE60" s="222"/>
      <c r="AF60" s="222"/>
      <c r="AG60" s="222">
        <f>IF(data!BI90&gt;0,ROUND(data!BI90,0),0)</f>
        <v>343338</v>
      </c>
      <c r="AH60" s="222">
        <f>IFERROR(IF(data!BI$91&gt;0,ROUND(data!BI$91,0),0),0)</f>
        <v>0</v>
      </c>
      <c r="AI60" s="222">
        <f>IFERROR(IF(data!BI$92&gt;0,ROUND(data!BI$92,0),0),0)</f>
        <v>90721</v>
      </c>
      <c r="AJ60" s="222">
        <f>IFERROR(IF(data!BI$93&gt;0,ROUND(data!BI$93,0),0),0)</f>
        <v>4947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128</v>
      </c>
      <c r="B61" s="224" t="str">
        <f>RIGHT(data!$C$96,4)</f>
        <v>2022</v>
      </c>
      <c r="C61" s="16" t="str">
        <f>data!BJ$55</f>
        <v>8510</v>
      </c>
      <c r="D61" s="16" t="s">
        <v>1170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50</v>
      </c>
      <c r="K61" s="222">
        <f>ROUND(data!BJ65,0)</f>
        <v>0</v>
      </c>
      <c r="L61" s="222">
        <f>ROUND(data!BJ66,0)</f>
        <v>9152431</v>
      </c>
      <c r="M61" s="66">
        <f>ROUND(data!BJ67,0)</f>
        <v>0</v>
      </c>
      <c r="N61" s="222">
        <f>ROUND(data!BJ68,0)</f>
        <v>0</v>
      </c>
      <c r="O61" s="222">
        <f>ROUND(data!BJ69,0)</f>
        <v>15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15</v>
      </c>
      <c r="AD61" s="222">
        <f>ROUND(data!BJ84,0)</f>
        <v>0</v>
      </c>
      <c r="AE61" s="222"/>
      <c r="AF61" s="222"/>
      <c r="AG61" s="222">
        <f>IF(data!BJ90&gt;0,ROUND(data!BJ90,0),0)</f>
        <v>265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128</v>
      </c>
      <c r="B62" s="224" t="str">
        <f>RIGHT(data!$C$96,4)</f>
        <v>2022</v>
      </c>
      <c r="C62" s="16" t="str">
        <f>data!BK$55</f>
        <v>8530</v>
      </c>
      <c r="D62" s="16" t="s">
        <v>1170</v>
      </c>
      <c r="E62" s="222"/>
      <c r="F62" s="212">
        <f>ROUND(data!BK60,2)</f>
        <v>2.99</v>
      </c>
      <c r="G62" s="222">
        <f>ROUND(data!BK61,0)</f>
        <v>170866</v>
      </c>
      <c r="H62" s="222">
        <f>ROUND(data!BK62,0)</f>
        <v>63621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25198926</v>
      </c>
      <c r="M62" s="66">
        <f>ROUND(data!BK67,0)</f>
        <v>0</v>
      </c>
      <c r="N62" s="222">
        <f>ROUND(data!BK68,0)</f>
        <v>0</v>
      </c>
      <c r="O62" s="222">
        <f>ROUND(data!BK69,0)</f>
        <v>88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88</v>
      </c>
      <c r="AD62" s="222">
        <f>ROUND(data!BK84,0)</f>
        <v>201014</v>
      </c>
      <c r="AE62" s="222"/>
      <c r="AF62" s="222"/>
      <c r="AG62" s="222">
        <f>IF(data!BK90&gt;0,ROUND(data!BK90,0),0)</f>
        <v>223</v>
      </c>
      <c r="AH62" s="222">
        <f>IFERROR(IF(data!BK$91&gt;0,ROUND(data!BK$91,0),0),0)</f>
        <v>0</v>
      </c>
      <c r="AI62" s="222">
        <f>IFERROR(IF(data!BK$92&gt;0,ROUND(data!BK$92,0),0),0)</f>
        <v>59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128</v>
      </c>
      <c r="B63" s="224" t="str">
        <f>RIGHT(data!$C$96,4)</f>
        <v>2022</v>
      </c>
      <c r="C63" s="16" t="str">
        <f>data!BL$55</f>
        <v>8560</v>
      </c>
      <c r="D63" s="16" t="s">
        <v>1170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3498377</v>
      </c>
      <c r="M63" s="66">
        <f>ROUND(data!BL67,0)</f>
        <v>0</v>
      </c>
      <c r="N63" s="222">
        <f>ROUND(data!BL68,0)</f>
        <v>0</v>
      </c>
      <c r="O63" s="222">
        <f>ROUND(data!BL69,0)</f>
        <v>200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200</v>
      </c>
      <c r="AD63" s="222">
        <f>ROUND(data!BL84,0)</f>
        <v>0</v>
      </c>
      <c r="AE63" s="222"/>
      <c r="AF63" s="222"/>
      <c r="AG63" s="222">
        <f>IF(data!BL90&gt;0,ROUND(data!BL90,0),0)</f>
        <v>1249</v>
      </c>
      <c r="AH63" s="222">
        <f>IFERROR(IF(data!BL$91&gt;0,ROUND(data!BL$91,0),0),0)</f>
        <v>0</v>
      </c>
      <c r="AI63" s="222">
        <f>IFERROR(IF(data!BL$92&gt;0,ROUND(data!BL$92,0),0),0)</f>
        <v>330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128</v>
      </c>
      <c r="B64" s="224" t="str">
        <f>RIGHT(data!$C$96,4)</f>
        <v>2022</v>
      </c>
      <c r="C64" s="16" t="str">
        <f>data!BM$55</f>
        <v>8590</v>
      </c>
      <c r="D64" s="16" t="s">
        <v>1170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128</v>
      </c>
      <c r="B65" s="224" t="str">
        <f>RIGHT(data!$C$96,4)</f>
        <v>2022</v>
      </c>
      <c r="C65" s="16" t="str">
        <f>data!BN$55</f>
        <v>8610</v>
      </c>
      <c r="D65" s="16" t="s">
        <v>1170</v>
      </c>
      <c r="E65" s="222"/>
      <c r="F65" s="212">
        <f>ROUND(data!BN60,2)</f>
        <v>26.35</v>
      </c>
      <c r="G65" s="222">
        <f>ROUND(data!BN61,0)</f>
        <v>3388931</v>
      </c>
      <c r="H65" s="222">
        <f>ROUND(data!BN62,0)</f>
        <v>998461</v>
      </c>
      <c r="I65" s="222">
        <f>ROUND(data!BN63,0)</f>
        <v>429451</v>
      </c>
      <c r="J65" s="222">
        <f>ROUND(data!BN64,0)</f>
        <v>9759</v>
      </c>
      <c r="K65" s="222">
        <f>ROUND(data!BN65,0)</f>
        <v>1040</v>
      </c>
      <c r="L65" s="222">
        <f>ROUND(data!BN66,0)</f>
        <v>67420357</v>
      </c>
      <c r="M65" s="66">
        <f>ROUND(data!BN67,0)</f>
        <v>6922</v>
      </c>
      <c r="N65" s="222">
        <f>ROUND(data!BN68,0)</f>
        <v>127</v>
      </c>
      <c r="O65" s="222">
        <f>ROUND(data!BN69,0)</f>
        <v>1150513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1150513</v>
      </c>
      <c r="AD65" s="222">
        <f>ROUND(data!BN84,0)</f>
        <v>184567</v>
      </c>
      <c r="AE65" s="222"/>
      <c r="AF65" s="222"/>
      <c r="AG65" s="222">
        <f>IF(data!BN90&gt;0,ROUND(data!BN90,0),0)</f>
        <v>6010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128</v>
      </c>
      <c r="B66" s="224" t="str">
        <f>RIGHT(data!$C$96,4)</f>
        <v>2022</v>
      </c>
      <c r="C66" s="16" t="str">
        <f>data!BO$55</f>
        <v>8620</v>
      </c>
      <c r="D66" s="16" t="s">
        <v>1170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128</v>
      </c>
      <c r="B67" s="224" t="str">
        <f>RIGHT(data!$C$96,4)</f>
        <v>2022</v>
      </c>
      <c r="C67" s="16" t="str">
        <f>data!BP$55</f>
        <v>8630</v>
      </c>
      <c r="D67" s="16" t="s">
        <v>1170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128</v>
      </c>
      <c r="B68" s="224" t="str">
        <f>RIGHT(data!$C$96,4)</f>
        <v>2022</v>
      </c>
      <c r="C68" s="16" t="str">
        <f>data!BQ$55</f>
        <v>8640</v>
      </c>
      <c r="D68" s="16" t="s">
        <v>1170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128</v>
      </c>
      <c r="B69" s="224" t="str">
        <f>RIGHT(data!$C$96,4)</f>
        <v>2022</v>
      </c>
      <c r="C69" s="16" t="str">
        <f>data!BR$55</f>
        <v>8650</v>
      </c>
      <c r="D69" s="16" t="s">
        <v>1170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155842</v>
      </c>
      <c r="K69" s="222">
        <f>ROUND(data!BR65,0)</f>
        <v>0</v>
      </c>
      <c r="L69" s="222">
        <f>ROUND(data!BR66,0)</f>
        <v>9191343</v>
      </c>
      <c r="M69" s="66">
        <f>ROUND(data!BR67,0)</f>
        <v>0</v>
      </c>
      <c r="N69" s="222">
        <f>ROUND(data!BR68,0)</f>
        <v>0</v>
      </c>
      <c r="O69" s="222">
        <f>ROUND(data!BR69,0)</f>
        <v>798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798</v>
      </c>
      <c r="AD69" s="222">
        <f>ROUND(data!BR84,0)</f>
        <v>0</v>
      </c>
      <c r="AE69" s="222"/>
      <c r="AF69" s="222"/>
      <c r="AG69" s="222">
        <f>IF(data!BR90&gt;0,ROUND(data!BR90,0),0)</f>
        <v>1065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128</v>
      </c>
      <c r="B70" s="224" t="str">
        <f>RIGHT(data!$C$96,4)</f>
        <v>2022</v>
      </c>
      <c r="C70" s="16" t="str">
        <f>data!BS$55</f>
        <v>8660</v>
      </c>
      <c r="D70" s="16" t="s">
        <v>1170</v>
      </c>
      <c r="E70" s="222"/>
      <c r="F70" s="212">
        <f>ROUND(data!BS60,2)</f>
        <v>9.8</v>
      </c>
      <c r="G70" s="222">
        <f>ROUND(data!BS61,0)</f>
        <v>535127</v>
      </c>
      <c r="H70" s="222">
        <f>ROUND(data!BS62,0)</f>
        <v>117213</v>
      </c>
      <c r="I70" s="222">
        <f>ROUND(data!BS63,0)</f>
        <v>0</v>
      </c>
      <c r="J70" s="222">
        <f>ROUND(data!BS64,0)</f>
        <v>32082</v>
      </c>
      <c r="K70" s="222">
        <f>ROUND(data!BS65,0)</f>
        <v>0</v>
      </c>
      <c r="L70" s="222">
        <f>ROUND(data!BS66,0)</f>
        <v>2594</v>
      </c>
      <c r="M70" s="66">
        <f>ROUND(data!BS67,0)</f>
        <v>0</v>
      </c>
      <c r="N70" s="222">
        <f>ROUND(data!BS68,0)</f>
        <v>0</v>
      </c>
      <c r="O70" s="222">
        <f>ROUND(data!BS69,0)</f>
        <v>1050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1050</v>
      </c>
      <c r="AD70" s="222">
        <f>ROUND(data!BS84,0)</f>
        <v>0</v>
      </c>
      <c r="AE70" s="222"/>
      <c r="AF70" s="222"/>
      <c r="AG70" s="222">
        <f>IF(data!BS90&gt;0,ROUND(data!BS90,0),0)</f>
        <v>1387</v>
      </c>
      <c r="AH70" s="222">
        <f>IFERROR(IF(data!BS$91&gt;0,ROUND(data!BS$91,0),0),0)</f>
        <v>0</v>
      </c>
      <c r="AI70" s="222">
        <f>IFERROR(IF(data!BS$92&gt;0,ROUND(data!BS$92,0),0),0)</f>
        <v>366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128</v>
      </c>
      <c r="B71" s="224" t="str">
        <f>RIGHT(data!$C$96,4)</f>
        <v>2022</v>
      </c>
      <c r="C71" s="16" t="str">
        <f>data!BT$55</f>
        <v>8670</v>
      </c>
      <c r="D71" s="16" t="s">
        <v>1170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128</v>
      </c>
      <c r="B72" s="224" t="str">
        <f>RIGHT(data!$C$96,4)</f>
        <v>2022</v>
      </c>
      <c r="C72" s="16" t="str">
        <f>data!BU$55</f>
        <v>8680</v>
      </c>
      <c r="D72" s="16" t="s">
        <v>1170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128</v>
      </c>
      <c r="B73" s="224" t="str">
        <f>RIGHT(data!$C$96,4)</f>
        <v>2022</v>
      </c>
      <c r="C73" s="16" t="str">
        <f>data!BV$55</f>
        <v>8690</v>
      </c>
      <c r="D73" s="16" t="s">
        <v>1170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11707838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786</v>
      </c>
      <c r="AE73" s="222"/>
      <c r="AF73" s="222"/>
      <c r="AG73" s="222">
        <f>IF(data!BV90&gt;0,ROUND(data!BV90,0),0)</f>
        <v>4880</v>
      </c>
      <c r="AH73" s="222">
        <f>IF(data!BV91&gt;0,ROUND(data!BV91,0),0)</f>
        <v>0</v>
      </c>
      <c r="AI73" s="222">
        <f>IF(data!BV92&gt;0,ROUND(data!BV92,0),0)</f>
        <v>1289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128</v>
      </c>
      <c r="B74" s="224" t="str">
        <f>RIGHT(data!$C$96,4)</f>
        <v>2022</v>
      </c>
      <c r="C74" s="16" t="str">
        <f>data!BW$55</f>
        <v>8700</v>
      </c>
      <c r="D74" s="16" t="s">
        <v>1170</v>
      </c>
      <c r="E74" s="222"/>
      <c r="F74" s="212">
        <f>ROUND(data!BW60,2)</f>
        <v>46.49</v>
      </c>
      <c r="G74" s="222">
        <f>ROUND(data!BW61,0)</f>
        <v>8767270</v>
      </c>
      <c r="H74" s="222">
        <f>ROUND(data!BW62,0)</f>
        <v>2087335</v>
      </c>
      <c r="I74" s="222">
        <f>ROUND(data!BW63,0)</f>
        <v>0</v>
      </c>
      <c r="J74" s="222">
        <f>ROUND(data!BW64,0)</f>
        <v>8627</v>
      </c>
      <c r="K74" s="222">
        <f>ROUND(data!BW65,0)</f>
        <v>1448</v>
      </c>
      <c r="L74" s="222">
        <f>ROUND(data!BW66,0)</f>
        <v>563778</v>
      </c>
      <c r="M74" s="66">
        <f>ROUND(data!BW67,0)</f>
        <v>0</v>
      </c>
      <c r="N74" s="222">
        <f>ROUND(data!BW68,0)</f>
        <v>366</v>
      </c>
      <c r="O74" s="222">
        <f>ROUND(data!BW69,0)</f>
        <v>287714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287714</v>
      </c>
      <c r="AD74" s="222">
        <f>ROUND(data!BW84,0)</f>
        <v>0</v>
      </c>
      <c r="AE74" s="222"/>
      <c r="AF74" s="222"/>
      <c r="AG74" s="222">
        <f>IF(data!BW90&gt;0,ROUND(data!BW90,0),0)</f>
        <v>4275</v>
      </c>
      <c r="AH74" s="222">
        <f>IF(data!BW91&gt;0,ROUND(data!BW91,0),0)</f>
        <v>0</v>
      </c>
      <c r="AI74" s="222">
        <f>IF(data!BW92&gt;0,ROUND(data!BW92,0),0)</f>
        <v>1130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128</v>
      </c>
      <c r="B75" s="224" t="str">
        <f>RIGHT(data!$C$96,4)</f>
        <v>2022</v>
      </c>
      <c r="C75" s="16" t="str">
        <f>data!BX$55</f>
        <v>8710</v>
      </c>
      <c r="D75" s="16" t="s">
        <v>1170</v>
      </c>
      <c r="E75" s="222"/>
      <c r="F75" s="212">
        <f>ROUND(data!BX60,2)</f>
        <v>69.71</v>
      </c>
      <c r="G75" s="222">
        <f>ROUND(data!BX61,0)</f>
        <v>7594246</v>
      </c>
      <c r="H75" s="222">
        <f>ROUND(data!BX62,0)</f>
        <v>2126457</v>
      </c>
      <c r="I75" s="222">
        <f>ROUND(data!BX63,0)</f>
        <v>0</v>
      </c>
      <c r="J75" s="222">
        <f>ROUND(data!BX64,0)</f>
        <v>1522746</v>
      </c>
      <c r="K75" s="222">
        <f>ROUND(data!BX65,0)</f>
        <v>0</v>
      </c>
      <c r="L75" s="222">
        <f>ROUND(data!BX66,0)</f>
        <v>5690143</v>
      </c>
      <c r="M75" s="66">
        <f>ROUND(data!BX67,0)</f>
        <v>0</v>
      </c>
      <c r="N75" s="222">
        <f>ROUND(data!BX68,0)</f>
        <v>167635</v>
      </c>
      <c r="O75" s="222">
        <f>ROUND(data!BX69,0)</f>
        <v>12015732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12015732</v>
      </c>
      <c r="AD75" s="222">
        <f>ROUND(data!BX84,0)</f>
        <v>0</v>
      </c>
      <c r="AE75" s="222"/>
      <c r="AF75" s="222"/>
      <c r="AG75" s="222">
        <f>IF(data!BX90&gt;0,ROUND(data!BX90,0),0)</f>
        <v>2057</v>
      </c>
      <c r="AH75" s="222">
        <f>IF(data!BX91&gt;0,ROUND(data!BX91,0),0)</f>
        <v>0</v>
      </c>
      <c r="AI75" s="222">
        <f>IF(data!BX92&gt;0,ROUND(data!BX92,0),0)</f>
        <v>543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128</v>
      </c>
      <c r="B76" s="224" t="str">
        <f>RIGHT(data!$C$96,4)</f>
        <v>2022</v>
      </c>
      <c r="C76" s="16" t="str">
        <f>data!BY$55</f>
        <v>8720</v>
      </c>
      <c r="D76" s="16" t="s">
        <v>1170</v>
      </c>
      <c r="E76" s="222"/>
      <c r="F76" s="212">
        <f>ROUND(data!BY60,2)</f>
        <v>28.8</v>
      </c>
      <c r="G76" s="222">
        <f>ROUND(data!BY61,0)</f>
        <v>3652995</v>
      </c>
      <c r="H76" s="222">
        <f>ROUND(data!BY62,0)</f>
        <v>1140018</v>
      </c>
      <c r="I76" s="222">
        <f>ROUND(data!BY63,0)</f>
        <v>0</v>
      </c>
      <c r="J76" s="222">
        <f>ROUND(data!BY64,0)</f>
        <v>32050</v>
      </c>
      <c r="K76" s="222">
        <f>ROUND(data!BY65,0)</f>
        <v>0</v>
      </c>
      <c r="L76" s="222">
        <f>ROUND(data!BY66,0)</f>
        <v>68605</v>
      </c>
      <c r="M76" s="66">
        <f>ROUND(data!BY67,0)</f>
        <v>33533</v>
      </c>
      <c r="N76" s="222">
        <f>ROUND(data!BY68,0)</f>
        <v>82</v>
      </c>
      <c r="O76" s="222">
        <f>ROUND(data!BY69,0)</f>
        <v>59137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59137</v>
      </c>
      <c r="AD76" s="222">
        <f>ROUND(data!BY84,0)</f>
        <v>0</v>
      </c>
      <c r="AE76" s="222"/>
      <c r="AF76" s="222"/>
      <c r="AG76" s="222">
        <f>IF(data!BY90&gt;0,ROUND(data!BY90,0),0)</f>
        <v>4396</v>
      </c>
      <c r="AH76" s="222">
        <f>IF(data!BY91&gt;0,ROUND(data!BY91,0),0)</f>
        <v>0</v>
      </c>
      <c r="AI76" s="222">
        <f>IF(data!BY92&gt;0,ROUND(data!BY92,0),0)</f>
        <v>1162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128</v>
      </c>
      <c r="B77" s="224" t="str">
        <f>RIGHT(data!$C$96,4)</f>
        <v>2022</v>
      </c>
      <c r="C77" s="16" t="str">
        <f>data!BZ$55</f>
        <v>8730</v>
      </c>
      <c r="D77" s="16" t="s">
        <v>1170</v>
      </c>
      <c r="E77" s="222"/>
      <c r="F77" s="212">
        <f>ROUND(data!BZ60,2)</f>
        <v>83.88</v>
      </c>
      <c r="G77" s="222">
        <f>ROUND(data!BZ61,0)</f>
        <v>10062616</v>
      </c>
      <c r="H77" s="222">
        <f>ROUND(data!BZ62,0)</f>
        <v>2984772</v>
      </c>
      <c r="I77" s="222">
        <f>ROUND(data!BZ63,0)</f>
        <v>0</v>
      </c>
      <c r="J77" s="222">
        <f>ROUND(data!BZ64,0)</f>
        <v>42712</v>
      </c>
      <c r="K77" s="222">
        <f>ROUND(data!BZ65,0)</f>
        <v>0</v>
      </c>
      <c r="L77" s="222">
        <f>ROUND(data!BZ66,0)</f>
        <v>4421</v>
      </c>
      <c r="M77" s="66">
        <f>ROUND(data!BZ67,0)</f>
        <v>51085</v>
      </c>
      <c r="N77" s="222">
        <f>ROUND(data!BZ68,0)</f>
        <v>0</v>
      </c>
      <c r="O77" s="222">
        <f>ROUND(data!BZ69,0)</f>
        <v>8116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8116</v>
      </c>
      <c r="AD77" s="222">
        <f>ROUND(data!BZ84,0)</f>
        <v>120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128</v>
      </c>
      <c r="B78" s="224" t="str">
        <f>RIGHT(data!$C$96,4)</f>
        <v>2022</v>
      </c>
      <c r="C78" s="16" t="str">
        <f>data!CA$55</f>
        <v>8740</v>
      </c>
      <c r="D78" s="16" t="s">
        <v>1170</v>
      </c>
      <c r="E78" s="222"/>
      <c r="F78" s="212">
        <f>ROUND(data!CA60,2)</f>
        <v>15.34</v>
      </c>
      <c r="G78" s="222">
        <f>ROUND(data!CA61,0)</f>
        <v>1788230</v>
      </c>
      <c r="H78" s="222">
        <f>ROUND(data!CA62,0)</f>
        <v>528660</v>
      </c>
      <c r="I78" s="222">
        <f>ROUND(data!CA63,0)</f>
        <v>0</v>
      </c>
      <c r="J78" s="222">
        <f>ROUND(data!CA64,0)</f>
        <v>30276</v>
      </c>
      <c r="K78" s="222">
        <f>ROUND(data!CA65,0)</f>
        <v>0</v>
      </c>
      <c r="L78" s="222">
        <f>ROUND(data!CA66,0)</f>
        <v>18856</v>
      </c>
      <c r="M78" s="66">
        <f>ROUND(data!CA67,0)</f>
        <v>0</v>
      </c>
      <c r="N78" s="222">
        <f>ROUND(data!CA68,0)</f>
        <v>107554</v>
      </c>
      <c r="O78" s="222">
        <f>ROUND(data!CA69,0)</f>
        <v>196533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196533</v>
      </c>
      <c r="AD78" s="222">
        <f>ROUND(data!CA84,0)</f>
        <v>1800</v>
      </c>
      <c r="AE78" s="222"/>
      <c r="AF78" s="222"/>
      <c r="AG78" s="222">
        <f>IF(data!CA90&gt;0,ROUND(data!CA90,0),0)</f>
        <v>712</v>
      </c>
      <c r="AH78" s="222">
        <f>IF(data!CA91&gt;0,ROUND(data!CA91,0),0)</f>
        <v>0</v>
      </c>
      <c r="AI78" s="222">
        <f>IF(data!CA92&gt;0,ROUND(data!CA92,0),0)</f>
        <v>188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128</v>
      </c>
      <c r="B79" s="224" t="str">
        <f>RIGHT(data!$C$96,4)</f>
        <v>2022</v>
      </c>
      <c r="C79" s="16" t="str">
        <f>data!CB$55</f>
        <v>8770</v>
      </c>
      <c r="D79" s="16" t="s">
        <v>1170</v>
      </c>
      <c r="E79" s="222"/>
      <c r="F79" s="212">
        <f>ROUND(data!CB60,2)</f>
        <v>1.55</v>
      </c>
      <c r="G79" s="222">
        <f>ROUND(data!CB61,0)</f>
        <v>122844</v>
      </c>
      <c r="H79" s="222">
        <f>ROUND(data!CB62,0)</f>
        <v>36096</v>
      </c>
      <c r="I79" s="222">
        <f>ROUND(data!CB63,0)</f>
        <v>0</v>
      </c>
      <c r="J79" s="222">
        <f>ROUND(data!CB64,0)</f>
        <v>1049</v>
      </c>
      <c r="K79" s="222">
        <f>ROUND(data!CB65,0)</f>
        <v>0</v>
      </c>
      <c r="L79" s="222">
        <f>ROUND(data!CB66,0)</f>
        <v>2261</v>
      </c>
      <c r="M79" s="66">
        <f>ROUND(data!CB67,0)</f>
        <v>0</v>
      </c>
      <c r="N79" s="222">
        <f>ROUND(data!CB68,0)</f>
        <v>27532</v>
      </c>
      <c r="O79" s="222">
        <f>ROUND(data!CB69,0)</f>
        <v>246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246</v>
      </c>
      <c r="AD79" s="222">
        <f>ROUND(data!CB84,0)</f>
        <v>0</v>
      </c>
      <c r="AE79" s="222"/>
      <c r="AF79" s="222"/>
      <c r="AG79" s="222">
        <f>IF(data!CB90&gt;0,ROUND(data!CB90,0),0)</f>
        <v>100</v>
      </c>
      <c r="AH79" s="222">
        <f>IF(data!CB91&gt;0,ROUND(data!CB91,0),0)</f>
        <v>0</v>
      </c>
      <c r="AI79" s="222">
        <f>IF(data!CB92&gt;0,ROUND(data!CB92,0),0)</f>
        <v>26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128</v>
      </c>
      <c r="B80" s="224" t="str">
        <f>RIGHT(data!$C$96,4)</f>
        <v>2022</v>
      </c>
      <c r="C80" s="16" t="str">
        <f>data!CC$55</f>
        <v>8790</v>
      </c>
      <c r="D80" s="16" t="s">
        <v>1170</v>
      </c>
      <c r="E80" s="222"/>
      <c r="F80" s="212">
        <f>ROUND(data!CC60,2)</f>
        <v>4.42</v>
      </c>
      <c r="G80" s="222">
        <f>ROUND(data!CC61,0)</f>
        <v>872844</v>
      </c>
      <c r="H80" s="222">
        <f>ROUND(data!CC62,0)</f>
        <v>213870</v>
      </c>
      <c r="I80" s="222">
        <f>ROUND(data!CC63,0)</f>
        <v>145107000</v>
      </c>
      <c r="J80" s="222">
        <f>ROUND(data!CC64,0)</f>
        <v>428954</v>
      </c>
      <c r="K80" s="222">
        <f>ROUND(data!CC65,0)</f>
        <v>0</v>
      </c>
      <c r="L80" s="222">
        <f>ROUND(data!CC66,0)</f>
        <v>2192228</v>
      </c>
      <c r="M80" s="66">
        <f>ROUND(data!CC67,0)</f>
        <v>0</v>
      </c>
      <c r="N80" s="222">
        <f>ROUND(data!CC68,0)</f>
        <v>267064</v>
      </c>
      <c r="O80" s="222">
        <f>ROUND(data!CC69,0)</f>
        <v>17508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17508</v>
      </c>
      <c r="AD80" s="222">
        <f>ROUND(data!CC84,0)</f>
        <v>0</v>
      </c>
      <c r="AE80" s="222"/>
      <c r="AF80" s="222"/>
      <c r="AG80" s="222">
        <f>IF(data!CC90&gt;0,ROUND(data!CC90,0),0)</f>
        <v>4140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University of Washington Medical Center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H-128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1959 N.E. Pacific Street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Seattle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128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85921072.38000001</v>
      </c>
      <c r="D15" s="275">
        <f>'Prior Year'!C60</f>
        <v>0</v>
      </c>
      <c r="E15" s="1">
        <f>data!C59</f>
        <v>41639</v>
      </c>
      <c r="F15" s="238" t="str">
        <f ref="F15:F59" t="shared" si="0">IF(B15=0,"",IF(D15=0,"",B15/D15))</f>
      </c>
      <c r="G15" s="238">
        <f ref="G15:G29" t="shared" si="1">IF(C15=0,"",IF(E15=0,"",C15/E15))</f>
        <v>2063.4758851077117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129808005.77</v>
      </c>
      <c r="D16" s="275">
        <f>'Prior Year'!D60</f>
        <v>0</v>
      </c>
      <c r="E16" s="1">
        <f>data!D59</f>
        <v>111623</v>
      </c>
      <c r="F16" s="238" t="str">
        <f t="shared" si="0"/>
      </c>
      <c r="G16" s="238">
        <f t="shared" si="1"/>
        <v>1162.9145048063572</v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33055128.15</v>
      </c>
      <c r="D17" s="275">
        <f>'Prior Year'!E60</f>
        <v>0</v>
      </c>
      <c r="E17" s="1">
        <f>data!E59</f>
        <v>28929</v>
      </c>
      <c r="F17" s="238" t="str">
        <f t="shared" si="0"/>
      </c>
      <c r="G17" s="238">
        <f t="shared" si="1"/>
        <v>1142.6294773410764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6330693.71</v>
      </c>
      <c r="D19" s="275">
        <f>'Prior Year'!G60</f>
        <v>0</v>
      </c>
      <c r="E19" s="1">
        <f>data!G59</f>
        <v>5729</v>
      </c>
      <c r="F19" s="238" t="str">
        <f t="shared" si="0"/>
      </c>
      <c r="G19" s="238">
        <f t="shared" si="1"/>
        <v>1105.0259574096701</v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8201353.46</v>
      </c>
      <c r="D20" s="275">
        <f>'Prior Year'!H60</f>
        <v>0</v>
      </c>
      <c r="E20" s="1">
        <f>data!H59</f>
        <v>9444</v>
      </c>
      <c r="F20" s="238" t="str">
        <f t="shared" si="0"/>
      </c>
      <c r="G20" s="238">
        <f t="shared" si="1"/>
        <v>868.4194684455739</v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4007334.69</v>
      </c>
      <c r="D26" s="275">
        <f>'Prior Year'!N60</f>
        <v>0</v>
      </c>
      <c r="E26" s="1">
        <f>data!N59</f>
        <v>10533</v>
      </c>
      <c r="F26" s="238" t="str">
        <f t="shared" si="0"/>
      </c>
      <c r="G26" s="238">
        <f t="shared" si="1"/>
        <v>380.4552064938764</v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31250692.32</v>
      </c>
      <c r="D27" s="275">
        <f>'Prior Year'!O60</f>
        <v>0</v>
      </c>
      <c r="E27" s="1">
        <f>data!O59</f>
        <v>4623</v>
      </c>
      <c r="F27" s="238" t="str">
        <f t="shared" si="0"/>
      </c>
      <c r="G27" s="238">
        <f t="shared" si="1"/>
        <v>6759.8296171317324</v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141841974.99</v>
      </c>
      <c r="D28" s="275">
        <f>'Prior Year'!P60</f>
        <v>0</v>
      </c>
      <c r="E28" s="1">
        <f>data!P59</f>
        <v>8755500</v>
      </c>
      <c r="F28" s="238" t="str">
        <f t="shared" si="0"/>
      </c>
      <c r="G28" s="238">
        <f t="shared" si="1"/>
        <v>16.200328363885557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25512383.790000003</v>
      </c>
      <c r="D29" s="275">
        <f>'Prior Year'!Q60</f>
        <v>0</v>
      </c>
      <c r="E29" s="1">
        <f>data!Q59</f>
        <v>2857755</v>
      </c>
      <c r="F29" s="238" t="str">
        <f t="shared" si="0"/>
      </c>
      <c r="G29" s="238">
        <f t="shared" si="1"/>
        <v>8.92742162641654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24147886.929999996</v>
      </c>
      <c r="D30" s="275">
        <f>'Prior Year'!R60</f>
        <v>0</v>
      </c>
      <c r="E30" s="1">
        <f>data!R59</f>
        <v>7200744</v>
      </c>
      <c r="F30" s="238" t="str">
        <f t="shared" si="0"/>
      </c>
      <c r="G30" s="238">
        <f>IFERROR(IF(C30=0,"",IF(E30=0,"",C30/E30)),"")</f>
        <v>3.3535266536346793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19573697.78</v>
      </c>
      <c r="D31" s="275" t="s">
        <v>753</v>
      </c>
      <c r="E31" s="4" t="s">
        <v>753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754</v>
      </c>
      <c r="B32" s="275">
        <f>'Prior Year'!T86</f>
        <v>0</v>
      </c>
      <c r="C32" s="275">
        <f>data!T85</f>
        <v>0</v>
      </c>
      <c r="D32" s="275" t="s">
        <v>753</v>
      </c>
      <c r="E32" s="4" t="s">
        <v>753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755</v>
      </c>
      <c r="B33" s="275">
        <f>'Prior Year'!U86</f>
        <v>0</v>
      </c>
      <c r="C33" s="275">
        <f>data!U85</f>
        <v>91958339.25</v>
      </c>
      <c r="D33" s="275">
        <f>'Prior Year'!U60</f>
        <v>0</v>
      </c>
      <c r="E33" s="1">
        <f>data!U59</f>
        <v>4045057</v>
      </c>
      <c r="F33" s="238" t="str">
        <f t="shared" si="0"/>
      </c>
      <c r="G33" s="238">
        <f ref="G33:G69" t="shared" si="5">IF(C33=0,"",IF(E33=0,"",C33/E33))</f>
        <v>22.733508885041669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756</v>
      </c>
      <c r="B34" s="275">
        <f>'Prior Year'!V86</f>
        <v>0</v>
      </c>
      <c r="C34" s="275">
        <f>data!V85</f>
        <v>71944318.44</v>
      </c>
      <c r="D34" s="275">
        <f>'Prior Year'!V60</f>
        <v>0</v>
      </c>
      <c r="E34" s="1">
        <f>data!V59</f>
        <v>164480</v>
      </c>
      <c r="F34" s="238" t="str">
        <f t="shared" si="0"/>
      </c>
      <c r="G34" s="238">
        <f t="shared" si="5"/>
        <v>437.40465977626457</v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757</v>
      </c>
      <c r="B35" s="275">
        <f>'Prior Year'!W86</f>
        <v>0</v>
      </c>
      <c r="C35" s="275">
        <f>data!W85</f>
        <v>7139201.57</v>
      </c>
      <c r="D35" s="275">
        <f>'Prior Year'!W60</f>
        <v>0</v>
      </c>
      <c r="E35" s="1">
        <f>data!W59</f>
        <v>268197.87000000005</v>
      </c>
      <c r="F35" s="238" t="str">
        <f t="shared" si="0"/>
      </c>
      <c r="G35" s="238">
        <f t="shared" si="5"/>
        <v>26.619158347529005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758</v>
      </c>
      <c r="B36" s="275">
        <f>'Prior Year'!X86</f>
        <v>0</v>
      </c>
      <c r="C36" s="275">
        <f>data!X85</f>
        <v>7282368.53</v>
      </c>
      <c r="D36" s="275">
        <f>'Prior Year'!X60</f>
        <v>0</v>
      </c>
      <c r="E36" s="1">
        <f>data!X59</f>
        <v>470628.01000000013</v>
      </c>
      <c r="F36" s="238" t="str">
        <f t="shared" si="0"/>
      </c>
      <c r="G36" s="238">
        <f t="shared" si="5"/>
        <v>15.473725267648218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759</v>
      </c>
      <c r="B37" s="275">
        <f>'Prior Year'!Y86</f>
        <v>0</v>
      </c>
      <c r="C37" s="275">
        <f>data!Y85</f>
        <v>53936296.73</v>
      </c>
      <c r="D37" s="275">
        <f>'Prior Year'!Y60</f>
        <v>0</v>
      </c>
      <c r="E37" s="1">
        <f>data!Y59</f>
        <v>919491.2699999999</v>
      </c>
      <c r="F37" s="238" t="str">
        <f t="shared" si="0"/>
      </c>
      <c r="G37" s="238">
        <f t="shared" si="5"/>
        <v>58.658845918134709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760</v>
      </c>
      <c r="B38" s="275">
        <f>'Prior Year'!Z86</f>
        <v>0</v>
      </c>
      <c r="C38" s="275">
        <f>data!Z85</f>
        <v>10389519.230000002</v>
      </c>
      <c r="D38" s="275">
        <f>'Prior Year'!Z60</f>
        <v>0</v>
      </c>
      <c r="E38" s="1">
        <f>data!Z59</f>
        <v>291282.26</v>
      </c>
      <c r="F38" s="238" t="str">
        <f t="shared" si="0"/>
      </c>
      <c r="G38" s="238">
        <f t="shared" si="5"/>
        <v>35.66821827735064</v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761</v>
      </c>
      <c r="B39" s="275">
        <f>'Prior Year'!AA86</f>
        <v>0</v>
      </c>
      <c r="C39" s="275">
        <f>data!AA85</f>
        <v>6597021.54</v>
      </c>
      <c r="D39" s="275">
        <f>'Prior Year'!AA60</f>
        <v>0</v>
      </c>
      <c r="E39" s="1">
        <f>data!AA59</f>
        <v>27658.999999999982</v>
      </c>
      <c r="F39" s="238" t="str">
        <f t="shared" si="0"/>
      </c>
      <c r="G39" s="238">
        <f t="shared" si="5"/>
        <v>238.512655555154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762</v>
      </c>
      <c r="B40" s="275">
        <f>'Prior Year'!AB86</f>
        <v>0</v>
      </c>
      <c r="C40" s="275">
        <f>data!AB85</f>
        <v>190354092.3</v>
      </c>
      <c r="D40" s="275" t="s">
        <v>753</v>
      </c>
      <c r="E40" s="4" t="s">
        <v>753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763</v>
      </c>
      <c r="B41" s="275">
        <f>'Prior Year'!AC86</f>
        <v>0</v>
      </c>
      <c r="C41" s="275">
        <f>data!AC85</f>
        <v>14785883.819999998</v>
      </c>
      <c r="D41" s="275">
        <f>'Prior Year'!AC60</f>
        <v>0</v>
      </c>
      <c r="E41" s="1">
        <f>data!AC59</f>
        <v>94413</v>
      </c>
      <c r="F41" s="238" t="str">
        <f t="shared" si="0"/>
      </c>
      <c r="G41" s="238">
        <f t="shared" si="5"/>
        <v>156.60855835531123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764</v>
      </c>
      <c r="B42" s="275">
        <f>'Prior Year'!AD86</f>
        <v>0</v>
      </c>
      <c r="C42" s="275">
        <f>data!AD85</f>
        <v>2193646.5900000003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765</v>
      </c>
      <c r="B43" s="275">
        <f>'Prior Year'!AE86</f>
        <v>0</v>
      </c>
      <c r="C43" s="275">
        <f>data!AE85</f>
        <v>15656489.24</v>
      </c>
      <c r="D43" s="275">
        <f>'Prior Year'!AE60</f>
        <v>0</v>
      </c>
      <c r="E43" s="1">
        <f>data!AE59</f>
        <v>286952</v>
      </c>
      <c r="F43" s="238" t="str">
        <f t="shared" si="0"/>
      </c>
      <c r="G43" s="238">
        <f t="shared" si="5"/>
        <v>54.561352560707014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766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202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767</v>
      </c>
      <c r="B45" s="275">
        <f>'Prior Year'!AG86</f>
        <v>0</v>
      </c>
      <c r="C45" s="275">
        <f>data!AG85</f>
        <v>39957784.99</v>
      </c>
      <c r="D45" s="275">
        <f>'Prior Year'!AG60</f>
        <v>0</v>
      </c>
      <c r="E45" s="1">
        <f>data!AG59</f>
        <v>61146</v>
      </c>
      <c r="F45" s="238" t="str">
        <f t="shared" si="0"/>
      </c>
      <c r="G45" s="238">
        <f t="shared" si="5"/>
        <v>653.481584895169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768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769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770</v>
      </c>
      <c r="B48" s="275">
        <f>'Prior Year'!AJ86</f>
        <v>0</v>
      </c>
      <c r="C48" s="275">
        <f>data!AJ85</f>
        <v>117749847.24999999</v>
      </c>
      <c r="D48" s="275">
        <f>'Prior Year'!AJ60</f>
        <v>0</v>
      </c>
      <c r="E48" s="1">
        <f>data!AJ59</f>
        <v>587319</v>
      </c>
      <c r="F48" s="238" t="str">
        <f t="shared" si="0"/>
      </c>
      <c r="G48" s="238">
        <f t="shared" si="5"/>
        <v>200.48703898562789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771</v>
      </c>
      <c r="B49" s="275">
        <f>'Prior Year'!AK86</f>
        <v>0</v>
      </c>
      <c r="C49" s="275">
        <f>data!AK85</f>
        <v>4678257.9300000006</v>
      </c>
      <c r="D49" s="275">
        <f>'Prior Year'!AK60</f>
        <v>0</v>
      </c>
      <c r="E49" s="1">
        <f>data!AK59</f>
        <v>82681</v>
      </c>
      <c r="F49" s="238" t="str">
        <f t="shared" si="0"/>
      </c>
      <c r="G49" s="238">
        <f t="shared" si="5"/>
        <v>56.5820192063473</v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772</v>
      </c>
      <c r="B50" s="275">
        <f>'Prior Year'!AL86</f>
        <v>0</v>
      </c>
      <c r="C50" s="275">
        <f>data!AL85</f>
        <v>1866582.6199999999</v>
      </c>
      <c r="D50" s="275">
        <f>'Prior Year'!AL60</f>
        <v>0</v>
      </c>
      <c r="E50" s="1">
        <f>data!AL59</f>
        <v>21399</v>
      </c>
      <c r="F50" s="238" t="str">
        <f t="shared" si="0"/>
      </c>
      <c r="G50" s="238">
        <f t="shared" si="5"/>
        <v>87.227562970232242</v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773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774</v>
      </c>
      <c r="B52" s="275">
        <f>'Prior Year'!AN86</f>
        <v>0</v>
      </c>
      <c r="C52" s="275">
        <f>data!AN85</f>
        <v>135388.78999999998</v>
      </c>
      <c r="D52" s="275">
        <f>'Prior Year'!AN60</f>
        <v>0</v>
      </c>
      <c r="E52" s="1">
        <f>data!AN59</f>
        <v>4466</v>
      </c>
      <c r="F52" s="238" t="str">
        <f t="shared" si="0"/>
      </c>
      <c r="G52" s="238">
        <f t="shared" si="5"/>
        <v>30.315447828034031</v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775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776</v>
      </c>
      <c r="B54" s="275">
        <f>'Prior Year'!AP86</f>
        <v>0</v>
      </c>
      <c r="C54" s="275">
        <f>data!AP85</f>
        <v>28101285.419999994</v>
      </c>
      <c r="D54" s="275">
        <f>'Prior Year'!AP60</f>
        <v>0</v>
      </c>
      <c r="E54" s="1">
        <f>data!AP59</f>
        <v>178938</v>
      </c>
      <c r="F54" s="238" t="str">
        <f t="shared" si="0"/>
      </c>
      <c r="G54" s="238">
        <f t="shared" si="5"/>
        <v>157.0448167521711</v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777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778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779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780</v>
      </c>
      <c r="B58" s="275">
        <f>'Prior Year'!AT86</f>
        <v>0</v>
      </c>
      <c r="C58" s="275">
        <f>data!AT85</f>
        <v>49602824.089999989</v>
      </c>
      <c r="D58" s="275">
        <f>'Prior Year'!AT60</f>
        <v>0</v>
      </c>
      <c r="E58" s="1">
        <f>data!AT59</f>
        <v>506</v>
      </c>
      <c r="F58" s="238" t="str">
        <f t="shared" si="0"/>
      </c>
      <c r="G58" s="238">
        <f t="shared" si="5"/>
        <v>98029.29662055333</v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781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782</v>
      </c>
      <c r="B60" s="275">
        <f>'Prior Year'!AV86</f>
        <v>0</v>
      </c>
      <c r="C60" s="275">
        <f>data!AV85</f>
        <v>11257409.060000002</v>
      </c>
      <c r="D60" s="275" t="s">
        <v>753</v>
      </c>
      <c r="E60" s="4" t="s">
        <v>753</v>
      </c>
      <c r="F60" s="238"/>
      <c r="G60" s="238"/>
      <c r="H60" s="6"/>
      <c r="I60" s="275" t="str">
        <f t="shared" si="6"/>
      </c>
      <c r="M60" s="7"/>
    </row>
    <row r="61">
      <c r="A61" s="1" t="s">
        <v>783</v>
      </c>
      <c r="B61" s="275">
        <f>'Prior Year'!AW86</f>
        <v>0</v>
      </c>
      <c r="C61" s="275">
        <f>data!AW85</f>
        <v>43967947.16</v>
      </c>
      <c r="D61" s="275" t="s">
        <v>753</v>
      </c>
      <c r="E61" s="4" t="s">
        <v>753</v>
      </c>
      <c r="F61" s="238"/>
      <c r="G61" s="238"/>
      <c r="H61" s="6"/>
      <c r="I61" s="275" t="str">
        <f t="shared" si="6"/>
      </c>
      <c r="M61" s="7"/>
    </row>
    <row r="62">
      <c r="A62" s="1" t="s">
        <v>784</v>
      </c>
      <c r="B62" s="275">
        <f>'Prior Year'!AX86</f>
        <v>0</v>
      </c>
      <c r="C62" s="275">
        <f>data!AX85</f>
        <v>0</v>
      </c>
      <c r="D62" s="275" t="s">
        <v>753</v>
      </c>
      <c r="E62" s="4" t="s">
        <v>753</v>
      </c>
      <c r="F62" s="238"/>
      <c r="G62" s="238"/>
      <c r="H62" s="6"/>
      <c r="I62" s="275" t="str">
        <f t="shared" si="6"/>
      </c>
      <c r="M62" s="7"/>
    </row>
    <row r="63">
      <c r="A63" s="1" t="s">
        <v>785</v>
      </c>
      <c r="B63" s="275">
        <f>'Prior Year'!AY86</f>
        <v>0</v>
      </c>
      <c r="C63" s="275">
        <f>data!AY85</f>
        <v>9349252.6</v>
      </c>
      <c r="D63" s="275">
        <f>'Prior Year'!AY60</f>
        <v>0</v>
      </c>
      <c r="E63" s="1">
        <f>data!AY59</f>
        <v>587216</v>
      </c>
      <c r="F63" s="238" t="str">
        <f>IF(B63=0,"",IF(D63=0,"",B63/D63))</f>
      </c>
      <c r="G63" s="238">
        <f t="shared" si="5"/>
        <v>15.921317879621808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786</v>
      </c>
      <c r="B64" s="275">
        <f>'Prior Year'!AZ86</f>
        <v>0</v>
      </c>
      <c r="C64" s="275">
        <f>data!AZ85</f>
        <v>2845333.6400000006</v>
      </c>
      <c r="D64" s="275">
        <f>'Prior Year'!AZ60</f>
        <v>0</v>
      </c>
      <c r="E64" s="1">
        <f>data!AZ59</f>
        <v>0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787</v>
      </c>
      <c r="B65" s="275">
        <f>'Prior Year'!BA86</f>
        <v>0</v>
      </c>
      <c r="C65" s="275">
        <f>data!BA85</f>
        <v>808175.47000000009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788</v>
      </c>
      <c r="B66" s="275">
        <f>'Prior Year'!BB86</f>
        <v>0</v>
      </c>
      <c r="C66" s="275">
        <f>data!BB85</f>
        <v>14738671.969999999</v>
      </c>
      <c r="D66" s="275" t="s">
        <v>753</v>
      </c>
      <c r="E66" s="4" t="s">
        <v>753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789</v>
      </c>
      <c r="B67" s="275">
        <f>'Prior Year'!BC86</f>
        <v>0</v>
      </c>
      <c r="C67" s="275">
        <f>data!BC85</f>
        <v>0</v>
      </c>
      <c r="D67" s="275" t="s">
        <v>753</v>
      </c>
      <c r="E67" s="4" t="s">
        <v>753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790</v>
      </c>
      <c r="B68" s="275">
        <f>'Prior Year'!BD86</f>
        <v>0</v>
      </c>
      <c r="C68" s="275">
        <f>data!BD85</f>
        <v>4746293.47</v>
      </c>
      <c r="D68" s="275" t="s">
        <v>753</v>
      </c>
      <c r="E68" s="4" t="s">
        <v>753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791</v>
      </c>
      <c r="B69" s="275">
        <f>'Prior Year'!BE86</f>
        <v>0</v>
      </c>
      <c r="C69" s="275">
        <f>data!BE85</f>
        <v>69000202.72</v>
      </c>
      <c r="D69" s="275">
        <f>'Prior Year'!BE60</f>
        <v>0</v>
      </c>
      <c r="E69" s="1">
        <f>data!BE59</f>
        <v>1718490</v>
      </c>
      <c r="F69" s="238" t="str">
        <f>IF(B69=0,"",IF(D69=0,"",B69/D69))</f>
      </c>
      <c r="G69" s="238">
        <f t="shared" si="5"/>
        <v>40.151646340682809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792</v>
      </c>
      <c r="B70" s="275">
        <f>'Prior Year'!BF86</f>
        <v>0</v>
      </c>
      <c r="C70" s="275">
        <f>data!BF85</f>
        <v>17937194.519999996</v>
      </c>
      <c r="D70" s="275" t="s">
        <v>753</v>
      </c>
      <c r="E70" s="4" t="s">
        <v>753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793</v>
      </c>
      <c r="B71" s="275">
        <f>'Prior Year'!BG86</f>
        <v>0</v>
      </c>
      <c r="C71" s="275">
        <f>data!BG85</f>
        <v>1615216.4499999997</v>
      </c>
      <c r="D71" s="275" t="s">
        <v>753</v>
      </c>
      <c r="E71" s="4" t="s">
        <v>753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794</v>
      </c>
      <c r="B72" s="275">
        <f>'Prior Year'!BH86</f>
        <v>0</v>
      </c>
      <c r="C72" s="275">
        <f>data!BH85</f>
        <v>101997559.24</v>
      </c>
      <c r="D72" s="275" t="s">
        <v>753</v>
      </c>
      <c r="E72" s="4" t="s">
        <v>753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795</v>
      </c>
      <c r="B73" s="275">
        <f>'Prior Year'!BI86</f>
        <v>0</v>
      </c>
      <c r="C73" s="275">
        <f>data!BI85</f>
        <v>-39747521.969999991</v>
      </c>
      <c r="D73" s="275" t="s">
        <v>753</v>
      </c>
      <c r="E73" s="4" t="s">
        <v>753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796</v>
      </c>
      <c r="B74" s="275">
        <f>'Prior Year'!BJ86</f>
        <v>0</v>
      </c>
      <c r="C74" s="275">
        <f>data!BJ85</f>
        <v>9152495.3299999982</v>
      </c>
      <c r="D74" s="275" t="s">
        <v>753</v>
      </c>
      <c r="E74" s="4" t="s">
        <v>753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797</v>
      </c>
      <c r="B75" s="275">
        <f>'Prior Year'!BK86</f>
        <v>0</v>
      </c>
      <c r="C75" s="275">
        <f>data!BK85</f>
        <v>25232487.560000002</v>
      </c>
      <c r="D75" s="275" t="s">
        <v>753</v>
      </c>
      <c r="E75" s="4" t="s">
        <v>753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798</v>
      </c>
      <c r="B76" s="275">
        <f>'Prior Year'!BL86</f>
        <v>0</v>
      </c>
      <c r="C76" s="275">
        <f>data!BL85</f>
        <v>3498577.15</v>
      </c>
      <c r="D76" s="275" t="s">
        <v>753</v>
      </c>
      <c r="E76" s="4" t="s">
        <v>753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799</v>
      </c>
      <c r="B77" s="275">
        <f>'Prior Year'!BM86</f>
        <v>0</v>
      </c>
      <c r="C77" s="275">
        <f>data!BM85</f>
        <v>0</v>
      </c>
      <c r="D77" s="275" t="s">
        <v>753</v>
      </c>
      <c r="E77" s="4" t="s">
        <v>753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800</v>
      </c>
      <c r="B78" s="275">
        <f>'Prior Year'!BN86</f>
        <v>0</v>
      </c>
      <c r="C78" s="275">
        <f>data!BN85</f>
        <v>73220994.92</v>
      </c>
      <c r="D78" s="275" t="s">
        <v>753</v>
      </c>
      <c r="E78" s="4" t="s">
        <v>753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801</v>
      </c>
      <c r="B79" s="275">
        <f>'Prior Year'!BO86</f>
        <v>0</v>
      </c>
      <c r="C79" s="275">
        <f>data!BO85</f>
        <v>0</v>
      </c>
      <c r="D79" s="275" t="s">
        <v>753</v>
      </c>
      <c r="E79" s="4" t="s">
        <v>753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802</v>
      </c>
      <c r="B80" s="275">
        <f>'Prior Year'!BP86</f>
        <v>0</v>
      </c>
      <c r="C80" s="275">
        <f>data!BP85</f>
        <v>0</v>
      </c>
      <c r="D80" s="275" t="s">
        <v>753</v>
      </c>
      <c r="E80" s="4" t="s">
        <v>753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803</v>
      </c>
      <c r="B81" s="275">
        <f>'Prior Year'!BQ86</f>
        <v>0</v>
      </c>
      <c r="C81" s="275">
        <f>data!BQ85</f>
        <v>0</v>
      </c>
      <c r="D81" s="275" t="s">
        <v>753</v>
      </c>
      <c r="E81" s="4" t="s">
        <v>753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804</v>
      </c>
      <c r="B82" s="275">
        <f>'Prior Year'!BR86</f>
        <v>0</v>
      </c>
      <c r="C82" s="275">
        <f>data!BR85</f>
        <v>9347983.1</v>
      </c>
      <c r="D82" s="275" t="s">
        <v>753</v>
      </c>
      <c r="E82" s="4" t="s">
        <v>753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805</v>
      </c>
      <c r="B83" s="275">
        <f>'Prior Year'!BS86</f>
        <v>0</v>
      </c>
      <c r="C83" s="275">
        <f>data!BS85</f>
        <v>688066.29</v>
      </c>
      <c r="D83" s="275" t="s">
        <v>753</v>
      </c>
      <c r="E83" s="4" t="s">
        <v>753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806</v>
      </c>
      <c r="B84" s="275">
        <f>'Prior Year'!BT86</f>
        <v>0</v>
      </c>
      <c r="C84" s="275">
        <f>data!BT85</f>
        <v>0</v>
      </c>
      <c r="D84" s="275" t="s">
        <v>753</v>
      </c>
      <c r="E84" s="4" t="s">
        <v>753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807</v>
      </c>
      <c r="B85" s="275">
        <f>'Prior Year'!BU86</f>
        <v>0</v>
      </c>
      <c r="C85" s="275">
        <f>data!BU85</f>
        <v>0</v>
      </c>
      <c r="D85" s="275" t="s">
        <v>753</v>
      </c>
      <c r="E85" s="4" t="s">
        <v>753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808</v>
      </c>
      <c r="B86" s="275">
        <f>'Prior Year'!BV86</f>
        <v>0</v>
      </c>
      <c r="C86" s="275">
        <f>data!BV85</f>
        <v>11707051.65</v>
      </c>
      <c r="D86" s="275" t="s">
        <v>753</v>
      </c>
      <c r="E86" s="4" t="s">
        <v>753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809</v>
      </c>
      <c r="B87" s="275">
        <f>'Prior Year'!BW86</f>
        <v>0</v>
      </c>
      <c r="C87" s="275">
        <f>data!BW85</f>
        <v>11716538.44</v>
      </c>
      <c r="D87" s="275" t="s">
        <v>753</v>
      </c>
      <c r="E87" s="4" t="s">
        <v>753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810</v>
      </c>
      <c r="B88" s="275">
        <f>'Prior Year'!BX86</f>
        <v>0</v>
      </c>
      <c r="C88" s="275">
        <f>data!BX85</f>
        <v>29116959.400000002</v>
      </c>
      <c r="D88" s="275" t="s">
        <v>753</v>
      </c>
      <c r="E88" s="4" t="s">
        <v>753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811</v>
      </c>
      <c r="B89" s="275">
        <f>'Prior Year'!BY86</f>
        <v>0</v>
      </c>
      <c r="C89" s="275">
        <f>data!BY85</f>
        <v>4986419.82</v>
      </c>
      <c r="D89" s="275" t="s">
        <v>753</v>
      </c>
      <c r="E89" s="4" t="s">
        <v>753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812</v>
      </c>
      <c r="B90" s="275">
        <f>'Prior Year'!BZ86</f>
        <v>0</v>
      </c>
      <c r="C90" s="275">
        <f>data!BZ85</f>
        <v>13153602.189999998</v>
      </c>
      <c r="D90" s="275" t="s">
        <v>753</v>
      </c>
      <c r="E90" s="4" t="s">
        <v>753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813</v>
      </c>
      <c r="B91" s="275">
        <f>'Prior Year'!CA86</f>
        <v>0</v>
      </c>
      <c r="C91" s="275">
        <f>data!CA85</f>
        <v>2668309.3</v>
      </c>
      <c r="D91" s="275" t="s">
        <v>753</v>
      </c>
      <c r="E91" s="4" t="s">
        <v>753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814</v>
      </c>
      <c r="B92" s="275">
        <f>'Prior Year'!CB86</f>
        <v>0</v>
      </c>
      <c r="C92" s="275">
        <f>data!CB85</f>
        <v>190027.56000000003</v>
      </c>
      <c r="D92" s="275" t="s">
        <v>753</v>
      </c>
      <c r="E92" s="4" t="s">
        <v>753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815</v>
      </c>
      <c r="B93" s="275">
        <f>'Prior Year'!CC86</f>
        <v>0</v>
      </c>
      <c r="C93" s="275">
        <f>data!CC85</f>
        <v>149099466.74</v>
      </c>
      <c r="D93" s="275" t="s">
        <v>753</v>
      </c>
      <c r="E93" s="4" t="s">
        <v>753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816</v>
      </c>
      <c r="B94" s="275">
        <f>'Prior Year'!CD86</f>
        <v>0</v>
      </c>
      <c r="C94" s="275">
        <f>data!CD85</f>
        <v>0</v>
      </c>
      <c r="D94" s="275" t="s">
        <v>753</v>
      </c>
      <c r="E94" s="4" t="s">
        <v>753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817</v>
      </c>
    </row>
    <row r="3">
      <c r="A3" s="11" t="s">
        <v>818</v>
      </c>
    </row>
    <row r="4">
      <c r="A4" s="330" t="s">
        <v>819</v>
      </c>
    </row>
    <row r="5">
      <c r="A5" s="331" t="s">
        <v>820</v>
      </c>
    </row>
    <row r="6">
      <c r="A6" s="329"/>
    </row>
    <row r="7">
      <c r="A7" s="330" t="s">
        <v>821</v>
      </c>
    </row>
    <row r="8">
      <c r="A8" s="331" t="s">
        <v>822</v>
      </c>
    </row>
    <row r="11">
      <c r="A11" s="13" t="s">
        <v>823</v>
      </c>
      <c r="D11" s="276">
        <f>data!C380</f>
        <v>154849017</v>
      </c>
    </row>
    <row r="12">
      <c r="A12" s="13" t="s">
        <v>824</v>
      </c>
      <c r="D12" s="276" t="str">
        <f>IF(OR(data!C380&gt;1000000,data!C380/(data!D360+data!D383)&gt;0.01),"Yes","No")</f>
        <v>Yes</v>
      </c>
    </row>
    <row r="14">
      <c r="A14" s="13" t="s">
        <v>825</v>
      </c>
      <c r="D14" s="14" t="s">
        <v>826</v>
      </c>
    </row>
    <row r="15">
      <c r="A15" s="12" t="s">
        <v>827</v>
      </c>
      <c r="D15" s="15"/>
    </row>
    <row r="16">
      <c r="A16" s="12" t="s">
        <v>827</v>
      </c>
      <c r="D16" s="15"/>
    </row>
    <row r="17">
      <c r="A17" s="12" t="s">
        <v>827</v>
      </c>
      <c r="D17" s="15"/>
    </row>
    <row r="18">
      <c r="A18" s="12" t="s">
        <v>827</v>
      </c>
      <c r="D18" s="15"/>
    </row>
    <row r="19">
      <c r="A19" s="12" t="s">
        <v>827</v>
      </c>
      <c r="D19" s="15"/>
    </row>
    <row r="20">
      <c r="A20" s="12" t="s">
        <v>827</v>
      </c>
      <c r="D20" s="15"/>
    </row>
    <row r="21">
      <c r="A21" s="12" t="s">
        <v>827</v>
      </c>
      <c r="D21" s="15"/>
    </row>
    <row r="25">
      <c r="A25" s="13" t="s">
        <v>828</v>
      </c>
      <c r="D25" s="277">
        <f>data!C414</f>
        <v>1103983</v>
      </c>
    </row>
    <row r="26">
      <c r="A26" s="13" t="s">
        <v>824</v>
      </c>
      <c r="D26" s="277" t="str">
        <f>IF(OR(data!C414&gt;1000000,data!C414/(data!D416)&gt;0.01),"Yes","No")</f>
        <v>Yes</v>
      </c>
    </row>
    <row r="28">
      <c r="A28" s="13" t="s">
        <v>825</v>
      </c>
      <c r="D28" s="14" t="s">
        <v>826</v>
      </c>
    </row>
    <row r="29">
      <c r="A29" s="12" t="s">
        <v>829</v>
      </c>
      <c r="D29" s="15"/>
    </row>
    <row r="30">
      <c r="A30" s="12" t="s">
        <v>829</v>
      </c>
      <c r="D30" s="15"/>
    </row>
    <row r="31">
      <c r="A31" s="12" t="s">
        <v>829</v>
      </c>
      <c r="D31" s="15"/>
    </row>
    <row r="32">
      <c r="A32" s="12" t="s">
        <v>829</v>
      </c>
      <c r="D32" s="15"/>
    </row>
    <row r="33">
      <c r="A33" s="12" t="s">
        <v>829</v>
      </c>
      <c r="D33" s="15"/>
    </row>
    <row r="34">
      <c r="A34" s="12" t="s">
        <v>829</v>
      </c>
      <c r="D34" s="15"/>
    </row>
    <row r="35">
      <c r="A35" s="12" t="s">
        <v>829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830</v>
      </c>
    </row>
    <row r="2" ht="20.1" customHeight="1">
      <c r="A2" s="76" t="s">
        <v>831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6/30/2022</v>
      </c>
      <c r="C4" s="78"/>
      <c r="D4" s="79"/>
      <c r="E4" s="80"/>
      <c r="F4" s="78" t="str">
        <f>"License Number:  "&amp;"H-"&amp;FIXED(data!C97,0)</f>
        <v>License Number:  H-128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University of Washington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98195</v>
      </c>
      <c r="E6" s="80"/>
      <c r="F6" s="80"/>
      <c r="G6" s="81"/>
    </row>
    <row r="7" ht="20.1" customHeight="1">
      <c r="A7" s="77">
        <v>4</v>
      </c>
      <c r="B7" s="78" t="s">
        <v>832</v>
      </c>
      <c r="C7" s="81"/>
      <c r="D7" s="78" t="str">
        <f>"  "&amp;data!C103</f>
        <v>  King</v>
      </c>
      <c r="E7" s="80"/>
      <c r="F7" s="80"/>
      <c r="G7" s="81"/>
    </row>
    <row r="8" ht="20.1" customHeight="1">
      <c r="A8" s="77">
        <v>5</v>
      </c>
      <c r="B8" s="78" t="s">
        <v>833</v>
      </c>
      <c r="C8" s="81"/>
      <c r="D8" s="78" t="str">
        <f>"  "&amp;data!C104</f>
        <v>  Cindy Hecker</v>
      </c>
      <c r="E8" s="80"/>
      <c r="F8" s="80"/>
      <c r="G8" s="81"/>
    </row>
    <row r="9" ht="20.1" customHeight="1">
      <c r="A9" s="77">
        <v>6</v>
      </c>
      <c r="B9" s="78" t="s">
        <v>834</v>
      </c>
      <c r="C9" s="81"/>
      <c r="D9" s="78" t="str">
        <f>"  "&amp;data!C105</f>
        <v>  Jacqueline Cabe</v>
      </c>
      <c r="E9" s="80"/>
      <c r="F9" s="80"/>
      <c r="G9" s="81"/>
    </row>
    <row r="10" ht="20.1" customHeight="1">
      <c r="A10" s="77">
        <v>7</v>
      </c>
      <c r="B10" s="78" t="s">
        <v>835</v>
      </c>
      <c r="C10" s="81"/>
      <c r="D10" s="78" t="str">
        <f>"  "&amp;data!C107</f>
        <v>  206-598-6364</v>
      </c>
      <c r="E10" s="80"/>
      <c r="F10" s="80"/>
      <c r="G10" s="81"/>
    </row>
    <row r="11" ht="20.1" customHeight="1">
      <c r="A11" s="77">
        <v>8</v>
      </c>
      <c r="B11" s="78" t="s">
        <v>836</v>
      </c>
      <c r="C11" s="81"/>
      <c r="D11" s="78" t="str">
        <f>"  "&amp;data!C108</f>
        <v>  206-598-6292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837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  <v> X</v>
      </c>
      <c r="B16" s="81" t="s">
        <v>307</v>
      </c>
      <c r="C16" s="93" t="str">
        <f>IF(data!C117&gt;0," X","")</f>
      </c>
      <c r="D16" s="94" t="s">
        <v>838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839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840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841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842</v>
      </c>
      <c r="C23" s="78"/>
      <c r="D23" s="78"/>
      <c r="E23" s="78"/>
      <c r="F23" s="77">
        <f>data!C127</f>
        <v>30705</v>
      </c>
      <c r="G23" s="81">
        <f>data!D127</f>
        <v>207897</v>
      </c>
    </row>
    <row r="24" ht="20.1" customHeight="1">
      <c r="A24" s="77"/>
      <c r="B24" s="78" t="s">
        <v>843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844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0</v>
      </c>
      <c r="G26" s="81">
        <f>data!D130</f>
        <v>0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845</v>
      </c>
      <c r="C29" s="81"/>
      <c r="D29" s="93" t="s">
        <v>194</v>
      </c>
      <c r="E29" s="97" t="s">
        <v>845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135</v>
      </c>
      <c r="E30" s="78" t="s">
        <v>349</v>
      </c>
      <c r="F30" s="81"/>
      <c r="G30" s="81">
        <f>data!C139</f>
        <v>0</v>
      </c>
    </row>
    <row r="31" ht="20.1" customHeight="1">
      <c r="A31" s="77"/>
      <c r="B31" s="97" t="s">
        <v>846</v>
      </c>
      <c r="C31" s="81"/>
      <c r="D31" s="81">
        <f>data!C133</f>
        <v>343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847</v>
      </c>
      <c r="C32" s="81"/>
      <c r="D32" s="81">
        <f>data!C134</f>
        <v>107</v>
      </c>
      <c r="E32" s="78" t="s">
        <v>848</v>
      </c>
      <c r="F32" s="81"/>
      <c r="G32" s="81">
        <f>data!C141</f>
        <v>0</v>
      </c>
    </row>
    <row r="33" ht="20.1" customHeight="1">
      <c r="A33" s="77"/>
      <c r="B33" s="97" t="s">
        <v>849</v>
      </c>
      <c r="C33" s="81"/>
      <c r="D33" s="81">
        <f>data!C135</f>
        <v>0</v>
      </c>
      <c r="E33" s="78" t="s">
        <v>850</v>
      </c>
      <c r="F33" s="81"/>
      <c r="G33" s="81">
        <f>data!C142</f>
        <v>0</v>
      </c>
    </row>
    <row r="34" ht="20.1" customHeight="1">
      <c r="A34" s="77"/>
      <c r="B34" s="97" t="s">
        <v>851</v>
      </c>
      <c r="C34" s="81"/>
      <c r="D34" s="81">
        <f>data!C136</f>
        <v>40</v>
      </c>
      <c r="E34" s="78" t="s">
        <v>352</v>
      </c>
      <c r="F34" s="81"/>
      <c r="G34" s="81">
        <f>data!E143</f>
        <v>672</v>
      </c>
    </row>
    <row r="35" ht="20.1" customHeight="1">
      <c r="A35" s="77"/>
      <c r="B35" s="97" t="s">
        <v>852</v>
      </c>
      <c r="C35" s="81"/>
      <c r="D35" s="81">
        <f>data!C137</f>
        <v>20</v>
      </c>
      <c r="E35" s="78" t="s">
        <v>853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27</v>
      </c>
      <c r="E36" s="78" t="s">
        <v>353</v>
      </c>
      <c r="F36" s="81"/>
      <c r="G36" s="81">
        <f>data!C144</f>
        <v>672</v>
      </c>
    </row>
    <row r="37" ht="20.1" customHeight="1">
      <c r="A37" s="77"/>
      <c r="E37" s="78" t="s">
        <v>354</v>
      </c>
      <c r="F37" s="81"/>
      <c r="G37" s="81">
        <f>data!C145</f>
        <v>0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854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855</v>
      </c>
      <c r="G1" s="75" t="s">
        <v>856</v>
      </c>
    </row>
    <row r="2" ht="20.1" customHeight="1">
      <c r="A2" s="1" t="str">
        <f>"Hospital: "&amp;data!C98</f>
        <v>Hospital: University of Washington Medical Center</v>
      </c>
      <c r="G2" s="4" t="s">
        <v>857</v>
      </c>
    </row>
    <row r="3" ht="20.1" customHeight="1">
      <c r="G3" s="4" t="str">
        <f>"FYE: "&amp;data!C96</f>
        <v>FYE: 6/30/2022</v>
      </c>
    </row>
    <row r="4" ht="20.1" customHeight="1">
      <c r="A4" s="135" t="s">
        <v>858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859</v>
      </c>
      <c r="C5" s="88"/>
      <c r="D5" s="88"/>
      <c r="E5" s="139" t="s">
        <v>364</v>
      </c>
      <c r="F5" s="88"/>
      <c r="G5" s="88"/>
    </row>
    <row r="6" ht="20.1" customHeight="1">
      <c r="A6" s="140" t="s">
        <v>860</v>
      </c>
      <c r="B6" s="93" t="s">
        <v>337</v>
      </c>
      <c r="C6" s="93" t="s">
        <v>861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11325</v>
      </c>
      <c r="C7" s="141">
        <f>data!B155</f>
        <v>89796</v>
      </c>
      <c r="D7" s="141">
        <f>data!B156</f>
        <v>284938</v>
      </c>
      <c r="E7" s="141">
        <f>data!B157</f>
        <v>1081880176</v>
      </c>
      <c r="F7" s="141">
        <f>data!B158</f>
        <v>840863321</v>
      </c>
      <c r="G7" s="141">
        <f>data!B157+data!B158</f>
        <v>1922743497</v>
      </c>
    </row>
    <row r="8" ht="20.1" customHeight="1">
      <c r="A8" s="77" t="s">
        <v>359</v>
      </c>
      <c r="B8" s="141">
        <f>data!C154</f>
        <v>5342</v>
      </c>
      <c r="C8" s="141">
        <f>data!C155</f>
        <v>40766</v>
      </c>
      <c r="D8" s="141">
        <f>data!C156</f>
        <v>121242</v>
      </c>
      <c r="E8" s="141">
        <f>data!C157</f>
        <v>462019058</v>
      </c>
      <c r="F8" s="141">
        <f>data!C158</f>
        <v>320373313</v>
      </c>
      <c r="G8" s="141">
        <f>data!C157+data!C158</f>
        <v>782392371</v>
      </c>
    </row>
    <row r="9" ht="20.1" customHeight="1">
      <c r="A9" s="77" t="s">
        <v>862</v>
      </c>
      <c r="B9" s="141">
        <f>data!D154</f>
        <v>14038</v>
      </c>
      <c r="C9" s="141">
        <f>data!D155</f>
        <v>77335</v>
      </c>
      <c r="D9" s="141">
        <f>data!D156</f>
        <v>457524</v>
      </c>
      <c r="E9" s="141">
        <f>data!D157</f>
        <v>1037657934</v>
      </c>
      <c r="F9" s="141">
        <f>data!D158</f>
        <v>1220319461</v>
      </c>
      <c r="G9" s="141">
        <f>data!D157+data!D158</f>
        <v>2257977395</v>
      </c>
    </row>
    <row r="10" ht="20.1" customHeight="1">
      <c r="A10" s="92" t="s">
        <v>230</v>
      </c>
      <c r="B10" s="141">
        <f>data!E154</f>
        <v>30705</v>
      </c>
      <c r="C10" s="141">
        <f>data!E155</f>
        <v>207897</v>
      </c>
      <c r="D10" s="141">
        <f>data!E156</f>
        <v>863704</v>
      </c>
      <c r="E10" s="141">
        <f>data!E157</f>
        <v>2581557168</v>
      </c>
      <c r="F10" s="141">
        <f>data!E158</f>
        <v>2381556095</v>
      </c>
      <c r="G10" s="141">
        <f>E10+F10</f>
        <v>4963113263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863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859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860</v>
      </c>
      <c r="B15" s="93" t="s">
        <v>337</v>
      </c>
      <c r="C15" s="93" t="s">
        <v>861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359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862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864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859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860</v>
      </c>
      <c r="B24" s="93" t="s">
        <v>337</v>
      </c>
      <c r="C24" s="93" t="s">
        <v>861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862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865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866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867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868</v>
      </c>
    </row>
    <row r="2" ht="20.1" customHeight="1">
      <c r="A2" s="100"/>
    </row>
    <row r="3" ht="20.1" customHeight="1">
      <c r="A3" s="134" t="str">
        <f>"Hospital: "&amp;data!C98</f>
        <v>Hospital: University of Washington Medical Center</v>
      </c>
      <c r="B3" s="83"/>
      <c r="C3" s="156" t="str">
        <f>"FYE: "&amp;data!C96</f>
        <v>FYE: 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869</v>
      </c>
      <c r="C6" s="77">
        <f>data!C181</f>
        <v>40621314.46</v>
      </c>
    </row>
    <row r="7" ht="20.1" customHeight="1">
      <c r="A7" s="158">
        <v>3</v>
      </c>
      <c r="B7" s="97" t="s">
        <v>370</v>
      </c>
      <c r="C7" s="77">
        <f>data!C182</f>
        <v>1149898.38</v>
      </c>
    </row>
    <row r="8" ht="20.1" customHeight="1">
      <c r="A8" s="158">
        <v>4</v>
      </c>
      <c r="B8" s="78" t="s">
        <v>371</v>
      </c>
      <c r="C8" s="77">
        <f>data!C183</f>
        <v>3558072.29</v>
      </c>
    </row>
    <row r="9" ht="20.1" customHeight="1">
      <c r="A9" s="158">
        <v>5</v>
      </c>
      <c r="B9" s="78" t="s">
        <v>372</v>
      </c>
      <c r="C9" s="77">
        <f>data!C184</f>
        <v>89143610.09</v>
      </c>
    </row>
    <row r="10" ht="20.1" customHeight="1">
      <c r="A10" s="158">
        <v>6</v>
      </c>
      <c r="B10" s="78" t="s">
        <v>373</v>
      </c>
      <c r="C10" s="77">
        <f>data!C185</f>
        <v>0</v>
      </c>
    </row>
    <row r="11" ht="20.1" customHeight="1">
      <c r="A11" s="158">
        <v>7</v>
      </c>
      <c r="B11" s="78" t="s">
        <v>374</v>
      </c>
      <c r="C11" s="77">
        <f>data!C186</f>
        <v>-60439050.09</v>
      </c>
    </row>
    <row r="12" ht="20.1" customHeight="1">
      <c r="A12" s="158">
        <v>8</v>
      </c>
      <c r="B12" s="78" t="s">
        <v>375</v>
      </c>
      <c r="C12" s="77">
        <f>data!C187</f>
        <v>3867462.08</v>
      </c>
    </row>
    <row r="13" ht="20.1" customHeight="1">
      <c r="A13" s="158">
        <v>9</v>
      </c>
      <c r="B13" s="78" t="s">
        <v>375</v>
      </c>
      <c r="C13" s="77">
        <f>data!C188</f>
        <v>0</v>
      </c>
    </row>
    <row r="14" ht="20.1" customHeight="1">
      <c r="A14" s="158">
        <v>10</v>
      </c>
      <c r="B14" s="78" t="s">
        <v>870</v>
      </c>
      <c r="C14" s="77">
        <f>data!D189</f>
        <v>77901307.21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871</v>
      </c>
      <c r="C18" s="77">
        <f>data!C191</f>
        <v>5299078</v>
      </c>
    </row>
    <row r="19" ht="20.1" customHeight="1">
      <c r="A19" s="77">
        <v>13</v>
      </c>
      <c r="B19" s="78" t="s">
        <v>872</v>
      </c>
      <c r="C19" s="77">
        <f>data!C192</f>
        <v>6644987</v>
      </c>
    </row>
    <row r="20" ht="20.1" customHeight="1">
      <c r="A20" s="77">
        <v>14</v>
      </c>
      <c r="B20" s="78" t="s">
        <v>873</v>
      </c>
      <c r="C20" s="77">
        <f>data!D193</f>
        <v>11944065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874</v>
      </c>
      <c r="C24" s="162"/>
    </row>
    <row r="25" ht="20.1" customHeight="1">
      <c r="A25" s="77">
        <v>17</v>
      </c>
      <c r="B25" s="78" t="s">
        <v>875</v>
      </c>
      <c r="C25" s="77">
        <f>data!C195</f>
        <v>8664483</v>
      </c>
    </row>
    <row r="26" ht="20.1" customHeight="1">
      <c r="A26" s="77">
        <v>18</v>
      </c>
      <c r="B26" s="78" t="s">
        <v>381</v>
      </c>
      <c r="C26" s="77">
        <f>data!C196</f>
        <v>2750986</v>
      </c>
    </row>
    <row r="27" ht="20.1" customHeight="1">
      <c r="A27" s="77">
        <v>19</v>
      </c>
      <c r="B27" s="78" t="s">
        <v>876</v>
      </c>
      <c r="C27" s="77">
        <f>data!D197</f>
        <v>11415469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877</v>
      </c>
      <c r="C30" s="147"/>
    </row>
    <row r="31" ht="20.1" customHeight="1">
      <c r="A31" s="77">
        <v>21</v>
      </c>
      <c r="B31" s="78" t="s">
        <v>383</v>
      </c>
      <c r="C31" s="77">
        <f>data!C199</f>
        <v>1623511</v>
      </c>
    </row>
    <row r="32" ht="20.1" customHeight="1">
      <c r="A32" s="77">
        <v>22</v>
      </c>
      <c r="B32" s="78" t="s">
        <v>878</v>
      </c>
      <c r="C32" s="77">
        <f>data!C200</f>
        <v>0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879</v>
      </c>
      <c r="C34" s="77">
        <f>data!D202</f>
        <v>1623511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880</v>
      </c>
      <c r="C38" s="77">
        <f>data!C204</f>
        <v>20487154</v>
      </c>
    </row>
    <row r="39" ht="20.1" customHeight="1">
      <c r="A39" s="77">
        <v>27</v>
      </c>
      <c r="B39" s="78" t="s">
        <v>387</v>
      </c>
      <c r="C39" s="77">
        <f>data!C205</f>
        <v>0</v>
      </c>
    </row>
    <row r="40" ht="20.1" customHeight="1">
      <c r="A40" s="77">
        <v>28</v>
      </c>
      <c r="B40" s="78" t="s">
        <v>881</v>
      </c>
      <c r="C40" s="77">
        <f>data!D206</f>
        <v>20487154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882</v>
      </c>
    </row>
    <row r="3" ht="20.1" customHeight="1">
      <c r="A3" s="134" t="str">
        <f>"Hospital: "&amp;data!C98</f>
        <v>Hospital: University of Washington Medical Center</v>
      </c>
      <c r="F3" s="156" t="str">
        <f>"FYE: "&amp;data!C96</f>
        <v>FYE: 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883</v>
      </c>
      <c r="D5" s="165"/>
      <c r="E5" s="165"/>
      <c r="F5" s="165" t="s">
        <v>884</v>
      </c>
    </row>
    <row r="6" ht="20.1" customHeight="1">
      <c r="A6" s="166"/>
      <c r="B6" s="84"/>
      <c r="C6" s="167" t="s">
        <v>885</v>
      </c>
      <c r="D6" s="167" t="s">
        <v>391</v>
      </c>
      <c r="E6" s="167" t="s">
        <v>886</v>
      </c>
      <c r="F6" s="167" t="s">
        <v>885</v>
      </c>
    </row>
    <row r="7" ht="20.1" customHeight="1">
      <c r="A7" s="77">
        <v>1</v>
      </c>
      <c r="B7" s="81" t="s">
        <v>394</v>
      </c>
      <c r="C7" s="81">
        <f>data!B211</f>
        <v>10816822.11</v>
      </c>
      <c r="D7" s="81">
        <f>data!C225</f>
        <v>385701.52999999997</v>
      </c>
      <c r="E7" s="81">
        <f>data!D225</f>
        <v>0</v>
      </c>
      <c r="F7" s="81">
        <f>data!E211</f>
        <v>10816822.11</v>
      </c>
    </row>
    <row r="8" ht="20.1" customHeight="1">
      <c r="A8" s="77">
        <v>2</v>
      </c>
      <c r="B8" s="81" t="s">
        <v>395</v>
      </c>
      <c r="C8" s="81">
        <f>data!B212</f>
        <v>13670458.58</v>
      </c>
      <c r="D8" s="81">
        <f>data!C226</f>
        <v>29677190.58</v>
      </c>
      <c r="E8" s="81">
        <f>data!D226</f>
        <v>0</v>
      </c>
      <c r="F8" s="81">
        <f>data!E212</f>
        <v>13670458.58</v>
      </c>
    </row>
    <row r="9" ht="20.1" customHeight="1">
      <c r="A9" s="77">
        <v>3</v>
      </c>
      <c r="B9" s="81" t="s">
        <v>396</v>
      </c>
      <c r="C9" s="81">
        <f>data!B213</f>
        <v>938230219.25000012</v>
      </c>
      <c r="D9" s="81">
        <f>data!C227</f>
        <v>4239573.05</v>
      </c>
      <c r="E9" s="81">
        <f>data!D227</f>
        <v>1765477.41</v>
      </c>
      <c r="F9" s="81">
        <f>data!E213</f>
        <v>949876601.54000008</v>
      </c>
    </row>
    <row r="10" ht="20.1" customHeight="1">
      <c r="A10" s="77">
        <v>4</v>
      </c>
      <c r="B10" s="81" t="s">
        <v>887</v>
      </c>
      <c r="C10" s="81">
        <f>data!B214</f>
        <v>160342509.02000004</v>
      </c>
      <c r="D10" s="81">
        <f>data!C228</f>
        <v>0</v>
      </c>
      <c r="E10" s="81">
        <f>data!D228</f>
        <v>0</v>
      </c>
      <c r="F10" s="81">
        <f>data!E214</f>
        <v>160342509.02000004</v>
      </c>
    </row>
    <row r="11" ht="20.1" customHeight="1">
      <c r="A11" s="77">
        <v>5</v>
      </c>
      <c r="B11" s="81" t="s">
        <v>888</v>
      </c>
      <c r="C11" s="81">
        <f>data!B215</f>
        <v>3282198.25</v>
      </c>
      <c r="D11" s="81">
        <f>data!C229</f>
        <v>22837366.069999997</v>
      </c>
      <c r="E11" s="81">
        <f>data!D229</f>
        <v>43688445.7</v>
      </c>
      <c r="F11" s="81">
        <f>data!E215</f>
        <v>0</v>
      </c>
    </row>
    <row r="12" ht="20.1" customHeight="1">
      <c r="A12" s="77">
        <v>6</v>
      </c>
      <c r="B12" s="81" t="s">
        <v>889</v>
      </c>
      <c r="C12" s="81">
        <f>data!B216</f>
        <v>491868000.81999975</v>
      </c>
      <c r="D12" s="81">
        <f>data!C230</f>
        <v>0</v>
      </c>
      <c r="E12" s="81">
        <f>data!D230</f>
        <v>0</v>
      </c>
      <c r="F12" s="81">
        <f>data!E216</f>
        <v>481112453.86999977</v>
      </c>
    </row>
    <row r="13" ht="20.1" customHeight="1">
      <c r="A13" s="77">
        <v>7</v>
      </c>
      <c r="B13" s="81" t="s">
        <v>890</v>
      </c>
      <c r="C13" s="81">
        <f>data!B217</f>
        <v>1694166.6</v>
      </c>
      <c r="D13" s="81">
        <f>data!C231</f>
        <v>0</v>
      </c>
      <c r="E13" s="81">
        <f>data!D231</f>
        <v>0</v>
      </c>
      <c r="F13" s="81">
        <f>data!E217</f>
        <v>2474191.6</v>
      </c>
    </row>
    <row r="14" ht="20.1" customHeight="1">
      <c r="A14" s="77">
        <v>8</v>
      </c>
      <c r="B14" s="81" t="s">
        <v>401</v>
      </c>
      <c r="C14" s="81">
        <f>data!B218</f>
        <v>0</v>
      </c>
      <c r="D14" s="81">
        <f>data!C232</f>
        <v>0</v>
      </c>
      <c r="E14" s="81">
        <f>data!D232</f>
        <v>0</v>
      </c>
      <c r="F14" s="81">
        <f>data!E218</f>
        <v>0</v>
      </c>
    </row>
    <row r="15" ht="20.1" customHeight="1">
      <c r="A15" s="77">
        <v>9</v>
      </c>
      <c r="B15" s="81" t="s">
        <v>891</v>
      </c>
      <c r="C15" s="81">
        <f>data!B219</f>
        <v>53890567.690000013</v>
      </c>
      <c r="D15" s="81">
        <f>data!C233</f>
        <v>57139831.229999989</v>
      </c>
      <c r="E15" s="81">
        <f>data!D233</f>
        <v>45453923.11</v>
      </c>
      <c r="F15" s="81">
        <f>data!E219</f>
        <v>116873117.76</v>
      </c>
    </row>
    <row r="16" ht="20.1" customHeight="1">
      <c r="A16" s="77">
        <v>10</v>
      </c>
      <c r="B16" s="81" t="s">
        <v>615</v>
      </c>
      <c r="C16" s="81">
        <f>data!B220</f>
        <v>1673794942.3199997</v>
      </c>
      <c r="D16" s="81">
        <f>data!C234</f>
        <v>0</v>
      </c>
      <c r="E16" s="81">
        <f>data!D234</f>
        <v>0</v>
      </c>
      <c r="F16" s="81">
        <f>data!E220</f>
        <v>1735166154.4799998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883</v>
      </c>
      <c r="D21" s="4" t="s">
        <v>230</v>
      </c>
      <c r="E21" s="167"/>
      <c r="F21" s="167" t="s">
        <v>884</v>
      </c>
    </row>
    <row r="22" ht="20.1" customHeight="1">
      <c r="A22" s="168"/>
      <c r="B22" s="160"/>
      <c r="C22" s="167" t="s">
        <v>885</v>
      </c>
      <c r="D22" s="167" t="s">
        <v>892</v>
      </c>
      <c r="E22" s="167" t="s">
        <v>886</v>
      </c>
      <c r="F22" s="167" t="s">
        <v>885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9091525.1900000013</v>
      </c>
      <c r="D24" s="81">
        <f>data!C225</f>
        <v>385701.52999999997</v>
      </c>
      <c r="E24" s="81">
        <f>data!D225</f>
        <v>0</v>
      </c>
      <c r="F24" s="81">
        <f>data!E225</f>
        <v>9477226.72</v>
      </c>
    </row>
    <row r="25" ht="20.1" customHeight="1">
      <c r="A25" s="77">
        <v>13</v>
      </c>
      <c r="B25" s="81" t="s">
        <v>396</v>
      </c>
      <c r="C25" s="81">
        <f>data!B226</f>
        <v>489689125.72999996</v>
      </c>
      <c r="D25" s="81">
        <f>data!C226</f>
        <v>29677190.58</v>
      </c>
      <c r="E25" s="81">
        <f>data!D226</f>
        <v>0</v>
      </c>
      <c r="F25" s="81">
        <f>data!E226</f>
        <v>519366316.30999994</v>
      </c>
    </row>
    <row r="26" ht="20.1" customHeight="1">
      <c r="A26" s="77">
        <v>14</v>
      </c>
      <c r="B26" s="81" t="s">
        <v>887</v>
      </c>
      <c r="C26" s="81">
        <f>data!B227</f>
        <v>143932722.5</v>
      </c>
      <c r="D26" s="81">
        <f>data!C227</f>
        <v>4239573.05</v>
      </c>
      <c r="E26" s="81">
        <f>data!D227</f>
        <v>1765477.41</v>
      </c>
      <c r="F26" s="81">
        <f>data!E227</f>
        <v>146406818.14000002</v>
      </c>
    </row>
    <row r="27" ht="20.1" customHeight="1">
      <c r="A27" s="77">
        <v>15</v>
      </c>
      <c r="B27" s="81" t="s">
        <v>888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ht="20.1" customHeight="1">
      <c r="A28" s="77">
        <v>16</v>
      </c>
      <c r="B28" s="81" t="s">
        <v>889</v>
      </c>
      <c r="C28" s="81">
        <f>data!B229</f>
        <v>423754520.73999977</v>
      </c>
      <c r="D28" s="81">
        <f>data!C229</f>
        <v>22837366.069999997</v>
      </c>
      <c r="E28" s="81">
        <f>data!D229</f>
        <v>43688445.7</v>
      </c>
      <c r="F28" s="81">
        <f>data!E229</f>
        <v>402903441.10999978</v>
      </c>
    </row>
    <row r="29" ht="20.1" customHeight="1">
      <c r="A29" s="77">
        <v>17</v>
      </c>
      <c r="B29" s="81" t="s">
        <v>890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401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ht="20.1" customHeight="1">
      <c r="A31" s="77">
        <v>19</v>
      </c>
      <c r="B31" s="81" t="s">
        <v>891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615</v>
      </c>
      <c r="C32" s="81">
        <f>data!B233</f>
        <v>1066467894.1599997</v>
      </c>
      <c r="D32" s="81">
        <f>data!C233</f>
        <v>57139831.229999989</v>
      </c>
      <c r="E32" s="81">
        <f>data!D233</f>
        <v>45453923.11</v>
      </c>
      <c r="F32" s="81">
        <f>data!E233</f>
        <v>1078153802.2799997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893</v>
      </c>
      <c r="B1" s="76"/>
      <c r="C1" s="76"/>
      <c r="D1" s="75" t="s">
        <v>894</v>
      </c>
    </row>
    <row r="2" ht="20.1" customHeight="1">
      <c r="A2" s="134" t="str">
        <f>"Hospital: "&amp;data!C98</f>
        <v>Hospital: University of Washington Medical Center</v>
      </c>
      <c r="B2" s="83"/>
      <c r="C2" s="83"/>
      <c r="D2" s="156" t="str">
        <f>"FYE: "&amp;data!C96</f>
        <v>FYE: 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895</v>
      </c>
      <c r="C4" s="170" t="s">
        <v>896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19339676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1417357697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578355414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0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0</v>
      </c>
    </row>
    <row r="11" ht="20.1" customHeight="1">
      <c r="A11" s="77">
        <v>7</v>
      </c>
      <c r="B11" s="172">
        <v>5850</v>
      </c>
      <c r="C11" s="81" t="s">
        <v>897</v>
      </c>
      <c r="D11" s="81">
        <f>data!C243</f>
        <v>0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1072468383</v>
      </c>
    </row>
    <row r="13" ht="20.1" customHeight="1">
      <c r="A13" s="77">
        <v>9</v>
      </c>
      <c r="B13" s="81"/>
      <c r="C13" s="81" t="s">
        <v>898</v>
      </c>
      <c r="D13" s="81">
        <f>data!D245</f>
        <v>3068181494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899</v>
      </c>
      <c r="D16" s="77">
        <f>data!C247</f>
        <v>8932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26117732.939999998</v>
      </c>
    </row>
    <row r="19" ht="20.1" customHeight="1">
      <c r="A19" s="175">
        <v>15</v>
      </c>
      <c r="B19" s="172">
        <v>5910</v>
      </c>
      <c r="C19" s="94" t="s">
        <v>900</v>
      </c>
      <c r="D19" s="81">
        <f>data!C250</f>
        <v>29645610.33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901</v>
      </c>
      <c r="D22" s="81">
        <f>data!D252</f>
        <v>55763343.269999996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0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902</v>
      </c>
      <c r="D26" s="81">
        <f>data!C255</f>
        <v>0</v>
      </c>
    </row>
    <row r="27" ht="20.1" customHeight="1">
      <c r="A27" s="158">
        <v>23</v>
      </c>
      <c r="B27" s="177" t="s">
        <v>903</v>
      </c>
      <c r="C27" s="93"/>
      <c r="D27" s="81">
        <f>data!D256</f>
        <v>0</v>
      </c>
    </row>
    <row r="28" ht="20.1" customHeight="1">
      <c r="A28" s="86">
        <v>24</v>
      </c>
      <c r="B28" s="152" t="s">
        <v>904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2022-12-30T00:26:21Z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