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6FAEF1E3-3658-4F1B-BE59-0BD99C08F8F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<sst xmlns="http://schemas.openxmlformats.org/spreadsheetml/2006/main" count="1377" uniqueCount="1377">
  <si>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</si>
  <si>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</si>
  <si>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</si>
  <si>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</si>
  <si>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</si>
  <si>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</si>
  <si>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</si>
  <si>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</si>
  <si>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</si>
  <si>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</si>
  <si>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</si>
  <si>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</si>
  <si>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</si>
  <si>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</si>
  <si>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</si>
  <si>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</si>
  <si>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</si>
  <si>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</si>
  <si>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</si>
  <si>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</si>
  <si>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</si>
  <si>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</si>
  <si>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</si>
  <si>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</si>
  <si>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</si>
  <si>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</si>
  <si>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</si>
  <si>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</si>
  <si>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</si>
  <si>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</si>
  <si>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</si>
  <si>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</si>
  <si>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</si>
  <si>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</si>
  <si>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</si>
  <si>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</si>
  <si>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</si>
  <si>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</si>
  <si>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</si>
  <si>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</si>
  <si>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</si>
  <si>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</si>
  <si>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</si>
  <si>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</si>
  <si>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</si>
  <si>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</si>
  <si>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</si>
  <si>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</si>
  <si>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</si>
  <si>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</si>
  <si>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</si>
  <si>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</si>
  <si>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</si>
  <si>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</si>
  <si>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</si>
  <si>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</si>
  <si>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</si>
  <si>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</si>
  <si>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</si>
  <si>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</si>
  <si>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</si>
  <si>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</si>
  <si>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</si>
  <si>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</si>
  <si>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</si>
  <si>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</si>
  <si>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</si>
  <si>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</si>
  <si>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</si>
  <si>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</si>
  <si>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</si>
  <si>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</si>
  <si>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</si>
  <si>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</si>
  <si>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</si>
  <si>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</si>
  <si>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</si>
  <si>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</si>
  <si>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</si>
  <si>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</si>
  <si>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</si>
  <si>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</si>
  <si>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</si>
  <si>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</si>
  <si>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</si>
  <si>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</si>
  <si>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</si>
  <si>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</si>
  <si>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</si>
  <si>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</si>
  <si>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</si>
  <si>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</si>
  <si>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</si>
  <si>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</si>
  <si>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</si>
  <si>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</si>
  <si>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</si>
  <si>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</si>
  <si>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</si>
  <si>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</si>
  <si>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</si>
  <si>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</si>
  <si>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</si>
  <si>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</si>
  <si>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</si>
  <si>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</si>
  <si>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</si>
  <si>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</si>
  <si>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</si>
  <si>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</si>
  <si>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</si>
  <si>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</si>
  <si>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</si>
  <si>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</si>
  <si>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</si>
  <si>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</si>
  <si>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</si>
  <si>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</si>
  <si>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</si>
  <si>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</si>
  <si>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</si>
  <si>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</si>
  <si>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</si>
  <si>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</si>
  <si>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</si>
  <si>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</si>
  <si>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</si>
  <si>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</si>
  <si>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</si>
  <si>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</si>
  <si>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</si>
  <si>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</si>
  <si>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</si>
  <si>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</si>
  <si>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</si>
  <si>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</si>
  <si>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</si>
  <si>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</si>
  <si>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</si>
  <si>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</si>
  <si>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</si>
  <si>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</si>
  <si>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</si>
  <si>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</si>
  <si>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</si>
  <si>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</si>
  <si>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</si>
  <si>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</si>
  <si>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</si>
  <si>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</si>
  <si>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</si>
  <si>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</si>
  <si>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</si>
  <si>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</si>
  <si>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</si>
  <si>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</si>
  <si>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</si>
  <si>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</si>
  <si>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</si>
  <si>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</si>
  <si>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</si>
  <si>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</si>
  <si>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</si>
  <si>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</si>
  <si>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</si>
  <si>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</si>
  <si>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</si>
  <si>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</si>
  <si>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</si>
  <si>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</si>
  <si>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</si>
  <si>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</si>
  <si>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</si>
  <si>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</si>
  <si>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</si>
  <si>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</si>
  <si>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</si>
  <si>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</si>
  <si>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</si>
  <si>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</si>
  <si>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</si>
  <si>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</si>
  <si>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</si>
  <si>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</si>
  <si>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</si>
  <si>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</si>
  <si>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</si>
  <si>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</si>
  <si>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</si>
  <si>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</si>
  <si>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</si>
  <si>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</si>
  <si>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</si>
  <si>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</si>
  <si>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</si>
  <si>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</si>
  <si>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</si>
  <si>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</si>
  <si>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</si>
  <si>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</si>
  <si>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</si>
  <si>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</si>
  <si>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</si>
  <si>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</si>
  <si>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</si>
  <si>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</si>
  <si>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</si>
  <si>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</si>
  <si>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</si>
  <si>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</si>
  <si>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</si>
  <si>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</si>
  <si>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</si>
  <si>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</si>
  <si>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</si>
  <si>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</si>
  <si>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</si>
  <si>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</si>
  <si>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</si>
  <si>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</si>
  <si>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</si>
  <si>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</si>
  <si>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</si>
  <si>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</si>
  <si>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</si>
  <si>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</si>
  <si>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</si>
  <si>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</si>
  <si>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</si>
  <si>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</si>
  <si>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</si>
  <si>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</si>
  <si>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</si>
  <si>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</si>
  <si>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</si>
  <si>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</si>
  <si>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</si>
  <si>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</si>
  <si>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</si>
  <si>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</si>
  <si>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</si>
  <si>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</si>
  <si>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</si>
  <si>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</si>
  <si>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</si>
  <si>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</si>
  <si>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</si>
  <si>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</si>
  <si>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</si>
  <si>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</si>
  <si>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</si>
  <si>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</si>
  <si>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</si>
  <si>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</si>
  <si>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</si>
  <si>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</si>
  <si>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</si>
  <si>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</si>
  <si>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</si>
  <si>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</si>
  <si>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</si>
  <si>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</si>
  <si>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</si>
  <si>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</si>
  <si>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</si>
  <si>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</si>
  <si>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</si>
  <si>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</si>
  <si>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</si>
  <si>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</si>
  <si>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</si>
  <si>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</si>
  <si>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</si>
  <si>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</si>
  <si>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</si>
  <si>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</si>
  <si>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</si>
  <si>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</si>
  <si>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</si>
  <si>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</si>
  <si>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</si>
  <si>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</si>
  <si>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</si>
  <si>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</si>
  <si>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</si>
  <si>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</si>
  <si>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</si>
  <si>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</si>
  <si>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</si>
  <si>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</si>
  <si>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</si>
  <si>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</si>
  <si>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</si>
  <si>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</si>
  <si>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</si>
  <si>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</si>
  <si>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</si>
  <si>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</si>
  <si>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</si>
  <si>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</si>
  <si>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131</t>
  </si>
  <si>
    <t>Hospital Name</t>
  </si>
  <si>
    <t>Overlake Hospital Medical Center</t>
  </si>
  <si>
    <t>Mailing Address</t>
  </si>
  <si>
    <t>1035 116th Ave NE</t>
  </si>
  <si>
    <t>City</t>
  </si>
  <si>
    <t>Bellevue</t>
  </si>
  <si>
    <t>State</t>
  </si>
  <si>
    <t>WA</t>
  </si>
  <si>
    <t>Zip</t>
  </si>
  <si>
    <t>County</t>
  </si>
  <si>
    <t>King</t>
  </si>
  <si>
    <t>Chief Executive Officer</t>
  </si>
  <si>
    <t>J. Michael Marsh</t>
  </si>
  <si>
    <t>Chief Financial Officer</t>
  </si>
  <si>
    <t>Andrew Tokar</t>
  </si>
  <si>
    <t>Chair of Governing Board</t>
  </si>
  <si>
    <t>Robert Campbell</t>
  </si>
  <si>
    <t>Telephone Number</t>
  </si>
  <si>
    <t>425-688-5000</t>
  </si>
  <si>
    <t>Facsimile Number</t>
  </si>
  <si>
    <t>425-688-5750</t>
  </si>
  <si>
    <t>Name of Submitter</t>
  </si>
  <si>
    <t>Eric Teshima</t>
  </si>
  <si>
    <t>Email of Submitter</t>
  </si>
  <si>
    <t>eric.teshima@overlakehospital.org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</si>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</sst>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1" transitionEvaluation="1" transitionEntry="1" codeName="Sheet1">
    <tabColor rgb="FF92D050"/>
    <pageSetUpPr autoPageBreaks="0" fitToPage="1"/>
  </sheetPr>
  <dimension ref="A1:CF716"/>
  <sheetViews>
    <sheetView tabSelected="1" topLeftCell="A391" zoomScaleNormal="100" workbookViewId="0">
      <selection activeCell="G422" sqref="G422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68544774.16</v>
      </c>
      <c r="C47" s="24">
        <v>2793207.56</v>
      </c>
      <c r="D47" s="24">
        <v>0</v>
      </c>
      <c r="E47" s="24">
        <v>7981301.52</v>
      </c>
      <c r="F47" s="24">
        <v>0</v>
      </c>
      <c r="G47" s="24">
        <v>0</v>
      </c>
      <c r="H47" s="24">
        <v>526103.19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1526202.57</v>
      </c>
      <c r="P47" s="24">
        <v>2660968.6499999994</v>
      </c>
      <c r="Q47" s="24">
        <v>786623.30999999982</v>
      </c>
      <c r="R47" s="24">
        <v>247240.22999999998</v>
      </c>
      <c r="S47" s="24">
        <v>723802.92999999993</v>
      </c>
      <c r="T47" s="24">
        <v>208700.61000000002</v>
      </c>
      <c r="U47" s="24">
        <v>1055727.8300000003</v>
      </c>
      <c r="V47" s="24">
        <v>114770.71</v>
      </c>
      <c r="W47" s="24">
        <v>316963.00000000012</v>
      </c>
      <c r="X47" s="24">
        <v>348961.02999999997</v>
      </c>
      <c r="Y47" s="24">
        <v>1408611.1199999994</v>
      </c>
      <c r="Z47" s="24">
        <v>1911398.1299999997</v>
      </c>
      <c r="AA47" s="24">
        <v>129125.48</v>
      </c>
      <c r="AB47" s="24">
        <v>1333659.41</v>
      </c>
      <c r="AC47" s="24">
        <v>581924.54999999993</v>
      </c>
      <c r="AD47" s="24">
        <v>0</v>
      </c>
      <c r="AE47" s="24">
        <v>432556.02</v>
      </c>
      <c r="AF47" s="24">
        <v>788590.93</v>
      </c>
      <c r="AG47" s="24">
        <v>1576232.6300000001</v>
      </c>
      <c r="AH47" s="24">
        <v>0</v>
      </c>
      <c r="AI47" s="24">
        <v>89007.23000000001</v>
      </c>
      <c r="AJ47" s="24">
        <v>568605.37</v>
      </c>
      <c r="AK47" s="24">
        <v>217602.44999999998</v>
      </c>
      <c r="AL47" s="24">
        <v>159674.28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18877471.809999987</v>
      </c>
      <c r="AW47" s="24">
        <v>4442.73</v>
      </c>
      <c r="AX47" s="24">
        <v>0</v>
      </c>
      <c r="AY47" s="24">
        <v>146642.44</v>
      </c>
      <c r="AZ47" s="24">
        <v>967955.99000000011</v>
      </c>
      <c r="BA47" s="24">
        <v>40246.48</v>
      </c>
      <c r="BB47" s="24">
        <v>393937.86000000004</v>
      </c>
      <c r="BC47" s="24">
        <v>0</v>
      </c>
      <c r="BD47" s="24">
        <v>257711.7</v>
      </c>
      <c r="BE47" s="24">
        <v>866590.47999999986</v>
      </c>
      <c r="BF47" s="24">
        <v>1029520.2899999999</v>
      </c>
      <c r="BG47" s="24">
        <v>86054.28</v>
      </c>
      <c r="BH47" s="24">
        <v>2930893.3999999994</v>
      </c>
      <c r="BI47" s="24">
        <v>0</v>
      </c>
      <c r="BJ47" s="24">
        <v>541087.83999999985</v>
      </c>
      <c r="BK47" s="24">
        <v>604667.64999999991</v>
      </c>
      <c r="BL47" s="24">
        <v>961417.46999999986</v>
      </c>
      <c r="BM47" s="24">
        <v>0</v>
      </c>
      <c r="BN47" s="24">
        <v>2056049.65</v>
      </c>
      <c r="BO47" s="24">
        <v>102214.89</v>
      </c>
      <c r="BP47" s="24">
        <v>482855.88000000006</v>
      </c>
      <c r="BQ47" s="24">
        <v>0</v>
      </c>
      <c r="BR47" s="24">
        <v>4128449.4</v>
      </c>
      <c r="BS47" s="24">
        <v>37362.88</v>
      </c>
      <c r="BT47" s="24">
        <v>22706.72</v>
      </c>
      <c r="BU47" s="24">
        <v>0</v>
      </c>
      <c r="BV47" s="24">
        <v>624208.72</v>
      </c>
      <c r="BW47" s="24">
        <v>100203.70999999999</v>
      </c>
      <c r="BX47" s="24">
        <v>240561.94999999998</v>
      </c>
      <c r="BY47" s="24">
        <v>525750.64</v>
      </c>
      <c r="BZ47" s="24">
        <v>1091183.76</v>
      </c>
      <c r="CA47" s="24">
        <v>570714.41</v>
      </c>
      <c r="CB47" s="24">
        <v>196983.88999999999</v>
      </c>
      <c r="CC47" s="24">
        <v>2169326.5</v>
      </c>
      <c r="CD47" s="20"/>
      <c r="CE47" s="32">
        <f>SUM(C47:CC47)</f>
        <v>68544774.16</v>
      </c>
    </row>
    <row r="48">
      <c r="A48" s="32" t="s">
        <v>232</v>
      </c>
      <c r="B48" s="312">
        <v>4963520.34</v>
      </c>
      <c r="C48" s="32">
        <f>IF($B$48,(ROUND((($B$48/$CE$61)*C61),0)))</f>
        <v>219410</v>
      </c>
      <c r="D48" s="32">
        <f ref="D48:BO48" t="shared" si="0">IF($B$48,(ROUND((($B$48/$CE$61)*D61),0)))</f>
        <v>0</v>
      </c>
      <c r="E48" s="32">
        <f t="shared" si="0"/>
        <v>568229</v>
      </c>
      <c r="F48" s="32">
        <f t="shared" si="0"/>
        <v>0</v>
      </c>
      <c r="G48" s="32">
        <f t="shared" si="0"/>
        <v>0</v>
      </c>
      <c r="H48" s="32">
        <f t="shared" si="0"/>
        <v>37193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110620</v>
      </c>
      <c r="P48" s="32">
        <f t="shared" si="0"/>
        <v>196929</v>
      </c>
      <c r="Q48" s="32">
        <f t="shared" si="0"/>
        <v>58434</v>
      </c>
      <c r="R48" s="32">
        <f t="shared" si="0"/>
        <v>14264</v>
      </c>
      <c r="S48" s="32">
        <f t="shared" si="0"/>
        <v>42289</v>
      </c>
      <c r="T48" s="32">
        <f t="shared" si="0"/>
        <v>16805</v>
      </c>
      <c r="U48" s="32">
        <f t="shared" si="0"/>
        <v>70922</v>
      </c>
      <c r="V48" s="32">
        <f t="shared" si="0"/>
        <v>7471</v>
      </c>
      <c r="W48" s="32">
        <f t="shared" si="0"/>
        <v>22282</v>
      </c>
      <c r="X48" s="32">
        <f t="shared" si="0"/>
        <v>24545</v>
      </c>
      <c r="Y48" s="32">
        <f t="shared" si="0"/>
        <v>98854</v>
      </c>
      <c r="Z48" s="32">
        <f t="shared" si="0"/>
        <v>133404</v>
      </c>
      <c r="AA48" s="32">
        <f t="shared" si="0"/>
        <v>9786</v>
      </c>
      <c r="AB48" s="32">
        <f t="shared" si="0"/>
        <v>93868</v>
      </c>
      <c r="AC48" s="32">
        <f t="shared" si="0"/>
        <v>40818</v>
      </c>
      <c r="AD48" s="32">
        <f t="shared" si="0"/>
        <v>0</v>
      </c>
      <c r="AE48" s="32">
        <f t="shared" si="0"/>
        <v>30370</v>
      </c>
      <c r="AF48" s="32">
        <f t="shared" si="0"/>
        <v>47350</v>
      </c>
      <c r="AG48" s="32">
        <f t="shared" si="0"/>
        <v>114872</v>
      </c>
      <c r="AH48" s="32">
        <f t="shared" si="0"/>
        <v>0</v>
      </c>
      <c r="AI48" s="32">
        <f t="shared" si="0"/>
        <v>7429</v>
      </c>
      <c r="AJ48" s="32">
        <f t="shared" si="0"/>
        <v>37861</v>
      </c>
      <c r="AK48" s="32">
        <f t="shared" si="0"/>
        <v>15832</v>
      </c>
      <c r="AL48" s="32">
        <f t="shared" si="0"/>
        <v>11210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1716798</v>
      </c>
      <c r="AW48" s="32">
        <f t="shared" si="0"/>
        <v>341</v>
      </c>
      <c r="AX48" s="32">
        <f t="shared" si="0"/>
        <v>0</v>
      </c>
      <c r="AY48" s="32">
        <f t="shared" si="0"/>
        <v>7746</v>
      </c>
      <c r="AZ48" s="32">
        <f t="shared" si="0"/>
        <v>52740</v>
      </c>
      <c r="BA48" s="32">
        <f t="shared" si="0"/>
        <v>2863</v>
      </c>
      <c r="BB48" s="32">
        <f t="shared" si="0"/>
        <v>27423</v>
      </c>
      <c r="BC48" s="32">
        <f t="shared" si="0"/>
        <v>0</v>
      </c>
      <c r="BD48" s="32">
        <f t="shared" si="0"/>
        <v>15052</v>
      </c>
      <c r="BE48" s="32">
        <f t="shared" si="0"/>
        <v>55291</v>
      </c>
      <c r="BF48" s="32">
        <f t="shared" si="0"/>
        <v>59411</v>
      </c>
      <c r="BG48" s="32">
        <f t="shared" si="0"/>
        <v>5897</v>
      </c>
      <c r="BH48" s="32">
        <f t="shared" si="0"/>
        <v>206969</v>
      </c>
      <c r="BI48" s="32">
        <f t="shared" si="0"/>
        <v>0</v>
      </c>
      <c r="BJ48" s="32">
        <f t="shared" si="0"/>
        <v>37236</v>
      </c>
      <c r="BK48" s="32">
        <f t="shared" si="0"/>
        <v>37507</v>
      </c>
      <c r="BL48" s="32">
        <f t="shared" si="0"/>
        <v>58967</v>
      </c>
      <c r="BM48" s="32">
        <f t="shared" si="0"/>
        <v>0</v>
      </c>
      <c r="BN48" s="32">
        <f t="shared" si="0"/>
        <v>102350</v>
      </c>
      <c r="BO48" s="32">
        <f t="shared" si="0"/>
        <v>6572</v>
      </c>
      <c r="BP48" s="32">
        <f ref="BP48:CD48" t="shared" si="1">IF($B$48,(ROUND((($B$48/$CE$61)*BP61),0)))</f>
        <v>34406</v>
      </c>
      <c r="BQ48" s="32">
        <f t="shared" si="1"/>
        <v>0</v>
      </c>
      <c r="BR48" s="32">
        <f t="shared" si="1"/>
        <v>57284</v>
      </c>
      <c r="BS48" s="32">
        <f t="shared" si="1"/>
        <v>2410</v>
      </c>
      <c r="BT48" s="32">
        <f t="shared" si="1"/>
        <v>1811</v>
      </c>
      <c r="BU48" s="32">
        <f t="shared" si="1"/>
        <v>0</v>
      </c>
      <c r="BV48" s="32">
        <f t="shared" si="1"/>
        <v>39155</v>
      </c>
      <c r="BW48" s="32">
        <f t="shared" si="1"/>
        <v>5785</v>
      </c>
      <c r="BX48" s="32">
        <f t="shared" si="1"/>
        <v>17397</v>
      </c>
      <c r="BY48" s="32">
        <f t="shared" si="1"/>
        <v>42394</v>
      </c>
      <c r="BZ48" s="32">
        <f t="shared" si="1"/>
        <v>64209</v>
      </c>
      <c r="CA48" s="32">
        <f t="shared" si="1"/>
        <v>49079</v>
      </c>
      <c r="CB48" s="32">
        <f t="shared" si="1"/>
        <v>13195</v>
      </c>
      <c r="CC48" s="32">
        <f t="shared" si="1"/>
        <v>212186</v>
      </c>
      <c r="CD48" s="32">
        <f t="shared" si="1"/>
        <v>0</v>
      </c>
      <c r="CE48" s="32">
        <f>SUM(C48:CD48)</f>
        <v>4963521</v>
      </c>
    </row>
    <row r="49">
      <c r="A49" s="20" t="s">
        <v>233</v>
      </c>
      <c r="B49" s="32">
        <f>B47+B48</f>
        <v>73508294.5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17125999.790000003</v>
      </c>
      <c r="C51" s="24">
        <v>622657.1</v>
      </c>
      <c r="D51" s="24">
        <v>0</v>
      </c>
      <c r="E51" s="24">
        <v>443931.62</v>
      </c>
      <c r="F51" s="24">
        <v>0</v>
      </c>
      <c r="G51" s="24">
        <v>0</v>
      </c>
      <c r="H51" s="24">
        <v>21212.39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77623.12000000001</v>
      </c>
      <c r="P51" s="24">
        <v>2341574.55</v>
      </c>
      <c r="Q51" s="24">
        <v>50553.780000000006</v>
      </c>
      <c r="R51" s="24">
        <v>211847.56</v>
      </c>
      <c r="S51" s="24">
        <v>1708986.3300000003</v>
      </c>
      <c r="T51" s="24">
        <v>9254.76</v>
      </c>
      <c r="U51" s="24">
        <v>328004.81999999995</v>
      </c>
      <c r="V51" s="24">
        <v>51322.04</v>
      </c>
      <c r="W51" s="24">
        <v>128365.99</v>
      </c>
      <c r="X51" s="24">
        <v>151917.18</v>
      </c>
      <c r="Y51" s="24">
        <v>659742.52</v>
      </c>
      <c r="Z51" s="24">
        <v>466353.49000000005</v>
      </c>
      <c r="AA51" s="24">
        <v>41028.520000000004</v>
      </c>
      <c r="AB51" s="24">
        <v>164248.09</v>
      </c>
      <c r="AC51" s="24">
        <v>763.38</v>
      </c>
      <c r="AD51" s="24">
        <v>0</v>
      </c>
      <c r="AE51" s="24">
        <v>0</v>
      </c>
      <c r="AF51" s="24">
        <v>16653</v>
      </c>
      <c r="AG51" s="24">
        <v>131723.97</v>
      </c>
      <c r="AH51" s="24">
        <v>0</v>
      </c>
      <c r="AI51" s="24">
        <v>16901.62</v>
      </c>
      <c r="AJ51" s="24">
        <v>55326.59</v>
      </c>
      <c r="AK51" s="24">
        <v>0</v>
      </c>
      <c r="AL51" s="24">
        <v>7965.87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4064347.23</v>
      </c>
      <c r="AW51" s="24">
        <v>0</v>
      </c>
      <c r="AX51" s="24">
        <v>0</v>
      </c>
      <c r="AY51" s="24">
        <v>0</v>
      </c>
      <c r="AZ51" s="24">
        <v>44672.37</v>
      </c>
      <c r="BA51" s="24">
        <v>0</v>
      </c>
      <c r="BB51" s="24">
        <v>0</v>
      </c>
      <c r="BC51" s="24">
        <v>0</v>
      </c>
      <c r="BD51" s="24">
        <v>55086.65</v>
      </c>
      <c r="BE51" s="24">
        <v>924340.13</v>
      </c>
      <c r="BF51" s="24">
        <v>24408.55</v>
      </c>
      <c r="BG51" s="24">
        <v>0</v>
      </c>
      <c r="BH51" s="24">
        <v>3838718.5900000003</v>
      </c>
      <c r="BI51" s="24">
        <v>0</v>
      </c>
      <c r="BJ51" s="24">
        <v>55547.679999999993</v>
      </c>
      <c r="BK51" s="24">
        <v>10954.9</v>
      </c>
      <c r="BL51" s="24">
        <v>2070.12</v>
      </c>
      <c r="BM51" s="24">
        <v>0</v>
      </c>
      <c r="BN51" s="24">
        <v>12050.829999999998</v>
      </c>
      <c r="BO51" s="24">
        <v>0</v>
      </c>
      <c r="BP51" s="24">
        <v>6357.49</v>
      </c>
      <c r="BQ51" s="24">
        <v>0</v>
      </c>
      <c r="BR51" s="24">
        <v>0</v>
      </c>
      <c r="BS51" s="24">
        <v>11674.5</v>
      </c>
      <c r="BT51" s="24">
        <v>0</v>
      </c>
      <c r="BU51" s="24">
        <v>0</v>
      </c>
      <c r="BV51" s="24">
        <v>0</v>
      </c>
      <c r="BW51" s="24">
        <v>2297.46</v>
      </c>
      <c r="BX51" s="24">
        <v>5020.9699999999993</v>
      </c>
      <c r="BY51" s="24">
        <v>0</v>
      </c>
      <c r="BZ51" s="24">
        <v>76960.11</v>
      </c>
      <c r="CA51" s="24">
        <v>0</v>
      </c>
      <c r="CB51" s="24">
        <v>533.42</v>
      </c>
      <c r="CC51" s="24">
        <v>283000.5</v>
      </c>
      <c r="CD51" s="20"/>
      <c r="CE51" s="32">
        <f>SUM(C51:CD51)</f>
        <v>17125999.790000003</v>
      </c>
    </row>
    <row r="52">
      <c r="A52" s="39" t="s">
        <v>235</v>
      </c>
      <c r="B52" s="313">
        <v>14519509.78</v>
      </c>
      <c r="C52" s="32">
        <f>IF($B$52,ROUND(($B$52/($CE$90+$CF$90)*C90),0))</f>
        <v>716910</v>
      </c>
      <c r="D52" s="32">
        <f ref="D52:BO52" t="shared" si="2">IF($B$52,ROUND(($B$52/($CE$90+$CF$90)*D90),0))</f>
        <v>0</v>
      </c>
      <c r="E52" s="32">
        <f t="shared" si="2"/>
        <v>3316934</v>
      </c>
      <c r="F52" s="32">
        <f t="shared" si="2"/>
        <v>0</v>
      </c>
      <c r="G52" s="32">
        <f t="shared" si="2"/>
        <v>0</v>
      </c>
      <c r="H52" s="32">
        <f t="shared" si="2"/>
        <v>548457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712864</v>
      </c>
      <c r="P52" s="32">
        <f t="shared" si="2"/>
        <v>1227635</v>
      </c>
      <c r="Q52" s="32">
        <f t="shared" si="2"/>
        <v>142859</v>
      </c>
      <c r="R52" s="32">
        <f t="shared" si="2"/>
        <v>19282</v>
      </c>
      <c r="S52" s="32">
        <f t="shared" si="2"/>
        <v>383286</v>
      </c>
      <c r="T52" s="32">
        <f t="shared" si="2"/>
        <v>0</v>
      </c>
      <c r="U52" s="32">
        <f t="shared" si="2"/>
        <v>338317</v>
      </c>
      <c r="V52" s="32">
        <f t="shared" si="2"/>
        <v>38287</v>
      </c>
      <c r="W52" s="32">
        <f t="shared" si="2"/>
        <v>0</v>
      </c>
      <c r="X52" s="32">
        <f t="shared" si="2"/>
        <v>32391</v>
      </c>
      <c r="Y52" s="32">
        <f t="shared" si="2"/>
        <v>380489</v>
      </c>
      <c r="Z52" s="32">
        <f t="shared" si="2"/>
        <v>319243</v>
      </c>
      <c r="AA52" s="32">
        <f t="shared" si="2"/>
        <v>39443</v>
      </c>
      <c r="AB52" s="32">
        <f t="shared" si="2"/>
        <v>298158</v>
      </c>
      <c r="AC52" s="32">
        <f t="shared" si="2"/>
        <v>13479</v>
      </c>
      <c r="AD52" s="32">
        <f t="shared" si="2"/>
        <v>0</v>
      </c>
      <c r="AE52" s="32">
        <f t="shared" si="2"/>
        <v>10890</v>
      </c>
      <c r="AF52" s="32">
        <f t="shared" si="2"/>
        <v>0</v>
      </c>
      <c r="AG52" s="32">
        <f t="shared" si="2"/>
        <v>702576</v>
      </c>
      <c r="AH52" s="32">
        <f t="shared" si="2"/>
        <v>0</v>
      </c>
      <c r="AI52" s="32">
        <f t="shared" si="2"/>
        <v>117751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83880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354501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4071808</v>
      </c>
      <c r="BF52" s="32">
        <f t="shared" si="2"/>
        <v>123554</v>
      </c>
      <c r="BG52" s="32">
        <f t="shared" si="2"/>
        <v>0</v>
      </c>
      <c r="BH52" s="32">
        <f t="shared" si="2"/>
        <v>112549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57361</v>
      </c>
      <c r="BM52" s="32">
        <f t="shared" si="2"/>
        <v>0</v>
      </c>
      <c r="BN52" s="32">
        <f t="shared" si="2"/>
        <v>0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61870</v>
      </c>
      <c r="BX52" s="32">
        <f t="shared" si="3"/>
        <v>0</v>
      </c>
      <c r="BY52" s="32">
        <f t="shared" si="3"/>
        <v>146027</v>
      </c>
      <c r="BZ52" s="32">
        <f t="shared" si="3"/>
        <v>0</v>
      </c>
      <c r="CA52" s="32">
        <f t="shared" si="3"/>
        <v>148709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14519510</v>
      </c>
    </row>
    <row r="53">
      <c r="A53" s="20" t="s">
        <v>233</v>
      </c>
      <c r="B53" s="32">
        <f>B51+B52</f>
        <v>31645509.57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12772</v>
      </c>
      <c r="D59" s="24"/>
      <c r="E59" s="24">
        <v>53763</v>
      </c>
      <c r="F59" s="24"/>
      <c r="G59" s="24"/>
      <c r="H59" s="24">
        <v>3515</v>
      </c>
      <c r="I59" s="24"/>
      <c r="J59" s="24"/>
      <c r="K59" s="24"/>
      <c r="L59" s="24"/>
      <c r="M59" s="24"/>
      <c r="N59" s="24"/>
      <c r="O59" s="24">
        <v>3640</v>
      </c>
      <c r="P59" s="30">
        <v>1372095</v>
      </c>
      <c r="Q59" s="30">
        <v>780073</v>
      </c>
      <c r="R59" s="30">
        <v>1409771</v>
      </c>
      <c r="S59" s="314"/>
      <c r="T59" s="314"/>
      <c r="U59" s="31">
        <v>886056</v>
      </c>
      <c r="V59" s="30">
        <v>30273</v>
      </c>
      <c r="W59" s="30">
        <v>72984.37</v>
      </c>
      <c r="X59" s="30">
        <v>167834.74</v>
      </c>
      <c r="Y59" s="30">
        <v>192593.87000000002</v>
      </c>
      <c r="Z59" s="30">
        <v>181196.09</v>
      </c>
      <c r="AA59" s="30">
        <v>20859.21</v>
      </c>
      <c r="AB59" s="314"/>
      <c r="AC59" s="30"/>
      <c r="AD59" s="30"/>
      <c r="AE59" s="30"/>
      <c r="AF59" s="30">
        <v>33677</v>
      </c>
      <c r="AG59" s="30">
        <v>55239</v>
      </c>
      <c r="AH59" s="30"/>
      <c r="AI59" s="30">
        <v>5721</v>
      </c>
      <c r="AJ59" s="30">
        <v>21669.5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>
        <v>286485</v>
      </c>
      <c r="AZ59" s="30">
        <v>445278</v>
      </c>
      <c r="BA59" s="314"/>
      <c r="BB59" s="314"/>
      <c r="BC59" s="314"/>
      <c r="BD59" s="314"/>
      <c r="BE59" s="30">
        <v>628002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132.8397451923077</v>
      </c>
      <c r="D60" s="315">
        <v>0</v>
      </c>
      <c r="E60" s="315">
        <v>378.41994711538473</v>
      </c>
      <c r="F60" s="315">
        <v>0</v>
      </c>
      <c r="G60" s="315">
        <v>0</v>
      </c>
      <c r="H60" s="315">
        <v>20.989846153846155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73.020259615384617</v>
      </c>
      <c r="P60" s="316">
        <v>129.44508173076926</v>
      </c>
      <c r="Q60" s="316">
        <v>31.011774038461535</v>
      </c>
      <c r="R60" s="316">
        <v>10.145259615384614</v>
      </c>
      <c r="S60" s="317">
        <v>44.328043269230783</v>
      </c>
      <c r="T60" s="317">
        <v>7.5456394230769233</v>
      </c>
      <c r="U60" s="318">
        <v>58.497331730769233</v>
      </c>
      <c r="V60" s="316">
        <v>6.23279326923077</v>
      </c>
      <c r="W60" s="316">
        <v>11.591206730769233</v>
      </c>
      <c r="X60" s="316">
        <v>14.323725961538461</v>
      </c>
      <c r="Y60" s="316">
        <v>60.4674423076923</v>
      </c>
      <c r="Z60" s="316">
        <v>72.447019230769271</v>
      </c>
      <c r="AA60" s="316">
        <v>5.0892596153846155</v>
      </c>
      <c r="AB60" s="317">
        <v>50.557697115384613</v>
      </c>
      <c r="AC60" s="316">
        <v>24.232711538461537</v>
      </c>
      <c r="AD60" s="316">
        <v>0</v>
      </c>
      <c r="AE60" s="316">
        <v>19.112783653846151</v>
      </c>
      <c r="AF60" s="316">
        <v>42.531355769230771</v>
      </c>
      <c r="AG60" s="316">
        <v>82.4993798076923</v>
      </c>
      <c r="AH60" s="316">
        <v>0</v>
      </c>
      <c r="AI60" s="316">
        <v>13.199509615384617</v>
      </c>
      <c r="AJ60" s="316">
        <v>25.283317307692311</v>
      </c>
      <c r="AK60" s="316">
        <v>10.416096153846151</v>
      </c>
      <c r="AL60" s="316">
        <v>6.7421971153846165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654.31773557692236</v>
      </c>
      <c r="AW60" s="317">
        <v>0.14926923076923079</v>
      </c>
      <c r="AX60" s="317">
        <v>0</v>
      </c>
      <c r="AY60" s="316">
        <v>6.5816009615384621</v>
      </c>
      <c r="AZ60" s="316">
        <v>57.914673076923087</v>
      </c>
      <c r="BA60" s="317">
        <v>3.9800673076923077</v>
      </c>
      <c r="BB60" s="317">
        <v>18.58115384615385</v>
      </c>
      <c r="BC60" s="317">
        <v>0</v>
      </c>
      <c r="BD60" s="317">
        <v>11.673192307692307</v>
      </c>
      <c r="BE60" s="316">
        <v>41.23575480769231</v>
      </c>
      <c r="BF60" s="317">
        <v>67.658427884615378</v>
      </c>
      <c r="BG60" s="317">
        <v>6.4026057692307683</v>
      </c>
      <c r="BH60" s="317">
        <v>108.70396634615385</v>
      </c>
      <c r="BI60" s="317">
        <v>0</v>
      </c>
      <c r="BJ60" s="317">
        <v>23.888110576923069</v>
      </c>
      <c r="BK60" s="317">
        <v>33.694807692307691</v>
      </c>
      <c r="BL60" s="317">
        <v>62.406927884615392</v>
      </c>
      <c r="BM60" s="317">
        <v>0</v>
      </c>
      <c r="BN60" s="317">
        <v>23.371370192307694</v>
      </c>
      <c r="BO60" s="317">
        <v>4.719168269230769</v>
      </c>
      <c r="BP60" s="317">
        <v>18.496966346153847</v>
      </c>
      <c r="BQ60" s="317">
        <v>0</v>
      </c>
      <c r="BR60" s="317">
        <v>26.886456730769233</v>
      </c>
      <c r="BS60" s="317">
        <v>2.0631538461538463</v>
      </c>
      <c r="BT60" s="317">
        <v>1.2581057692307693</v>
      </c>
      <c r="BU60" s="317">
        <v>0</v>
      </c>
      <c r="BV60" s="317">
        <v>33.396278846153848</v>
      </c>
      <c r="BW60" s="317">
        <v>4.7006105769230766</v>
      </c>
      <c r="BX60" s="317">
        <v>9.2259230769230776</v>
      </c>
      <c r="BY60" s="317">
        <v>22.413605769230777</v>
      </c>
      <c r="BZ60" s="317">
        <v>48.667572115384623</v>
      </c>
      <c r="CA60" s="317">
        <v>29.580701923076926</v>
      </c>
      <c r="CB60" s="317">
        <v>9.7133942307692287</v>
      </c>
      <c r="CC60" s="317">
        <v>91.71087980769228</v>
      </c>
      <c r="CD60" s="247" t="s">
        <v>248</v>
      </c>
      <c r="CE60" s="268">
        <f ref="CE60:CE68" t="shared" si="4">SUM(C60:CD60)</f>
        <v>2754.3619038461552</v>
      </c>
    </row>
    <row r="61">
      <c r="A61" s="39" t="s">
        <v>263</v>
      </c>
      <c r="B61" s="20"/>
      <c r="C61" s="24">
        <v>13878008.120000003</v>
      </c>
      <c r="D61" s="24">
        <v>0</v>
      </c>
      <c r="E61" s="24">
        <v>35941335.079999991</v>
      </c>
      <c r="F61" s="24">
        <v>0</v>
      </c>
      <c r="G61" s="24">
        <v>0</v>
      </c>
      <c r="H61" s="24">
        <v>2352539.9700000007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6996873.7800000012</v>
      </c>
      <c r="P61" s="30">
        <v>12456028.58</v>
      </c>
      <c r="Q61" s="30">
        <v>3696014.6099999994</v>
      </c>
      <c r="R61" s="30">
        <v>902228.3</v>
      </c>
      <c r="S61" s="319">
        <v>2674820.79</v>
      </c>
      <c r="T61" s="319">
        <v>1062955.67</v>
      </c>
      <c r="U61" s="31">
        <v>4485917.34</v>
      </c>
      <c r="V61" s="30">
        <v>472562.31999999989</v>
      </c>
      <c r="W61" s="30">
        <v>1409352.9100000004</v>
      </c>
      <c r="X61" s="30">
        <v>1552511.4</v>
      </c>
      <c r="Y61" s="30">
        <v>6252659.7400000021</v>
      </c>
      <c r="Z61" s="30">
        <v>8437968.3100000024</v>
      </c>
      <c r="AA61" s="30">
        <v>618963.7799999998</v>
      </c>
      <c r="AB61" s="320">
        <v>5937276.8999999985</v>
      </c>
      <c r="AC61" s="30">
        <v>2581783.4399999995</v>
      </c>
      <c r="AD61" s="30">
        <v>0</v>
      </c>
      <c r="AE61" s="30">
        <v>1920951.9200000002</v>
      </c>
      <c r="AF61" s="30">
        <v>2994974.89</v>
      </c>
      <c r="AG61" s="30">
        <v>7265821.8899999987</v>
      </c>
      <c r="AH61" s="30">
        <v>0</v>
      </c>
      <c r="AI61" s="30">
        <v>469919.24000000005</v>
      </c>
      <c r="AJ61" s="30">
        <v>2394772.35</v>
      </c>
      <c r="AK61" s="30">
        <v>1001397.63</v>
      </c>
      <c r="AL61" s="30">
        <v>709076.2699999999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108589992.03000015</v>
      </c>
      <c r="AW61" s="319">
        <v>21559.48</v>
      </c>
      <c r="AX61" s="319">
        <v>0</v>
      </c>
      <c r="AY61" s="30">
        <v>489971.18000000005</v>
      </c>
      <c r="AZ61" s="30">
        <v>3335892.8699999996</v>
      </c>
      <c r="BA61" s="319">
        <v>181089.24</v>
      </c>
      <c r="BB61" s="319">
        <v>1734563.7099999997</v>
      </c>
      <c r="BC61" s="319">
        <v>0</v>
      </c>
      <c r="BD61" s="319">
        <v>952043.08999999985</v>
      </c>
      <c r="BE61" s="30">
        <v>3497207.5899999989</v>
      </c>
      <c r="BF61" s="319">
        <v>3757856.2499999995</v>
      </c>
      <c r="BG61" s="319">
        <v>372971.58000000007</v>
      </c>
      <c r="BH61" s="319">
        <v>13091081.819999993</v>
      </c>
      <c r="BI61" s="319">
        <v>0</v>
      </c>
      <c r="BJ61" s="319">
        <v>2355220.6</v>
      </c>
      <c r="BK61" s="319">
        <v>2372397.05</v>
      </c>
      <c r="BL61" s="319">
        <v>3729754.02</v>
      </c>
      <c r="BM61" s="319">
        <v>0</v>
      </c>
      <c r="BN61" s="319">
        <v>6473783.1</v>
      </c>
      <c r="BO61" s="319">
        <v>415701.77</v>
      </c>
      <c r="BP61" s="319">
        <v>2176221.0399999996</v>
      </c>
      <c r="BQ61" s="319">
        <v>0</v>
      </c>
      <c r="BR61" s="319">
        <v>3623266.0399999996</v>
      </c>
      <c r="BS61" s="319">
        <v>152428.2</v>
      </c>
      <c r="BT61" s="319">
        <v>114556.16</v>
      </c>
      <c r="BU61" s="319">
        <v>0</v>
      </c>
      <c r="BV61" s="319">
        <v>2476607.56</v>
      </c>
      <c r="BW61" s="319">
        <v>365913.76</v>
      </c>
      <c r="BX61" s="319">
        <v>1100409.25</v>
      </c>
      <c r="BY61" s="319">
        <v>2681479.5900000003</v>
      </c>
      <c r="BZ61" s="319">
        <v>4061342.7900000005</v>
      </c>
      <c r="CA61" s="319">
        <v>3104298.9000000004</v>
      </c>
      <c r="CB61" s="319">
        <v>834593.54</v>
      </c>
      <c r="CC61" s="319">
        <v>13421067.27</v>
      </c>
      <c r="CD61" s="29" t="s">
        <v>248</v>
      </c>
      <c r="CE61" s="32">
        <f t="shared" si="4"/>
        <v>313949984.71000022</v>
      </c>
    </row>
    <row r="62">
      <c r="A62" s="39" t="s">
        <v>11</v>
      </c>
      <c r="B62" s="20"/>
      <c r="C62" s="32">
        <f>ROUND(C47+C48,0)</f>
        <v>3012618</v>
      </c>
      <c r="D62" s="32">
        <f ref="D62:BO62" t="shared" si="5">ROUND(D47+D48,0)</f>
        <v>0</v>
      </c>
      <c r="E62" s="32">
        <f t="shared" si="5"/>
        <v>8549531</v>
      </c>
      <c r="F62" s="32">
        <f t="shared" si="5"/>
        <v>0</v>
      </c>
      <c r="G62" s="32">
        <f t="shared" si="5"/>
        <v>0</v>
      </c>
      <c r="H62" s="32">
        <f t="shared" si="5"/>
        <v>563296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1636823</v>
      </c>
      <c r="P62" s="32">
        <f t="shared" si="5"/>
        <v>2857898</v>
      </c>
      <c r="Q62" s="32">
        <f t="shared" si="5"/>
        <v>845057</v>
      </c>
      <c r="R62" s="32">
        <f t="shared" si="5"/>
        <v>261504</v>
      </c>
      <c r="S62" s="32">
        <f t="shared" si="5"/>
        <v>766092</v>
      </c>
      <c r="T62" s="32">
        <f t="shared" si="5"/>
        <v>225506</v>
      </c>
      <c r="U62" s="32">
        <f t="shared" si="5"/>
        <v>1126650</v>
      </c>
      <c r="V62" s="32">
        <f t="shared" si="5"/>
        <v>122242</v>
      </c>
      <c r="W62" s="32">
        <f t="shared" si="5"/>
        <v>339245</v>
      </c>
      <c r="X62" s="32">
        <f t="shared" si="5"/>
        <v>373506</v>
      </c>
      <c r="Y62" s="32">
        <f t="shared" si="5"/>
        <v>1507465</v>
      </c>
      <c r="Z62" s="32">
        <f t="shared" si="5"/>
        <v>2044802</v>
      </c>
      <c r="AA62" s="32">
        <f t="shared" si="5"/>
        <v>138911</v>
      </c>
      <c r="AB62" s="32">
        <f t="shared" si="5"/>
        <v>1427527</v>
      </c>
      <c r="AC62" s="32">
        <f t="shared" si="5"/>
        <v>622743</v>
      </c>
      <c r="AD62" s="32">
        <f t="shared" si="5"/>
        <v>0</v>
      </c>
      <c r="AE62" s="32">
        <f t="shared" si="5"/>
        <v>462926</v>
      </c>
      <c r="AF62" s="32">
        <f t="shared" si="5"/>
        <v>835941</v>
      </c>
      <c r="AG62" s="32">
        <f t="shared" si="5"/>
        <v>1691105</v>
      </c>
      <c r="AH62" s="32">
        <f t="shared" si="5"/>
        <v>0</v>
      </c>
      <c r="AI62" s="32">
        <f t="shared" si="5"/>
        <v>96436</v>
      </c>
      <c r="AJ62" s="32">
        <f t="shared" si="5"/>
        <v>606466</v>
      </c>
      <c r="AK62" s="32">
        <f t="shared" si="5"/>
        <v>233434</v>
      </c>
      <c r="AL62" s="32">
        <f t="shared" si="5"/>
        <v>170884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20594270</v>
      </c>
      <c r="AW62" s="32">
        <f t="shared" si="5"/>
        <v>4784</v>
      </c>
      <c r="AX62" s="32">
        <f t="shared" si="5"/>
        <v>0</v>
      </c>
      <c r="AY62" s="32">
        <f t="shared" si="5"/>
        <v>154388</v>
      </c>
      <c r="AZ62" s="32">
        <f t="shared" si="5"/>
        <v>1020696</v>
      </c>
      <c r="BA62" s="32">
        <f t="shared" si="5"/>
        <v>43109</v>
      </c>
      <c r="BB62" s="32">
        <f t="shared" si="5"/>
        <v>421361</v>
      </c>
      <c r="BC62" s="32">
        <f t="shared" si="5"/>
        <v>0</v>
      </c>
      <c r="BD62" s="32">
        <f t="shared" si="5"/>
        <v>272764</v>
      </c>
      <c r="BE62" s="32">
        <f t="shared" si="5"/>
        <v>921881</v>
      </c>
      <c r="BF62" s="32">
        <f t="shared" si="5"/>
        <v>1088931</v>
      </c>
      <c r="BG62" s="32">
        <f t="shared" si="5"/>
        <v>91951</v>
      </c>
      <c r="BH62" s="32">
        <f t="shared" si="5"/>
        <v>3137862</v>
      </c>
      <c r="BI62" s="32">
        <f t="shared" si="5"/>
        <v>0</v>
      </c>
      <c r="BJ62" s="32">
        <f t="shared" si="5"/>
        <v>578324</v>
      </c>
      <c r="BK62" s="32">
        <f t="shared" si="5"/>
        <v>642175</v>
      </c>
      <c r="BL62" s="32">
        <f t="shared" si="5"/>
        <v>1020384</v>
      </c>
      <c r="BM62" s="32">
        <f t="shared" si="5"/>
        <v>0</v>
      </c>
      <c r="BN62" s="32">
        <f t="shared" si="5"/>
        <v>2158400</v>
      </c>
      <c r="BO62" s="32">
        <f t="shared" si="5"/>
        <v>108787</v>
      </c>
      <c r="BP62" s="32">
        <f ref="BP62:CC62" t="shared" si="6">ROUND(BP47+BP48,0)</f>
        <v>517262</v>
      </c>
      <c r="BQ62" s="32">
        <f t="shared" si="6"/>
        <v>0</v>
      </c>
      <c r="BR62" s="32">
        <f t="shared" si="6"/>
        <v>4185733</v>
      </c>
      <c r="BS62" s="32">
        <f t="shared" si="6"/>
        <v>39773</v>
      </c>
      <c r="BT62" s="32">
        <f t="shared" si="6"/>
        <v>24518</v>
      </c>
      <c r="BU62" s="32">
        <f t="shared" si="6"/>
        <v>0</v>
      </c>
      <c r="BV62" s="32">
        <f t="shared" si="6"/>
        <v>663364</v>
      </c>
      <c r="BW62" s="32">
        <f t="shared" si="6"/>
        <v>105989</v>
      </c>
      <c r="BX62" s="32">
        <f t="shared" si="6"/>
        <v>257959</v>
      </c>
      <c r="BY62" s="32">
        <f t="shared" si="6"/>
        <v>568145</v>
      </c>
      <c r="BZ62" s="32">
        <f t="shared" si="6"/>
        <v>1155393</v>
      </c>
      <c r="CA62" s="32">
        <f t="shared" si="6"/>
        <v>619793</v>
      </c>
      <c r="CB62" s="32">
        <f t="shared" si="6"/>
        <v>210179</v>
      </c>
      <c r="CC62" s="32">
        <f t="shared" si="6"/>
        <v>2381513</v>
      </c>
      <c r="CD62" s="29" t="s">
        <v>248</v>
      </c>
      <c r="CE62" s="32">
        <f t="shared" si="4"/>
        <v>73508296</v>
      </c>
    </row>
    <row r="63">
      <c r="A63" s="39" t="s">
        <v>264</v>
      </c>
      <c r="B63" s="20"/>
      <c r="C63" s="24">
        <v>8996564.4699999988</v>
      </c>
      <c r="D63" s="24">
        <v>0</v>
      </c>
      <c r="E63" s="24">
        <v>9075223.21</v>
      </c>
      <c r="F63" s="24">
        <v>0</v>
      </c>
      <c r="G63" s="24">
        <v>0</v>
      </c>
      <c r="H63" s="24">
        <v>201416.64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4746876.25</v>
      </c>
      <c r="P63" s="30">
        <v>7540475.67</v>
      </c>
      <c r="Q63" s="30">
        <v>854041.25</v>
      </c>
      <c r="R63" s="30">
        <v>44007</v>
      </c>
      <c r="S63" s="319">
        <v>131.84</v>
      </c>
      <c r="T63" s="319">
        <v>0</v>
      </c>
      <c r="U63" s="31">
        <v>328840.89</v>
      </c>
      <c r="V63" s="30">
        <v>0</v>
      </c>
      <c r="W63" s="30">
        <v>0</v>
      </c>
      <c r="X63" s="30">
        <v>89680.209999999992</v>
      </c>
      <c r="Y63" s="30">
        <v>295114.74</v>
      </c>
      <c r="Z63" s="30">
        <v>639470.01</v>
      </c>
      <c r="AA63" s="30">
        <v>0</v>
      </c>
      <c r="AB63" s="320">
        <v>53738.38</v>
      </c>
      <c r="AC63" s="30">
        <v>97984.72</v>
      </c>
      <c r="AD63" s="30">
        <v>0</v>
      </c>
      <c r="AE63" s="30">
        <v>0</v>
      </c>
      <c r="AF63" s="30">
        <v>0</v>
      </c>
      <c r="AG63" s="30">
        <v>9544336.45</v>
      </c>
      <c r="AH63" s="30">
        <v>0</v>
      </c>
      <c r="AI63" s="30">
        <v>3441626.39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6051250.5399999991</v>
      </c>
      <c r="AW63" s="319">
        <v>22958.25</v>
      </c>
      <c r="AX63" s="319">
        <v>0</v>
      </c>
      <c r="AY63" s="30">
        <v>0</v>
      </c>
      <c r="AZ63" s="30">
        <v>0</v>
      </c>
      <c r="BA63" s="319">
        <v>0</v>
      </c>
      <c r="BB63" s="319">
        <v>141001.42</v>
      </c>
      <c r="BC63" s="319">
        <v>0</v>
      </c>
      <c r="BD63" s="319">
        <v>0</v>
      </c>
      <c r="BE63" s="30">
        <v>-12056</v>
      </c>
      <c r="BF63" s="319">
        <v>0</v>
      </c>
      <c r="BG63" s="319">
        <v>0</v>
      </c>
      <c r="BH63" s="319">
        <v>741737.34</v>
      </c>
      <c r="BI63" s="319">
        <v>0</v>
      </c>
      <c r="BJ63" s="319">
        <v>419436.4</v>
      </c>
      <c r="BK63" s="319">
        <v>248696.62</v>
      </c>
      <c r="BL63" s="319">
        <v>-6.42</v>
      </c>
      <c r="BM63" s="319">
        <v>0</v>
      </c>
      <c r="BN63" s="319">
        <v>3111660.2300000004</v>
      </c>
      <c r="BO63" s="319">
        <v>7296</v>
      </c>
      <c r="BP63" s="319">
        <v>262782.37</v>
      </c>
      <c r="BQ63" s="319">
        <v>0</v>
      </c>
      <c r="BR63" s="319">
        <v>136498.57</v>
      </c>
      <c r="BS63" s="319">
        <v>0</v>
      </c>
      <c r="BT63" s="319">
        <v>0</v>
      </c>
      <c r="BU63" s="319">
        <v>0</v>
      </c>
      <c r="BV63" s="319">
        <v>509824.03</v>
      </c>
      <c r="BW63" s="319">
        <v>155421.95</v>
      </c>
      <c r="BX63" s="319">
        <v>0</v>
      </c>
      <c r="BY63" s="319">
        <v>214577.57</v>
      </c>
      <c r="BZ63" s="319">
        <v>1899999.25</v>
      </c>
      <c r="CA63" s="319">
        <v>8507.38</v>
      </c>
      <c r="CB63" s="319">
        <v>5625</v>
      </c>
      <c r="CC63" s="319">
        <v>1058786.4599999997</v>
      </c>
      <c r="CD63" s="29" t="s">
        <v>248</v>
      </c>
      <c r="CE63" s="32">
        <f t="shared" si="4"/>
        <v>60933525.080000006</v>
      </c>
    </row>
    <row r="64">
      <c r="A64" s="39" t="s">
        <v>265</v>
      </c>
      <c r="B64" s="20"/>
      <c r="C64" s="24">
        <v>2641724.7500000009</v>
      </c>
      <c r="D64" s="24">
        <v>0</v>
      </c>
      <c r="E64" s="24">
        <v>3232898.6299999976</v>
      </c>
      <c r="F64" s="24">
        <v>0</v>
      </c>
      <c r="G64" s="24">
        <v>0</v>
      </c>
      <c r="H64" s="24">
        <v>39475.31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1132373.41</v>
      </c>
      <c r="P64" s="30">
        <v>42006095.269999981</v>
      </c>
      <c r="Q64" s="30">
        <v>206311.46999999994</v>
      </c>
      <c r="R64" s="30">
        <v>1568918.8699999999</v>
      </c>
      <c r="S64" s="319">
        <v>1290398.0299999998</v>
      </c>
      <c r="T64" s="319">
        <v>225071.19999999998</v>
      </c>
      <c r="U64" s="31">
        <v>5356629.129999999</v>
      </c>
      <c r="V64" s="30">
        <v>157843.62999999998</v>
      </c>
      <c r="W64" s="30">
        <v>260549.09</v>
      </c>
      <c r="X64" s="30">
        <v>564714.45000000007</v>
      </c>
      <c r="Y64" s="30">
        <v>586972.69</v>
      </c>
      <c r="Z64" s="30">
        <v>16353144.579999996</v>
      </c>
      <c r="AA64" s="30">
        <v>310314.55000000005</v>
      </c>
      <c r="AB64" s="320">
        <v>11333766.67</v>
      </c>
      <c r="AC64" s="30">
        <v>291104.14999999997</v>
      </c>
      <c r="AD64" s="30">
        <v>4293.83</v>
      </c>
      <c r="AE64" s="30">
        <v>10948.220000000001</v>
      </c>
      <c r="AF64" s="30">
        <v>145967.15</v>
      </c>
      <c r="AG64" s="30">
        <v>1866325.2099999997</v>
      </c>
      <c r="AH64" s="30">
        <v>0</v>
      </c>
      <c r="AI64" s="30">
        <v>77141.340000000011</v>
      </c>
      <c r="AJ64" s="30">
        <v>316732.4</v>
      </c>
      <c r="AK64" s="30">
        <v>644.46</v>
      </c>
      <c r="AL64" s="30">
        <v>1302.74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10948542.129999999</v>
      </c>
      <c r="AW64" s="319">
        <v>606.13</v>
      </c>
      <c r="AX64" s="319">
        <v>0</v>
      </c>
      <c r="AY64" s="30">
        <v>20431.86</v>
      </c>
      <c r="AZ64" s="30">
        <v>2632560.39</v>
      </c>
      <c r="BA64" s="319">
        <v>0</v>
      </c>
      <c r="BB64" s="319">
        <v>21139.32</v>
      </c>
      <c r="BC64" s="319">
        <v>0</v>
      </c>
      <c r="BD64" s="319">
        <v>-61548.450000000012</v>
      </c>
      <c r="BE64" s="30">
        <v>773769.6100000001</v>
      </c>
      <c r="BF64" s="319">
        <v>395128.22000000003</v>
      </c>
      <c r="BG64" s="319">
        <v>276.35</v>
      </c>
      <c r="BH64" s="319">
        <v>371144.02999999991</v>
      </c>
      <c r="BI64" s="319">
        <v>0</v>
      </c>
      <c r="BJ64" s="319">
        <v>21857.839999999997</v>
      </c>
      <c r="BK64" s="319">
        <v>43821.75</v>
      </c>
      <c r="BL64" s="319">
        <v>54903.219999999994</v>
      </c>
      <c r="BM64" s="319">
        <v>0</v>
      </c>
      <c r="BN64" s="319">
        <v>83495.93</v>
      </c>
      <c r="BO64" s="319">
        <v>16805.600000000002</v>
      </c>
      <c r="BP64" s="319">
        <v>79371.910000000018</v>
      </c>
      <c r="BQ64" s="319">
        <v>0</v>
      </c>
      <c r="BR64" s="319">
        <v>55299.35</v>
      </c>
      <c r="BS64" s="319">
        <v>6486.39</v>
      </c>
      <c r="BT64" s="319">
        <v>20</v>
      </c>
      <c r="BU64" s="319">
        <v>0</v>
      </c>
      <c r="BV64" s="319">
        <v>14542.829999999998</v>
      </c>
      <c r="BW64" s="319">
        <v>154684.91</v>
      </c>
      <c r="BX64" s="319">
        <v>127.15</v>
      </c>
      <c r="BY64" s="319">
        <v>198084.82000000004</v>
      </c>
      <c r="BZ64" s="319">
        <v>1433.71</v>
      </c>
      <c r="CA64" s="319">
        <v>19246</v>
      </c>
      <c r="CB64" s="319">
        <v>32453.21</v>
      </c>
      <c r="CC64" s="319">
        <v>-1328326.4700000007</v>
      </c>
      <c r="CD64" s="29" t="s">
        <v>248</v>
      </c>
      <c r="CE64" s="32">
        <f t="shared" si="4"/>
        <v>104538018.96999992</v>
      </c>
    </row>
    <row r="65">
      <c r="A65" s="39" t="s">
        <v>266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10183.92</v>
      </c>
      <c r="Z65" s="30">
        <v>0</v>
      </c>
      <c r="AA65" s="30">
        <v>0</v>
      </c>
      <c r="AB65" s="320">
        <v>918.54</v>
      </c>
      <c r="AC65" s="30">
        <v>0</v>
      </c>
      <c r="AD65" s="30">
        <v>0</v>
      </c>
      <c r="AE65" s="30">
        <v>0</v>
      </c>
      <c r="AF65" s="30">
        <v>36099.64</v>
      </c>
      <c r="AG65" s="30">
        <v>-55</v>
      </c>
      <c r="AH65" s="30">
        <v>0</v>
      </c>
      <c r="AI65" s="30">
        <v>0</v>
      </c>
      <c r="AJ65" s="30">
        <v>2925.85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263973.42000000004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-54.9</v>
      </c>
      <c r="BE65" s="30">
        <v>3584185.47</v>
      </c>
      <c r="BF65" s="319">
        <v>504296.66000000003</v>
      </c>
      <c r="BG65" s="319">
        <v>0</v>
      </c>
      <c r="BH65" s="319">
        <v>1041313.8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-55</v>
      </c>
      <c r="BZ65" s="319">
        <v>0</v>
      </c>
      <c r="CA65" s="319">
        <v>0</v>
      </c>
      <c r="CB65" s="319">
        <v>0</v>
      </c>
      <c r="CC65" s="319">
        <v>34560.06</v>
      </c>
      <c r="CD65" s="29" t="s">
        <v>248</v>
      </c>
      <c r="CE65" s="32">
        <f t="shared" si="4"/>
        <v>5478292.46</v>
      </c>
    </row>
    <row r="66">
      <c r="A66" s="39" t="s">
        <v>267</v>
      </c>
      <c r="B66" s="20"/>
      <c r="C66" s="24">
        <v>409851.05999999988</v>
      </c>
      <c r="D66" s="24">
        <v>0</v>
      </c>
      <c r="E66" s="24">
        <v>22742.99</v>
      </c>
      <c r="F66" s="24">
        <v>0</v>
      </c>
      <c r="G66" s="24">
        <v>0</v>
      </c>
      <c r="H66" s="24">
        <v>4681.28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12531.17</v>
      </c>
      <c r="P66" s="30">
        <v>2133853.12</v>
      </c>
      <c r="Q66" s="30">
        <v>2997.1299999999997</v>
      </c>
      <c r="R66" s="30">
        <v>112500.55</v>
      </c>
      <c r="S66" s="319">
        <v>3586892.16</v>
      </c>
      <c r="T66" s="319">
        <v>8397.84</v>
      </c>
      <c r="U66" s="31">
        <v>6490509.34</v>
      </c>
      <c r="V66" s="30">
        <v>200380.15000000005</v>
      </c>
      <c r="W66" s="30">
        <v>475137.93</v>
      </c>
      <c r="X66" s="30">
        <v>591083.81</v>
      </c>
      <c r="Y66" s="30">
        <v>1283754.3299999998</v>
      </c>
      <c r="Z66" s="30">
        <v>2109996.4599999995</v>
      </c>
      <c r="AA66" s="30">
        <v>183356.5</v>
      </c>
      <c r="AB66" s="320">
        <v>249361.85</v>
      </c>
      <c r="AC66" s="30">
        <v>86866.63</v>
      </c>
      <c r="AD66" s="30">
        <v>1051819</v>
      </c>
      <c r="AE66" s="30">
        <v>2507.7200000000003</v>
      </c>
      <c r="AF66" s="30">
        <v>135209.83</v>
      </c>
      <c r="AG66" s="30">
        <v>43326.789999999994</v>
      </c>
      <c r="AH66" s="30">
        <v>0</v>
      </c>
      <c r="AI66" s="30">
        <v>279.39</v>
      </c>
      <c r="AJ66" s="30">
        <v>73992.67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3370380.6700000023</v>
      </c>
      <c r="AW66" s="319">
        <v>5834.2</v>
      </c>
      <c r="AX66" s="319">
        <v>0</v>
      </c>
      <c r="AY66" s="30">
        <v>0</v>
      </c>
      <c r="AZ66" s="30">
        <v>155798.99000000002</v>
      </c>
      <c r="BA66" s="319">
        <v>1529461.63</v>
      </c>
      <c r="BB66" s="319">
        <v>1019982.97</v>
      </c>
      <c r="BC66" s="319">
        <v>0</v>
      </c>
      <c r="BD66" s="319">
        <v>228729.84</v>
      </c>
      <c r="BE66" s="30">
        <v>4704338.5300000021</v>
      </c>
      <c r="BF66" s="319">
        <v>578928.60000000009</v>
      </c>
      <c r="BG66" s="319">
        <v>1394.9399999999998</v>
      </c>
      <c r="BH66" s="319">
        <v>14029807.670000002</v>
      </c>
      <c r="BI66" s="319">
        <v>0</v>
      </c>
      <c r="BJ66" s="319">
        <v>288550.95</v>
      </c>
      <c r="BK66" s="319">
        <v>2345199.39</v>
      </c>
      <c r="BL66" s="319">
        <v>494062.44</v>
      </c>
      <c r="BM66" s="319">
        <v>1821052.56</v>
      </c>
      <c r="BN66" s="319">
        <v>220584.27000000002</v>
      </c>
      <c r="BO66" s="319">
        <v>2289.05</v>
      </c>
      <c r="BP66" s="319">
        <v>1740164.34</v>
      </c>
      <c r="BQ66" s="319">
        <v>0</v>
      </c>
      <c r="BR66" s="319">
        <v>297120.37</v>
      </c>
      <c r="BS66" s="319">
        <v>988.97</v>
      </c>
      <c r="BT66" s="319">
        <v>0</v>
      </c>
      <c r="BU66" s="319">
        <v>0</v>
      </c>
      <c r="BV66" s="319">
        <v>170860.85</v>
      </c>
      <c r="BW66" s="319">
        <v>87714.720000000016</v>
      </c>
      <c r="BX66" s="319">
        <v>133823.48</v>
      </c>
      <c r="BY66" s="319">
        <v>11662.720000000001</v>
      </c>
      <c r="BZ66" s="319">
        <v>115469.17</v>
      </c>
      <c r="CA66" s="319">
        <v>59796.88</v>
      </c>
      <c r="CB66" s="319">
        <v>270263.97000000003</v>
      </c>
      <c r="CC66" s="319">
        <v>2081667.8</v>
      </c>
      <c r="CD66" s="29" t="s">
        <v>248</v>
      </c>
      <c r="CE66" s="32">
        <f t="shared" si="4"/>
        <v>55037959.67</v>
      </c>
    </row>
    <row r="67">
      <c r="A67" s="39" t="s">
        <v>16</v>
      </c>
      <c r="B67" s="20"/>
      <c r="C67" s="32">
        <f ref="C67:BN67" t="shared" si="7">ROUND(C51+C52,0)</f>
        <v>1339567</v>
      </c>
      <c r="D67" s="32">
        <f t="shared" si="7"/>
        <v>0</v>
      </c>
      <c r="E67" s="32">
        <f t="shared" si="7"/>
        <v>3760866</v>
      </c>
      <c r="F67" s="32">
        <f t="shared" si="7"/>
        <v>0</v>
      </c>
      <c r="G67" s="32">
        <f t="shared" si="7"/>
        <v>0</v>
      </c>
      <c r="H67" s="32">
        <f t="shared" si="7"/>
        <v>569669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790487</v>
      </c>
      <c r="P67" s="32">
        <f t="shared" si="7"/>
        <v>3569210</v>
      </c>
      <c r="Q67" s="32">
        <f t="shared" si="7"/>
        <v>193413</v>
      </c>
      <c r="R67" s="32">
        <f t="shared" si="7"/>
        <v>231130</v>
      </c>
      <c r="S67" s="32">
        <f t="shared" si="7"/>
        <v>2092272</v>
      </c>
      <c r="T67" s="32">
        <f t="shared" si="7"/>
        <v>9255</v>
      </c>
      <c r="U67" s="32">
        <f t="shared" si="7"/>
        <v>666322</v>
      </c>
      <c r="V67" s="32">
        <f t="shared" si="7"/>
        <v>89609</v>
      </c>
      <c r="W67" s="32">
        <f t="shared" si="7"/>
        <v>128366</v>
      </c>
      <c r="X67" s="32">
        <f t="shared" si="7"/>
        <v>184308</v>
      </c>
      <c r="Y67" s="32">
        <f t="shared" si="7"/>
        <v>1040232</v>
      </c>
      <c r="Z67" s="32">
        <f t="shared" si="7"/>
        <v>785596</v>
      </c>
      <c r="AA67" s="32">
        <f t="shared" si="7"/>
        <v>80472</v>
      </c>
      <c r="AB67" s="32">
        <f t="shared" si="7"/>
        <v>462406</v>
      </c>
      <c r="AC67" s="32">
        <f t="shared" si="7"/>
        <v>14242</v>
      </c>
      <c r="AD67" s="32">
        <f t="shared" si="7"/>
        <v>0</v>
      </c>
      <c r="AE67" s="32">
        <f t="shared" si="7"/>
        <v>10890</v>
      </c>
      <c r="AF67" s="32">
        <f t="shared" si="7"/>
        <v>16653</v>
      </c>
      <c r="AG67" s="32">
        <f t="shared" si="7"/>
        <v>834300</v>
      </c>
      <c r="AH67" s="32">
        <f t="shared" si="7"/>
        <v>0</v>
      </c>
      <c r="AI67" s="32">
        <f t="shared" si="7"/>
        <v>134653</v>
      </c>
      <c r="AJ67" s="32">
        <f t="shared" si="7"/>
        <v>55327</v>
      </c>
      <c r="AK67" s="32">
        <f t="shared" si="7"/>
        <v>0</v>
      </c>
      <c r="AL67" s="32">
        <f t="shared" si="7"/>
        <v>7966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4148227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399173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55087</v>
      </c>
      <c r="BE67" s="32">
        <f t="shared" si="7"/>
        <v>4996148</v>
      </c>
      <c r="BF67" s="32">
        <f t="shared" si="7"/>
        <v>147963</v>
      </c>
      <c r="BG67" s="32">
        <f t="shared" si="7"/>
        <v>0</v>
      </c>
      <c r="BH67" s="32">
        <f t="shared" si="7"/>
        <v>3951268</v>
      </c>
      <c r="BI67" s="32">
        <f t="shared" si="7"/>
        <v>0</v>
      </c>
      <c r="BJ67" s="32">
        <f t="shared" si="7"/>
        <v>55548</v>
      </c>
      <c r="BK67" s="32">
        <f t="shared" si="7"/>
        <v>10955</v>
      </c>
      <c r="BL67" s="32">
        <f t="shared" si="7"/>
        <v>59431</v>
      </c>
      <c r="BM67" s="32">
        <f t="shared" si="7"/>
        <v>0</v>
      </c>
      <c r="BN67" s="32">
        <f t="shared" si="7"/>
        <v>12051</v>
      </c>
      <c r="BO67" s="32">
        <f ref="BO67:CC67" t="shared" si="8">ROUND(BO51+BO52,0)</f>
        <v>0</v>
      </c>
      <c r="BP67" s="32">
        <f t="shared" si="8"/>
        <v>6357</v>
      </c>
      <c r="BQ67" s="32">
        <f t="shared" si="8"/>
        <v>0</v>
      </c>
      <c r="BR67" s="32">
        <f t="shared" si="8"/>
        <v>0</v>
      </c>
      <c r="BS67" s="32">
        <f t="shared" si="8"/>
        <v>11675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64167</v>
      </c>
      <c r="BX67" s="32">
        <f t="shared" si="8"/>
        <v>5021</v>
      </c>
      <c r="BY67" s="32">
        <f t="shared" si="8"/>
        <v>146027</v>
      </c>
      <c r="BZ67" s="32">
        <f t="shared" si="8"/>
        <v>76960</v>
      </c>
      <c r="CA67" s="32">
        <f t="shared" si="8"/>
        <v>148709</v>
      </c>
      <c r="CB67" s="32">
        <f t="shared" si="8"/>
        <v>533</v>
      </c>
      <c r="CC67" s="32">
        <f t="shared" si="8"/>
        <v>283001</v>
      </c>
      <c r="CD67" s="29" t="s">
        <v>248</v>
      </c>
      <c r="CE67" s="32">
        <f t="shared" si="4"/>
        <v>31645512</v>
      </c>
    </row>
    <row r="68">
      <c r="A68" s="39" t="s">
        <v>268</v>
      </c>
      <c r="B68" s="32"/>
      <c r="C68" s="24">
        <v>51045.36</v>
      </c>
      <c r="D68" s="24">
        <v>0</v>
      </c>
      <c r="E68" s="24">
        <v>90193.97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9364.25</v>
      </c>
      <c r="Q68" s="30">
        <v>479.82</v>
      </c>
      <c r="R68" s="30">
        <v>0</v>
      </c>
      <c r="S68" s="319">
        <v>395325.08999999997</v>
      </c>
      <c r="T68" s="319">
        <v>22643.75</v>
      </c>
      <c r="U68" s="31">
        <v>49231.58</v>
      </c>
      <c r="V68" s="30">
        <v>0</v>
      </c>
      <c r="W68" s="30">
        <v>0</v>
      </c>
      <c r="X68" s="30">
        <v>0</v>
      </c>
      <c r="Y68" s="30">
        <v>468345.97000000003</v>
      </c>
      <c r="Z68" s="30">
        <v>1029924</v>
      </c>
      <c r="AA68" s="30">
        <v>56918.76</v>
      </c>
      <c r="AB68" s="320">
        <v>122179.93000000001</v>
      </c>
      <c r="AC68" s="30">
        <v>32000.53</v>
      </c>
      <c r="AD68" s="30">
        <v>0</v>
      </c>
      <c r="AE68" s="30">
        <v>0</v>
      </c>
      <c r="AF68" s="30">
        <v>580418.48</v>
      </c>
      <c r="AG68" s="30">
        <v>192.2</v>
      </c>
      <c r="AH68" s="30">
        <v>0</v>
      </c>
      <c r="AI68" s="30">
        <v>0</v>
      </c>
      <c r="AJ68" s="30">
        <v>473594.89999999991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6168580.11</v>
      </c>
      <c r="AW68" s="319">
        <v>0</v>
      </c>
      <c r="AX68" s="319">
        <v>0</v>
      </c>
      <c r="AY68" s="30">
        <v>0</v>
      </c>
      <c r="AZ68" s="30">
        <v>200420.66</v>
      </c>
      <c r="BA68" s="319">
        <v>0</v>
      </c>
      <c r="BB68" s="319">
        <v>0</v>
      </c>
      <c r="BC68" s="319">
        <v>0</v>
      </c>
      <c r="BD68" s="319">
        <v>0</v>
      </c>
      <c r="BE68" s="30">
        <v>519072.84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433630.72</v>
      </c>
      <c r="BO68" s="319">
        <v>57492.96</v>
      </c>
      <c r="BP68" s="319">
        <v>139596.32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0</v>
      </c>
      <c r="CB68" s="319">
        <v>246156.14</v>
      </c>
      <c r="CC68" s="319">
        <v>6633230.72</v>
      </c>
      <c r="CD68" s="29" t="s">
        <v>248</v>
      </c>
      <c r="CE68" s="32">
        <f t="shared" si="4"/>
        <v>17780039.060000002</v>
      </c>
    </row>
    <row r="69">
      <c r="A69" s="39" t="s">
        <v>269</v>
      </c>
      <c r="B69" s="20"/>
      <c r="C69" s="32">
        <f ref="C69:BN69" t="shared" si="9">SUM(C70:C83)</f>
        <v>38119.21</v>
      </c>
      <c r="D69" s="32">
        <f t="shared" si="9"/>
        <v>0</v>
      </c>
      <c r="E69" s="32">
        <f t="shared" si="9"/>
        <v>42892.160000000011</v>
      </c>
      <c r="F69" s="32">
        <f t="shared" si="9"/>
        <v>0</v>
      </c>
      <c r="G69" s="32">
        <f t="shared" si="9"/>
        <v>0</v>
      </c>
      <c r="H69" s="32">
        <f t="shared" si="9"/>
        <v>3972.07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25954.55</v>
      </c>
      <c r="P69" s="32">
        <f t="shared" si="9"/>
        <v>-2418.7899999999991</v>
      </c>
      <c r="Q69" s="32">
        <f t="shared" si="9"/>
        <v>9058.59</v>
      </c>
      <c r="R69" s="32">
        <f t="shared" si="9"/>
        <v>1453.54</v>
      </c>
      <c r="S69" s="32">
        <f t="shared" si="9"/>
        <v>313403.62</v>
      </c>
      <c r="T69" s="32">
        <f t="shared" si="9"/>
        <v>0</v>
      </c>
      <c r="U69" s="32">
        <f t="shared" si="9"/>
        <v>14971.92</v>
      </c>
      <c r="V69" s="32">
        <f t="shared" si="9"/>
        <v>855.26</v>
      </c>
      <c r="W69" s="32">
        <f t="shared" si="9"/>
        <v>3253.88</v>
      </c>
      <c r="X69" s="32">
        <f t="shared" si="9"/>
        <v>825.45</v>
      </c>
      <c r="Y69" s="32">
        <f t="shared" si="9"/>
        <v>3121.01</v>
      </c>
      <c r="Z69" s="32">
        <f t="shared" si="9"/>
        <v>45751.75</v>
      </c>
      <c r="AA69" s="32">
        <f t="shared" si="9"/>
        <v>60</v>
      </c>
      <c r="AB69" s="32">
        <f t="shared" si="9"/>
        <v>7660.84</v>
      </c>
      <c r="AC69" s="32">
        <f t="shared" si="9"/>
        <v>2175.15</v>
      </c>
      <c r="AD69" s="32">
        <f t="shared" si="9"/>
        <v>0</v>
      </c>
      <c r="AE69" s="32">
        <f t="shared" si="9"/>
        <v>12605.03</v>
      </c>
      <c r="AF69" s="32">
        <f t="shared" si="9"/>
        <v>26430.42</v>
      </c>
      <c r="AG69" s="32">
        <f t="shared" si="9"/>
        <v>14473.36</v>
      </c>
      <c r="AH69" s="32">
        <f t="shared" si="9"/>
        <v>0</v>
      </c>
      <c r="AI69" s="32">
        <f t="shared" si="9"/>
        <v>29.39</v>
      </c>
      <c r="AJ69" s="32">
        <f t="shared" si="9"/>
        <v>26343.88</v>
      </c>
      <c r="AK69" s="32">
        <f t="shared" si="9"/>
        <v>6142.32</v>
      </c>
      <c r="AL69" s="32">
        <f t="shared" si="9"/>
        <v>5245.29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2033892.7500000016</v>
      </c>
      <c r="AW69" s="32">
        <f t="shared" si="9"/>
        <v>825.4</v>
      </c>
      <c r="AX69" s="32">
        <f t="shared" si="9"/>
        <v>0</v>
      </c>
      <c r="AY69" s="32">
        <f t="shared" si="9"/>
        <v>2651.48</v>
      </c>
      <c r="AZ69" s="32">
        <f t="shared" si="9"/>
        <v>1561.02</v>
      </c>
      <c r="BA69" s="32">
        <f t="shared" si="9"/>
        <v>0</v>
      </c>
      <c r="BB69" s="32">
        <f t="shared" si="9"/>
        <v>1928.86</v>
      </c>
      <c r="BC69" s="32">
        <f t="shared" si="9"/>
        <v>0</v>
      </c>
      <c r="BD69" s="32">
        <f t="shared" si="9"/>
        <v>5908.9400000000005</v>
      </c>
      <c r="BE69" s="32">
        <f t="shared" si="9"/>
        <v>123076.3</v>
      </c>
      <c r="BF69" s="32">
        <f t="shared" si="9"/>
        <v>5973.42</v>
      </c>
      <c r="BG69" s="32">
        <f t="shared" si="9"/>
        <v>0</v>
      </c>
      <c r="BH69" s="32">
        <f t="shared" si="9"/>
        <v>141044.86</v>
      </c>
      <c r="BI69" s="32">
        <f t="shared" si="9"/>
        <v>0</v>
      </c>
      <c r="BJ69" s="32">
        <f t="shared" si="9"/>
        <v>8360.93</v>
      </c>
      <c r="BK69" s="32">
        <f t="shared" si="9"/>
        <v>15226.439999999999</v>
      </c>
      <c r="BL69" s="32">
        <f t="shared" si="9"/>
        <v>4547.09</v>
      </c>
      <c r="BM69" s="32">
        <f t="shared" si="9"/>
        <v>0</v>
      </c>
      <c r="BN69" s="32">
        <f t="shared" si="9"/>
        <v>633266.11999999988</v>
      </c>
      <c r="BO69" s="32">
        <f ref="BO69:CD69" t="shared" si="10">SUM(BO70:BO83)</f>
        <v>295</v>
      </c>
      <c r="BP69" s="32">
        <f t="shared" si="10"/>
        <v>2095338.5499999998</v>
      </c>
      <c r="BQ69" s="32">
        <f t="shared" si="10"/>
        <v>0</v>
      </c>
      <c r="BR69" s="32">
        <f t="shared" si="10"/>
        <v>1534911.73</v>
      </c>
      <c r="BS69" s="32">
        <f t="shared" si="10"/>
        <v>6961.5700000000006</v>
      </c>
      <c r="BT69" s="32">
        <f t="shared" si="10"/>
        <v>759.34</v>
      </c>
      <c r="BU69" s="32">
        <f t="shared" si="10"/>
        <v>0</v>
      </c>
      <c r="BV69" s="32">
        <f t="shared" si="10"/>
        <v>9190.23</v>
      </c>
      <c r="BW69" s="32">
        <f t="shared" si="10"/>
        <v>5731.38</v>
      </c>
      <c r="BX69" s="32">
        <f t="shared" si="10"/>
        <v>270</v>
      </c>
      <c r="BY69" s="32">
        <f t="shared" si="10"/>
        <v>75874.87</v>
      </c>
      <c r="BZ69" s="32">
        <f t="shared" si="10"/>
        <v>1027.2</v>
      </c>
      <c r="CA69" s="32">
        <f t="shared" si="10"/>
        <v>42891.200000000004</v>
      </c>
      <c r="CB69" s="32">
        <f t="shared" si="10"/>
        <v>69056.78</v>
      </c>
      <c r="CC69" s="32">
        <f t="shared" si="10"/>
        <v>-12180.339999999851</v>
      </c>
      <c r="CD69" s="32">
        <f t="shared" si="10"/>
        <v>44915071.410000011</v>
      </c>
      <c r="CE69" s="32">
        <f>SUM(CE70:CE84)</f>
        <v>69769569.50000003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38119.21</v>
      </c>
      <c r="D83" s="24">
        <v>0</v>
      </c>
      <c r="E83" s="30">
        <v>42892.160000000011</v>
      </c>
      <c r="F83" s="30">
        <v>0</v>
      </c>
      <c r="G83" s="24">
        <v>0</v>
      </c>
      <c r="H83" s="24">
        <v>3972.07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25954.55</v>
      </c>
      <c r="P83" s="30">
        <v>-2418.7899999999991</v>
      </c>
      <c r="Q83" s="30">
        <v>9058.59</v>
      </c>
      <c r="R83" s="31">
        <v>1453.54</v>
      </c>
      <c r="S83" s="30">
        <v>313403.62</v>
      </c>
      <c r="T83" s="24">
        <v>0</v>
      </c>
      <c r="U83" s="30">
        <v>14971.92</v>
      </c>
      <c r="V83" s="30">
        <v>855.26</v>
      </c>
      <c r="W83" s="24">
        <v>3253.88</v>
      </c>
      <c r="X83" s="30">
        <v>825.45</v>
      </c>
      <c r="Y83" s="30">
        <v>3121.01</v>
      </c>
      <c r="Z83" s="30">
        <v>45751.75</v>
      </c>
      <c r="AA83" s="30">
        <v>60</v>
      </c>
      <c r="AB83" s="30">
        <v>7660.84</v>
      </c>
      <c r="AC83" s="30">
        <v>2175.15</v>
      </c>
      <c r="AD83" s="30">
        <v>0</v>
      </c>
      <c r="AE83" s="30">
        <v>12605.03</v>
      </c>
      <c r="AF83" s="30">
        <v>26430.42</v>
      </c>
      <c r="AG83" s="30">
        <v>14473.36</v>
      </c>
      <c r="AH83" s="30">
        <v>0</v>
      </c>
      <c r="AI83" s="30">
        <v>29.39</v>
      </c>
      <c r="AJ83" s="30">
        <v>26343.88</v>
      </c>
      <c r="AK83" s="30">
        <v>6142.32</v>
      </c>
      <c r="AL83" s="30">
        <v>5245.29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2033892.7500000016</v>
      </c>
      <c r="AW83" s="30">
        <v>825.4</v>
      </c>
      <c r="AX83" s="30">
        <v>0</v>
      </c>
      <c r="AY83" s="30">
        <v>2651.48</v>
      </c>
      <c r="AZ83" s="30">
        <v>1561.02</v>
      </c>
      <c r="BA83" s="30">
        <v>0</v>
      </c>
      <c r="BB83" s="30">
        <v>1928.86</v>
      </c>
      <c r="BC83" s="30">
        <v>0</v>
      </c>
      <c r="BD83" s="30">
        <v>5908.9400000000005</v>
      </c>
      <c r="BE83" s="30">
        <v>123076.3</v>
      </c>
      <c r="BF83" s="30">
        <v>5973.42</v>
      </c>
      <c r="BG83" s="30">
        <v>0</v>
      </c>
      <c r="BH83" s="31">
        <v>141044.86</v>
      </c>
      <c r="BI83" s="30">
        <v>0</v>
      </c>
      <c r="BJ83" s="30">
        <v>8360.93</v>
      </c>
      <c r="BK83" s="30">
        <v>15226.439999999999</v>
      </c>
      <c r="BL83" s="30">
        <v>4547.09</v>
      </c>
      <c r="BM83" s="30">
        <v>0</v>
      </c>
      <c r="BN83" s="30">
        <v>633266.11999999988</v>
      </c>
      <c r="BO83" s="30">
        <v>295</v>
      </c>
      <c r="BP83" s="30">
        <v>2095338.5499999998</v>
      </c>
      <c r="BQ83" s="30">
        <v>0</v>
      </c>
      <c r="BR83" s="30">
        <v>1534911.73</v>
      </c>
      <c r="BS83" s="30">
        <v>6961.5700000000006</v>
      </c>
      <c r="BT83" s="30">
        <v>759.34</v>
      </c>
      <c r="BU83" s="30">
        <v>0</v>
      </c>
      <c r="BV83" s="30">
        <v>9190.23</v>
      </c>
      <c r="BW83" s="30">
        <v>5731.38</v>
      </c>
      <c r="BX83" s="30">
        <v>270</v>
      </c>
      <c r="BY83" s="30">
        <v>75874.87</v>
      </c>
      <c r="BZ83" s="30">
        <v>1027.2</v>
      </c>
      <c r="CA83" s="30">
        <v>42891.200000000004</v>
      </c>
      <c r="CB83" s="30">
        <v>69056.78</v>
      </c>
      <c r="CC83" s="30">
        <v>-12180.339999999851</v>
      </c>
      <c r="CD83" s="35">
        <v>44915071.410000011</v>
      </c>
      <c r="CE83" s="32">
        <f t="shared" si="11"/>
        <v>52325842.430000015</v>
      </c>
    </row>
    <row r="84">
      <c r="A84" s="39" t="s">
        <v>284</v>
      </c>
      <c r="B84" s="20"/>
      <c r="C84" s="24">
        <v>106304.82999999999</v>
      </c>
      <c r="D84" s="24">
        <v>0</v>
      </c>
      <c r="E84" s="24">
        <v>2130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6316.7</v>
      </c>
      <c r="Q84" s="24">
        <v>0</v>
      </c>
      <c r="R84" s="24">
        <v>0</v>
      </c>
      <c r="S84" s="24">
        <v>36756.96</v>
      </c>
      <c r="T84" s="24">
        <v>0</v>
      </c>
      <c r="U84" s="24">
        <v>242722.49</v>
      </c>
      <c r="V84" s="24">
        <v>0</v>
      </c>
      <c r="W84" s="24">
        <v>0</v>
      </c>
      <c r="X84" s="24">
        <v>0</v>
      </c>
      <c r="Y84" s="24">
        <v>0</v>
      </c>
      <c r="Z84" s="24">
        <v>58752.6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362041.87</v>
      </c>
      <c r="AH84" s="24">
        <v>0</v>
      </c>
      <c r="AI84" s="24">
        <v>0</v>
      </c>
      <c r="AJ84" s="24">
        <v>149912.35</v>
      </c>
      <c r="AK84" s="24">
        <v>0</v>
      </c>
      <c r="AL84" s="24">
        <v>1372.78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10383112.520000001</v>
      </c>
      <c r="AW84" s="24">
        <v>120627.14</v>
      </c>
      <c r="AX84" s="24">
        <v>0</v>
      </c>
      <c r="AY84" s="24">
        <v>0</v>
      </c>
      <c r="AZ84" s="24">
        <v>1920588.62</v>
      </c>
      <c r="BA84" s="24">
        <v>0</v>
      </c>
      <c r="BB84" s="24">
        <v>0</v>
      </c>
      <c r="BC84" s="24">
        <v>0</v>
      </c>
      <c r="BD84" s="24">
        <v>0</v>
      </c>
      <c r="BE84" s="24">
        <v>444400.83</v>
      </c>
      <c r="BF84" s="24">
        <v>0</v>
      </c>
      <c r="BG84" s="24">
        <v>0</v>
      </c>
      <c r="BH84" s="24">
        <v>374210.7</v>
      </c>
      <c r="BI84" s="24">
        <v>0</v>
      </c>
      <c r="BJ84" s="24">
        <v>186618.82</v>
      </c>
      <c r="BK84" s="24">
        <v>352438</v>
      </c>
      <c r="BL84" s="24">
        <v>0</v>
      </c>
      <c r="BM84" s="24">
        <v>0</v>
      </c>
      <c r="BN84" s="24">
        <v>150313.35</v>
      </c>
      <c r="BO84" s="24">
        <v>0</v>
      </c>
      <c r="BP84" s="24">
        <v>3135152.17</v>
      </c>
      <c r="BQ84" s="24">
        <v>0</v>
      </c>
      <c r="BR84" s="24">
        <v>150055.18</v>
      </c>
      <c r="BS84" s="24">
        <v>0</v>
      </c>
      <c r="BT84" s="24">
        <v>0</v>
      </c>
      <c r="BU84" s="24">
        <v>0</v>
      </c>
      <c r="BV84" s="24">
        <v>30.2</v>
      </c>
      <c r="BW84" s="24">
        <v>118050</v>
      </c>
      <c r="BX84" s="24">
        <v>0</v>
      </c>
      <c r="BY84" s="24">
        <v>211373.03</v>
      </c>
      <c r="BZ84" s="24">
        <v>0</v>
      </c>
      <c r="CA84" s="24">
        <v>42482.5</v>
      </c>
      <c r="CB84" s="24">
        <v>112102.93</v>
      </c>
      <c r="CC84" s="24">
        <v>-850952.41999999993</v>
      </c>
      <c r="CD84" s="35">
        <v>-373187.08</v>
      </c>
      <c r="CE84" s="32">
        <f t="shared" si="11"/>
        <v>17443727.070000008</v>
      </c>
    </row>
    <row r="85">
      <c r="A85" s="39" t="s">
        <v>285</v>
      </c>
      <c r="B85" s="32"/>
      <c r="C85" s="32">
        <f>SUM(C61:C69)-C84</f>
        <v>30261193.140000004</v>
      </c>
      <c r="D85" s="32">
        <f ref="D85:BO85" t="shared" si="12">SUM(D61:D69)-D84</f>
        <v>0</v>
      </c>
      <c r="E85" s="32">
        <f t="shared" si="12"/>
        <v>60713553.039999984</v>
      </c>
      <c r="F85" s="32">
        <f t="shared" si="12"/>
        <v>0</v>
      </c>
      <c r="G85" s="32">
        <f t="shared" si="12"/>
        <v>0</v>
      </c>
      <c r="H85" s="32">
        <f t="shared" si="12"/>
        <v>3735050.2700000005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15341919.160000002</v>
      </c>
      <c r="P85" s="32">
        <f t="shared" si="12"/>
        <v>70564189.399999976</v>
      </c>
      <c r="Q85" s="32">
        <f t="shared" si="12"/>
        <v>5807372.8699999992</v>
      </c>
      <c r="R85" s="32">
        <f t="shared" si="12"/>
        <v>3121742.26</v>
      </c>
      <c r="S85" s="32">
        <f t="shared" si="12"/>
        <v>11082578.569999998</v>
      </c>
      <c r="T85" s="32">
        <f t="shared" si="12"/>
        <v>1553829.46</v>
      </c>
      <c r="U85" s="32">
        <f t="shared" si="12"/>
        <v>18276349.71</v>
      </c>
      <c r="V85" s="32">
        <f t="shared" si="12"/>
        <v>1043492.3599999999</v>
      </c>
      <c r="W85" s="32">
        <f t="shared" si="12"/>
        <v>2615904.8100000005</v>
      </c>
      <c r="X85" s="32">
        <f t="shared" si="12"/>
        <v>3356629.3200000003</v>
      </c>
      <c r="Y85" s="32">
        <f t="shared" si="12"/>
        <v>11447849.400000002</v>
      </c>
      <c r="Z85" s="32">
        <f t="shared" si="12"/>
        <v>31387900.509999998</v>
      </c>
      <c r="AA85" s="32">
        <f t="shared" si="12"/>
        <v>1388996.5899999999</v>
      </c>
      <c r="AB85" s="32">
        <f t="shared" si="12"/>
        <v>19594836.11</v>
      </c>
      <c r="AC85" s="32">
        <f t="shared" si="12"/>
        <v>3728899.6199999992</v>
      </c>
      <c r="AD85" s="32">
        <f t="shared" si="12"/>
        <v>1056112.83</v>
      </c>
      <c r="AE85" s="32">
        <f t="shared" si="12"/>
        <v>2420828.89</v>
      </c>
      <c r="AF85" s="32">
        <f t="shared" si="12"/>
        <v>4771694.41</v>
      </c>
      <c r="AG85" s="32">
        <f t="shared" si="12"/>
        <v>20897784.029999994</v>
      </c>
      <c r="AH85" s="32">
        <f t="shared" si="12"/>
        <v>0</v>
      </c>
      <c r="AI85" s="32">
        <f t="shared" si="12"/>
        <v>4220084.7499999991</v>
      </c>
      <c r="AJ85" s="32">
        <f t="shared" si="12"/>
        <v>3800242.6999999997</v>
      </c>
      <c r="AK85" s="32">
        <f t="shared" si="12"/>
        <v>1241618.41</v>
      </c>
      <c r="AL85" s="32">
        <f t="shared" si="12"/>
        <v>893101.5199999999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151785996.13000014</v>
      </c>
      <c r="AW85" s="32">
        <f t="shared" si="12"/>
        <v>-64059.680000000008</v>
      </c>
      <c r="AX85" s="32">
        <f t="shared" si="12"/>
        <v>0</v>
      </c>
      <c r="AY85" s="32">
        <f t="shared" si="12"/>
        <v>667442.52</v>
      </c>
      <c r="AZ85" s="32">
        <f t="shared" si="12"/>
        <v>5825514.31</v>
      </c>
      <c r="BA85" s="32">
        <f t="shared" si="12"/>
        <v>1753659.8699999999</v>
      </c>
      <c r="BB85" s="32">
        <f t="shared" si="12"/>
        <v>3339977.28</v>
      </c>
      <c r="BC85" s="32">
        <f t="shared" si="12"/>
        <v>0</v>
      </c>
      <c r="BD85" s="32">
        <f t="shared" si="12"/>
        <v>1452929.52</v>
      </c>
      <c r="BE85" s="32">
        <f t="shared" si="12"/>
        <v>18663222.510000005</v>
      </c>
      <c r="BF85" s="32">
        <f t="shared" si="12"/>
        <v>6479077.15</v>
      </c>
      <c r="BG85" s="32">
        <f t="shared" si="12"/>
        <v>466593.87000000005</v>
      </c>
      <c r="BH85" s="32">
        <f t="shared" si="12"/>
        <v>36131048.819999993</v>
      </c>
      <c r="BI85" s="32">
        <f t="shared" si="12"/>
        <v>0</v>
      </c>
      <c r="BJ85" s="32">
        <f t="shared" si="12"/>
        <v>3540679.9000000004</v>
      </c>
      <c r="BK85" s="32">
        <f t="shared" si="12"/>
        <v>5326033.2500000009</v>
      </c>
      <c r="BL85" s="32">
        <f t="shared" si="12"/>
        <v>5363075.35</v>
      </c>
      <c r="BM85" s="32">
        <f t="shared" si="12"/>
        <v>1821052.56</v>
      </c>
      <c r="BN85" s="32">
        <f t="shared" si="12"/>
        <v>12976558.02</v>
      </c>
      <c r="BO85" s="32">
        <f t="shared" si="12"/>
        <v>608667.38</v>
      </c>
      <c r="BP85" s="32">
        <f ref="BP85:CD85" t="shared" si="13">SUM(BP61:BP69)-BP84</f>
        <v>3881941.3600000003</v>
      </c>
      <c r="BQ85" s="32">
        <f t="shared" si="13"/>
        <v>0</v>
      </c>
      <c r="BR85" s="32">
        <f t="shared" si="13"/>
        <v>9682773.879999999</v>
      </c>
      <c r="BS85" s="32">
        <f t="shared" si="13"/>
        <v>218313.13000000003</v>
      </c>
      <c r="BT85" s="32">
        <f t="shared" si="13"/>
        <v>139853.5</v>
      </c>
      <c r="BU85" s="32">
        <f t="shared" si="13"/>
        <v>0</v>
      </c>
      <c r="BV85" s="32">
        <f t="shared" si="13"/>
        <v>3844359.3</v>
      </c>
      <c r="BW85" s="32">
        <f t="shared" si="13"/>
        <v>821572.72</v>
      </c>
      <c r="BX85" s="32">
        <f t="shared" si="13"/>
        <v>1497609.88</v>
      </c>
      <c r="BY85" s="32">
        <f t="shared" si="13"/>
        <v>3684423.5400000005</v>
      </c>
      <c r="BZ85" s="32">
        <f t="shared" si="13"/>
        <v>7311625.120000001</v>
      </c>
      <c r="CA85" s="32">
        <f t="shared" si="13"/>
        <v>3960759.8600000003</v>
      </c>
      <c r="CB85" s="32">
        <f t="shared" si="13"/>
        <v>1556757.71</v>
      </c>
      <c r="CC85" s="32">
        <f t="shared" si="13"/>
        <v>25404271.92</v>
      </c>
      <c r="CD85" s="32">
        <f t="shared" si="13"/>
        <v>45288258.49000001</v>
      </c>
      <c r="CE85" s="32">
        <f t="shared" si="11"/>
        <v>697753743.31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/>
    </row>
    <row r="87">
      <c r="A87" s="26" t="s">
        <v>287</v>
      </c>
      <c r="B87" s="20"/>
      <c r="C87" s="24">
        <v>118029525</v>
      </c>
      <c r="D87" s="24">
        <v>0</v>
      </c>
      <c r="E87" s="24">
        <v>260458391.20000002</v>
      </c>
      <c r="F87" s="24">
        <v>0</v>
      </c>
      <c r="G87" s="24">
        <v>0</v>
      </c>
      <c r="H87" s="24">
        <v>15715405.17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79181630</v>
      </c>
      <c r="P87" s="24">
        <v>174578773.63</v>
      </c>
      <c r="Q87" s="24">
        <v>9371823.84</v>
      </c>
      <c r="R87" s="24">
        <v>24258354.34</v>
      </c>
      <c r="S87" s="24">
        <v>72019130.47</v>
      </c>
      <c r="T87" s="24">
        <v>1974938</v>
      </c>
      <c r="U87" s="24">
        <v>58727370.199999996</v>
      </c>
      <c r="V87" s="24">
        <v>4628087.35</v>
      </c>
      <c r="W87" s="24">
        <v>5333993.57</v>
      </c>
      <c r="X87" s="24">
        <v>22472641</v>
      </c>
      <c r="Y87" s="24">
        <v>16169120.8</v>
      </c>
      <c r="Z87" s="24">
        <v>28465120.98</v>
      </c>
      <c r="AA87" s="24">
        <v>985473.96</v>
      </c>
      <c r="AB87" s="24">
        <v>32265036.7</v>
      </c>
      <c r="AC87" s="24">
        <v>10522330</v>
      </c>
      <c r="AD87" s="24">
        <v>1783080</v>
      </c>
      <c r="AE87" s="24">
        <v>4919326</v>
      </c>
      <c r="AF87" s="24">
        <v>0</v>
      </c>
      <c r="AG87" s="24">
        <v>38439243</v>
      </c>
      <c r="AH87" s="24">
        <v>0</v>
      </c>
      <c r="AI87" s="24">
        <v>1699071</v>
      </c>
      <c r="AJ87" s="24">
        <v>64359.72</v>
      </c>
      <c r="AK87" s="24">
        <v>3155552</v>
      </c>
      <c r="AL87" s="24">
        <v>1788199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2524655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989530631.93000031</v>
      </c>
    </row>
    <row r="88">
      <c r="A88" s="26" t="s">
        <v>288</v>
      </c>
      <c r="B88" s="20"/>
      <c r="C88" s="24">
        <v>387177</v>
      </c>
      <c r="D88" s="24">
        <v>0</v>
      </c>
      <c r="E88" s="24">
        <v>29636153.990000002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422769</v>
      </c>
      <c r="P88" s="24">
        <v>202591853.37</v>
      </c>
      <c r="Q88" s="24">
        <v>21778932.16</v>
      </c>
      <c r="R88" s="24">
        <v>32917466.66</v>
      </c>
      <c r="S88" s="24">
        <v>95315179.94</v>
      </c>
      <c r="T88" s="24">
        <v>194256</v>
      </c>
      <c r="U88" s="24">
        <v>48807196.46</v>
      </c>
      <c r="V88" s="24">
        <v>6963529.5100000007</v>
      </c>
      <c r="W88" s="24">
        <v>24184316</v>
      </c>
      <c r="X88" s="24">
        <v>54543434</v>
      </c>
      <c r="Y88" s="24">
        <v>61493837.2</v>
      </c>
      <c r="Z88" s="24">
        <v>96136198</v>
      </c>
      <c r="AA88" s="24">
        <v>10015620.600000002</v>
      </c>
      <c r="AB88" s="24">
        <v>14182045.76</v>
      </c>
      <c r="AC88" s="24">
        <v>249727</v>
      </c>
      <c r="AD88" s="24">
        <v>146153</v>
      </c>
      <c r="AE88" s="24">
        <v>2170636</v>
      </c>
      <c r="AF88" s="24">
        <v>8268405</v>
      </c>
      <c r="AG88" s="24">
        <v>131367444.06</v>
      </c>
      <c r="AH88" s="24">
        <v>0</v>
      </c>
      <c r="AI88" s="24">
        <v>10110984</v>
      </c>
      <c r="AJ88" s="24">
        <v>3478342.68</v>
      </c>
      <c r="AK88" s="24">
        <v>852084</v>
      </c>
      <c r="AL88" s="24">
        <v>367606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193364951.88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1049946299.27</v>
      </c>
    </row>
    <row r="89">
      <c r="A89" s="26" t="s">
        <v>289</v>
      </c>
      <c r="B89" s="20"/>
      <c r="C89" s="32">
        <f>C87+C88</f>
        <v>118416702</v>
      </c>
      <c r="D89" s="32">
        <f ref="D89:AV89" t="shared" si="15">D87+D88</f>
        <v>0</v>
      </c>
      <c r="E89" s="32">
        <f t="shared" si="15"/>
        <v>290094545.19</v>
      </c>
      <c r="F89" s="32">
        <f t="shared" si="15"/>
        <v>0</v>
      </c>
      <c r="G89" s="32">
        <f t="shared" si="15"/>
        <v>0</v>
      </c>
      <c r="H89" s="32">
        <f t="shared" si="15"/>
        <v>15715405.17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79604399</v>
      </c>
      <c r="P89" s="32">
        <f t="shared" si="15"/>
        <v>377170627</v>
      </c>
      <c r="Q89" s="32">
        <f t="shared" si="15"/>
        <v>31150756</v>
      </c>
      <c r="R89" s="32">
        <f t="shared" si="15"/>
        <v>57175821</v>
      </c>
      <c r="S89" s="32">
        <f t="shared" si="15"/>
        <v>167334310.41</v>
      </c>
      <c r="T89" s="32">
        <f t="shared" si="15"/>
        <v>2169194</v>
      </c>
      <c r="U89" s="32">
        <f t="shared" si="15"/>
        <v>107534566.66</v>
      </c>
      <c r="V89" s="32">
        <f t="shared" si="15"/>
        <v>11591616.86</v>
      </c>
      <c r="W89" s="32">
        <f t="shared" si="15"/>
        <v>29518309.57</v>
      </c>
      <c r="X89" s="32">
        <f t="shared" si="15"/>
        <v>77016075</v>
      </c>
      <c r="Y89" s="32">
        <f t="shared" si="15"/>
        <v>77662958</v>
      </c>
      <c r="Z89" s="32">
        <f t="shared" si="15"/>
        <v>124601318.98</v>
      </c>
      <c r="AA89" s="32">
        <f t="shared" si="15"/>
        <v>11001094.560000002</v>
      </c>
      <c r="AB89" s="32">
        <f t="shared" si="15"/>
        <v>46447082.46</v>
      </c>
      <c r="AC89" s="32">
        <f t="shared" si="15"/>
        <v>10772057</v>
      </c>
      <c r="AD89" s="32">
        <f t="shared" si="15"/>
        <v>1929233</v>
      </c>
      <c r="AE89" s="32">
        <f t="shared" si="15"/>
        <v>7089962</v>
      </c>
      <c r="AF89" s="32">
        <f t="shared" si="15"/>
        <v>8268405</v>
      </c>
      <c r="AG89" s="32">
        <f t="shared" si="15"/>
        <v>169806687.06</v>
      </c>
      <c r="AH89" s="32">
        <f t="shared" si="15"/>
        <v>0</v>
      </c>
      <c r="AI89" s="32">
        <f t="shared" si="15"/>
        <v>11810055</v>
      </c>
      <c r="AJ89" s="32">
        <f t="shared" si="15"/>
        <v>3542702.4000000004</v>
      </c>
      <c r="AK89" s="32">
        <f t="shared" si="15"/>
        <v>4007636</v>
      </c>
      <c r="AL89" s="32">
        <f t="shared" si="15"/>
        <v>2155805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195889606.88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2039476931.1999998</v>
      </c>
    </row>
    <row r="90">
      <c r="A90" s="39" t="s">
        <v>290</v>
      </c>
      <c r="B90" s="32"/>
      <c r="C90" s="24">
        <v>31008</v>
      </c>
      <c r="D90" s="24">
        <v>0</v>
      </c>
      <c r="E90" s="24">
        <v>143465</v>
      </c>
      <c r="F90" s="24">
        <v>0</v>
      </c>
      <c r="G90" s="24">
        <v>0</v>
      </c>
      <c r="H90" s="24">
        <v>23722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30833</v>
      </c>
      <c r="P90" s="24">
        <v>53098</v>
      </c>
      <c r="Q90" s="24">
        <v>6179</v>
      </c>
      <c r="R90" s="24">
        <v>834</v>
      </c>
      <c r="S90" s="24">
        <v>16578</v>
      </c>
      <c r="T90" s="24">
        <v>0</v>
      </c>
      <c r="U90" s="24">
        <v>14633</v>
      </c>
      <c r="V90" s="24">
        <v>1656</v>
      </c>
      <c r="W90" s="24">
        <v>0</v>
      </c>
      <c r="X90" s="24">
        <v>1401</v>
      </c>
      <c r="Y90" s="24">
        <v>16457</v>
      </c>
      <c r="Z90" s="24">
        <v>13808</v>
      </c>
      <c r="AA90" s="24">
        <v>1706</v>
      </c>
      <c r="AB90" s="24">
        <v>12896</v>
      </c>
      <c r="AC90" s="24">
        <v>583</v>
      </c>
      <c r="AD90" s="24">
        <v>0</v>
      </c>
      <c r="AE90" s="24">
        <v>471</v>
      </c>
      <c r="AF90" s="24">
        <v>0</v>
      </c>
      <c r="AG90" s="24">
        <v>30388</v>
      </c>
      <c r="AH90" s="24">
        <v>0</v>
      </c>
      <c r="AI90" s="24">
        <v>5093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3628</v>
      </c>
      <c r="AW90" s="24">
        <v>0</v>
      </c>
      <c r="AX90" s="24">
        <v>0</v>
      </c>
      <c r="AY90" s="24">
        <v>0</v>
      </c>
      <c r="AZ90" s="24">
        <v>15333</v>
      </c>
      <c r="BA90" s="24">
        <v>0</v>
      </c>
      <c r="BB90" s="24">
        <v>0</v>
      </c>
      <c r="BC90" s="24">
        <v>0</v>
      </c>
      <c r="BD90" s="24">
        <v>0</v>
      </c>
      <c r="BE90" s="24">
        <v>176115</v>
      </c>
      <c r="BF90" s="24">
        <v>5344</v>
      </c>
      <c r="BG90" s="24">
        <v>0</v>
      </c>
      <c r="BH90" s="24">
        <v>4868</v>
      </c>
      <c r="BI90" s="24">
        <v>0</v>
      </c>
      <c r="BJ90" s="24">
        <v>0</v>
      </c>
      <c r="BK90" s="24">
        <v>0</v>
      </c>
      <c r="BL90" s="24">
        <v>2481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2676</v>
      </c>
      <c r="BX90" s="24">
        <v>0</v>
      </c>
      <c r="BY90" s="24">
        <v>6316</v>
      </c>
      <c r="BZ90" s="24">
        <v>0</v>
      </c>
      <c r="CA90" s="24">
        <v>6432</v>
      </c>
      <c r="CB90" s="24">
        <v>0</v>
      </c>
      <c r="CC90" s="24">
        <v>0</v>
      </c>
      <c r="CD90" s="264" t="s">
        <v>248</v>
      </c>
      <c r="CE90" s="32">
        <f t="shared" si="14"/>
        <v>628002</v>
      </c>
      <c r="CF90" s="32">
        <f>BE59-CE90</f>
        <v>0</v>
      </c>
    </row>
    <row r="91">
      <c r="A91" s="26" t="s">
        <v>291</v>
      </c>
      <c r="B91" s="20"/>
      <c r="C91" s="24">
        <v>19301</v>
      </c>
      <c r="D91" s="24">
        <v>0</v>
      </c>
      <c r="E91" s="24">
        <v>211938</v>
      </c>
      <c r="F91" s="24">
        <v>0</v>
      </c>
      <c r="G91" s="24">
        <v>0</v>
      </c>
      <c r="H91" s="24">
        <v>12687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8699</v>
      </c>
      <c r="P91" s="24">
        <v>151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3774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15667</v>
      </c>
      <c r="AG91" s="24">
        <v>8161</v>
      </c>
      <c r="AH91" s="24">
        <v>0</v>
      </c>
      <c r="AI91" s="24">
        <v>6107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286485</v>
      </c>
      <c r="CF91" s="32">
        <f>AY59-CE91</f>
        <v>0</v>
      </c>
    </row>
    <row r="92">
      <c r="A92" s="26" t="s">
        <v>292</v>
      </c>
      <c r="B92" s="20"/>
      <c r="C92" s="24">
        <v>9155</v>
      </c>
      <c r="D92" s="24">
        <v>0</v>
      </c>
      <c r="E92" s="24">
        <v>42354</v>
      </c>
      <c r="F92" s="24">
        <v>0</v>
      </c>
      <c r="G92" s="24">
        <v>0</v>
      </c>
      <c r="H92" s="24">
        <v>7003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9103</v>
      </c>
      <c r="P92" s="24">
        <v>15677</v>
      </c>
      <c r="Q92" s="24">
        <v>1824</v>
      </c>
      <c r="R92" s="24">
        <v>246</v>
      </c>
      <c r="S92" s="24">
        <v>4894</v>
      </c>
      <c r="T92" s="24">
        <v>0</v>
      </c>
      <c r="U92" s="24">
        <v>4320</v>
      </c>
      <c r="V92" s="24">
        <v>489</v>
      </c>
      <c r="W92" s="24">
        <v>0</v>
      </c>
      <c r="X92" s="24">
        <v>414</v>
      </c>
      <c r="Y92" s="24">
        <v>4859</v>
      </c>
      <c r="Z92" s="24">
        <v>4077</v>
      </c>
      <c r="AA92" s="24">
        <v>504</v>
      </c>
      <c r="AB92" s="24">
        <v>3807</v>
      </c>
      <c r="AC92" s="24">
        <v>172</v>
      </c>
      <c r="AD92" s="24">
        <v>0</v>
      </c>
      <c r="AE92" s="24">
        <v>139</v>
      </c>
      <c r="AF92" s="24">
        <v>0</v>
      </c>
      <c r="AG92" s="24">
        <v>8972</v>
      </c>
      <c r="AH92" s="24">
        <v>0</v>
      </c>
      <c r="AI92" s="24">
        <v>1504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1071</v>
      </c>
      <c r="AW92" s="24">
        <v>0</v>
      </c>
      <c r="AX92" s="321" t="s">
        <v>248</v>
      </c>
      <c r="AY92" s="321" t="s">
        <v>248</v>
      </c>
      <c r="AZ92" s="29" t="s">
        <v>248</v>
      </c>
      <c r="BA92" s="24">
        <v>0</v>
      </c>
      <c r="BB92" s="24">
        <v>0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1437</v>
      </c>
      <c r="BI92" s="24">
        <v>0</v>
      </c>
      <c r="BJ92" s="29" t="s">
        <v>248</v>
      </c>
      <c r="BK92" s="24">
        <v>0</v>
      </c>
      <c r="BL92" s="24">
        <v>732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0</v>
      </c>
      <c r="BT92" s="24">
        <v>0</v>
      </c>
      <c r="BU92" s="24">
        <v>0</v>
      </c>
      <c r="BV92" s="24">
        <v>0</v>
      </c>
      <c r="BW92" s="24">
        <v>790</v>
      </c>
      <c r="BX92" s="24">
        <v>0</v>
      </c>
      <c r="BY92" s="24">
        <v>1865</v>
      </c>
      <c r="BZ92" s="24">
        <v>0</v>
      </c>
      <c r="CA92" s="24">
        <v>1899</v>
      </c>
      <c r="CB92" s="24">
        <v>0</v>
      </c>
      <c r="CC92" s="29" t="s">
        <v>248</v>
      </c>
      <c r="CD92" s="29" t="s">
        <v>248</v>
      </c>
      <c r="CE92" s="32">
        <f t="shared" si="14"/>
        <v>127307</v>
      </c>
      <c r="CF92" s="20"/>
    </row>
    <row r="93">
      <c r="A93" s="26" t="s">
        <v>293</v>
      </c>
      <c r="B93" s="20"/>
      <c r="C93" s="24">
        <v>154222</v>
      </c>
      <c r="D93" s="24">
        <v>0</v>
      </c>
      <c r="E93" s="24">
        <v>713541</v>
      </c>
      <c r="F93" s="24">
        <v>0</v>
      </c>
      <c r="G93" s="24">
        <v>0</v>
      </c>
      <c r="H93" s="24">
        <v>117984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153352</v>
      </c>
      <c r="P93" s="24">
        <v>264089</v>
      </c>
      <c r="Q93" s="24">
        <v>30732</v>
      </c>
      <c r="R93" s="24">
        <v>4148</v>
      </c>
      <c r="S93" s="24">
        <v>82452</v>
      </c>
      <c r="T93" s="24">
        <v>0</v>
      </c>
      <c r="U93" s="24">
        <v>72779</v>
      </c>
      <c r="V93" s="24">
        <v>8236</v>
      </c>
      <c r="W93" s="24">
        <v>0</v>
      </c>
      <c r="X93" s="24">
        <v>6968</v>
      </c>
      <c r="Y93" s="24">
        <v>81851</v>
      </c>
      <c r="Z93" s="24">
        <v>68676</v>
      </c>
      <c r="AA93" s="24">
        <v>8485</v>
      </c>
      <c r="AB93" s="24">
        <v>64140</v>
      </c>
      <c r="AC93" s="24">
        <v>2900</v>
      </c>
      <c r="AD93" s="24">
        <v>0</v>
      </c>
      <c r="AE93" s="24">
        <v>2343</v>
      </c>
      <c r="AF93" s="24">
        <v>0</v>
      </c>
      <c r="AG93" s="24">
        <v>151138</v>
      </c>
      <c r="AH93" s="24">
        <v>0</v>
      </c>
      <c r="AI93" s="24">
        <v>25331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18044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31990</v>
      </c>
      <c r="CB93" s="24">
        <v>0</v>
      </c>
      <c r="CC93" s="29" t="s">
        <v>248</v>
      </c>
      <c r="CD93" s="29" t="s">
        <v>248</v>
      </c>
      <c r="CE93" s="32">
        <f t="shared" si="14"/>
        <v>2063401</v>
      </c>
      <c r="CF93" s="32">
        <f>BA59</f>
        <v>0</v>
      </c>
    </row>
    <row r="94">
      <c r="A94" s="26" t="s">
        <v>294</v>
      </c>
      <c r="B94" s="20"/>
      <c r="C94" s="315">
        <v>96.090725961538467</v>
      </c>
      <c r="D94" s="315">
        <v>0</v>
      </c>
      <c r="E94" s="315">
        <v>228.53628365384617</v>
      </c>
      <c r="F94" s="315">
        <v>0</v>
      </c>
      <c r="G94" s="315">
        <v>0</v>
      </c>
      <c r="H94" s="315">
        <v>10.531149038461541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45.940235576923072</v>
      </c>
      <c r="P94" s="316">
        <v>63.180807692307695</v>
      </c>
      <c r="Q94" s="316">
        <v>24.053298076923074</v>
      </c>
      <c r="R94" s="316">
        <v>0</v>
      </c>
      <c r="S94" s="317">
        <v>0</v>
      </c>
      <c r="T94" s="317">
        <v>7.5456394230769233</v>
      </c>
      <c r="U94" s="318">
        <v>0</v>
      </c>
      <c r="V94" s="316">
        <v>0</v>
      </c>
      <c r="W94" s="316">
        <v>0</v>
      </c>
      <c r="X94" s="316">
        <v>0</v>
      </c>
      <c r="Y94" s="316">
        <v>0</v>
      </c>
      <c r="Z94" s="316">
        <v>29.914418269230772</v>
      </c>
      <c r="AA94" s="316">
        <v>0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40.818201923076927</v>
      </c>
      <c r="AH94" s="316">
        <v>0</v>
      </c>
      <c r="AI94" s="316">
        <v>2.0593317307692307</v>
      </c>
      <c r="AJ94" s="316">
        <v>3.8065480769230766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13.141129807692309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565.61776923076923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98004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343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216"/>
      <c r="D117" s="20"/>
      <c r="E117" s="20"/>
    </row>
    <row r="118">
      <c r="A118" s="20" t="s">
        <v>159</v>
      </c>
      <c r="B118" s="46" t="s">
        <v>299</v>
      </c>
      <c r="C118" s="234">
        <v>1</v>
      </c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14595</v>
      </c>
      <c r="D127" s="50">
        <v>70050</v>
      </c>
      <c r="E127" s="20"/>
    </row>
    <row r="128">
      <c r="A128" s="20" t="s">
        <v>339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3336</v>
      </c>
      <c r="D130" s="50">
        <v>5373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48</v>
      </c>
      <c r="D132" s="20"/>
      <c r="E132" s="20"/>
    </row>
    <row r="133">
      <c r="A133" s="20" t="s">
        <v>344</v>
      </c>
      <c r="B133" s="46" t="s">
        <v>299</v>
      </c>
      <c r="C133" s="47"/>
      <c r="D133" s="20"/>
      <c r="E133" s="20"/>
    </row>
    <row r="134">
      <c r="A134" s="20" t="s">
        <v>345</v>
      </c>
      <c r="B134" s="46" t="s">
        <v>299</v>
      </c>
      <c r="C134" s="47">
        <v>192</v>
      </c>
      <c r="D134" s="20"/>
      <c r="E134" s="20"/>
    </row>
    <row r="135">
      <c r="A135" s="20" t="s">
        <v>346</v>
      </c>
      <c r="B135" s="46" t="s">
        <v>299</v>
      </c>
      <c r="C135" s="47"/>
      <c r="D135" s="20"/>
      <c r="E135" s="20"/>
    </row>
    <row r="136">
      <c r="A136" s="20" t="s">
        <v>347</v>
      </c>
      <c r="B136" s="46" t="s">
        <v>299</v>
      </c>
      <c r="C136" s="47">
        <v>56</v>
      </c>
      <c r="D136" s="20"/>
      <c r="E136" s="20"/>
    </row>
    <row r="137">
      <c r="A137" s="20" t="s">
        <v>348</v>
      </c>
      <c r="B137" s="46" t="s">
        <v>299</v>
      </c>
      <c r="C137" s="47"/>
      <c r="D137" s="20"/>
      <c r="E137" s="20"/>
    </row>
    <row r="138">
      <c r="A138" s="20" t="s">
        <v>123</v>
      </c>
      <c r="B138" s="46" t="s">
        <v>299</v>
      </c>
      <c r="C138" s="47">
        <v>14</v>
      </c>
      <c r="D138" s="20"/>
      <c r="E138" s="20"/>
    </row>
    <row r="139">
      <c r="A139" s="20" t="s">
        <v>349</v>
      </c>
      <c r="B139" s="46" t="s">
        <v>299</v>
      </c>
      <c r="C139" s="47"/>
      <c r="D139" s="20"/>
      <c r="E139" s="20"/>
    </row>
    <row r="140">
      <c r="A140" s="20" t="s">
        <v>350</v>
      </c>
      <c r="B140" s="46"/>
      <c r="C140" s="47"/>
      <c r="D140" s="20"/>
      <c r="E140" s="20"/>
    </row>
    <row r="141">
      <c r="A141" s="20" t="s">
        <v>340</v>
      </c>
      <c r="B141" s="46" t="s">
        <v>299</v>
      </c>
      <c r="C141" s="47"/>
      <c r="D141" s="20"/>
      <c r="E141" s="20"/>
    </row>
    <row r="142">
      <c r="A142" s="20" t="s">
        <v>351</v>
      </c>
      <c r="B142" s="46" t="s">
        <v>299</v>
      </c>
      <c r="C142" s="47"/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310</v>
      </c>
    </row>
    <row r="144">
      <c r="A144" s="20" t="s">
        <v>353</v>
      </c>
      <c r="B144" s="46" t="s">
        <v>299</v>
      </c>
      <c r="C144" s="47">
        <v>349</v>
      </c>
      <c r="D144" s="20"/>
      <c r="E144" s="20"/>
    </row>
    <row r="145">
      <c r="A145" s="20" t="s">
        <v>354</v>
      </c>
      <c r="B145" s="46" t="s">
        <v>299</v>
      </c>
      <c r="C145" s="47">
        <v>40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/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5970</v>
      </c>
      <c r="C154" s="50">
        <v>1341</v>
      </c>
      <c r="D154" s="50">
        <v>7284</v>
      </c>
      <c r="E154" s="32">
        <f>SUM(B154:D154)</f>
        <v>14595</v>
      </c>
    </row>
    <row r="155">
      <c r="A155" s="20" t="s">
        <v>242</v>
      </c>
      <c r="B155" s="50">
        <v>36733</v>
      </c>
      <c r="C155" s="50">
        <v>9167</v>
      </c>
      <c r="D155" s="50">
        <v>24150</v>
      </c>
      <c r="E155" s="32">
        <f>SUM(B155:D155)</f>
        <v>70050</v>
      </c>
    </row>
    <row r="156">
      <c r="A156" s="20" t="s">
        <v>360</v>
      </c>
      <c r="B156" s="50">
        <v>255547</v>
      </c>
      <c r="C156" s="50">
        <v>48010</v>
      </c>
      <c r="D156" s="50">
        <v>374231</v>
      </c>
      <c r="E156" s="32">
        <f>SUM(B156:D156)</f>
        <v>677788</v>
      </c>
    </row>
    <row r="157">
      <c r="A157" s="20" t="s">
        <v>287</v>
      </c>
      <c r="B157" s="50">
        <v>479965296.89</v>
      </c>
      <c r="C157" s="50">
        <v>89582018.85</v>
      </c>
      <c r="D157" s="50">
        <v>419983316.18999994</v>
      </c>
      <c r="E157" s="32">
        <f>SUM(B157:D157)</f>
        <v>989530631.93</v>
      </c>
      <c r="F157" s="18"/>
    </row>
    <row r="158">
      <c r="A158" s="20" t="s">
        <v>288</v>
      </c>
      <c r="B158" s="50">
        <v>421549178.53000003</v>
      </c>
      <c r="C158" s="50">
        <v>79926452.36</v>
      </c>
      <c r="D158" s="50">
        <v>548470668.38000023</v>
      </c>
      <c r="E158" s="32">
        <f>SUM(B158:D158)</f>
        <v>1049946299.2700002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20638214.939999998</v>
      </c>
      <c r="D181" s="20"/>
      <c r="E181" s="20"/>
    </row>
    <row r="182">
      <c r="A182" s="20" t="s">
        <v>370</v>
      </c>
      <c r="B182" s="46" t="s">
        <v>299</v>
      </c>
      <c r="C182" s="47">
        <v>86733.609999999986</v>
      </c>
      <c r="D182" s="20"/>
      <c r="E182" s="20"/>
    </row>
    <row r="183">
      <c r="A183" s="25" t="s">
        <v>371</v>
      </c>
      <c r="B183" s="46" t="s">
        <v>299</v>
      </c>
      <c r="C183" s="47">
        <v>2975626.9399999985</v>
      </c>
      <c r="D183" s="20"/>
      <c r="E183" s="20"/>
    </row>
    <row r="184">
      <c r="A184" s="20" t="s">
        <v>372</v>
      </c>
      <c r="B184" s="46" t="s">
        <v>299</v>
      </c>
      <c r="C184" s="47">
        <v>30671887.939999972</v>
      </c>
      <c r="D184" s="20"/>
      <c r="E184" s="20"/>
    </row>
    <row r="185">
      <c r="A185" s="20" t="s">
        <v>373</v>
      </c>
      <c r="B185" s="46" t="s">
        <v>299</v>
      </c>
      <c r="C185" s="47"/>
      <c r="D185" s="20"/>
      <c r="E185" s="20"/>
    </row>
    <row r="186">
      <c r="A186" s="20" t="s">
        <v>374</v>
      </c>
      <c r="B186" s="46" t="s">
        <v>299</v>
      </c>
      <c r="C186" s="47">
        <v>15403402.249999998</v>
      </c>
      <c r="D186" s="20"/>
      <c r="E186" s="20"/>
    </row>
    <row r="187">
      <c r="A187" s="20" t="s">
        <v>375</v>
      </c>
      <c r="B187" s="46" t="s">
        <v>299</v>
      </c>
      <c r="C187" s="47">
        <v>3732430.1300000013</v>
      </c>
      <c r="D187" s="20"/>
      <c r="E187" s="20"/>
    </row>
    <row r="188">
      <c r="A188" s="20" t="s">
        <v>375</v>
      </c>
      <c r="B188" s="46" t="s">
        <v>299</v>
      </c>
      <c r="C188" s="47"/>
      <c r="D188" s="20"/>
      <c r="E188" s="20"/>
    </row>
    <row r="189">
      <c r="A189" s="20" t="s">
        <v>230</v>
      </c>
      <c r="B189" s="20"/>
      <c r="C189" s="27"/>
      <c r="D189" s="32">
        <f>SUM(C181:C188)</f>
        <v>73508295.809999958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17544160.410000008</v>
      </c>
      <c r="D191" s="20"/>
      <c r="E191" s="20"/>
    </row>
    <row r="192">
      <c r="A192" s="20" t="s">
        <v>378</v>
      </c>
      <c r="B192" s="46" t="s">
        <v>299</v>
      </c>
      <c r="C192" s="47">
        <v>235878.65000000002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17780039.060000006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9820417.17</v>
      </c>
      <c r="D195" s="20"/>
      <c r="E195" s="20"/>
    </row>
    <row r="196">
      <c r="A196" s="20" t="s">
        <v>381</v>
      </c>
      <c r="B196" s="46" t="s">
        <v>299</v>
      </c>
      <c r="C196" s="47">
        <v>2454935.31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12275352.48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757555.20999999973</v>
      </c>
      <c r="D199" s="20"/>
      <c r="E199" s="20"/>
    </row>
    <row r="200">
      <c r="A200" s="20" t="s">
        <v>384</v>
      </c>
      <c r="B200" s="46" t="s">
        <v>299</v>
      </c>
      <c r="C200" s="47">
        <v>20928551.35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21686106.560000002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>
        <v>717165.27</v>
      </c>
      <c r="D204" s="20"/>
      <c r="E204" s="20"/>
    </row>
    <row r="205">
      <c r="A205" s="20" t="s">
        <v>387</v>
      </c>
      <c r="B205" s="46" t="s">
        <v>299</v>
      </c>
      <c r="C205" s="47">
        <v>10236447.099999998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10953612.369999997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2151141.4</v>
      </c>
      <c r="C211" s="47">
        <v>905000</v>
      </c>
      <c r="D211" s="50">
        <v>0</v>
      </c>
      <c r="E211" s="32">
        <f ref="E211:E219" t="shared" si="16">SUM(B211:C211)-D211</f>
        <v>3056141.4</v>
      </c>
    </row>
    <row r="212">
      <c r="A212" s="20" t="s">
        <v>395</v>
      </c>
      <c r="B212" s="50">
        <v>4691708.61</v>
      </c>
      <c r="C212" s="47">
        <v>0</v>
      </c>
      <c r="D212" s="50">
        <v>137063.48</v>
      </c>
      <c r="E212" s="32">
        <f t="shared" si="16"/>
        <v>4554645.13</v>
      </c>
    </row>
    <row r="213">
      <c r="A213" s="20" t="s">
        <v>396</v>
      </c>
      <c r="B213" s="50">
        <v>452798853.51</v>
      </c>
      <c r="C213" s="47">
        <v>43346169.019999996</v>
      </c>
      <c r="D213" s="50">
        <v>2771895.4</v>
      </c>
      <c r="E213" s="32">
        <f t="shared" si="16"/>
        <v>493373127.13</v>
      </c>
    </row>
    <row r="214">
      <c r="A214" s="20" t="s">
        <v>397</v>
      </c>
      <c r="B214" s="50">
        <v>56662554.760000005</v>
      </c>
      <c r="C214" s="47">
        <v>6951919.25</v>
      </c>
      <c r="D214" s="50">
        <v>1755253.5000000002</v>
      </c>
      <c r="E214" s="32">
        <f t="shared" si="16"/>
        <v>61859220.510000005</v>
      </c>
    </row>
    <row r="215">
      <c r="A215" s="20" t="s">
        <v>398</v>
      </c>
      <c r="B215" s="50"/>
      <c r="C215" s="47"/>
      <c r="D215" s="50"/>
      <c r="E215" s="32">
        <f t="shared" si="16"/>
        <v>0</v>
      </c>
    </row>
    <row r="216">
      <c r="A216" s="20" t="s">
        <v>399</v>
      </c>
      <c r="B216" s="50">
        <v>237174274.37</v>
      </c>
      <c r="C216" s="47">
        <v>18980138.550000004</v>
      </c>
      <c r="D216" s="50">
        <v>872999.99000000011</v>
      </c>
      <c r="E216" s="32">
        <f t="shared" si="16"/>
        <v>255281412.93</v>
      </c>
    </row>
    <row r="217">
      <c r="A217" s="20" t="s">
        <v>400</v>
      </c>
      <c r="B217" s="50"/>
      <c r="C217" s="47"/>
      <c r="D217" s="50"/>
      <c r="E217" s="32">
        <f t="shared" si="16"/>
        <v>0</v>
      </c>
    </row>
    <row r="218">
      <c r="A218" s="20" t="s">
        <v>401</v>
      </c>
      <c r="B218" s="50"/>
      <c r="C218" s="47"/>
      <c r="D218" s="50"/>
      <c r="E218" s="32">
        <f t="shared" si="16"/>
        <v>0</v>
      </c>
    </row>
    <row r="219">
      <c r="A219" s="20" t="s">
        <v>402</v>
      </c>
      <c r="B219" s="50">
        <v>20618967.1</v>
      </c>
      <c r="C219" s="47">
        <v>-10105248.350000009</v>
      </c>
      <c r="D219" s="50"/>
      <c r="E219" s="32">
        <f t="shared" si="16"/>
        <v>10513718.749999993</v>
      </c>
    </row>
    <row r="220">
      <c r="A220" s="20" t="s">
        <v>230</v>
      </c>
      <c r="B220" s="32">
        <f>SUM(B211:B219)</f>
        <v>774097499.75</v>
      </c>
      <c r="C220" s="266">
        <f>SUM(C211:C219)</f>
        <v>60077978.469999984</v>
      </c>
      <c r="D220" s="32">
        <f>SUM(D211:D219)</f>
        <v>5537212.37</v>
      </c>
      <c r="E220" s="32">
        <f>SUM(E211:E219)</f>
        <v>828638265.8499999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4237622.1400000006</v>
      </c>
      <c r="C225" s="47">
        <v>91677.970000000016</v>
      </c>
      <c r="D225" s="50">
        <v>137063.48</v>
      </c>
      <c r="E225" s="32">
        <f ref="E225:E232" t="shared" si="17">SUM(B225:C225)-D225</f>
        <v>4192236.6300000004</v>
      </c>
    </row>
    <row r="226">
      <c r="A226" s="20" t="s">
        <v>396</v>
      </c>
      <c r="B226" s="50">
        <v>140586219.9</v>
      </c>
      <c r="C226" s="47">
        <v>15592041.470000008</v>
      </c>
      <c r="D226" s="50">
        <v>2771895.4</v>
      </c>
      <c r="E226" s="32">
        <f t="shared" si="17"/>
        <v>153406365.97</v>
      </c>
    </row>
    <row r="227">
      <c r="A227" s="20" t="s">
        <v>397</v>
      </c>
      <c r="B227" s="50">
        <v>38305797.72</v>
      </c>
      <c r="C227" s="47">
        <v>3338463.4199999985</v>
      </c>
      <c r="D227" s="50">
        <v>1755253.5000000002</v>
      </c>
      <c r="E227" s="32">
        <f t="shared" si="17"/>
        <v>39889007.64</v>
      </c>
    </row>
    <row r="228">
      <c r="A228" s="20" t="s">
        <v>398</v>
      </c>
      <c r="B228" s="50"/>
      <c r="C228" s="47"/>
      <c r="D228" s="50"/>
      <c r="E228" s="32">
        <f t="shared" si="17"/>
        <v>0</v>
      </c>
    </row>
    <row r="229">
      <c r="A229" s="20" t="s">
        <v>399</v>
      </c>
      <c r="B229" s="50">
        <v>186626879.69</v>
      </c>
      <c r="C229" s="47">
        <v>18013910.200000007</v>
      </c>
      <c r="D229" s="50">
        <v>825619.04000000015</v>
      </c>
      <c r="E229" s="32">
        <f t="shared" si="17"/>
        <v>203815170.85000002</v>
      </c>
    </row>
    <row r="230">
      <c r="A230" s="20" t="s">
        <v>400</v>
      </c>
      <c r="B230" s="50"/>
      <c r="C230" s="47"/>
      <c r="D230" s="50"/>
      <c r="E230" s="32">
        <f t="shared" si="17"/>
        <v>0</v>
      </c>
    </row>
    <row r="231">
      <c r="A231" s="20" t="s">
        <v>401</v>
      </c>
      <c r="B231" s="50"/>
      <c r="C231" s="47"/>
      <c r="D231" s="50"/>
      <c r="E231" s="32">
        <f t="shared" si="17"/>
        <v>0</v>
      </c>
    </row>
    <row r="232">
      <c r="A232" s="20" t="s">
        <v>402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369756519.45000005</v>
      </c>
      <c r="C233" s="266">
        <f>SUM(C224:C232)</f>
        <v>37036093.060000017</v>
      </c>
      <c r="D233" s="32">
        <f>SUM(D224:D232)</f>
        <v>5489831.42</v>
      </c>
      <c r="E233" s="32">
        <f>SUM(E224:E232)</f>
        <v>401302781.09000003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14447035.95</v>
      </c>
      <c r="D237" s="40">
        <f>C237</f>
        <v>14447035.95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710027506.77</v>
      </c>
      <c r="D239" s="20"/>
      <c r="E239" s="20"/>
    </row>
    <row r="240">
      <c r="A240" s="20" t="s">
        <v>408</v>
      </c>
      <c r="B240" s="46" t="s">
        <v>299</v>
      </c>
      <c r="C240" s="47">
        <v>131745719.81</v>
      </c>
      <c r="D240" s="20"/>
      <c r="E240" s="20"/>
    </row>
    <row r="241">
      <c r="A241" s="20" t="s">
        <v>409</v>
      </c>
      <c r="B241" s="46" t="s">
        <v>299</v>
      </c>
      <c r="C241" s="47">
        <v>8974955.2700000014</v>
      </c>
      <c r="D241" s="20"/>
      <c r="E241" s="20"/>
    </row>
    <row r="242">
      <c r="A242" s="20" t="s">
        <v>410</v>
      </c>
      <c r="B242" s="46" t="s">
        <v>299</v>
      </c>
      <c r="C242" s="47">
        <v>11831535.51</v>
      </c>
      <c r="D242" s="20"/>
      <c r="E242" s="20"/>
    </row>
    <row r="243">
      <c r="A243" s="20" t="s">
        <v>411</v>
      </c>
      <c r="B243" s="46" t="s">
        <v>299</v>
      </c>
      <c r="C243" s="47">
        <v>519304874.57000005</v>
      </c>
      <c r="D243" s="20"/>
      <c r="E243" s="20"/>
    </row>
    <row r="244">
      <c r="A244" s="20" t="s">
        <v>412</v>
      </c>
      <c r="B244" s="46" t="s">
        <v>299</v>
      </c>
      <c r="C244" s="47">
        <v>1461605.79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1383346197.7199998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5799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9423640.8500000015</v>
      </c>
      <c r="D249" s="20"/>
      <c r="E249" s="20"/>
    </row>
    <row r="250">
      <c r="A250" s="26" t="s">
        <v>417</v>
      </c>
      <c r="B250" s="46" t="s">
        <v>299</v>
      </c>
      <c r="C250" s="47">
        <v>6499036.02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15922676.870000001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3556096.3399999994</v>
      </c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3556096.3399999994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1417272006.8799996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15282529.86</v>
      </c>
      <c r="D266" s="20"/>
      <c r="E266" s="20"/>
    </row>
    <row r="267">
      <c r="A267" s="20" t="s">
        <v>426</v>
      </c>
      <c r="B267" s="46" t="s">
        <v>299</v>
      </c>
      <c r="C267" s="47"/>
      <c r="D267" s="20"/>
      <c r="E267" s="20"/>
    </row>
    <row r="268">
      <c r="A268" s="20" t="s">
        <v>427</v>
      </c>
      <c r="B268" s="46" t="s">
        <v>299</v>
      </c>
      <c r="C268" s="47">
        <v>411509290.63000005</v>
      </c>
      <c r="D268" s="20"/>
      <c r="E268" s="20"/>
    </row>
    <row r="269">
      <c r="A269" s="20" t="s">
        <v>428</v>
      </c>
      <c r="B269" s="46" t="s">
        <v>299</v>
      </c>
      <c r="C269" s="47">
        <v>302195671.54</v>
      </c>
      <c r="D269" s="20"/>
      <c r="E269" s="20"/>
    </row>
    <row r="270">
      <c r="A270" s="20" t="s">
        <v>429</v>
      </c>
      <c r="B270" s="46" t="s">
        <v>299</v>
      </c>
      <c r="C270" s="47"/>
      <c r="D270" s="20"/>
      <c r="E270" s="20"/>
    </row>
    <row r="271">
      <c r="A271" s="20" t="s">
        <v>430</v>
      </c>
      <c r="B271" s="46" t="s">
        <v>299</v>
      </c>
      <c r="C271" s="47">
        <v>10564897</v>
      </c>
      <c r="D271" s="20"/>
      <c r="E271" s="20"/>
    </row>
    <row r="272">
      <c r="A272" s="20" t="s">
        <v>431</v>
      </c>
      <c r="B272" s="46" t="s">
        <v>299</v>
      </c>
      <c r="C272" s="47"/>
      <c r="D272" s="20"/>
      <c r="E272" s="20"/>
    </row>
    <row r="273">
      <c r="A273" s="20" t="s">
        <v>432</v>
      </c>
      <c r="B273" s="46" t="s">
        <v>299</v>
      </c>
      <c r="C273" s="47">
        <v>14473868.11</v>
      </c>
      <c r="D273" s="20"/>
      <c r="E273" s="20"/>
    </row>
    <row r="274">
      <c r="A274" s="20" t="s">
        <v>433</v>
      </c>
      <c r="B274" s="46" t="s">
        <v>299</v>
      </c>
      <c r="C274" s="47">
        <v>12829539.05</v>
      </c>
      <c r="D274" s="20"/>
      <c r="E274" s="20"/>
    </row>
    <row r="275">
      <c r="A275" s="20" t="s">
        <v>434</v>
      </c>
      <c r="B275" s="46" t="s">
        <v>299</v>
      </c>
      <c r="C275" s="47">
        <v>11001334.69</v>
      </c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173465787.80000004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/>
      <c r="D278" s="20"/>
      <c r="E278" s="20"/>
    </row>
    <row r="279">
      <c r="A279" s="20" t="s">
        <v>426</v>
      </c>
      <c r="B279" s="46" t="s">
        <v>299</v>
      </c>
      <c r="C279" s="47">
        <v>380962210.41</v>
      </c>
      <c r="D279" s="20"/>
      <c r="E279" s="20"/>
    </row>
    <row r="280">
      <c r="A280" s="20" t="s">
        <v>437</v>
      </c>
      <c r="B280" s="46" t="s">
        <v>299</v>
      </c>
      <c r="C280" s="47"/>
      <c r="D280" s="20"/>
      <c r="E280" s="20"/>
    </row>
    <row r="281">
      <c r="A281" s="20" t="s">
        <v>438</v>
      </c>
      <c r="B281" s="20"/>
      <c r="C281" s="27"/>
      <c r="D281" s="32">
        <f>SUM(C278:C280)</f>
        <v>380962210.41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216">
        <v>3056141.4</v>
      </c>
      <c r="D283" s="20"/>
      <c r="E283" s="20"/>
    </row>
    <row r="284">
      <c r="A284" s="20" t="s">
        <v>395</v>
      </c>
      <c r="B284" s="46" t="s">
        <v>299</v>
      </c>
      <c r="C284" s="216">
        <v>4554645.13</v>
      </c>
      <c r="D284" s="20"/>
      <c r="E284" s="20"/>
    </row>
    <row r="285">
      <c r="A285" s="20" t="s">
        <v>396</v>
      </c>
      <c r="B285" s="46" t="s">
        <v>299</v>
      </c>
      <c r="C285" s="216">
        <v>493373127.13</v>
      </c>
      <c r="D285" s="20"/>
      <c r="E285" s="20"/>
    </row>
    <row r="286">
      <c r="A286" s="20" t="s">
        <v>440</v>
      </c>
      <c r="B286" s="46" t="s">
        <v>299</v>
      </c>
      <c r="C286" s="216">
        <v>61859220.510000005</v>
      </c>
      <c r="D286" s="20"/>
      <c r="E286" s="20"/>
    </row>
    <row r="287">
      <c r="A287" s="20" t="s">
        <v>441</v>
      </c>
      <c r="B287" s="46" t="s">
        <v>299</v>
      </c>
      <c r="C287" s="216"/>
      <c r="D287" s="20"/>
      <c r="E287" s="20"/>
    </row>
    <row r="288">
      <c r="A288" s="20" t="s">
        <v>442</v>
      </c>
      <c r="B288" s="46" t="s">
        <v>299</v>
      </c>
      <c r="C288" s="216">
        <v>255281412.93</v>
      </c>
      <c r="D288" s="20"/>
      <c r="E288" s="20"/>
    </row>
    <row r="289">
      <c r="A289" s="20" t="s">
        <v>401</v>
      </c>
      <c r="B289" s="46" t="s">
        <v>299</v>
      </c>
      <c r="C289" s="216"/>
      <c r="D289" s="20"/>
      <c r="E289" s="20"/>
    </row>
    <row r="290">
      <c r="A290" s="20" t="s">
        <v>402</v>
      </c>
      <c r="B290" s="46" t="s">
        <v>299</v>
      </c>
      <c r="C290" s="216">
        <v>10513718.75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828638265.8499999</v>
      </c>
      <c r="E291" s="20"/>
    </row>
    <row r="292">
      <c r="A292" s="20" t="s">
        <v>444</v>
      </c>
      <c r="B292" s="46" t="s">
        <v>299</v>
      </c>
      <c r="C292" s="216">
        <v>401302781.09</v>
      </c>
      <c r="D292" s="20"/>
      <c r="E292" s="20"/>
    </row>
    <row r="293">
      <c r="A293" s="20" t="s">
        <v>445</v>
      </c>
      <c r="B293" s="20"/>
      <c r="C293" s="27"/>
      <c r="D293" s="32">
        <f>D291-C292</f>
        <v>427335484.75999993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216"/>
      <c r="D295" s="20"/>
      <c r="E295" s="20"/>
    </row>
    <row r="296">
      <c r="A296" s="20" t="s">
        <v>448</v>
      </c>
      <c r="B296" s="46" t="s">
        <v>299</v>
      </c>
      <c r="C296" s="216"/>
      <c r="D296" s="20"/>
      <c r="E296" s="20"/>
    </row>
    <row r="297">
      <c r="A297" s="20" t="s">
        <v>449</v>
      </c>
      <c r="B297" s="46" t="s">
        <v>299</v>
      </c>
      <c r="C297" s="216">
        <v>23576751.77</v>
      </c>
      <c r="D297" s="20"/>
      <c r="E297" s="20"/>
    </row>
    <row r="298">
      <c r="A298" s="20" t="s">
        <v>437</v>
      </c>
      <c r="B298" s="46" t="s">
        <v>299</v>
      </c>
      <c r="C298" s="216">
        <v>42739967.289999992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66316719.059999987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1767681.81</v>
      </c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>
        <v>350722.73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2118404.54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1050198606.5699999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35000000</v>
      </c>
      <c r="D314" s="20"/>
      <c r="E314" s="20"/>
    </row>
    <row r="315">
      <c r="A315" s="20" t="s">
        <v>461</v>
      </c>
      <c r="B315" s="46" t="s">
        <v>299</v>
      </c>
      <c r="C315" s="47">
        <v>33834610.6</v>
      </c>
      <c r="D315" s="20"/>
      <c r="E315" s="20"/>
    </row>
    <row r="316">
      <c r="A316" s="20" t="s">
        <v>462</v>
      </c>
      <c r="B316" s="46" t="s">
        <v>299</v>
      </c>
      <c r="C316" s="47">
        <v>57089405.12</v>
      </c>
      <c r="D316" s="20"/>
      <c r="E316" s="20"/>
    </row>
    <row r="317">
      <c r="A317" s="20" t="s">
        <v>463</v>
      </c>
      <c r="B317" s="46" t="s">
        <v>299</v>
      </c>
      <c r="C317" s="47">
        <v>26481731.93</v>
      </c>
      <c r="D317" s="20"/>
      <c r="E317" s="20"/>
    </row>
    <row r="318">
      <c r="A318" s="20" t="s">
        <v>464</v>
      </c>
      <c r="B318" s="46" t="s">
        <v>299</v>
      </c>
      <c r="C318" s="47"/>
      <c r="D318" s="20"/>
      <c r="E318" s="20"/>
    </row>
    <row r="319">
      <c r="A319" s="20" t="s">
        <v>465</v>
      </c>
      <c r="B319" s="46" t="s">
        <v>299</v>
      </c>
      <c r="C319" s="47">
        <v>18203860.6</v>
      </c>
      <c r="D319" s="20"/>
      <c r="E319" s="20"/>
    </row>
    <row r="320">
      <c r="A320" s="20" t="s">
        <v>466</v>
      </c>
      <c r="B320" s="46" t="s">
        <v>299</v>
      </c>
      <c r="C320" s="47"/>
      <c r="D320" s="20"/>
      <c r="E320" s="20"/>
    </row>
    <row r="321">
      <c r="A321" s="20" t="s">
        <v>467</v>
      </c>
      <c r="B321" s="46" t="s">
        <v>299</v>
      </c>
      <c r="C321" s="47"/>
      <c r="D321" s="20"/>
      <c r="E321" s="20"/>
    </row>
    <row r="322">
      <c r="A322" s="20" t="s">
        <v>468</v>
      </c>
      <c r="B322" s="46" t="s">
        <v>299</v>
      </c>
      <c r="C322" s="47"/>
      <c r="D322" s="20"/>
      <c r="E322" s="20"/>
    </row>
    <row r="323">
      <c r="A323" s="20" t="s">
        <v>469</v>
      </c>
      <c r="B323" s="46" t="s">
        <v>299</v>
      </c>
      <c r="C323" s="47">
        <v>12298018.280000001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182907626.53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/>
      <c r="D328" s="20"/>
      <c r="E328" s="20"/>
    </row>
    <row r="329">
      <c r="A329" s="20" t="s">
        <v>475</v>
      </c>
      <c r="B329" s="20"/>
      <c r="C329" s="27"/>
      <c r="D329" s="32">
        <f>SUM(C326:C328)</f>
        <v>0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/>
      <c r="D333" s="20"/>
      <c r="E333" s="20"/>
    </row>
    <row r="334">
      <c r="A334" s="26" t="s">
        <v>480</v>
      </c>
      <c r="B334" s="46" t="s">
        <v>299</v>
      </c>
      <c r="C334" s="47">
        <v>37684988.85</v>
      </c>
      <c r="D334" s="20"/>
      <c r="E334" s="20"/>
    </row>
    <row r="335">
      <c r="A335" s="20" t="s">
        <v>481</v>
      </c>
      <c r="B335" s="46" t="s">
        <v>299</v>
      </c>
      <c r="C335" s="47">
        <v>282985533</v>
      </c>
      <c r="D335" s="20"/>
      <c r="E335" s="20"/>
    </row>
    <row r="336">
      <c r="A336" s="26" t="s">
        <v>482</v>
      </c>
      <c r="B336" s="46" t="s">
        <v>299</v>
      </c>
      <c r="C336" s="47"/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18298811.44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338969333.29</v>
      </c>
      <c r="E339" s="20"/>
    </row>
    <row r="340">
      <c r="A340" s="20" t="s">
        <v>485</v>
      </c>
      <c r="B340" s="20"/>
      <c r="C340" s="27"/>
      <c r="D340" s="32">
        <f>C323</f>
        <v>12298018.280000001</v>
      </c>
      <c r="E340" s="20"/>
    </row>
    <row r="341">
      <c r="A341" s="20" t="s">
        <v>486</v>
      </c>
      <c r="B341" s="20"/>
      <c r="C341" s="27"/>
      <c r="D341" s="32">
        <f>D339-D340</f>
        <v>326671315.01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540619665.03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1050198606.5699999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1050198606.5699999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989530631.93000031</v>
      </c>
      <c r="D358" s="20"/>
      <c r="E358" s="20"/>
    </row>
    <row r="359">
      <c r="A359" s="20" t="s">
        <v>498</v>
      </c>
      <c r="B359" s="46" t="s">
        <v>299</v>
      </c>
      <c r="C359" s="234">
        <v>1049946299.27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2039476931.2000003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14447035.95</v>
      </c>
      <c r="D362" s="20"/>
      <c r="E362" s="45"/>
    </row>
    <row r="363">
      <c r="A363" s="20" t="s">
        <v>501</v>
      </c>
      <c r="B363" s="46" t="s">
        <v>299</v>
      </c>
      <c r="C363" s="47">
        <v>1383346197.7199998</v>
      </c>
      <c r="D363" s="20"/>
      <c r="E363" s="20"/>
    </row>
    <row r="364">
      <c r="A364" s="20" t="s">
        <v>502</v>
      </c>
      <c r="B364" s="46" t="s">
        <v>299</v>
      </c>
      <c r="C364" s="47">
        <v>15922676.870000001</v>
      </c>
      <c r="D364" s="20"/>
      <c r="E364" s="20"/>
    </row>
    <row r="365">
      <c r="A365" s="20" t="s">
        <v>503</v>
      </c>
      <c r="B365" s="46" t="s">
        <v>299</v>
      </c>
      <c r="C365" s="47">
        <v>3556096.3399999994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1417272006.8799996</v>
      </c>
      <c r="E366" s="20"/>
    </row>
    <row r="367">
      <c r="A367" s="20" t="s">
        <v>504</v>
      </c>
      <c r="B367" s="20"/>
      <c r="C367" s="27"/>
      <c r="D367" s="32">
        <f>D360-D366</f>
        <v>622204924.32000065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17443727.07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17443727.07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17443727.07</v>
      </c>
      <c r="E383" s="20"/>
    </row>
    <row r="384">
      <c r="A384" s="20" t="s">
        <v>521</v>
      </c>
      <c r="B384" s="20"/>
      <c r="C384" s="27"/>
      <c r="D384" s="32">
        <f>D367+D383</f>
        <v>639648651.3900007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313949984.96</v>
      </c>
      <c r="D389" s="20"/>
      <c r="E389" s="20"/>
    </row>
    <row r="390">
      <c r="A390" s="20" t="s">
        <v>11</v>
      </c>
      <c r="B390" s="46" t="s">
        <v>299</v>
      </c>
      <c r="C390" s="47">
        <v>73508295.81</v>
      </c>
      <c r="D390" s="20"/>
      <c r="E390" s="20"/>
    </row>
    <row r="391">
      <c r="A391" s="20" t="s">
        <v>264</v>
      </c>
      <c r="B391" s="46" t="s">
        <v>299</v>
      </c>
      <c r="C391" s="47">
        <v>60933525.08</v>
      </c>
      <c r="D391" s="20"/>
      <c r="E391" s="20"/>
    </row>
    <row r="392">
      <c r="A392" s="20" t="s">
        <v>524</v>
      </c>
      <c r="B392" s="46" t="s">
        <v>299</v>
      </c>
      <c r="C392" s="47">
        <v>104538018.97</v>
      </c>
      <c r="D392" s="20"/>
      <c r="E392" s="20"/>
    </row>
    <row r="393">
      <c r="A393" s="20" t="s">
        <v>525</v>
      </c>
      <c r="B393" s="46" t="s">
        <v>299</v>
      </c>
      <c r="C393" s="47">
        <v>5478292.46</v>
      </c>
      <c r="D393" s="20"/>
      <c r="E393" s="20"/>
    </row>
    <row r="394">
      <c r="A394" s="20" t="s">
        <v>526</v>
      </c>
      <c r="B394" s="46" t="s">
        <v>299</v>
      </c>
      <c r="C394" s="47">
        <v>55037959.67</v>
      </c>
      <c r="D394" s="20"/>
      <c r="E394" s="20"/>
    </row>
    <row r="395">
      <c r="A395" s="20" t="s">
        <v>16</v>
      </c>
      <c r="B395" s="46" t="s">
        <v>299</v>
      </c>
      <c r="C395" s="47">
        <v>31645511.54</v>
      </c>
      <c r="D395" s="20"/>
      <c r="E395" s="20"/>
    </row>
    <row r="396">
      <c r="A396" s="20" t="s">
        <v>527</v>
      </c>
      <c r="B396" s="46" t="s">
        <v>299</v>
      </c>
      <c r="C396" s="47">
        <v>17780039.06</v>
      </c>
      <c r="D396" s="20"/>
      <c r="E396" s="20"/>
    </row>
    <row r="397">
      <c r="A397" s="20" t="s">
        <v>528</v>
      </c>
      <c r="B397" s="46" t="s">
        <v>299</v>
      </c>
      <c r="C397" s="47">
        <v>12275352.48</v>
      </c>
      <c r="D397" s="20"/>
      <c r="E397" s="20"/>
    </row>
    <row r="398">
      <c r="A398" s="20" t="s">
        <v>529</v>
      </c>
      <c r="B398" s="46" t="s">
        <v>299</v>
      </c>
      <c r="C398" s="47">
        <v>21686106.560000002</v>
      </c>
      <c r="D398" s="20"/>
      <c r="E398" s="20"/>
    </row>
    <row r="399">
      <c r="A399" s="20" t="s">
        <v>530</v>
      </c>
      <c r="B399" s="46" t="s">
        <v>299</v>
      </c>
      <c r="C399" s="47">
        <v>10953612.37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7410771.0200000005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7410771.0200000005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715197469.9799999</v>
      </c>
      <c r="E416" s="32"/>
    </row>
    <row r="417">
      <c r="A417" s="32" t="s">
        <v>535</v>
      </c>
      <c r="B417" s="20"/>
      <c r="C417" s="27"/>
      <c r="D417" s="32">
        <f>D384-D416</f>
        <v>-75548818.5899992</v>
      </c>
      <c r="E417" s="32"/>
    </row>
    <row r="418">
      <c r="A418" s="32" t="s">
        <v>536</v>
      </c>
      <c r="B418" s="20"/>
      <c r="C418" s="236">
        <v>-67311289.8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-67311289.8</v>
      </c>
      <c r="E420" s="32"/>
    </row>
    <row r="421">
      <c r="A421" s="32" t="s">
        <v>539</v>
      </c>
      <c r="B421" s="20"/>
      <c r="C421" s="27"/>
      <c r="D421" s="32">
        <f>D417+D420</f>
        <v>-142860108.38999921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/>
      <c r="D423" s="32"/>
      <c r="E423" s="20"/>
    </row>
    <row r="424">
      <c r="A424" s="20" t="s">
        <v>542</v>
      </c>
      <c r="B424" s="20"/>
      <c r="C424" s="27"/>
      <c r="D424" s="32">
        <f>D421+C422-C423</f>
        <v>-142860108.38999921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451887</v>
      </c>
      <c r="E612" s="258">
        <f>SUM(C624:D647)+SUM(C668:D713)</f>
        <v>649926940.53000021</v>
      </c>
      <c r="F612" s="258">
        <f>CE64-(AX64+BD64+BE64+BG64+BJ64+BN64+BP64+BQ64+CB64+CC64+CD64)</f>
        <v>104936669.03999993</v>
      </c>
      <c r="G612" s="256">
        <f>CE91-(AX91+AY91+BD91+BE91+BG91+BJ91+BN91+BP91+BQ91+CB91+CC91+CD91)</f>
        <v>286485</v>
      </c>
      <c r="H612" s="261">
        <f>CE60-(AX60+AY60+AZ60+BD60+BE60+BG60+BJ60+BN60+BO60+BP60+BQ60+BR60+CB60+CC60+CD60)</f>
        <v>2431.767730769232</v>
      </c>
      <c r="I612" s="256">
        <f>CE92-(AX92+AY92+AZ92+BD92+BE92+BF92+BG92+BJ92+BN92+BO92+BP92+BQ92+BR92+CB92+CC92+CD92)</f>
        <v>127307</v>
      </c>
      <c r="J612" s="256">
        <f>CE93-(AX93+AY93+AZ93+BA93+BD93+BE93+BF93+BG93+BJ93+BN93+BO93+BP93+BQ93+BR93+CB93+CC93+CD93)</f>
        <v>2063401</v>
      </c>
      <c r="K612" s="256">
        <f>CE89-(AW89+AX89+AY89+AZ89+BA89+BB89+BC89+BD89+BE89+BF89+BG89+BH89+BI89+BJ89+BK89+BL89+BM89+BN89+BO89+BP89+BQ89+BR89+BS89+BT89+BU89+BV89+BW89+BX89+CB89+CC89+CD89)</f>
        <v>2039476931.1999998</v>
      </c>
      <c r="L612" s="262">
        <f>CE94-(AW94+AX94+AY94+AZ94+BA94+BB94+BC94+BD94+BE94+BF94+BG94+BH94+BI94+BJ94+BK94+BL94+BM94+BN94+BO94+BP94+BQ94+BR94+BS94+BT94+BU94+BV94+BW94+BX94+BY94+BZ94+CA94+CB94+CC94+CD94)</f>
        <v>565.61776923076923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18663222.510000005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45288258.49000001</v>
      </c>
      <c r="D615" s="256">
        <f>SUM(C614:C615)</f>
        <v>63951481.000000015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3540679.9000000004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466593.87000000005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12976558.02</v>
      </c>
      <c r="D619" s="256">
        <f>(D615/D612)*BN90</f>
        <v>0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25404271.92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3881941.3600000003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1556757.71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47826802.78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1452929.52</v>
      </c>
      <c r="D624" s="256">
        <f>(D615/D612)*BD90</f>
        <v>0</v>
      </c>
      <c r="E624" s="258">
        <f>(E623/E612)*SUM(C624:D624)</f>
        <v>106918.13075114787</v>
      </c>
      <c r="F624" s="258">
        <f>SUM(C624:E624)</f>
        <v>1559847.6507511479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667442.52</v>
      </c>
      <c r="D625" s="256">
        <f>(D615/D612)*AY90</f>
        <v>0</v>
      </c>
      <c r="E625" s="258">
        <f>(E623/E612)*SUM(C625:D625)</f>
        <v>49115.738678250287</v>
      </c>
      <c r="F625" s="258">
        <f>(F624/F612)*AY64</f>
        <v>303.7126022108427</v>
      </c>
      <c r="G625" s="256">
        <f>SUM(C625:F625)</f>
        <v>716861.97128046106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9682773.879999999</v>
      </c>
      <c r="D626" s="256">
        <f>(D615/D612)*BR90</f>
        <v>0</v>
      </c>
      <c r="E626" s="258">
        <f>(E623/E612)*SUM(C626:D626)</f>
        <v>712535.652614202</v>
      </c>
      <c r="F626" s="258">
        <f>(F624/F612)*BR64</f>
        <v>822.00590103241518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608667.38</v>
      </c>
      <c r="D627" s="256">
        <f>(D615/D612)*BO90</f>
        <v>0</v>
      </c>
      <c r="E627" s="258">
        <f>(E623/E612)*SUM(C627:D627)</f>
        <v>44790.595567773038</v>
      </c>
      <c r="F627" s="258">
        <f>(F624/F612)*BO64</f>
        <v>249.80948908785291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5825514.31</v>
      </c>
      <c r="D628" s="256">
        <f>(D615/D612)*AZ90</f>
        <v>2169940.8440008238</v>
      </c>
      <c r="E628" s="258">
        <f>(E623/E612)*SUM(C628:D628)</f>
        <v>588369.29651646083</v>
      </c>
      <c r="F628" s="258">
        <f>(F624/F612)*AZ64</f>
        <v>39132.108702981073</v>
      </c>
      <c r="G628" s="256">
        <f>(G625/G612)*AZ91</f>
        <v>0</v>
      </c>
      <c r="H628" s="258">
        <f>SUM(C626:G628)</f>
        <v>19672795.882792357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6479077.15</v>
      </c>
      <c r="D629" s="256">
        <f>(D615/D612)*BF90</f>
        <v>756287.997804761</v>
      </c>
      <c r="E629" s="258">
        <f>(E623/E612)*SUM(C629:D629)</f>
        <v>532435.817606134</v>
      </c>
      <c r="F629" s="258">
        <f>(F624/F612)*BF64</f>
        <v>5873.4456825339612</v>
      </c>
      <c r="G629" s="256">
        <f>(G625/G612)*BF91</f>
        <v>0</v>
      </c>
      <c r="H629" s="258">
        <f>(H628/H612)*BF60</f>
        <v>547350.97628079192</v>
      </c>
      <c r="I629" s="256">
        <f>SUM(C629:H629)</f>
        <v>8321025.3873742213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1753659.8699999999</v>
      </c>
      <c r="D630" s="256">
        <f>(D615/D612)*BA90</f>
        <v>0</v>
      </c>
      <c r="E630" s="258">
        <f>(E623/E612)*SUM(C630:D630)</f>
        <v>129048.26606709798</v>
      </c>
      <c r="F630" s="258">
        <f>(F624/F612)*BA64</f>
        <v>0</v>
      </c>
      <c r="G630" s="256">
        <f>(G625/G612)*BA91</f>
        <v>0</v>
      </c>
      <c r="H630" s="258">
        <f>(H628/H612)*BA60</f>
        <v>32198.408899536491</v>
      </c>
      <c r="I630" s="256">
        <f>(I629/I612)*BA92</f>
        <v>0</v>
      </c>
      <c r="J630" s="256">
        <f>SUM(C630:I630)</f>
        <v>1914906.5449666344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-64059.680000000008</v>
      </c>
      <c r="D631" s="256">
        <f>(D615/D612)*AW90</f>
        <v>0</v>
      </c>
      <c r="E631" s="258">
        <f>(E623/E612)*SUM(C631:D631)</f>
        <v>-4714.0216698995091</v>
      </c>
      <c r="F631" s="258">
        <f>(F624/F612)*AW64</f>
        <v>9.00991488675324</v>
      </c>
      <c r="G631" s="256">
        <f>(G625/G612)*AW91</f>
        <v>0</v>
      </c>
      <c r="H631" s="258">
        <f>(H628/H612)*AW60</f>
        <v>1207.5754897757445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3339977.28</v>
      </c>
      <c r="D632" s="256">
        <f>(D615/D612)*BB90</f>
        <v>0</v>
      </c>
      <c r="E632" s="258">
        <f>(E623/E612)*SUM(C632:D632)</f>
        <v>245782.14057410244</v>
      </c>
      <c r="F632" s="258">
        <f>(F624/F612)*BB64</f>
        <v>314.22875284813574</v>
      </c>
      <c r="G632" s="256">
        <f>(G625/G612)*BB91</f>
        <v>0</v>
      </c>
      <c r="H632" s="258">
        <f>(H628/H612)*BB60</f>
        <v>150319.96775716567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5326033.2500000009</v>
      </c>
      <c r="D635" s="256">
        <f>(D615/D612)*BK90</f>
        <v>0</v>
      </c>
      <c r="E635" s="258">
        <f>(E623/E612)*SUM(C635:D635)</f>
        <v>391931.96336768015</v>
      </c>
      <c r="F635" s="258">
        <f>(F624/F612)*BK64</f>
        <v>651.395307423455</v>
      </c>
      <c r="G635" s="256">
        <f>(G625/G612)*BK91</f>
        <v>0</v>
      </c>
      <c r="H635" s="258">
        <f>(H628/H612)*BK60</f>
        <v>272588.15291172051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36131048.819999993</v>
      </c>
      <c r="D636" s="256">
        <f>(D615/D612)*BH90</f>
        <v>688924.0219523909</v>
      </c>
      <c r="E636" s="258">
        <f>(E623/E612)*SUM(C636:D636)</f>
        <v>2709506.9763394846</v>
      </c>
      <c r="F636" s="258">
        <f>(F624/F612)*BH64</f>
        <v>5516.9289113335271</v>
      </c>
      <c r="G636" s="256">
        <f>(G625/G612)*BH91</f>
        <v>0</v>
      </c>
      <c r="H636" s="258">
        <f>(H628/H612)*BH60</f>
        <v>879405.92126425961</v>
      </c>
      <c r="I636" s="256">
        <f>(I629/I612)*BH92</f>
        <v>93925.027544885641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5363075.35</v>
      </c>
      <c r="D637" s="256">
        <f>(D615/D612)*BL90</f>
        <v>351113.49598682864</v>
      </c>
      <c r="E637" s="258">
        <f>(E623/E612)*SUM(C637:D637)</f>
        <v>420495.54487128212</v>
      </c>
      <c r="F637" s="258">
        <f>(F624/F612)*BL64</f>
        <v>816.11756423323084</v>
      </c>
      <c r="G637" s="256">
        <f>(G625/G612)*BL91</f>
        <v>0</v>
      </c>
      <c r="H637" s="258">
        <f>(H628/H612)*BL60</f>
        <v>504866.78411421372</v>
      </c>
      <c r="I637" s="256">
        <f>(I629/I612)*BL92</f>
        <v>47844.899208668263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1821052.56</v>
      </c>
      <c r="D638" s="256">
        <f>(D615/D612)*BM90</f>
        <v>0</v>
      </c>
      <c r="E638" s="258">
        <f>(E623/E612)*SUM(C638:D638)</f>
        <v>134007.55716959524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218313.13000000003</v>
      </c>
      <c r="D639" s="256">
        <f>(D615/D612)*BS90</f>
        <v>0</v>
      </c>
      <c r="E639" s="258">
        <f>(E623/E612)*SUM(C639:D639)</f>
        <v>16065.219583419535</v>
      </c>
      <c r="F639" s="258">
        <f>(F624/F612)*BS64</f>
        <v>96.41796614965</v>
      </c>
      <c r="G639" s="256">
        <f>(G625/G612)*BS91</f>
        <v>0</v>
      </c>
      <c r="H639" s="258">
        <f>(H628/H612)*BS60</f>
        <v>16690.740639667736</v>
      </c>
      <c r="I639" s="256">
        <f>(I629/I612)*BS92</f>
        <v>0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139853.5</v>
      </c>
      <c r="D640" s="256">
        <f>(D615/D612)*BT90</f>
        <v>0</v>
      </c>
      <c r="E640" s="258">
        <f>(E623/E612)*SUM(C640:D640)</f>
        <v>10291.534856422808</v>
      </c>
      <c r="F640" s="258">
        <f>(F624/F612)*BT64</f>
        <v>0.29729315119704491</v>
      </c>
      <c r="G640" s="256">
        <f>(G625/G612)*BT91</f>
        <v>0</v>
      </c>
      <c r="H640" s="258">
        <f>(H628/H612)*BT60</f>
        <v>10177.969583144017</v>
      </c>
      <c r="I640" s="256">
        <f>(I629/I612)*BT92</f>
        <v>0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3844359.3</v>
      </c>
      <c r="D642" s="256">
        <f>(D615/D612)*BV90</f>
        <v>0</v>
      </c>
      <c r="E642" s="258">
        <f>(E623/E612)*SUM(C642:D642)</f>
        <v>282898.58842691232</v>
      </c>
      <c r="F642" s="258">
        <f>(F624/F612)*BV64</f>
        <v>216.17418790114598</v>
      </c>
      <c r="G642" s="256">
        <f>(G625/G612)*BV91</f>
        <v>0</v>
      </c>
      <c r="H642" s="258">
        <f>(H628/H612)*BV60</f>
        <v>270173.07971981977</v>
      </c>
      <c r="I642" s="256">
        <f>(I629/I612)*BV92</f>
        <v>0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821572.72</v>
      </c>
      <c r="D643" s="256">
        <f>(D615/D612)*BW90</f>
        <v>378710.08273307275</v>
      </c>
      <c r="E643" s="258">
        <f>(E623/E612)*SUM(C643:D643)</f>
        <v>88326.372253052512</v>
      </c>
      <c r="F643" s="258">
        <f>(F624/F612)*BW64</f>
        <v>2299.3382168265639</v>
      </c>
      <c r="G643" s="256">
        <f>(G625/G612)*BW91</f>
        <v>0</v>
      </c>
      <c r="H643" s="258">
        <f>(H628/H612)*BW60</f>
        <v>38027.543187708354</v>
      </c>
      <c r="I643" s="256">
        <f>(I629/I612)*BW92</f>
        <v>51635.888490229408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1497609.88</v>
      </c>
      <c r="D644" s="256">
        <f>(D615/D612)*BX90</f>
        <v>0</v>
      </c>
      <c r="E644" s="258">
        <f>(E623/E612)*SUM(C644:D644)</f>
        <v>110206.06764466513</v>
      </c>
      <c r="F644" s="258">
        <f>(F624/F612)*BX64</f>
        <v>1.890041208735213</v>
      </c>
      <c r="G644" s="256">
        <f>(G625/G612)*BX91</f>
        <v>0</v>
      </c>
      <c r="H644" s="258">
        <f>(H628/H612)*BX60</f>
        <v>74636.9397151422</v>
      </c>
      <c r="I644" s="256">
        <f>(I629/I612)*BX92</f>
        <v>0</v>
      </c>
      <c r="J644" s="256">
        <f>(J630/J612)*BX93</f>
        <v>0</v>
      </c>
      <c r="K644" s="258">
        <f>SUM(C631:J644)</f>
        <v>66683803.94187136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3684423.5400000005</v>
      </c>
      <c r="D645" s="256">
        <f>(D615/D612)*BY90</f>
        <v>893846.36866296234</v>
      </c>
      <c r="E645" s="258">
        <f>(E623/E612)*SUM(C645:D645)</f>
        <v>336905.57867423084</v>
      </c>
      <c r="F645" s="258">
        <f>(F624/F612)*BY64</f>
        <v>2944.4630171049716</v>
      </c>
      <c r="G645" s="256">
        <f>(G625/G612)*BY91</f>
        <v>0</v>
      </c>
      <c r="H645" s="258">
        <f>(H628/H612)*BY60</f>
        <v>181324.18064285026</v>
      </c>
      <c r="I645" s="256">
        <f>(I629/I612)*BY92</f>
        <v>121899.91396744031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7311625.120000001</v>
      </c>
      <c r="D646" s="256">
        <f>(D615/D612)*BZ90</f>
        <v>0</v>
      </c>
      <c r="E646" s="258">
        <f>(E623/E612)*SUM(C646:D646)</f>
        <v>538047.63398539613</v>
      </c>
      <c r="F646" s="258">
        <f>(F624/F612)*BZ64</f>
        <v>21.311608190135761</v>
      </c>
      <c r="G646" s="256">
        <f>(G625/G612)*BZ91</f>
        <v>0</v>
      </c>
      <c r="H646" s="258">
        <f>(H628/H612)*BZ60</f>
        <v>393716.55451410211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3960759.8600000003</v>
      </c>
      <c r="D647" s="256">
        <f>(D615/D612)*CA90</f>
        <v>910262.79975303577</v>
      </c>
      <c r="E647" s="258">
        <f>(E623/E612)*SUM(C647:D647)</f>
        <v>358448.65869837865</v>
      </c>
      <c r="F647" s="258">
        <f>(F624/F612)*CA64</f>
        <v>286.08519939691627</v>
      </c>
      <c r="G647" s="256">
        <f>(G625/G612)*CA91</f>
        <v>0</v>
      </c>
      <c r="H647" s="258">
        <f>(H628/H612)*CA60</f>
        <v>239305.38416114866</v>
      </c>
      <c r="I647" s="256">
        <f>(I629/I612)*CA92</f>
        <v>124122.21802904512</v>
      </c>
      <c r="J647" s="256">
        <f>(J630/J612)*CA93</f>
        <v>29687.811711578426</v>
      </c>
      <c r="K647" s="258">
        <v>0</v>
      </c>
      <c r="L647" s="258">
        <f>SUM(C645:K647)</f>
        <v>19087627.482624866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211643993.04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30261193.140000004</v>
      </c>
      <c r="D668" s="256">
        <f>(D615/D612)*C90</f>
        <v>4388281.8555258289</v>
      </c>
      <c r="E668" s="258">
        <f>(E623/E612)*SUM(C668:D668)</f>
        <v>2549784.4506802093</v>
      </c>
      <c r="F668" s="258">
        <f>(F624/F612)*C64</f>
        <v>39268.333776136293</v>
      </c>
      <c r="G668" s="256">
        <f>(G625/G612)*C91</f>
        <v>48296.256026263778</v>
      </c>
      <c r="H668" s="258">
        <f>(H628/H612)*C60</f>
        <v>1074662.3368769484</v>
      </c>
      <c r="I668" s="256">
        <f>(I629/I612)*C92</f>
        <v>598388.04952917749</v>
      </c>
      <c r="J668" s="256">
        <f>(J630/J612)*C93</f>
        <v>143123.2790804329</v>
      </c>
      <c r="K668" s="256">
        <f>(K644/K612)*C89</f>
        <v>3871814.3945687241</v>
      </c>
      <c r="L668" s="256">
        <f>(L647/L612)*C94</f>
        <v>3242726.9464734849</v>
      </c>
      <c r="M668" s="231">
        <f ref="M668:M713" t="shared" si="18">ROUND(SUM(D668:L668),0)</f>
        <v>15956346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60713553.039999984</v>
      </c>
      <c r="D670" s="256">
        <f>(D615/D612)*E90</f>
        <v>20303304.192563631</v>
      </c>
      <c r="E670" s="258">
        <f>(E623/E612)*SUM(C670:D670)</f>
        <v>5961865.882275085</v>
      </c>
      <c r="F670" s="258">
        <f>(F624/F612)*E64</f>
        <v>48055.931060665425</v>
      </c>
      <c r="G670" s="256">
        <f>(G625/G612)*E91</f>
        <v>530325.47068516107</v>
      </c>
      <c r="H670" s="258">
        <f>(H628/H612)*E60</f>
        <v>3061385.4618521184</v>
      </c>
      <c r="I670" s="256">
        <f>(I629/I612)*E92</f>
        <v>2768337.241917945</v>
      </c>
      <c r="J670" s="256">
        <f>(J630/J612)*E93</f>
        <v>662190.39876496978</v>
      </c>
      <c r="K670" s="256">
        <f>(K644/K612)*E89</f>
        <v>9485082.9053870235</v>
      </c>
      <c r="L670" s="256">
        <f>(L647/L612)*E94</f>
        <v>7712302.6997200726</v>
      </c>
      <c r="M670" s="231">
        <f t="shared" si="18"/>
        <v>50532850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3735050.2700000005</v>
      </c>
      <c r="D673" s="256">
        <f>(D615/D612)*H90</f>
        <v>3357160.1579200118</v>
      </c>
      <c r="E673" s="258">
        <f>(E623/E612)*SUM(C673:D673)</f>
        <v>521901.35268709122</v>
      </c>
      <c r="F673" s="258">
        <f>(F624/F612)*H64</f>
        <v>586.78696521901088</v>
      </c>
      <c r="G673" s="256">
        <f>(G625/G612)*H91</f>
        <v>31746.261862349544</v>
      </c>
      <c r="H673" s="258">
        <f>(H628/H612)*H60</f>
        <v>169806.08541310375</v>
      </c>
      <c r="I673" s="256">
        <f>(I629/I612)*H92</f>
        <v>457729.274806426</v>
      </c>
      <c r="J673" s="256">
        <f>(J630/J612)*H93</f>
        <v>109493.1783988393</v>
      </c>
      <c r="K673" s="256">
        <f>(K644/K612)*H89</f>
        <v>513839.10315021058</v>
      </c>
      <c r="L673" s="256">
        <f>(L647/L612)*H94</f>
        <v>355389.55942549958</v>
      </c>
      <c r="M673" s="231">
        <f t="shared" si="18"/>
        <v>5517652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15341919.160000002</v>
      </c>
      <c r="D680" s="256">
        <f>(D615/D612)*O90</f>
        <v>4363515.6879330464</v>
      </c>
      <c r="E680" s="258">
        <f>(E623/E612)*SUM(C680:D680)</f>
        <v>1450082.9053150017</v>
      </c>
      <c r="F680" s="258">
        <f>(F624/F612)*O64</f>
        <v>16832.342969532165</v>
      </c>
      <c r="G680" s="256">
        <f>(G625/G612)*O91</f>
        <v>21767.220930131527</v>
      </c>
      <c r="H680" s="258">
        <f>(H628/H612)*O60</f>
        <v>590727.74284555577</v>
      </c>
      <c r="I680" s="256">
        <f>(I629/I612)*O92</f>
        <v>594989.2315526054</v>
      </c>
      <c r="J680" s="256">
        <f>(J630/J612)*O93</f>
        <v>142315.88939024616</v>
      </c>
      <c r="K680" s="256">
        <f>(K644/K612)*O89</f>
        <v>2602787.0453543975</v>
      </c>
      <c r="L680" s="256">
        <f>(L647/L612)*O94</f>
        <v>1550322.7636375241</v>
      </c>
      <c r="M680" s="231">
        <f t="shared" si="18"/>
        <v>11333341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70564189.399999976</v>
      </c>
      <c r="D681" s="256">
        <f>(D615/D612)*P90</f>
        <v>7514479.810523429</v>
      </c>
      <c r="E681" s="258">
        <f>(E623/E612)*SUM(C681:D681)</f>
        <v>5745650.5966830142</v>
      </c>
      <c r="F681" s="258">
        <f>(F624/F612)*P64</f>
        <v>624406.22161507886</v>
      </c>
      <c r="G681" s="256">
        <f>(G625/G612)*P91</f>
        <v>377.84232215770328</v>
      </c>
      <c r="H681" s="258">
        <f>(H628/H612)*P60</f>
        <v>1047199.7957285412</v>
      </c>
      <c r="I681" s="256">
        <f>(I629/I612)*P92</f>
        <v>1024678.258052312</v>
      </c>
      <c r="J681" s="256">
        <f>(J630/J612)*P93</f>
        <v>245083.60447324274</v>
      </c>
      <c r="K681" s="256">
        <f>(K644/K612)*P89</f>
        <v>12332167.997949403</v>
      </c>
      <c r="L681" s="256">
        <f>(L647/L612)*P94</f>
        <v>2132131.9571028161</v>
      </c>
      <c r="M681" s="231">
        <f t="shared" si="18"/>
        <v>30666176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5807372.8699999992</v>
      </c>
      <c r="D682" s="256">
        <f>(D615/D612)*Q90</f>
        <v>874457.997461755</v>
      </c>
      <c r="E682" s="258">
        <f>(E623/E612)*SUM(C682:D682)</f>
        <v>491702.35480130627</v>
      </c>
      <c r="F682" s="258">
        <f>(F624/F612)*Q64</f>
        <v>3066.7493522197287</v>
      </c>
      <c r="G682" s="256">
        <f>(G625/G612)*Q91</f>
        <v>0</v>
      </c>
      <c r="H682" s="258">
        <f>(H628/H612)*Q60</f>
        <v>250882.63689926756</v>
      </c>
      <c r="I682" s="256">
        <f>(I629/I612)*Q92</f>
        <v>119220.07671668158</v>
      </c>
      <c r="J682" s="256">
        <f>(J630/J612)*Q93</f>
        <v>28520.344780250958</v>
      </c>
      <c r="K682" s="256">
        <f>(K644/K612)*Q89</f>
        <v>1018521.4031927527</v>
      </c>
      <c r="L682" s="256">
        <f>(L647/L612)*Q94</f>
        <v>811714.93965835066</v>
      </c>
      <c r="M682" s="231">
        <f t="shared" si="18"/>
        <v>3598087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3121742.26</v>
      </c>
      <c r="D683" s="256">
        <f>(D615/D612)*R90</f>
        <v>118028.47869932087</v>
      </c>
      <c r="E683" s="258">
        <f>(E623/E612)*SUM(C683:D683)</f>
        <v>238408.14483829669</v>
      </c>
      <c r="F683" s="258">
        <f>(F624/F612)*R64</f>
        <v>23321.441741740338</v>
      </c>
      <c r="G683" s="256">
        <f>(G625/G612)*R91</f>
        <v>0</v>
      </c>
      <c r="H683" s="258">
        <f>(H628/H612)*R60</f>
        <v>82074.294788122643</v>
      </c>
      <c r="I683" s="256">
        <f>(I629/I612)*R92</f>
        <v>16079.02350455245</v>
      </c>
      <c r="J683" s="256">
        <f>(J630/J612)*R93</f>
        <v>3849.4855573500254</v>
      </c>
      <c r="K683" s="256">
        <f>(K644/K612)*R89</f>
        <v>1869450.5338367282</v>
      </c>
      <c r="L683" s="256">
        <f>(L647/L612)*R94</f>
        <v>0</v>
      </c>
      <c r="M683" s="231">
        <f t="shared" si="18"/>
        <v>2351211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11082578.569999998</v>
      </c>
      <c r="D684" s="256">
        <f>(D615/D612)*S90</f>
        <v>2346134.4363037669</v>
      </c>
      <c r="E684" s="258">
        <f>(E623/E612)*SUM(C684:D684)</f>
        <v>988191.70046708523</v>
      </c>
      <c r="F684" s="258">
        <f>(F624/F612)*S64</f>
        <v>19181.324831857939</v>
      </c>
      <c r="G684" s="256">
        <f>(G625/G612)*S91</f>
        <v>0</v>
      </c>
      <c r="H684" s="258">
        <f>(H628/H612)*S60</f>
        <v>358610.13208005292</v>
      </c>
      <c r="I684" s="256">
        <f>(I629/I612)*S92</f>
        <v>319881.06110276293</v>
      </c>
      <c r="J684" s="256">
        <f>(J630/J612)*S93</f>
        <v>76518.2698106616</v>
      </c>
      <c r="K684" s="256">
        <f>(K644/K612)*S89</f>
        <v>5471250.092327931</v>
      </c>
      <c r="L684" s="256">
        <f>(L647/L612)*S94</f>
        <v>0</v>
      </c>
      <c r="M684" s="231">
        <f t="shared" si="18"/>
        <v>9579767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1553829.46</v>
      </c>
      <c r="D685" s="256">
        <f>(D615/D612)*T90</f>
        <v>0</v>
      </c>
      <c r="E685" s="258">
        <f>(E623/E612)*SUM(C685:D685)</f>
        <v>114343.15228812027</v>
      </c>
      <c r="F685" s="258">
        <f>(F624/F612)*T64</f>
        <v>3345.6063145850162</v>
      </c>
      <c r="G685" s="256">
        <f>(G625/G612)*T91</f>
        <v>0</v>
      </c>
      <c r="H685" s="258">
        <f>(H628/H612)*T60</f>
        <v>61043.586645664851</v>
      </c>
      <c r="I685" s="256">
        <f>(I629/I612)*T92</f>
        <v>0</v>
      </c>
      <c r="J685" s="256">
        <f>(J630/J612)*T93</f>
        <v>0</v>
      </c>
      <c r="K685" s="256">
        <f>(K644/K612)*T89</f>
        <v>70925.101036947555</v>
      </c>
      <c r="L685" s="256">
        <f>(L647/L612)*T94</f>
        <v>254639.01995472473</v>
      </c>
      <c r="M685" s="231">
        <f t="shared" si="18"/>
        <v>504296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18276349.71</v>
      </c>
      <c r="D686" s="256">
        <f>(D615/D612)*U90</f>
        <v>2070876.1736296911</v>
      </c>
      <c r="E686" s="258">
        <f>(E623/E612)*SUM(C686:D686)</f>
        <v>1497311.0033920016</v>
      </c>
      <c r="F686" s="258">
        <f>(F624/F612)*U64</f>
        <v>79624.457692579235</v>
      </c>
      <c r="G686" s="256">
        <f>(G625/G612)*U91</f>
        <v>0</v>
      </c>
      <c r="H686" s="258">
        <f>(H628/H612)*U60</f>
        <v>473238.48090680334</v>
      </c>
      <c r="I686" s="256">
        <f>(I629/I612)*U92</f>
        <v>282363.33959214058</v>
      </c>
      <c r="J686" s="256">
        <f>(J630/J612)*U93</f>
        <v>67541.395703562564</v>
      </c>
      <c r="K686" s="256">
        <f>(K644/K612)*U89</f>
        <v>3516006.4085208015</v>
      </c>
      <c r="L686" s="256">
        <f>(L647/L612)*U94</f>
        <v>0</v>
      </c>
      <c r="M686" s="231">
        <f t="shared" si="18"/>
        <v>7986961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1043492.3599999999</v>
      </c>
      <c r="D687" s="256">
        <f>(D615/D612)*V90</f>
        <v>234358.70590656519</v>
      </c>
      <c r="E687" s="258">
        <f>(E623/E612)*SUM(C687:D687)</f>
        <v>94034.463106711337</v>
      </c>
      <c r="F687" s="258">
        <f>(F624/F612)*V64</f>
        <v>2346.2915079540203</v>
      </c>
      <c r="G687" s="256">
        <f>(G625/G612)*V91</f>
        <v>0</v>
      </c>
      <c r="H687" s="258">
        <f>(H628/H612)*V60</f>
        <v>50422.771966972439</v>
      </c>
      <c r="I687" s="256">
        <f>(I629/I612)*V92</f>
        <v>31961.961356610354</v>
      </c>
      <c r="J687" s="256">
        <f>(J630/J612)*V93</f>
        <v>7643.2890671009663</v>
      </c>
      <c r="K687" s="256">
        <f>(K644/K612)*V89</f>
        <v>379005.56472915038</v>
      </c>
      <c r="L687" s="256">
        <f>(L647/L612)*V94</f>
        <v>0</v>
      </c>
      <c r="M687" s="231">
        <f t="shared" si="18"/>
        <v>799773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2615904.8100000005</v>
      </c>
      <c r="D688" s="256">
        <f>(D615/D612)*W90</f>
        <v>0</v>
      </c>
      <c r="E688" s="258">
        <f>(E623/E612)*SUM(C688:D688)</f>
        <v>192499.118958046</v>
      </c>
      <c r="F688" s="258">
        <f>(F624/F612)*W64</f>
        <v>3872.9730003811228</v>
      </c>
      <c r="G688" s="256">
        <f>(G625/G612)*W91</f>
        <v>0</v>
      </c>
      <c r="H688" s="258">
        <f>(H628/H612)*W60</f>
        <v>93771.885021905327</v>
      </c>
      <c r="I688" s="256">
        <f>(I629/I612)*W92</f>
        <v>0</v>
      </c>
      <c r="J688" s="256">
        <f>(J630/J612)*W93</f>
        <v>0</v>
      </c>
      <c r="K688" s="256">
        <f>(K644/K612)*W89</f>
        <v>965146.08130584261</v>
      </c>
      <c r="L688" s="256">
        <f>(L647/L612)*W94</f>
        <v>0</v>
      </c>
      <c r="M688" s="231">
        <f t="shared" si="18"/>
        <v>1255290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3356629.3200000003</v>
      </c>
      <c r="D689" s="256">
        <f>(D615/D612)*X90</f>
        <v>198270.86169993831</v>
      </c>
      <c r="E689" s="258">
        <f>(E623/E612)*SUM(C689:D689)</f>
        <v>261597.88014650109</v>
      </c>
      <c r="F689" s="258">
        <f>(F624/F612)*X64</f>
        <v>8394.2869183503026</v>
      </c>
      <c r="G689" s="256">
        <f>(G625/G612)*X91</f>
        <v>0</v>
      </c>
      <c r="H689" s="258">
        <f>(H628/H612)*X60</f>
        <v>115877.73517878822</v>
      </c>
      <c r="I689" s="256">
        <f>(I629/I612)*X92</f>
        <v>27059.820044246804</v>
      </c>
      <c r="J689" s="256">
        <f>(J630/J612)*X93</f>
        <v>6466.5417945069858</v>
      </c>
      <c r="K689" s="256">
        <f>(K644/K612)*X89</f>
        <v>2518157.8507243386</v>
      </c>
      <c r="L689" s="256">
        <f>(L647/L612)*X94</f>
        <v>0</v>
      </c>
      <c r="M689" s="231">
        <f t="shared" si="18"/>
        <v>3135825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11447849.400000002</v>
      </c>
      <c r="D690" s="256">
        <f>(D615/D612)*Y90</f>
        <v>2329010.4004253279</v>
      </c>
      <c r="E690" s="258">
        <f>(E623/E612)*SUM(C690:D690)</f>
        <v>1013811.1155468219</v>
      </c>
      <c r="F690" s="258">
        <f>(F624/F612)*Y64</f>
        <v>8725.1480338353067</v>
      </c>
      <c r="G690" s="256">
        <f>(G625/G612)*Y91</f>
        <v>0</v>
      </c>
      <c r="H690" s="258">
        <f>(H628/H612)*Y60</f>
        <v>489176.50934427988</v>
      </c>
      <c r="I690" s="256">
        <f>(I629/I612)*Y92</f>
        <v>317593.3951569933</v>
      </c>
      <c r="J690" s="256">
        <f>(J630/J612)*Y93</f>
        <v>75960.5213005441</v>
      </c>
      <c r="K690" s="256">
        <f>(K644/K612)*Y89</f>
        <v>2539308.6754703424</v>
      </c>
      <c r="L690" s="256">
        <f>(L647/L612)*Y94</f>
        <v>0</v>
      </c>
      <c r="M690" s="231">
        <f t="shared" si="18"/>
        <v>6773586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31387900.509999998</v>
      </c>
      <c r="D691" s="256">
        <f>(D615/D612)*Z90</f>
        <v>1954121.3835494276</v>
      </c>
      <c r="E691" s="258">
        <f>(E623/E612)*SUM(C691:D691)</f>
        <v>2453571.6338960147</v>
      </c>
      <c r="F691" s="258">
        <f>(F624/F612)*Z64</f>
        <v>243083.89420845371</v>
      </c>
      <c r="G691" s="256">
        <f>(G625/G612)*Z91</f>
        <v>9443.5557869084241</v>
      </c>
      <c r="H691" s="258">
        <f>(H628/H612)*Z60</f>
        <v>586090.27647258772</v>
      </c>
      <c r="I691" s="256">
        <f>(I629/I612)*Z92</f>
        <v>266480.40174008266</v>
      </c>
      <c r="J691" s="256">
        <f>(J630/J612)*Z93</f>
        <v>63733.671681911845</v>
      </c>
      <c r="K691" s="256">
        <f>(K644/K612)*Z89</f>
        <v>4074029.8645457397</v>
      </c>
      <c r="L691" s="256">
        <f>(L647/L612)*Z94</f>
        <v>1009507.3092541785</v>
      </c>
      <c r="M691" s="231">
        <f t="shared" si="18"/>
        <v>10660062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1388996.5899999999</v>
      </c>
      <c r="D692" s="256">
        <f>(D615/D612)*AA90</f>
        <v>241434.75379021751</v>
      </c>
      <c r="E692" s="258">
        <f>(E623/E612)*SUM(C692:D692)</f>
        <v>119980.12924682828</v>
      </c>
      <c r="F692" s="258">
        <f>(F624/F612)*AA64</f>
        <v>4612.7195215896481</v>
      </c>
      <c r="G692" s="256">
        <f>(G625/G612)*AA91</f>
        <v>0</v>
      </c>
      <c r="H692" s="258">
        <f>(H628/H612)*AA60</f>
        <v>41171.6811359814</v>
      </c>
      <c r="I692" s="256">
        <f>(I629/I612)*AA92</f>
        <v>32942.389619083064</v>
      </c>
      <c r="J692" s="256">
        <f>(J630/J612)*AA93</f>
        <v>7874.3695646371662</v>
      </c>
      <c r="K692" s="256">
        <f>(K644/K612)*AA89</f>
        <v>359697.53889463749</v>
      </c>
      <c r="L692" s="256">
        <f>(L647/L612)*AA94</f>
        <v>0</v>
      </c>
      <c r="M692" s="231">
        <f t="shared" si="18"/>
        <v>807714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19594836.11</v>
      </c>
      <c r="D693" s="256">
        <f>(D615/D612)*AB90</f>
        <v>1825054.2701516091</v>
      </c>
      <c r="E693" s="258">
        <f>(E623/E612)*SUM(C693:D693)</f>
        <v>1576246.2038353409</v>
      </c>
      <c r="F693" s="258">
        <f>(F624/F612)*AB64</f>
        <v>168472.56041281691</v>
      </c>
      <c r="G693" s="256">
        <f>(G625/G612)*AB91</f>
        <v>0</v>
      </c>
      <c r="H693" s="258">
        <f>(H628/H612)*AB60</f>
        <v>409007.50637906516</v>
      </c>
      <c r="I693" s="256">
        <f>(I629/I612)*AB92</f>
        <v>248832.69301557387</v>
      </c>
      <c r="J693" s="256">
        <f>(J630/J612)*AB93</f>
        <v>59524.108883421075</v>
      </c>
      <c r="K693" s="256">
        <f>(K644/K612)*AB89</f>
        <v>1518658.0897545053</v>
      </c>
      <c r="L693" s="256">
        <f>(L647/L612)*AB94</f>
        <v>0</v>
      </c>
      <c r="M693" s="231">
        <f t="shared" si="18"/>
        <v>5805795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3728899.6199999992</v>
      </c>
      <c r="D694" s="256">
        <f>(D615/D612)*AC90</f>
        <v>82506.718323386172</v>
      </c>
      <c r="E694" s="258">
        <f>(E623/E612)*SUM(C694:D694)</f>
        <v>280473.64694373711</v>
      </c>
      <c r="F694" s="258">
        <f>(F624/F612)*AC64</f>
        <v>4327.1635040018609</v>
      </c>
      <c r="G694" s="256">
        <f>(G625/G612)*AC91</f>
        <v>0</v>
      </c>
      <c r="H694" s="258">
        <f>(H628/H612)*AC60</f>
        <v>196040.59291959609</v>
      </c>
      <c r="I694" s="256">
        <f>(I629/I612)*AC92</f>
        <v>11242.244076353745</v>
      </c>
      <c r="J694" s="256">
        <f>(J630/J612)*AC93</f>
        <v>2691.2989672890726</v>
      </c>
      <c r="K694" s="256">
        <f>(K644/K612)*AC89</f>
        <v>352208.80709644139</v>
      </c>
      <c r="L694" s="256">
        <f>(L647/L612)*AC94</f>
        <v>0</v>
      </c>
      <c r="M694" s="231">
        <f t="shared" si="18"/>
        <v>929490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1056112.83</v>
      </c>
      <c r="D695" s="256">
        <f>(D615/D612)*AD90</f>
        <v>0</v>
      </c>
      <c r="E695" s="258">
        <f>(E623/E612)*SUM(C695:D695)</f>
        <v>77717.196940086127</v>
      </c>
      <c r="F695" s="258">
        <f>(F624/F612)*AD64</f>
        <v>63.82631257022036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63079.210733947</v>
      </c>
      <c r="L695" s="256">
        <f>(L647/L612)*AD94</f>
        <v>0</v>
      </c>
      <c r="M695" s="231">
        <f t="shared" si="18"/>
        <v>140860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2420828.89</v>
      </c>
      <c r="D696" s="256">
        <f>(D615/D612)*AE90</f>
        <v>66656.371064004954</v>
      </c>
      <c r="E696" s="258">
        <f>(E623/E612)*SUM(C696:D696)</f>
        <v>183048.98532448738</v>
      </c>
      <c r="F696" s="258">
        <f>(F624/F612)*AE64</f>
        <v>162.74154118992556</v>
      </c>
      <c r="G696" s="256">
        <f>(G625/G612)*AE91</f>
        <v>0</v>
      </c>
      <c r="H696" s="258">
        <f>(H628/H612)*AE60</f>
        <v>154620.80807164358</v>
      </c>
      <c r="I696" s="256">
        <f>(I629/I612)*AE92</f>
        <v>9085.3018989137818</v>
      </c>
      <c r="J696" s="256">
        <f>(J630/J612)*AE93</f>
        <v>2174.3839587442403</v>
      </c>
      <c r="K696" s="256">
        <f>(K644/K612)*AE89</f>
        <v>231817.10404791767</v>
      </c>
      <c r="L696" s="256">
        <f>(L647/L612)*AE94</f>
        <v>0</v>
      </c>
      <c r="M696" s="231">
        <f t="shared" si="18"/>
        <v>647566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4771694.41</v>
      </c>
      <c r="D697" s="256">
        <f>(D615/D612)*AF90</f>
        <v>0</v>
      </c>
      <c r="E697" s="258">
        <f>(E623/E612)*SUM(C697:D697)</f>
        <v>351139.29465271061</v>
      </c>
      <c r="F697" s="258">
        <f>(F624/F612)*AF64</f>
        <v>2169.7516997375865</v>
      </c>
      <c r="G697" s="256">
        <f>(G625/G612)*AF91</f>
        <v>39203.017624137334</v>
      </c>
      <c r="H697" s="258">
        <f>(H628/H612)*AF60</f>
        <v>344075.08171096037</v>
      </c>
      <c r="I697" s="256">
        <f>(I629/I612)*AF92</f>
        <v>0</v>
      </c>
      <c r="J697" s="256">
        <f>(J630/J612)*AF93</f>
        <v>0</v>
      </c>
      <c r="K697" s="256">
        <f>(K644/K612)*AF89</f>
        <v>270348.09244327724</v>
      </c>
      <c r="L697" s="256">
        <f>(L647/L612)*AF94</f>
        <v>0</v>
      </c>
      <c r="M697" s="231">
        <f t="shared" si="18"/>
        <v>1006935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20897784.029999994</v>
      </c>
      <c r="D698" s="256">
        <f>(D615/D612)*AG90</f>
        <v>4300538.86176854</v>
      </c>
      <c r="E698" s="258">
        <f>(E623/E612)*SUM(C698:D698)</f>
        <v>1854293.3738807582</v>
      </c>
      <c r="F698" s="258">
        <f>(F624/F612)*AG64</f>
        <v>27742.285141969325</v>
      </c>
      <c r="G698" s="256">
        <f>(G625/G612)*AG91</f>
        <v>20421.001265755076</v>
      </c>
      <c r="H698" s="258">
        <f>(H628/H612)*AG60</f>
        <v>667413.02587327978</v>
      </c>
      <c r="I698" s="256">
        <f>(I629/I612)*AG92</f>
        <v>586426.82472701045</v>
      </c>
      <c r="J698" s="256">
        <f>(J630/J612)*AG93</f>
        <v>140261.22183383995</v>
      </c>
      <c r="K698" s="256">
        <f>(K644/K612)*AG89</f>
        <v>5552088.211787343</v>
      </c>
      <c r="L698" s="256">
        <f>(L647/L612)*AG94</f>
        <v>1377471.9876248729</v>
      </c>
      <c r="M698" s="231">
        <f t="shared" si="18"/>
        <v>14526657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4220084.7499999991</v>
      </c>
      <c r="D700" s="256">
        <f>(D615/D612)*AI90</f>
        <v>720766.2374288264</v>
      </c>
      <c r="E700" s="258">
        <f>(E623/E612)*SUM(C700:D700)</f>
        <v>363587.18342776404</v>
      </c>
      <c r="F700" s="258">
        <f>(F624/F612)*AI64</f>
        <v>1146.6796028081326</v>
      </c>
      <c r="G700" s="256">
        <f>(G625/G612)*AI91</f>
        <v>15281.344777596649</v>
      </c>
      <c r="H700" s="258">
        <f>(H628/H612)*AI60</f>
        <v>106782.91973809349</v>
      </c>
      <c r="I700" s="256">
        <f>(I629/I612)*AI92</f>
        <v>98304.273783930417</v>
      </c>
      <c r="J700" s="256">
        <f>(J630/J612)*AI93</f>
        <v>23508.032462206724</v>
      </c>
      <c r="K700" s="256">
        <f>(K644/K612)*AI89</f>
        <v>386147.73234985326</v>
      </c>
      <c r="L700" s="256">
        <f>(L647/L612)*AI94</f>
        <v>69495.265315886558</v>
      </c>
      <c r="M700" s="231">
        <f t="shared" si="18"/>
        <v>1785020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3800242.6999999997</v>
      </c>
      <c r="D701" s="256">
        <f>(D615/D612)*AJ90</f>
        <v>0</v>
      </c>
      <c r="E701" s="258">
        <f>(E623/E612)*SUM(C701:D701)</f>
        <v>279652.13748612884</v>
      </c>
      <c r="F701" s="258">
        <f>(F624/F612)*AJ64</f>
        <v>4708.1186641101449</v>
      </c>
      <c r="G701" s="256">
        <f>(G625/G612)*AJ91</f>
        <v>0</v>
      </c>
      <c r="H701" s="258">
        <f>(H628/H612)*AJ60</f>
        <v>204539.90500020469</v>
      </c>
      <c r="I701" s="256">
        <f>(I629/I612)*AJ92</f>
        <v>0</v>
      </c>
      <c r="J701" s="256">
        <f>(J630/J612)*AJ93</f>
        <v>0</v>
      </c>
      <c r="K701" s="256">
        <f>(K644/K612)*AJ89</f>
        <v>115834.04972715055</v>
      </c>
      <c r="L701" s="256">
        <f>(L647/L612)*AJ94</f>
        <v>128457.72470306828</v>
      </c>
      <c r="M701" s="231">
        <f t="shared" si="18"/>
        <v>733192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1241618.41</v>
      </c>
      <c r="D702" s="256">
        <f>(D615/D612)*AK90</f>
        <v>0</v>
      </c>
      <c r="E702" s="258">
        <f>(E623/E612)*SUM(C702:D702)</f>
        <v>91368.175590108673</v>
      </c>
      <c r="F702" s="258">
        <f>(F624/F612)*AK64</f>
        <v>9.5796772110223785</v>
      </c>
      <c r="G702" s="256">
        <f>(G625/G612)*AK91</f>
        <v>0</v>
      </c>
      <c r="H702" s="258">
        <f>(H628/H612)*AK60</f>
        <v>84265.33954595009</v>
      </c>
      <c r="I702" s="256">
        <f>(I629/I612)*AK92</f>
        <v>0</v>
      </c>
      <c r="J702" s="256">
        <f>(J630/J612)*AK93</f>
        <v>0</v>
      </c>
      <c r="K702" s="256">
        <f>(K644/K612)*AK89</f>
        <v>131035.76177110408</v>
      </c>
      <c r="L702" s="256">
        <f>(L647/L612)*AK94</f>
        <v>0</v>
      </c>
      <c r="M702" s="231">
        <f t="shared" si="18"/>
        <v>306679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893101.5199999999</v>
      </c>
      <c r="D703" s="256">
        <f>(D615/D612)*AL90</f>
        <v>0</v>
      </c>
      <c r="E703" s="258">
        <f>(E623/E612)*SUM(C703:D703)</f>
        <v>65721.525906782379</v>
      </c>
      <c r="F703" s="258">
        <f>(F624/F612)*AL64</f>
        <v>19.364783989521914</v>
      </c>
      <c r="G703" s="256">
        <f>(G625/G612)*AL91</f>
        <v>0</v>
      </c>
      <c r="H703" s="258">
        <f>(H628/H612)*AL60</f>
        <v>54543.80612681136</v>
      </c>
      <c r="I703" s="256">
        <f>(I629/I612)*AL92</f>
        <v>0</v>
      </c>
      <c r="J703" s="256">
        <f>(J630/J612)*AL93</f>
        <v>0</v>
      </c>
      <c r="K703" s="256">
        <f>(K644/K612)*AL89</f>
        <v>70487.327293435592</v>
      </c>
      <c r="L703" s="256">
        <f>(L647/L612)*AL94</f>
        <v>0</v>
      </c>
      <c r="M703" s="231">
        <f t="shared" si="18"/>
        <v>190772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151785996.13000014</v>
      </c>
      <c r="D713" s="256">
        <f>(D615/D612)*AV90</f>
        <v>513438.0344378131</v>
      </c>
      <c r="E713" s="258">
        <f>(E623/E612)*SUM(C713:D713)</f>
        <v>11207405.859108165</v>
      </c>
      <c r="F713" s="258">
        <f>(F624/F612)*AV64</f>
        <v>162746.32954206527</v>
      </c>
      <c r="G713" s="256">
        <f>(G625/G612)*AV91</f>
        <v>0</v>
      </c>
      <c r="H713" s="258">
        <f>(H628/H612)*AV60</f>
        <v>5293375.3053889992</v>
      </c>
      <c r="I713" s="256">
        <f>(I629/I612)*AV92</f>
        <v>70002.57794055152</v>
      </c>
      <c r="J713" s="256">
        <f>(J630/J612)*AV93</f>
        <v>16745.447781297942</v>
      </c>
      <c r="K713" s="256">
        <f>(K644/K612)*AV89</f>
        <v>6404908.9938714271</v>
      </c>
      <c r="L713" s="256">
        <f>(L647/L612)*AV94</f>
        <v>443467.30975438986</v>
      </c>
      <c r="M713" s="231">
        <f t="shared" si="18"/>
        <v>24112090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697753743.31000006</v>
      </c>
      <c r="D715" s="231">
        <f>SUM(D616:D647)+SUM(D668:D713)</f>
        <v>63951481.000000022</v>
      </c>
      <c r="E715" s="231">
        <f>SUM(E624:E647)+SUM(E668:E713)</f>
        <v>47826802.779999986</v>
      </c>
      <c r="F715" s="231">
        <f>SUM(F625:F648)+SUM(F668:F713)</f>
        <v>1559847.6507511484</v>
      </c>
      <c r="G715" s="231">
        <f>SUM(G626:G647)+SUM(G668:G713)</f>
        <v>716861.97128046106</v>
      </c>
      <c r="H715" s="231">
        <f>SUM(H629:H647)+SUM(H668:H713)</f>
        <v>19672795.882792342</v>
      </c>
      <c r="I715" s="231">
        <f>SUM(I630:I647)+SUM(I668:I713)</f>
        <v>8321025.3873742213</v>
      </c>
      <c r="J715" s="231">
        <f>SUM(J631:J647)+SUM(J668:J713)</f>
        <v>1914906.5449666346</v>
      </c>
      <c r="K715" s="231">
        <f>SUM(K668:K713)</f>
        <v>66683803.941871382</v>
      </c>
      <c r="L715" s="231">
        <f>SUM(L668:L713)</f>
        <v>19087627.48262487</v>
      </c>
      <c r="M715" s="231">
        <f>SUM(M668:M713)</f>
        <v>211643993</v>
      </c>
      <c r="N715" s="250" t="s">
        <v>697</v>
      </c>
    </row>
    <row r="716" ht="12.6" customHeight="1" s="231" customFormat="1">
      <c r="C716" s="253">
        <f>CE85</f>
        <v>697753743.31</v>
      </c>
      <c r="D716" s="231">
        <f>D615</f>
        <v>63951481.000000015</v>
      </c>
      <c r="E716" s="231">
        <f>E623</f>
        <v>47826802.78</v>
      </c>
      <c r="F716" s="231">
        <f>F624</f>
        <v>1559847.6507511479</v>
      </c>
      <c r="G716" s="231">
        <f>G625</f>
        <v>716861.97128046106</v>
      </c>
      <c r="H716" s="231">
        <f>H628</f>
        <v>19672795.882792357</v>
      </c>
      <c r="I716" s="231">
        <f>I629</f>
        <v>8321025.3873742213</v>
      </c>
      <c r="J716" s="231">
        <f>J630</f>
        <v>1914906.5449666344</v>
      </c>
      <c r="K716" s="231">
        <f>K644</f>
        <v>66683803.94187136</v>
      </c>
      <c r="L716" s="231">
        <f>L647</f>
        <v>19087627.482624866</v>
      </c>
      <c r="M716" s="231">
        <f>C648</f>
        <v>211643993.04</v>
      </c>
      <c r="N716" s="250" t="s">
        <v>698</v>
      </c>
    </row>
  </sheetData>
  <mergeCells>
    <mergeCell ref="B236:C236"/>
  </mergeCells>
  <hyperlinks>
    <hyperlink ref="C30" r:id="rId4"/>
    <hyperlink ref="F42" r:id="rId5"/>
    <hyperlink ref="A43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Overlake Hospital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H-131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1035 116th Ave NE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Bellevue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131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30261193.140000004</v>
      </c>
      <c r="D15" s="275">
        <f>'Prior Year'!C60</f>
        <v>0</v>
      </c>
      <c r="E15" s="1">
        <f>data!C59</f>
        <v>12772</v>
      </c>
      <c r="F15" s="238" t="str">
        <f ref="F15:F59" t="shared" si="0">IF(B15=0,"",IF(D15=0,"",B15/D15))</f>
      </c>
      <c r="G15" s="238">
        <f ref="G15:G29" t="shared" si="1">IF(C15=0,"",IF(E15=0,"",C15/E15))</f>
        <v>2369.338642342625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60713553.039999984</v>
      </c>
      <c r="D17" s="275">
        <f>'Prior Year'!E60</f>
        <v>0</v>
      </c>
      <c r="E17" s="1">
        <f>data!E59</f>
        <v>53763</v>
      </c>
      <c r="F17" s="238" t="str">
        <f t="shared" si="0"/>
      </c>
      <c r="G17" s="238">
        <f t="shared" si="1"/>
        <v>1129.2813466510422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3735050.2700000005</v>
      </c>
      <c r="D20" s="275">
        <f>'Prior Year'!H60</f>
        <v>0</v>
      </c>
      <c r="E20" s="1">
        <f>data!H59</f>
        <v>3515</v>
      </c>
      <c r="F20" s="238" t="str">
        <f t="shared" si="0"/>
      </c>
      <c r="G20" s="238">
        <f t="shared" si="1"/>
        <v>1062.6032062588906</v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15341919.160000002</v>
      </c>
      <c r="D27" s="275">
        <f>'Prior Year'!O60</f>
        <v>0</v>
      </c>
      <c r="E27" s="1">
        <f>data!O59</f>
        <v>3640</v>
      </c>
      <c r="F27" s="238" t="str">
        <f t="shared" si="0"/>
      </c>
      <c r="G27" s="238">
        <f t="shared" si="1"/>
        <v>4214.8129560439565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70564189.399999976</v>
      </c>
      <c r="D28" s="275">
        <f>'Prior Year'!P60</f>
        <v>0</v>
      </c>
      <c r="E28" s="1">
        <f>data!P59</f>
        <v>1372095</v>
      </c>
      <c r="F28" s="238" t="str">
        <f t="shared" si="0"/>
      </c>
      <c r="G28" s="238">
        <f t="shared" si="1"/>
        <v>51.428063946009551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5807372.8699999992</v>
      </c>
      <c r="D29" s="275">
        <f>'Prior Year'!Q60</f>
        <v>0</v>
      </c>
      <c r="E29" s="1">
        <f>data!Q59</f>
        <v>780073</v>
      </c>
      <c r="F29" s="238" t="str">
        <f t="shared" si="0"/>
      </c>
      <c r="G29" s="238">
        <f t="shared" si="1"/>
        <v>7.44465309015951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3121742.26</v>
      </c>
      <c r="D30" s="275">
        <f>'Prior Year'!R60</f>
        <v>0</v>
      </c>
      <c r="E30" s="1">
        <f>data!R59</f>
        <v>1409771</v>
      </c>
      <c r="F30" s="238" t="str">
        <f t="shared" si="0"/>
      </c>
      <c r="G30" s="238">
        <f>IFERROR(IF(C30=0,"",IF(E30=0,"",C30/E30)),"")</f>
        <v>2.2143612402297959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11082578.569999998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1553829.46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18276349.71</v>
      </c>
      <c r="D33" s="275">
        <f>'Prior Year'!U60</f>
        <v>0</v>
      </c>
      <c r="E33" s="1">
        <f>data!U59</f>
        <v>886056</v>
      </c>
      <c r="F33" s="238" t="str">
        <f t="shared" si="0"/>
      </c>
      <c r="G33" s="238">
        <f ref="G33:G69" t="shared" si="5">IF(C33=0,"",IF(E33=0,"",C33/E33))</f>
        <v>20.626630495138006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1043492.3599999999</v>
      </c>
      <c r="D34" s="275">
        <f>'Prior Year'!V60</f>
        <v>0</v>
      </c>
      <c r="E34" s="1">
        <f>data!V59</f>
        <v>30273</v>
      </c>
      <c r="F34" s="238" t="str">
        <f t="shared" si="0"/>
      </c>
      <c r="G34" s="238">
        <f t="shared" si="5"/>
        <v>34.46940706239883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2615904.8100000005</v>
      </c>
      <c r="D35" s="275">
        <f>'Prior Year'!W60</f>
        <v>0</v>
      </c>
      <c r="E35" s="1">
        <f>data!W59</f>
        <v>72984.37</v>
      </c>
      <c r="F35" s="238" t="str">
        <f t="shared" si="0"/>
      </c>
      <c r="G35" s="238">
        <f t="shared" si="5"/>
        <v>35.841986578770232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3356629.3200000003</v>
      </c>
      <c r="D36" s="275">
        <f>'Prior Year'!X60</f>
        <v>0</v>
      </c>
      <c r="E36" s="1">
        <f>data!X59</f>
        <v>167834.74</v>
      </c>
      <c r="F36" s="238" t="str">
        <f t="shared" si="0"/>
      </c>
      <c r="G36" s="238">
        <f t="shared" si="5"/>
        <v>19.999609854312645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11447849.400000002</v>
      </c>
      <c r="D37" s="275">
        <f>'Prior Year'!Y60</f>
        <v>0</v>
      </c>
      <c r="E37" s="1">
        <f>data!Y59</f>
        <v>192593.87000000002</v>
      </c>
      <c r="F37" s="238" t="str">
        <f t="shared" si="0"/>
      </c>
      <c r="G37" s="238">
        <f t="shared" si="5"/>
        <v>59.44036225036654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31387900.509999998</v>
      </c>
      <c r="D38" s="275">
        <f>'Prior Year'!Z60</f>
        <v>0</v>
      </c>
      <c r="E38" s="1">
        <f>data!Z59</f>
        <v>181196.09</v>
      </c>
      <c r="F38" s="238" t="str">
        <f t="shared" si="0"/>
      </c>
      <c r="G38" s="238">
        <f t="shared" si="5"/>
        <v>173.22614693286153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1388996.5899999999</v>
      </c>
      <c r="D39" s="275">
        <f>'Prior Year'!AA60</f>
        <v>0</v>
      </c>
      <c r="E39" s="1">
        <f>data!AA59</f>
        <v>20859.21</v>
      </c>
      <c r="F39" s="238" t="str">
        <f t="shared" si="0"/>
      </c>
      <c r="G39" s="238">
        <f t="shared" si="5"/>
        <v>66.589127296767231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19594836.11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3728899.6199999992</v>
      </c>
      <c r="D41" s="275">
        <f>'Prior Year'!AC60</f>
        <v>0</v>
      </c>
      <c r="E41" s="1">
        <f>data!AC59</f>
        <v>0</v>
      </c>
      <c r="F41" s="238" t="str">
        <f t="shared" si="0"/>
      </c>
      <c r="G41" s="238" t="str">
        <f t="shared" si="5"/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1056112.83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2420828.89</v>
      </c>
      <c r="D43" s="275">
        <f>'Prior Year'!AE60</f>
        <v>0</v>
      </c>
      <c r="E43" s="1">
        <f>data!AE59</f>
        <v>0</v>
      </c>
      <c r="F43" s="238" t="str">
        <f t="shared" si="0"/>
      </c>
      <c r="G43" s="238" t="str">
        <f t="shared" si="5"/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4771694.41</v>
      </c>
      <c r="D44" s="275">
        <f>'Prior Year'!AF60</f>
        <v>0</v>
      </c>
      <c r="E44" s="1">
        <f>data!AF59</f>
        <v>33677</v>
      </c>
      <c r="F44" s="238" t="str">
        <f t="shared" si="0"/>
      </c>
      <c r="G44" s="238">
        <f t="shared" si="5"/>
        <v>141.69000831427979</v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20897784.029999994</v>
      </c>
      <c r="D45" s="275">
        <f>'Prior Year'!AG60</f>
        <v>0</v>
      </c>
      <c r="E45" s="1">
        <f>data!AG59</f>
        <v>55239</v>
      </c>
      <c r="F45" s="238" t="str">
        <f t="shared" si="0"/>
      </c>
      <c r="G45" s="238">
        <f t="shared" si="5"/>
        <v>378.31575571607004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4220084.7499999991</v>
      </c>
      <c r="D47" s="275">
        <f>'Prior Year'!AI60</f>
        <v>0</v>
      </c>
      <c r="E47" s="1">
        <f>data!AI59</f>
        <v>5721</v>
      </c>
      <c r="F47" s="238" t="str">
        <f t="shared" si="0"/>
      </c>
      <c r="G47" s="238">
        <f t="shared" si="5"/>
        <v>737.64809473868183</v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3800242.6999999997</v>
      </c>
      <c r="D48" s="275">
        <f>'Prior Year'!AJ60</f>
        <v>0</v>
      </c>
      <c r="E48" s="1">
        <f>data!AJ59</f>
        <v>21669.5</v>
      </c>
      <c r="F48" s="238" t="str">
        <f t="shared" si="0"/>
      </c>
      <c r="G48" s="238">
        <f t="shared" si="5"/>
        <v>175.37288354599781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1241618.41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893101.5199999999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151785996.13000014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-64059.680000000008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0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667442.52</v>
      </c>
      <c r="D63" s="275">
        <f>'Prior Year'!AY60</f>
        <v>0</v>
      </c>
      <c r="E63" s="1">
        <f>data!AY59</f>
        <v>286485</v>
      </c>
      <c r="F63" s="238" t="str">
        <f>IF(B63=0,"",IF(D63=0,"",B63/D63))</f>
      </c>
      <c r="G63" s="238">
        <f t="shared" si="5"/>
        <v>2.3297642808524008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5825514.31</v>
      </c>
      <c r="D64" s="275">
        <f>'Prior Year'!AZ60</f>
        <v>0</v>
      </c>
      <c r="E64" s="1">
        <f>data!AZ59</f>
        <v>445278</v>
      </c>
      <c r="F64" s="238" t="str">
        <f>IF(B64=0,"",IF(D64=0,"",B64/D64))</f>
      </c>
      <c r="G64" s="238">
        <f t="shared" si="5"/>
        <v>13.082870274300548</v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1753659.8699999999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3339977.28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0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1452929.52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18663222.510000005</v>
      </c>
      <c r="D69" s="275">
        <f>'Prior Year'!BE60</f>
        <v>0</v>
      </c>
      <c r="E69" s="1">
        <f>data!BE59</f>
        <v>628002</v>
      </c>
      <c r="F69" s="238" t="str">
        <f>IF(B69=0,"",IF(D69=0,"",B69/D69))</f>
      </c>
      <c r="G69" s="238">
        <f t="shared" si="5"/>
        <v>29.718412536902758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6479077.15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466593.87000000005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36131048.819999993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0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3540679.9000000004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5326033.2500000009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5363075.35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1821052.56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12976558.02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608667.38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3881941.3600000003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9682773.879999999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218313.13000000003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139853.5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0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3844359.3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821572.72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1497609.88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3684423.5400000005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7311625.120000001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3960759.8600000003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1556757.71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25404271.92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45288258.49000001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817</v>
      </c>
    </row>
    <row r="3">
      <c r="A3" s="11" t="s">
        <v>818</v>
      </c>
    </row>
    <row r="4">
      <c r="A4" s="330" t="s">
        <v>819</v>
      </c>
    </row>
    <row r="5">
      <c r="A5" s="331" t="s">
        <v>820</v>
      </c>
    </row>
    <row r="6">
      <c r="A6" s="329"/>
    </row>
    <row r="7">
      <c r="A7" s="330" t="s">
        <v>821</v>
      </c>
    </row>
    <row r="8">
      <c r="A8" s="331" t="s">
        <v>822</v>
      </c>
    </row>
    <row r="11">
      <c r="A11" s="13" t="s">
        <v>823</v>
      </c>
      <c r="D11" s="276">
        <f>data!C380</f>
        <v>17443727.07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7410771.0200000005</v>
      </c>
    </row>
    <row r="26">
      <c r="A26" s="13" t="s">
        <v>824</v>
      </c>
      <c r="D26" s="277" t="str">
        <f>IF(OR(data!C414&gt;1000000,data!C414/(data!D416)&gt;0.01),"Yes","No")</f>
        <v>Yes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H-131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Overlake Hospital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98004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J. Michael Marsh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Andrew Tokar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425-688-5000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425-688-5750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  <v> X</v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14595</v>
      </c>
      <c r="G23" s="81">
        <f>data!D127</f>
        <v>70050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3336</v>
      </c>
      <c r="G26" s="81">
        <f>data!D130</f>
        <v>5373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48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846</v>
      </c>
      <c r="C31" s="81"/>
      <c r="D31" s="81">
        <f>data!C133</f>
        <v>0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192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0</v>
      </c>
    </row>
    <row r="34" ht="20.1" customHeight="1">
      <c r="A34" s="77"/>
      <c r="B34" s="97" t="s">
        <v>851</v>
      </c>
      <c r="C34" s="81"/>
      <c r="D34" s="81">
        <f>data!C136</f>
        <v>56</v>
      </c>
      <c r="E34" s="78" t="s">
        <v>352</v>
      </c>
      <c r="F34" s="81"/>
      <c r="G34" s="81">
        <f>data!E143</f>
        <v>310</v>
      </c>
    </row>
    <row r="35" ht="20.1" customHeight="1">
      <c r="A35" s="77"/>
      <c r="B35" s="97" t="s">
        <v>852</v>
      </c>
      <c r="C35" s="81"/>
      <c r="D35" s="81">
        <f>data!C137</f>
        <v>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14</v>
      </c>
      <c r="E36" s="78" t="s">
        <v>353</v>
      </c>
      <c r="F36" s="81"/>
      <c r="G36" s="81">
        <f>data!C144</f>
        <v>349</v>
      </c>
    </row>
    <row r="37" ht="20.1" customHeight="1">
      <c r="A37" s="77"/>
      <c r="E37" s="78" t="s">
        <v>354</v>
      </c>
      <c r="F37" s="81"/>
      <c r="G37" s="81">
        <f>data!C145</f>
        <v>40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Overlake Hospital Medical Center</v>
      </c>
      <c r="G2" s="4" t="s">
        <v>857</v>
      </c>
    </row>
    <row r="3" ht="20.1" customHeight="1">
      <c r="G3" s="4" t="str">
        <f>"FYE: "&amp;data!C96</f>
        <v>FYE: 06/30/2022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5970</v>
      </c>
      <c r="C7" s="141">
        <f>data!B155</f>
        <v>36733</v>
      </c>
      <c r="D7" s="141">
        <f>data!B156</f>
        <v>255547</v>
      </c>
      <c r="E7" s="141">
        <f>data!B157</f>
        <v>479965296.89</v>
      </c>
      <c r="F7" s="141">
        <f>data!B158</f>
        <v>421549178.53000003</v>
      </c>
      <c r="G7" s="141">
        <f>data!B157+data!B158</f>
        <v>901514475.42000008</v>
      </c>
    </row>
    <row r="8" ht="20.1" customHeight="1">
      <c r="A8" s="77" t="s">
        <v>359</v>
      </c>
      <c r="B8" s="141">
        <f>data!C154</f>
        <v>1341</v>
      </c>
      <c r="C8" s="141">
        <f>data!C155</f>
        <v>9167</v>
      </c>
      <c r="D8" s="141">
        <f>data!C156</f>
        <v>48010</v>
      </c>
      <c r="E8" s="141">
        <f>data!C157</f>
        <v>89582018.85</v>
      </c>
      <c r="F8" s="141">
        <f>data!C158</f>
        <v>79926452.36</v>
      </c>
      <c r="G8" s="141">
        <f>data!C157+data!C158</f>
        <v>169508471.20999998</v>
      </c>
    </row>
    <row r="9" ht="20.1" customHeight="1">
      <c r="A9" s="77" t="s">
        <v>862</v>
      </c>
      <c r="B9" s="141">
        <f>data!D154</f>
        <v>7284</v>
      </c>
      <c r="C9" s="141">
        <f>data!D155</f>
        <v>24150</v>
      </c>
      <c r="D9" s="141">
        <f>data!D156</f>
        <v>374231</v>
      </c>
      <c r="E9" s="141">
        <f>data!D157</f>
        <v>419983316.18999994</v>
      </c>
      <c r="F9" s="141">
        <f>data!D158</f>
        <v>548470668.38000023</v>
      </c>
      <c r="G9" s="141">
        <f>data!D157+data!D158</f>
        <v>968453984.57000017</v>
      </c>
    </row>
    <row r="10" ht="20.1" customHeight="1">
      <c r="A10" s="92" t="s">
        <v>230</v>
      </c>
      <c r="B10" s="141">
        <f>data!E154</f>
        <v>14595</v>
      </c>
      <c r="C10" s="141">
        <f>data!E155</f>
        <v>70050</v>
      </c>
      <c r="D10" s="141">
        <f>data!E156</f>
        <v>677788</v>
      </c>
      <c r="E10" s="141">
        <f>data!E157</f>
        <v>989530631.93</v>
      </c>
      <c r="F10" s="141">
        <f>data!E158</f>
        <v>1049946299.2700002</v>
      </c>
      <c r="G10" s="141">
        <f>E10+F10</f>
        <v>2039476931.2000003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Overlake Hospital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20638214.939999998</v>
      </c>
    </row>
    <row r="7" ht="20.1" customHeight="1">
      <c r="A7" s="158">
        <v>3</v>
      </c>
      <c r="B7" s="97" t="s">
        <v>370</v>
      </c>
      <c r="C7" s="77">
        <f>data!C182</f>
        <v>86733.609999999986</v>
      </c>
    </row>
    <row r="8" ht="20.1" customHeight="1">
      <c r="A8" s="158">
        <v>4</v>
      </c>
      <c r="B8" s="78" t="s">
        <v>371</v>
      </c>
      <c r="C8" s="77">
        <f>data!C183</f>
        <v>2975626.9399999985</v>
      </c>
    </row>
    <row r="9" ht="20.1" customHeight="1">
      <c r="A9" s="158">
        <v>5</v>
      </c>
      <c r="B9" s="78" t="s">
        <v>372</v>
      </c>
      <c r="C9" s="77">
        <f>data!C184</f>
        <v>30671887.939999972</v>
      </c>
    </row>
    <row r="10" ht="20.1" customHeight="1">
      <c r="A10" s="158">
        <v>6</v>
      </c>
      <c r="B10" s="78" t="s">
        <v>373</v>
      </c>
      <c r="C10" s="77">
        <f>data!C185</f>
        <v>0</v>
      </c>
    </row>
    <row r="11" ht="20.1" customHeight="1">
      <c r="A11" s="158">
        <v>7</v>
      </c>
      <c r="B11" s="78" t="s">
        <v>374</v>
      </c>
      <c r="C11" s="77">
        <f>data!C186</f>
        <v>15403402.249999998</v>
      </c>
    </row>
    <row r="12" ht="20.1" customHeight="1">
      <c r="A12" s="158">
        <v>8</v>
      </c>
      <c r="B12" s="78" t="s">
        <v>375</v>
      </c>
      <c r="C12" s="77">
        <f>data!C187</f>
        <v>3732430.1300000013</v>
      </c>
    </row>
    <row r="13" ht="20.1" customHeight="1">
      <c r="A13" s="158">
        <v>9</v>
      </c>
      <c r="B13" s="78" t="s">
        <v>375</v>
      </c>
      <c r="C13" s="77">
        <f>data!C188</f>
        <v>0</v>
      </c>
    </row>
    <row r="14" ht="20.1" customHeight="1">
      <c r="A14" s="158">
        <v>10</v>
      </c>
      <c r="B14" s="78" t="s">
        <v>870</v>
      </c>
      <c r="C14" s="77">
        <f>data!D189</f>
        <v>73508295.809999958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17544160.410000008</v>
      </c>
    </row>
    <row r="19" ht="20.1" customHeight="1">
      <c r="A19" s="77">
        <v>13</v>
      </c>
      <c r="B19" s="78" t="s">
        <v>872</v>
      </c>
      <c r="C19" s="77">
        <f>data!C192</f>
        <v>235878.65000000002</v>
      </c>
    </row>
    <row r="20" ht="20.1" customHeight="1">
      <c r="A20" s="77">
        <v>14</v>
      </c>
      <c r="B20" s="78" t="s">
        <v>873</v>
      </c>
      <c r="C20" s="77">
        <f>data!D193</f>
        <v>17780039.060000006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9820417.17</v>
      </c>
    </row>
    <row r="26" ht="20.1" customHeight="1">
      <c r="A26" s="77">
        <v>18</v>
      </c>
      <c r="B26" s="78" t="s">
        <v>381</v>
      </c>
      <c r="C26" s="77">
        <f>data!C196</f>
        <v>2454935.31</v>
      </c>
    </row>
    <row r="27" ht="20.1" customHeight="1">
      <c r="A27" s="77">
        <v>19</v>
      </c>
      <c r="B27" s="78" t="s">
        <v>876</v>
      </c>
      <c r="C27" s="77">
        <f>data!D197</f>
        <v>12275352.48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757555.20999999973</v>
      </c>
    </row>
    <row r="32" ht="20.1" customHeight="1">
      <c r="A32" s="77">
        <v>22</v>
      </c>
      <c r="B32" s="78" t="s">
        <v>878</v>
      </c>
      <c r="C32" s="77">
        <f>data!C200</f>
        <v>20928551.35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21686106.560000002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717165.27</v>
      </c>
    </row>
    <row r="39" ht="20.1" customHeight="1">
      <c r="A39" s="77">
        <v>27</v>
      </c>
      <c r="B39" s="78" t="s">
        <v>387</v>
      </c>
      <c r="C39" s="77">
        <f>data!C205</f>
        <v>10236447.099999998</v>
      </c>
    </row>
    <row r="40" ht="20.1" customHeight="1">
      <c r="A40" s="77">
        <v>28</v>
      </c>
      <c r="B40" s="78" t="s">
        <v>881</v>
      </c>
      <c r="C40" s="77">
        <f>data!D206</f>
        <v>10953612.369999997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Overlake Hospital Medical Center</v>
      </c>
      <c r="F3" s="156" t="str">
        <f>"FYE: "&amp;data!C96</f>
        <v>FYE: 06/30/2022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2151141.4</v>
      </c>
      <c r="D7" s="81">
        <f>data!C225</f>
        <v>91677.970000000016</v>
      </c>
      <c r="E7" s="81">
        <f>data!D225</f>
        <v>137063.48</v>
      </c>
      <c r="F7" s="81">
        <f>data!E211</f>
        <v>3056141.4</v>
      </c>
    </row>
    <row r="8" ht="20.1" customHeight="1">
      <c r="A8" s="77">
        <v>2</v>
      </c>
      <c r="B8" s="81" t="s">
        <v>395</v>
      </c>
      <c r="C8" s="81">
        <f>data!B212</f>
        <v>4691708.61</v>
      </c>
      <c r="D8" s="81">
        <f>data!C226</f>
        <v>15592041.470000008</v>
      </c>
      <c r="E8" s="81">
        <f>data!D226</f>
        <v>2771895.4</v>
      </c>
      <c r="F8" s="81">
        <f>data!E212</f>
        <v>4554645.13</v>
      </c>
    </row>
    <row r="9" ht="20.1" customHeight="1">
      <c r="A9" s="77">
        <v>3</v>
      </c>
      <c r="B9" s="81" t="s">
        <v>396</v>
      </c>
      <c r="C9" s="81">
        <f>data!B213</f>
        <v>452798853.51</v>
      </c>
      <c r="D9" s="81">
        <f>data!C227</f>
        <v>3338463.4199999985</v>
      </c>
      <c r="E9" s="81">
        <f>data!D227</f>
        <v>1755253.5000000002</v>
      </c>
      <c r="F9" s="81">
        <f>data!E213</f>
        <v>493373127.13</v>
      </c>
    </row>
    <row r="10" ht="20.1" customHeight="1">
      <c r="A10" s="77">
        <v>4</v>
      </c>
      <c r="B10" s="81" t="s">
        <v>887</v>
      </c>
      <c r="C10" s="81">
        <f>data!B214</f>
        <v>56662554.760000005</v>
      </c>
      <c r="D10" s="81">
        <f>data!C228</f>
        <v>0</v>
      </c>
      <c r="E10" s="81">
        <f>data!D228</f>
        <v>0</v>
      </c>
      <c r="F10" s="81">
        <f>data!E214</f>
        <v>61859220.510000005</v>
      </c>
    </row>
    <row r="11" ht="20.1" customHeight="1">
      <c r="A11" s="77">
        <v>5</v>
      </c>
      <c r="B11" s="81" t="s">
        <v>888</v>
      </c>
      <c r="C11" s="81">
        <f>data!B215</f>
        <v>0</v>
      </c>
      <c r="D11" s="81">
        <f>data!C229</f>
        <v>18013910.200000007</v>
      </c>
      <c r="E11" s="81">
        <f>data!D229</f>
        <v>825619.04000000015</v>
      </c>
      <c r="F11" s="81">
        <f>data!E215</f>
        <v>0</v>
      </c>
    </row>
    <row r="12" ht="20.1" customHeight="1">
      <c r="A12" s="77">
        <v>6</v>
      </c>
      <c r="B12" s="81" t="s">
        <v>889</v>
      </c>
      <c r="C12" s="81">
        <f>data!B216</f>
        <v>237174274.37</v>
      </c>
      <c r="D12" s="81">
        <f>data!C230</f>
        <v>0</v>
      </c>
      <c r="E12" s="81">
        <f>data!D230</f>
        <v>0</v>
      </c>
      <c r="F12" s="81">
        <f>data!E216</f>
        <v>255281412.93</v>
      </c>
    </row>
    <row r="13" ht="20.1" customHeight="1">
      <c r="A13" s="77">
        <v>7</v>
      </c>
      <c r="B13" s="81" t="s">
        <v>890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ht="20.1" customHeight="1">
      <c r="A15" s="77">
        <v>9</v>
      </c>
      <c r="B15" s="81" t="s">
        <v>891</v>
      </c>
      <c r="C15" s="81">
        <f>data!B219</f>
        <v>20618967.1</v>
      </c>
      <c r="D15" s="81">
        <f>data!C233</f>
        <v>37036093.060000017</v>
      </c>
      <c r="E15" s="81">
        <f>data!D233</f>
        <v>5489831.42</v>
      </c>
      <c r="F15" s="81">
        <f>data!E219</f>
        <v>10513718.749999993</v>
      </c>
    </row>
    <row r="16" ht="20.1" customHeight="1">
      <c r="A16" s="77">
        <v>10</v>
      </c>
      <c r="B16" s="81" t="s">
        <v>615</v>
      </c>
      <c r="C16" s="81">
        <f>data!B220</f>
        <v>774097499.75</v>
      </c>
      <c r="D16" s="81">
        <f>data!C234</f>
        <v>0</v>
      </c>
      <c r="E16" s="81">
        <f>data!D234</f>
        <v>0</v>
      </c>
      <c r="F16" s="81">
        <f>data!E220</f>
        <v>828638265.8499999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4237622.1400000006</v>
      </c>
      <c r="D24" s="81">
        <f>data!C225</f>
        <v>91677.970000000016</v>
      </c>
      <c r="E24" s="81">
        <f>data!D225</f>
        <v>137063.48</v>
      </c>
      <c r="F24" s="81">
        <f>data!E225</f>
        <v>4192236.6300000004</v>
      </c>
    </row>
    <row r="25" ht="20.1" customHeight="1">
      <c r="A25" s="77">
        <v>13</v>
      </c>
      <c r="B25" s="81" t="s">
        <v>396</v>
      </c>
      <c r="C25" s="81">
        <f>data!B226</f>
        <v>140586219.9</v>
      </c>
      <c r="D25" s="81">
        <f>data!C226</f>
        <v>15592041.470000008</v>
      </c>
      <c r="E25" s="81">
        <f>data!D226</f>
        <v>2771895.4</v>
      </c>
      <c r="F25" s="81">
        <f>data!E226</f>
        <v>153406365.97</v>
      </c>
    </row>
    <row r="26" ht="20.1" customHeight="1">
      <c r="A26" s="77">
        <v>14</v>
      </c>
      <c r="B26" s="81" t="s">
        <v>887</v>
      </c>
      <c r="C26" s="81">
        <f>data!B227</f>
        <v>38305797.72</v>
      </c>
      <c r="D26" s="81">
        <f>data!C227</f>
        <v>3338463.4199999985</v>
      </c>
      <c r="E26" s="81">
        <f>data!D227</f>
        <v>1755253.5000000002</v>
      </c>
      <c r="F26" s="81">
        <f>data!E227</f>
        <v>39889007.64</v>
      </c>
    </row>
    <row r="27" ht="20.1" customHeight="1">
      <c r="A27" s="77">
        <v>15</v>
      </c>
      <c r="B27" s="81" t="s">
        <v>888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ht="20.1" customHeight="1">
      <c r="A28" s="77">
        <v>16</v>
      </c>
      <c r="B28" s="81" t="s">
        <v>889</v>
      </c>
      <c r="C28" s="81">
        <f>data!B229</f>
        <v>186626879.69</v>
      </c>
      <c r="D28" s="81">
        <f>data!C229</f>
        <v>18013910.200000007</v>
      </c>
      <c r="E28" s="81">
        <f>data!D229</f>
        <v>825619.04000000015</v>
      </c>
      <c r="F28" s="81">
        <f>data!E229</f>
        <v>203815170.85000002</v>
      </c>
    </row>
    <row r="29" ht="20.1" customHeight="1">
      <c r="A29" s="77">
        <v>17</v>
      </c>
      <c r="B29" s="81" t="s">
        <v>890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369756519.45000005</v>
      </c>
      <c r="D32" s="81">
        <f>data!C233</f>
        <v>37036093.060000017</v>
      </c>
      <c r="E32" s="81">
        <f>data!D233</f>
        <v>5489831.42</v>
      </c>
      <c r="F32" s="81">
        <f>data!E233</f>
        <v>401302781.09000003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Overlake Hospital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14447035.95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710027506.77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131745719.81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8974955.2700000014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11831535.51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519304874.57000005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1461605.79</v>
      </c>
    </row>
    <row r="13" ht="20.1" customHeight="1">
      <c r="A13" s="77">
        <v>9</v>
      </c>
      <c r="B13" s="81"/>
      <c r="C13" s="81" t="s">
        <v>898</v>
      </c>
      <c r="D13" s="81">
        <f>data!D245</f>
        <v>1383346197.7199998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5799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9423640.8500000015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6499036.02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15922676.870000001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3556096.3399999994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3556096.3399999994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Overlake Hospital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15282529.86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411509290.63000005</v>
      </c>
    </row>
    <row r="9" ht="20.1" customHeight="1">
      <c r="A9" s="188">
        <v>5</v>
      </c>
      <c r="B9" s="190" t="s">
        <v>908</v>
      </c>
      <c r="C9" s="190">
        <f>data!C269</f>
        <v>302195671.54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10564897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14473868.11</v>
      </c>
    </row>
    <row r="14" ht="20.1" customHeight="1">
      <c r="A14" s="188">
        <v>10</v>
      </c>
      <c r="B14" s="190" t="s">
        <v>433</v>
      </c>
      <c r="C14" s="190">
        <f>data!C274</f>
        <v>12829539.05</v>
      </c>
    </row>
    <row r="15" ht="20.1" customHeight="1">
      <c r="A15" s="188">
        <v>11</v>
      </c>
      <c r="B15" s="190" t="s">
        <v>911</v>
      </c>
      <c r="C15" s="190">
        <f>data!C275</f>
        <v>11001334.69</v>
      </c>
    </row>
    <row r="16" ht="20.1" customHeight="1">
      <c r="A16" s="188">
        <v>12</v>
      </c>
      <c r="B16" s="190" t="s">
        <v>912</v>
      </c>
      <c r="C16" s="190">
        <f>data!D276</f>
        <v>173465787.80000004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380962210.41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914</v>
      </c>
      <c r="C22" s="190">
        <f>data!D281</f>
        <v>380962210.41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3056141.4</v>
      </c>
    </row>
    <row r="26" ht="20.1" customHeight="1">
      <c r="A26" s="188">
        <v>22</v>
      </c>
      <c r="B26" s="190" t="s">
        <v>395</v>
      </c>
      <c r="C26" s="190">
        <f>data!C284</f>
        <v>4554645.13</v>
      </c>
    </row>
    <row r="27" ht="20.1" customHeight="1">
      <c r="A27" s="188">
        <v>23</v>
      </c>
      <c r="B27" s="190" t="s">
        <v>396</v>
      </c>
      <c r="C27" s="190">
        <f>data!C285</f>
        <v>493373127.13</v>
      </c>
    </row>
    <row r="28" ht="20.1" customHeight="1">
      <c r="A28" s="188">
        <v>24</v>
      </c>
      <c r="B28" s="190" t="s">
        <v>916</v>
      </c>
      <c r="C28" s="190">
        <f>data!C286</f>
        <v>61859220.510000005</v>
      </c>
    </row>
    <row r="29" ht="20.1" customHeight="1">
      <c r="A29" s="188">
        <v>25</v>
      </c>
      <c r="B29" s="190" t="s">
        <v>398</v>
      </c>
      <c r="C29" s="190">
        <f>data!C287</f>
        <v>0</v>
      </c>
    </row>
    <row r="30" ht="20.1" customHeight="1">
      <c r="A30" s="188">
        <v>26</v>
      </c>
      <c r="B30" s="190" t="s">
        <v>442</v>
      </c>
      <c r="C30" s="190">
        <f>data!C288</f>
        <v>255281412.93</v>
      </c>
    </row>
    <row r="31" ht="20.1" customHeight="1">
      <c r="A31" s="188">
        <v>27</v>
      </c>
      <c r="B31" s="190" t="s">
        <v>401</v>
      </c>
      <c r="C31" s="190">
        <f>data!C289</f>
        <v>0</v>
      </c>
    </row>
    <row r="32" ht="20.1" customHeight="1">
      <c r="A32" s="188">
        <v>28</v>
      </c>
      <c r="B32" s="190" t="s">
        <v>402</v>
      </c>
      <c r="C32" s="190">
        <f>data!C290</f>
        <v>10513718.75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401302781.09</v>
      </c>
    </row>
    <row r="35" ht="20.1" customHeight="1">
      <c r="A35" s="188">
        <v>31</v>
      </c>
      <c r="B35" s="190" t="s">
        <v>918</v>
      </c>
      <c r="C35" s="190">
        <f>data!D293</f>
        <v>427335484.75999993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23576751.77</v>
      </c>
    </row>
    <row r="41" ht="20.1" customHeight="1">
      <c r="A41" s="188">
        <v>37</v>
      </c>
      <c r="B41" s="190" t="s">
        <v>437</v>
      </c>
      <c r="C41" s="190">
        <f>data!C298</f>
        <v>42739967.289999992</v>
      </c>
    </row>
    <row r="42" ht="20.1" customHeight="1">
      <c r="A42" s="188">
        <v>38</v>
      </c>
      <c r="B42" s="190" t="s">
        <v>922</v>
      </c>
      <c r="C42" s="190">
        <f>data!D299</f>
        <v>66316719.059999987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1767681.81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350722.73</v>
      </c>
    </row>
    <row r="49" ht="20.1" customHeight="1">
      <c r="A49" s="188">
        <v>45</v>
      </c>
      <c r="B49" s="190" t="s">
        <v>925</v>
      </c>
      <c r="C49" s="190">
        <f>data!D306</f>
        <v>2118404.54</v>
      </c>
    </row>
    <row r="50" ht="20.1" customHeight="1">
      <c r="A50" s="193">
        <v>46</v>
      </c>
      <c r="B50" s="194" t="s">
        <v>926</v>
      </c>
      <c r="C50" s="190">
        <f>data!D308</f>
        <v>1050198606.5699999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Overlake Hospital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35000000</v>
      </c>
    </row>
    <row r="59" ht="20.1" customHeight="1">
      <c r="A59" s="188">
        <v>3</v>
      </c>
      <c r="B59" s="190" t="s">
        <v>930</v>
      </c>
      <c r="C59" s="190">
        <f>data!C315</f>
        <v>33834610.6</v>
      </c>
    </row>
    <row r="60" ht="20.1" customHeight="1">
      <c r="A60" s="188">
        <v>4</v>
      </c>
      <c r="B60" s="190" t="s">
        <v>931</v>
      </c>
      <c r="C60" s="190">
        <f>data!C316</f>
        <v>57089405.12</v>
      </c>
    </row>
    <row r="61" ht="20.1" customHeight="1">
      <c r="A61" s="188">
        <v>5</v>
      </c>
      <c r="B61" s="190" t="s">
        <v>463</v>
      </c>
      <c r="C61" s="190">
        <f>data!C317</f>
        <v>26481731.93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18203860.6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934</v>
      </c>
      <c r="C67" s="190">
        <f>data!C323</f>
        <v>12298018.280000001</v>
      </c>
    </row>
    <row r="68" ht="20.1" customHeight="1">
      <c r="A68" s="188">
        <v>12</v>
      </c>
      <c r="B68" s="190" t="s">
        <v>935</v>
      </c>
      <c r="C68" s="190">
        <f>data!D324</f>
        <v>182907626.53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0</v>
      </c>
    </row>
    <row r="74" ht="20.1" customHeight="1">
      <c r="A74" s="188">
        <v>18</v>
      </c>
      <c r="B74" s="190" t="s">
        <v>938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37684988.85</v>
      </c>
    </row>
    <row r="81" ht="20.1" customHeight="1">
      <c r="A81" s="188">
        <v>25</v>
      </c>
      <c r="B81" s="190" t="s">
        <v>481</v>
      </c>
      <c r="C81" s="190">
        <f>data!C335</f>
        <v>282985533</v>
      </c>
    </row>
    <row r="82" ht="20.1" customHeight="1">
      <c r="A82" s="188">
        <v>26</v>
      </c>
      <c r="B82" s="190" t="s">
        <v>941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18298811.44</v>
      </c>
    </row>
    <row r="85" ht="20.1" customHeight="1">
      <c r="A85" s="188">
        <v>29</v>
      </c>
      <c r="B85" s="190" t="s">
        <v>615</v>
      </c>
      <c r="C85" s="190">
        <f>data!D339</f>
        <v>338969333.29</v>
      </c>
    </row>
    <row r="86" ht="20.1" customHeight="1">
      <c r="A86" s="188">
        <v>30</v>
      </c>
      <c r="B86" s="190" t="s">
        <v>942</v>
      </c>
      <c r="C86" s="190">
        <f>data!D340</f>
        <v>12298018.280000001</v>
      </c>
    </row>
    <row r="87" ht="20.1" customHeight="1">
      <c r="A87" s="188">
        <v>31</v>
      </c>
      <c r="B87" s="190" t="s">
        <v>943</v>
      </c>
      <c r="C87" s="190">
        <f>data!D341</f>
        <v>326671315.01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540619665.03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540619665.03</v>
      </c>
    </row>
    <row r="103" ht="20.1" customHeight="1">
      <c r="A103" s="188">
        <v>47</v>
      </c>
      <c r="B103" s="190" t="s">
        <v>951</v>
      </c>
      <c r="C103" s="190">
        <f>data!D352</f>
        <v>1050198606.5699999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Overlake Hospital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989530631.93000031</v>
      </c>
    </row>
    <row r="112" ht="20.1" customHeight="1">
      <c r="A112" s="188">
        <v>3</v>
      </c>
      <c r="B112" s="190" t="s">
        <v>498</v>
      </c>
      <c r="C112" s="190">
        <f>data!C359</f>
        <v>1049946299.27</v>
      </c>
    </row>
    <row r="113" ht="20.1" customHeight="1">
      <c r="A113" s="188">
        <v>4</v>
      </c>
      <c r="B113" s="190" t="s">
        <v>955</v>
      </c>
      <c r="C113" s="190">
        <f>data!D360</f>
        <v>2039476931.2000003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14447035.95</v>
      </c>
    </row>
    <row r="117" ht="20.1" customHeight="1">
      <c r="A117" s="188">
        <v>8</v>
      </c>
      <c r="B117" s="190" t="s">
        <v>501</v>
      </c>
      <c r="C117" s="203">
        <f>data!C363</f>
        <v>1383346197.7199998</v>
      </c>
    </row>
    <row r="118" ht="20.1" customHeight="1">
      <c r="A118" s="188">
        <v>9</v>
      </c>
      <c r="B118" s="190" t="s">
        <v>958</v>
      </c>
      <c r="C118" s="203">
        <f>data!C364</f>
        <v>15922676.870000001</v>
      </c>
    </row>
    <row r="119" ht="20.1" customHeight="1">
      <c r="A119" s="188">
        <v>10</v>
      </c>
      <c r="B119" s="190" t="s">
        <v>959</v>
      </c>
      <c r="C119" s="203">
        <f>data!C365</f>
        <v>3556096.3399999994</v>
      </c>
    </row>
    <row r="120" ht="20.1" customHeight="1">
      <c r="A120" s="188">
        <v>11</v>
      </c>
      <c r="B120" s="190" t="s">
        <v>903</v>
      </c>
      <c r="C120" s="203">
        <f>data!D366</f>
        <v>1417272006.8799996</v>
      </c>
    </row>
    <row r="121" ht="20.1" customHeight="1">
      <c r="A121" s="188">
        <v>12</v>
      </c>
      <c r="B121" s="190" t="s">
        <v>960</v>
      </c>
      <c r="C121" s="203">
        <f>data!D367</f>
        <v>622204924.32000065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17443727.07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17443727.07</v>
      </c>
    </row>
    <row r="138" ht="20.1" customHeight="1">
      <c r="A138" s="188">
        <v>18</v>
      </c>
      <c r="B138" s="190" t="s">
        <v>973</v>
      </c>
      <c r="C138" s="203">
        <f>data!D384</f>
        <v>639648651.3900007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313949984.96</v>
      </c>
    </row>
    <row r="142" ht="20.1" customHeight="1">
      <c r="A142" s="188">
        <v>22</v>
      </c>
      <c r="B142" s="190" t="s">
        <v>11</v>
      </c>
      <c r="C142" s="203">
        <f>data!C390</f>
        <v>73508295.81</v>
      </c>
    </row>
    <row r="143" ht="20.1" customHeight="1">
      <c r="A143" s="188">
        <v>23</v>
      </c>
      <c r="B143" s="190" t="s">
        <v>264</v>
      </c>
      <c r="C143" s="203">
        <f>data!C391</f>
        <v>60933525.08</v>
      </c>
    </row>
    <row r="144" ht="20.1" customHeight="1">
      <c r="A144" s="188">
        <v>24</v>
      </c>
      <c r="B144" s="190" t="s">
        <v>265</v>
      </c>
      <c r="C144" s="203">
        <f>data!C392</f>
        <v>104538018.97</v>
      </c>
    </row>
    <row r="145" ht="20.1" customHeight="1">
      <c r="A145" s="188">
        <v>25</v>
      </c>
      <c r="B145" s="190" t="s">
        <v>975</v>
      </c>
      <c r="C145" s="203">
        <f>data!C393</f>
        <v>5478292.46</v>
      </c>
    </row>
    <row r="146" ht="20.1" customHeight="1">
      <c r="A146" s="188">
        <v>26</v>
      </c>
      <c r="B146" s="190" t="s">
        <v>976</v>
      </c>
      <c r="C146" s="203">
        <f>data!C394</f>
        <v>55037959.67</v>
      </c>
    </row>
    <row r="147" ht="20.1" customHeight="1">
      <c r="A147" s="188">
        <v>27</v>
      </c>
      <c r="B147" s="190" t="s">
        <v>16</v>
      </c>
      <c r="C147" s="203">
        <f>data!C395</f>
        <v>31645511.54</v>
      </c>
    </row>
    <row r="148" ht="20.1" customHeight="1">
      <c r="A148" s="188">
        <v>28</v>
      </c>
      <c r="B148" s="190" t="s">
        <v>977</v>
      </c>
      <c r="C148" s="203">
        <f>data!C396</f>
        <v>17780039.06</v>
      </c>
    </row>
    <row r="149" ht="20.1" customHeight="1">
      <c r="A149" s="188">
        <v>29</v>
      </c>
      <c r="B149" s="190" t="s">
        <v>528</v>
      </c>
      <c r="C149" s="203">
        <f>data!C397</f>
        <v>12275352.48</v>
      </c>
    </row>
    <row r="150" ht="20.1" customHeight="1">
      <c r="A150" s="188">
        <v>30</v>
      </c>
      <c r="B150" s="190" t="s">
        <v>978</v>
      </c>
      <c r="C150" s="203">
        <f>data!C398</f>
        <v>21686106.560000002</v>
      </c>
    </row>
    <row r="151" ht="20.1" customHeight="1">
      <c r="A151" s="188">
        <v>31</v>
      </c>
      <c r="B151" s="190" t="s">
        <v>530</v>
      </c>
      <c r="C151" s="203">
        <f>data!C399</f>
        <v>10953612.37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7410771.0200000005</v>
      </c>
    </row>
    <row r="167" ht="20.1" customHeight="1">
      <c r="A167" s="188">
        <v>34</v>
      </c>
      <c r="B167" s="190" t="s">
        <v>995</v>
      </c>
      <c r="C167" s="203">
        <f>data!D416</f>
        <v>715197469.9799999</v>
      </c>
    </row>
    <row r="168" ht="20.1" customHeight="1">
      <c r="A168" s="188">
        <v>35</v>
      </c>
      <c r="B168" s="190" t="s">
        <v>996</v>
      </c>
      <c r="C168" s="203">
        <f>data!D417</f>
        <v>-75548818.5899992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-67311289.8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-142860108.38999921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-142860108.38999921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Overlake Hospital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12772</v>
      </c>
      <c r="D9" s="287">
        <f>data!D59</f>
        <v>0</v>
      </c>
      <c r="E9" s="287">
        <f>data!E59</f>
        <v>53763</v>
      </c>
      <c r="F9" s="287">
        <f>data!F59</f>
        <v>0</v>
      </c>
      <c r="G9" s="287">
        <f>data!G59</f>
        <v>0</v>
      </c>
      <c r="H9" s="287">
        <f>data!H59</f>
        <v>3515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132.8397451923077</v>
      </c>
      <c r="D10" s="294">
        <f>data!D60</f>
        <v>0</v>
      </c>
      <c r="E10" s="294">
        <f>data!E60</f>
        <v>378.41994711538473</v>
      </c>
      <c r="F10" s="294">
        <f>data!F60</f>
        <v>0</v>
      </c>
      <c r="G10" s="294">
        <f>data!G60</f>
        <v>0</v>
      </c>
      <c r="H10" s="294">
        <f>data!H60</f>
        <v>20.989846153846155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13878008.120000003</v>
      </c>
      <c r="D11" s="287">
        <f>data!D61</f>
        <v>0</v>
      </c>
      <c r="E11" s="287">
        <f>data!E61</f>
        <v>35941335.079999991</v>
      </c>
      <c r="F11" s="287">
        <f>data!F61</f>
        <v>0</v>
      </c>
      <c r="G11" s="287">
        <f>data!G61</f>
        <v>0</v>
      </c>
      <c r="H11" s="287">
        <f>data!H61</f>
        <v>2352539.9700000007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3012618</v>
      </c>
      <c r="D12" s="287">
        <f>data!D62</f>
        <v>0</v>
      </c>
      <c r="E12" s="287">
        <f>data!E62</f>
        <v>8549531</v>
      </c>
      <c r="F12" s="287">
        <f>data!F62</f>
        <v>0</v>
      </c>
      <c r="G12" s="287">
        <f>data!G62</f>
        <v>0</v>
      </c>
      <c r="H12" s="287">
        <f>data!H62</f>
        <v>563296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8996564.4699999988</v>
      </c>
      <c r="D13" s="287">
        <f>data!D63</f>
        <v>0</v>
      </c>
      <c r="E13" s="287">
        <f>data!E63</f>
        <v>9075223.21</v>
      </c>
      <c r="F13" s="287">
        <f>data!F63</f>
        <v>0</v>
      </c>
      <c r="G13" s="287">
        <f>data!G63</f>
        <v>0</v>
      </c>
      <c r="H13" s="287">
        <f>data!H63</f>
        <v>201416.64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2641724.7500000009</v>
      </c>
      <c r="D14" s="287">
        <f>data!D64</f>
        <v>0</v>
      </c>
      <c r="E14" s="287">
        <f>data!E64</f>
        <v>3232898.6299999976</v>
      </c>
      <c r="F14" s="287">
        <f>data!F64</f>
        <v>0</v>
      </c>
      <c r="G14" s="287">
        <f>data!G64</f>
        <v>0</v>
      </c>
      <c r="H14" s="287">
        <f>data!H64</f>
        <v>39475.31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409851.05999999988</v>
      </c>
      <c r="D16" s="287">
        <f>data!D66</f>
        <v>0</v>
      </c>
      <c r="E16" s="287">
        <f>data!E66</f>
        <v>22742.99</v>
      </c>
      <c r="F16" s="287">
        <f>data!F66</f>
        <v>0</v>
      </c>
      <c r="G16" s="287">
        <f>data!G66</f>
        <v>0</v>
      </c>
      <c r="H16" s="287">
        <f>data!H66</f>
        <v>4681.28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1339567</v>
      </c>
      <c r="D17" s="287">
        <f>data!D67</f>
        <v>0</v>
      </c>
      <c r="E17" s="287">
        <f>data!E67</f>
        <v>3760866</v>
      </c>
      <c r="F17" s="287">
        <f>data!F67</f>
        <v>0</v>
      </c>
      <c r="G17" s="287">
        <f>data!G67</f>
        <v>0</v>
      </c>
      <c r="H17" s="287">
        <f>data!H67</f>
        <v>569669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51045.36</v>
      </c>
      <c r="D18" s="287">
        <f>data!D68</f>
        <v>0</v>
      </c>
      <c r="E18" s="287">
        <f>data!E68</f>
        <v>90193.97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38119.21</v>
      </c>
      <c r="D19" s="287">
        <f>data!D69</f>
        <v>0</v>
      </c>
      <c r="E19" s="287">
        <f>data!E69</f>
        <v>42892.160000000011</v>
      </c>
      <c r="F19" s="287">
        <f>data!F69</f>
        <v>0</v>
      </c>
      <c r="G19" s="287">
        <f>data!G69</f>
        <v>0</v>
      </c>
      <c r="H19" s="287">
        <f>data!H69</f>
        <v>3972.07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-106304.82999999999</v>
      </c>
      <c r="D20" s="287">
        <f>-data!D84</f>
        <v>0</v>
      </c>
      <c r="E20" s="287">
        <f>-data!E84</f>
        <v>-2130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30261193.140000004</v>
      </c>
      <c r="D21" s="287">
        <f>data!D85</f>
        <v>0</v>
      </c>
      <c r="E21" s="287">
        <f>data!E85</f>
        <v>60713553.039999984</v>
      </c>
      <c r="F21" s="287">
        <f>data!F85</f>
        <v>0</v>
      </c>
      <c r="G21" s="287">
        <f>data!G85</f>
        <v>0</v>
      </c>
      <c r="H21" s="287">
        <f>data!H85</f>
        <v>3735050.2700000005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15956346</v>
      </c>
      <c r="D23" s="295">
        <f>+data!M669</f>
        <v>0</v>
      </c>
      <c r="E23" s="295">
        <f>+data!M670</f>
        <v>50532850</v>
      </c>
      <c r="F23" s="295">
        <f>+data!M671</f>
        <v>0</v>
      </c>
      <c r="G23" s="295">
        <f>+data!M672</f>
        <v>0</v>
      </c>
      <c r="H23" s="295">
        <f>+data!M673</f>
        <v>5517652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118029525</v>
      </c>
      <c r="D24" s="287">
        <f>data!D87</f>
        <v>0</v>
      </c>
      <c r="E24" s="287">
        <f>data!E87</f>
        <v>260458391.20000002</v>
      </c>
      <c r="F24" s="287">
        <f>data!F87</f>
        <v>0</v>
      </c>
      <c r="G24" s="287">
        <f>data!G87</f>
        <v>0</v>
      </c>
      <c r="H24" s="287">
        <f>data!H87</f>
        <v>15715405.17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387177</v>
      </c>
      <c r="D25" s="287">
        <f>data!D88</f>
        <v>0</v>
      </c>
      <c r="E25" s="287">
        <f>data!E88</f>
        <v>29636153.990000002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118416702</v>
      </c>
      <c r="D26" s="287">
        <f>data!D89</f>
        <v>0</v>
      </c>
      <c r="E26" s="287">
        <f>data!E89</f>
        <v>290094545.19</v>
      </c>
      <c r="F26" s="287">
        <f>data!F89</f>
        <v>0</v>
      </c>
      <c r="G26" s="287">
        <f>data!G89</f>
        <v>0</v>
      </c>
      <c r="H26" s="287">
        <f>data!H89</f>
        <v>15715405.17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31008</v>
      </c>
      <c r="D28" s="287">
        <f>data!D90</f>
        <v>0</v>
      </c>
      <c r="E28" s="287">
        <f>data!E90</f>
        <v>143465</v>
      </c>
      <c r="F28" s="287">
        <f>data!F90</f>
        <v>0</v>
      </c>
      <c r="G28" s="287">
        <f>data!G90</f>
        <v>0</v>
      </c>
      <c r="H28" s="287">
        <f>data!H90</f>
        <v>23722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19301</v>
      </c>
      <c r="D29" s="287">
        <f>data!D91</f>
        <v>0</v>
      </c>
      <c r="E29" s="287">
        <f>data!E91</f>
        <v>211938</v>
      </c>
      <c r="F29" s="287">
        <f>data!F91</f>
        <v>0</v>
      </c>
      <c r="G29" s="287">
        <f>data!G91</f>
        <v>0</v>
      </c>
      <c r="H29" s="287">
        <f>data!H91</f>
        <v>12687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9155</v>
      </c>
      <c r="D30" s="287">
        <f>data!D92</f>
        <v>0</v>
      </c>
      <c r="E30" s="287">
        <f>data!E92</f>
        <v>42354</v>
      </c>
      <c r="F30" s="287">
        <f>data!F92</f>
        <v>0</v>
      </c>
      <c r="G30" s="287">
        <f>data!G92</f>
        <v>0</v>
      </c>
      <c r="H30" s="287">
        <f>data!H92</f>
        <v>7003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154222</v>
      </c>
      <c r="D31" s="287">
        <f>data!D93</f>
        <v>0</v>
      </c>
      <c r="E31" s="287">
        <f>data!E93</f>
        <v>713541</v>
      </c>
      <c r="F31" s="287">
        <f>data!F93</f>
        <v>0</v>
      </c>
      <c r="G31" s="287">
        <f>data!G93</f>
        <v>0</v>
      </c>
      <c r="H31" s="287">
        <f>data!H93</f>
        <v>117984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96.090725961538467</v>
      </c>
      <c r="D32" s="294">
        <f>data!D94</f>
        <v>0</v>
      </c>
      <c r="E32" s="294">
        <f>data!E94</f>
        <v>228.53628365384617</v>
      </c>
      <c r="F32" s="294">
        <f>data!F94</f>
        <v>0</v>
      </c>
      <c r="G32" s="294">
        <f>data!G94</f>
        <v>0</v>
      </c>
      <c r="H32" s="294">
        <f>data!H94</f>
        <v>10.531149038461541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Overlake Hospital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3640</v>
      </c>
      <c r="I41" s="287">
        <f>data!P59</f>
        <v>1372095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73.020259615384617</v>
      </c>
      <c r="I42" s="294">
        <f>data!P60</f>
        <v>129.44508173076926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6996873.7800000012</v>
      </c>
      <c r="I43" s="287">
        <f>data!P61</f>
        <v>12456028.58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1636823</v>
      </c>
      <c r="I44" s="287">
        <f>data!P62</f>
        <v>2857898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4746876.25</v>
      </c>
      <c r="I45" s="287">
        <f>data!P63</f>
        <v>7540475.67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1132373.41</v>
      </c>
      <c r="I46" s="287">
        <f>data!P64</f>
        <v>42006095.269999981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12531.17</v>
      </c>
      <c r="I48" s="287">
        <f>data!P66</f>
        <v>2133853.12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790487</v>
      </c>
      <c r="I49" s="287">
        <f>data!P67</f>
        <v>3569210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9364.25</v>
      </c>
    </row>
    <row r="51" ht="20.1" customHeight="1">
      <c r="A51" s="279">
        <v>14</v>
      </c>
      <c r="B51" s="287" t="s">
        <v>1011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25954.55</v>
      </c>
      <c r="I51" s="287">
        <f>data!P69</f>
        <v>-2418.7899999999991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-6316.7</v>
      </c>
    </row>
    <row r="53" ht="20.1" customHeight="1">
      <c r="A53" s="279">
        <v>16</v>
      </c>
      <c r="B53" s="295" t="s">
        <v>1012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15341919.160000002</v>
      </c>
      <c r="I53" s="287">
        <f>data!P85</f>
        <v>70564189.399999976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11333341</v>
      </c>
      <c r="I55" s="295">
        <f>+data!M681</f>
        <v>30666176</v>
      </c>
    </row>
    <row r="56" ht="20.1" customHeight="1">
      <c r="A56" s="279">
        <v>19</v>
      </c>
      <c r="B56" s="295" t="s">
        <v>1014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79181630</v>
      </c>
      <c r="I56" s="287">
        <f>data!P87</f>
        <v>174578773.63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422769</v>
      </c>
      <c r="I57" s="287">
        <f>data!P88</f>
        <v>202591853.37</v>
      </c>
    </row>
    <row r="58" ht="20.1" customHeight="1">
      <c r="A58" s="279">
        <v>21</v>
      </c>
      <c r="B58" s="295" t="s">
        <v>1016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79604399</v>
      </c>
      <c r="I58" s="287">
        <f>data!P89</f>
        <v>377170627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30833</v>
      </c>
      <c r="I60" s="287">
        <f>data!P90</f>
        <v>53098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8699</v>
      </c>
      <c r="I61" s="287">
        <f>data!P91</f>
        <v>151</v>
      </c>
    </row>
    <row r="62" ht="20.1" customHeight="1">
      <c r="A62" s="279">
        <v>24</v>
      </c>
      <c r="B62" s="287" t="s">
        <v>1020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9103</v>
      </c>
      <c r="I62" s="287">
        <f>data!P92</f>
        <v>15677</v>
      </c>
    </row>
    <row r="63" ht="20.1" customHeight="1">
      <c r="A63" s="279">
        <v>25</v>
      </c>
      <c r="B63" s="287" t="s">
        <v>1021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153352</v>
      </c>
      <c r="I63" s="287">
        <f>data!P93</f>
        <v>264089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45.940235576923072</v>
      </c>
      <c r="I64" s="294">
        <f>data!P94</f>
        <v>63.180807692307695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Overlake Hospital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780073</v>
      </c>
      <c r="D73" s="295">
        <f>data!R59</f>
        <v>1409771</v>
      </c>
      <c r="E73" s="299"/>
      <c r="F73" s="299"/>
      <c r="G73" s="287">
        <f>data!U59</f>
        <v>886056</v>
      </c>
      <c r="H73" s="287">
        <f>data!V59</f>
        <v>30273</v>
      </c>
      <c r="I73" s="287">
        <f>data!W59</f>
        <v>72984.37</v>
      </c>
    </row>
    <row r="74" ht="20.1" customHeight="1">
      <c r="A74" s="279">
        <v>5</v>
      </c>
      <c r="B74" s="287" t="s">
        <v>262</v>
      </c>
      <c r="C74" s="294">
        <f>data!Q60</f>
        <v>31.011774038461535</v>
      </c>
      <c r="D74" s="294">
        <f>data!R60</f>
        <v>10.145259615384614</v>
      </c>
      <c r="E74" s="294">
        <f>data!S60</f>
        <v>44.328043269230783</v>
      </c>
      <c r="F74" s="294">
        <f>data!T60</f>
        <v>7.5456394230769233</v>
      </c>
      <c r="G74" s="294">
        <f>data!U60</f>
        <v>58.497331730769233</v>
      </c>
      <c r="H74" s="294">
        <f>data!V60</f>
        <v>6.23279326923077</v>
      </c>
      <c r="I74" s="294">
        <f>data!W60</f>
        <v>11.591206730769233</v>
      </c>
    </row>
    <row r="75" ht="20.1" customHeight="1">
      <c r="A75" s="279">
        <v>6</v>
      </c>
      <c r="B75" s="287" t="s">
        <v>263</v>
      </c>
      <c r="C75" s="287">
        <f>data!Q61</f>
        <v>3696014.6099999994</v>
      </c>
      <c r="D75" s="287">
        <f>data!R61</f>
        <v>902228.3</v>
      </c>
      <c r="E75" s="287">
        <f>data!S61</f>
        <v>2674820.79</v>
      </c>
      <c r="F75" s="287">
        <f>data!T61</f>
        <v>1062955.67</v>
      </c>
      <c r="G75" s="287">
        <f>data!U61</f>
        <v>4485917.34</v>
      </c>
      <c r="H75" s="287">
        <f>data!V61</f>
        <v>472562.31999999989</v>
      </c>
      <c r="I75" s="287">
        <f>data!W61</f>
        <v>1409352.9100000004</v>
      </c>
    </row>
    <row r="76" ht="20.1" customHeight="1">
      <c r="A76" s="279">
        <v>7</v>
      </c>
      <c r="B76" s="287" t="s">
        <v>11</v>
      </c>
      <c r="C76" s="287">
        <f>data!Q62</f>
        <v>845057</v>
      </c>
      <c r="D76" s="287">
        <f>data!R62</f>
        <v>261504</v>
      </c>
      <c r="E76" s="287">
        <f>data!S62</f>
        <v>766092</v>
      </c>
      <c r="F76" s="287">
        <f>data!T62</f>
        <v>225506</v>
      </c>
      <c r="G76" s="287">
        <f>data!U62</f>
        <v>1126650</v>
      </c>
      <c r="H76" s="287">
        <f>data!V62</f>
        <v>122242</v>
      </c>
      <c r="I76" s="287">
        <f>data!W62</f>
        <v>339245</v>
      </c>
    </row>
    <row r="77" ht="20.1" customHeight="1">
      <c r="A77" s="279">
        <v>8</v>
      </c>
      <c r="B77" s="287" t="s">
        <v>264</v>
      </c>
      <c r="C77" s="287">
        <f>data!Q63</f>
        <v>854041.25</v>
      </c>
      <c r="D77" s="287">
        <f>data!R63</f>
        <v>44007</v>
      </c>
      <c r="E77" s="287">
        <f>data!S63</f>
        <v>131.84</v>
      </c>
      <c r="F77" s="287">
        <f>data!T63</f>
        <v>0</v>
      </c>
      <c r="G77" s="287">
        <f>data!U63</f>
        <v>328840.89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206311.46999999994</v>
      </c>
      <c r="D78" s="287">
        <f>data!R64</f>
        <v>1568918.8699999999</v>
      </c>
      <c r="E78" s="287">
        <f>data!S64</f>
        <v>1290398.0299999998</v>
      </c>
      <c r="F78" s="287">
        <f>data!T64</f>
        <v>225071.19999999998</v>
      </c>
      <c r="G78" s="287">
        <f>data!U64</f>
        <v>5356629.129999999</v>
      </c>
      <c r="H78" s="287">
        <f>data!V64</f>
        <v>157843.62999999998</v>
      </c>
      <c r="I78" s="287">
        <f>data!W64</f>
        <v>260549.09</v>
      </c>
    </row>
    <row r="79" ht="20.1" customHeight="1">
      <c r="A79" s="279">
        <v>10</v>
      </c>
      <c r="B79" s="287" t="s">
        <v>525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2997.1299999999997</v>
      </c>
      <c r="D80" s="287">
        <f>data!R66</f>
        <v>112500.55</v>
      </c>
      <c r="E80" s="287">
        <f>data!S66</f>
        <v>3586892.16</v>
      </c>
      <c r="F80" s="287">
        <f>data!T66</f>
        <v>8397.84</v>
      </c>
      <c r="G80" s="287">
        <f>data!U66</f>
        <v>6490509.34</v>
      </c>
      <c r="H80" s="287">
        <f>data!V66</f>
        <v>200380.15000000005</v>
      </c>
      <c r="I80" s="287">
        <f>data!W66</f>
        <v>475137.93</v>
      </c>
    </row>
    <row r="81" ht="20.1" customHeight="1">
      <c r="A81" s="279">
        <v>12</v>
      </c>
      <c r="B81" s="287" t="s">
        <v>16</v>
      </c>
      <c r="C81" s="287">
        <f>data!Q67</f>
        <v>193413</v>
      </c>
      <c r="D81" s="287">
        <f>data!R67</f>
        <v>231130</v>
      </c>
      <c r="E81" s="287">
        <f>data!S67</f>
        <v>2092272</v>
      </c>
      <c r="F81" s="287">
        <f>data!T67</f>
        <v>9255</v>
      </c>
      <c r="G81" s="287">
        <f>data!U67</f>
        <v>666322</v>
      </c>
      <c r="H81" s="287">
        <f>data!V67</f>
        <v>89609</v>
      </c>
      <c r="I81" s="287">
        <f>data!W67</f>
        <v>128366</v>
      </c>
    </row>
    <row r="82" ht="20.1" customHeight="1">
      <c r="A82" s="279">
        <v>13</v>
      </c>
      <c r="B82" s="287" t="s">
        <v>1010</v>
      </c>
      <c r="C82" s="287">
        <f>data!Q68</f>
        <v>479.82</v>
      </c>
      <c r="D82" s="287">
        <f>data!R68</f>
        <v>0</v>
      </c>
      <c r="E82" s="287">
        <f>data!S68</f>
        <v>395325.08999999997</v>
      </c>
      <c r="F82" s="287">
        <f>data!T68</f>
        <v>22643.75</v>
      </c>
      <c r="G82" s="287">
        <f>data!U68</f>
        <v>49231.58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1011</v>
      </c>
      <c r="C83" s="287">
        <f>data!Q69</f>
        <v>9058.59</v>
      </c>
      <c r="D83" s="287">
        <f>data!R69</f>
        <v>1453.54</v>
      </c>
      <c r="E83" s="287">
        <f>data!S69</f>
        <v>313403.62</v>
      </c>
      <c r="F83" s="287">
        <f>data!T69</f>
        <v>0</v>
      </c>
      <c r="G83" s="287">
        <f>data!U69</f>
        <v>14971.92</v>
      </c>
      <c r="H83" s="287">
        <f>data!V69</f>
        <v>855.26</v>
      </c>
      <c r="I83" s="287">
        <f>data!W69</f>
        <v>3253.88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36756.96</v>
      </c>
      <c r="F84" s="287">
        <f>data!T84</f>
        <v>0</v>
      </c>
      <c r="G84" s="287">
        <f>data!U84</f>
        <v>242722.49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5807372.8699999992</v>
      </c>
      <c r="D85" s="287">
        <f>data!R85</f>
        <v>3121742.26</v>
      </c>
      <c r="E85" s="287">
        <f>data!S85</f>
        <v>11082578.569999998</v>
      </c>
      <c r="F85" s="287">
        <f>data!T85</f>
        <v>1553829.46</v>
      </c>
      <c r="G85" s="287">
        <f>data!U85</f>
        <v>18276349.71</v>
      </c>
      <c r="H85" s="287">
        <f>data!V85</f>
        <v>1043492.3599999999</v>
      </c>
      <c r="I85" s="287">
        <f>data!W85</f>
        <v>2615904.8100000005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3598087</v>
      </c>
      <c r="D87" s="295">
        <f>+data!M683</f>
        <v>2351211</v>
      </c>
      <c r="E87" s="295">
        <f>+data!M684</f>
        <v>9579767</v>
      </c>
      <c r="F87" s="295">
        <f>+data!M685</f>
        <v>504296</v>
      </c>
      <c r="G87" s="295">
        <f>+data!M686</f>
        <v>7986961</v>
      </c>
      <c r="H87" s="295">
        <f>+data!M687</f>
        <v>799773</v>
      </c>
      <c r="I87" s="295">
        <f>+data!M688</f>
        <v>1255290</v>
      </c>
    </row>
    <row r="88" ht="20.1" customHeight="1">
      <c r="A88" s="279">
        <v>19</v>
      </c>
      <c r="B88" s="295" t="s">
        <v>1014</v>
      </c>
      <c r="C88" s="287">
        <f>data!Q87</f>
        <v>9371823.84</v>
      </c>
      <c r="D88" s="287">
        <f>data!R87</f>
        <v>24258354.34</v>
      </c>
      <c r="E88" s="287">
        <f>data!S87</f>
        <v>72019130.47</v>
      </c>
      <c r="F88" s="287">
        <f>data!T87</f>
        <v>1974938</v>
      </c>
      <c r="G88" s="287">
        <f>data!U87</f>
        <v>58727370.199999996</v>
      </c>
      <c r="H88" s="287">
        <f>data!V87</f>
        <v>4628087.35</v>
      </c>
      <c r="I88" s="287">
        <f>data!W87</f>
        <v>5333993.57</v>
      </c>
    </row>
    <row r="89" ht="20.1" customHeight="1">
      <c r="A89" s="279">
        <v>20</v>
      </c>
      <c r="B89" s="295" t="s">
        <v>1015</v>
      </c>
      <c r="C89" s="287">
        <f>data!Q88</f>
        <v>21778932.16</v>
      </c>
      <c r="D89" s="287">
        <f>data!R88</f>
        <v>32917466.66</v>
      </c>
      <c r="E89" s="287">
        <f>data!S88</f>
        <v>95315179.94</v>
      </c>
      <c r="F89" s="287">
        <f>data!T88</f>
        <v>194256</v>
      </c>
      <c r="G89" s="287">
        <f>data!U88</f>
        <v>48807196.46</v>
      </c>
      <c r="H89" s="287">
        <f>data!V88</f>
        <v>6963529.5100000007</v>
      </c>
      <c r="I89" s="287">
        <f>data!W88</f>
        <v>24184316</v>
      </c>
    </row>
    <row r="90" ht="20.1" customHeight="1">
      <c r="A90" s="279">
        <v>21</v>
      </c>
      <c r="B90" s="295" t="s">
        <v>1016</v>
      </c>
      <c r="C90" s="287">
        <f>data!Q89</f>
        <v>31150756</v>
      </c>
      <c r="D90" s="287">
        <f>data!R89</f>
        <v>57175821</v>
      </c>
      <c r="E90" s="287">
        <f>data!S89</f>
        <v>167334310.41</v>
      </c>
      <c r="F90" s="287">
        <f>data!T89</f>
        <v>2169194</v>
      </c>
      <c r="G90" s="287">
        <f>data!U89</f>
        <v>107534566.66</v>
      </c>
      <c r="H90" s="287">
        <f>data!V89</f>
        <v>11591616.86</v>
      </c>
      <c r="I90" s="287">
        <f>data!W89</f>
        <v>29518309.57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6179</v>
      </c>
      <c r="D92" s="287">
        <f>data!R90</f>
        <v>834</v>
      </c>
      <c r="E92" s="287">
        <f>data!S90</f>
        <v>16578</v>
      </c>
      <c r="F92" s="287">
        <f>data!T90</f>
        <v>0</v>
      </c>
      <c r="G92" s="287">
        <f>data!U90</f>
        <v>14633</v>
      </c>
      <c r="H92" s="287">
        <f>data!V90</f>
        <v>1656</v>
      </c>
      <c r="I92" s="287">
        <f>data!W90</f>
        <v>0</v>
      </c>
    </row>
    <row r="93" ht="20.1" customHeight="1">
      <c r="A93" s="279">
        <v>23</v>
      </c>
      <c r="B93" s="287" t="s">
        <v>1019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1824</v>
      </c>
      <c r="D94" s="287">
        <f>data!R92</f>
        <v>246</v>
      </c>
      <c r="E94" s="287">
        <f>data!S92</f>
        <v>4894</v>
      </c>
      <c r="F94" s="287">
        <f>data!T92</f>
        <v>0</v>
      </c>
      <c r="G94" s="287">
        <f>data!U92</f>
        <v>4320</v>
      </c>
      <c r="H94" s="287">
        <f>data!V92</f>
        <v>489</v>
      </c>
      <c r="I94" s="287">
        <f>data!W92</f>
        <v>0</v>
      </c>
    </row>
    <row r="95" ht="20.1" customHeight="1">
      <c r="A95" s="279">
        <v>25</v>
      </c>
      <c r="B95" s="287" t="s">
        <v>1021</v>
      </c>
      <c r="C95" s="287">
        <f>data!Q93</f>
        <v>30732</v>
      </c>
      <c r="D95" s="287">
        <f>data!R93</f>
        <v>4148</v>
      </c>
      <c r="E95" s="287">
        <f>data!S93</f>
        <v>82452</v>
      </c>
      <c r="F95" s="287">
        <f>data!T93</f>
        <v>0</v>
      </c>
      <c r="G95" s="287">
        <f>data!U93</f>
        <v>72779</v>
      </c>
      <c r="H95" s="287">
        <f>data!V93</f>
        <v>8236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24.053298076923074</v>
      </c>
      <c r="D96" s="294">
        <f>data!R94</f>
        <v>0</v>
      </c>
      <c r="E96" s="294">
        <f>data!S94</f>
        <v>0</v>
      </c>
      <c r="F96" s="294">
        <f>data!T94</f>
        <v>7.5456394230769233</v>
      </c>
      <c r="G96" s="294">
        <f>data!U94</f>
        <v>0</v>
      </c>
      <c r="H96" s="294">
        <f>data!V94</f>
        <v>0</v>
      </c>
      <c r="I96" s="294">
        <f>data!W94</f>
        <v>0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Overlake Hospital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167834.74</v>
      </c>
      <c r="D105" s="287">
        <f>data!Y59</f>
        <v>192593.87000000002</v>
      </c>
      <c r="E105" s="287">
        <f>data!Z59</f>
        <v>181196.09</v>
      </c>
      <c r="F105" s="287">
        <f>data!AA59</f>
        <v>20859.21</v>
      </c>
      <c r="G105" s="299"/>
      <c r="H105" s="287">
        <f>data!AC59</f>
        <v>0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14.323725961538461</v>
      </c>
      <c r="D106" s="294">
        <f>data!Y60</f>
        <v>60.4674423076923</v>
      </c>
      <c r="E106" s="294">
        <f>data!Z60</f>
        <v>72.447019230769271</v>
      </c>
      <c r="F106" s="294">
        <f>data!AA60</f>
        <v>5.0892596153846155</v>
      </c>
      <c r="G106" s="294">
        <f>data!AB60</f>
        <v>50.557697115384613</v>
      </c>
      <c r="H106" s="294">
        <f>data!AC60</f>
        <v>24.232711538461537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1552511.4</v>
      </c>
      <c r="D107" s="287">
        <f>data!Y61</f>
        <v>6252659.7400000021</v>
      </c>
      <c r="E107" s="287">
        <f>data!Z61</f>
        <v>8437968.3100000024</v>
      </c>
      <c r="F107" s="287">
        <f>data!AA61</f>
        <v>618963.7799999998</v>
      </c>
      <c r="G107" s="287">
        <f>data!AB61</f>
        <v>5937276.8999999985</v>
      </c>
      <c r="H107" s="287">
        <f>data!AC61</f>
        <v>2581783.4399999995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373506</v>
      </c>
      <c r="D108" s="287">
        <f>data!Y62</f>
        <v>1507465</v>
      </c>
      <c r="E108" s="287">
        <f>data!Z62</f>
        <v>2044802</v>
      </c>
      <c r="F108" s="287">
        <f>data!AA62</f>
        <v>138911</v>
      </c>
      <c r="G108" s="287">
        <f>data!AB62</f>
        <v>1427527</v>
      </c>
      <c r="H108" s="287">
        <f>data!AC62</f>
        <v>622743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89680.209999999992</v>
      </c>
      <c r="D109" s="287">
        <f>data!Y63</f>
        <v>295114.74</v>
      </c>
      <c r="E109" s="287">
        <f>data!Z63</f>
        <v>639470.01</v>
      </c>
      <c r="F109" s="287">
        <f>data!AA63</f>
        <v>0</v>
      </c>
      <c r="G109" s="287">
        <f>data!AB63</f>
        <v>53738.38</v>
      </c>
      <c r="H109" s="287">
        <f>data!AC63</f>
        <v>97984.72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564714.45000000007</v>
      </c>
      <c r="D110" s="287">
        <f>data!Y64</f>
        <v>586972.69</v>
      </c>
      <c r="E110" s="287">
        <f>data!Z64</f>
        <v>16353144.579999996</v>
      </c>
      <c r="F110" s="287">
        <f>data!AA64</f>
        <v>310314.55000000005</v>
      </c>
      <c r="G110" s="287">
        <f>data!AB64</f>
        <v>11333766.67</v>
      </c>
      <c r="H110" s="287">
        <f>data!AC64</f>
        <v>291104.14999999997</v>
      </c>
      <c r="I110" s="287">
        <f>data!AD64</f>
        <v>4293.83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10183.92</v>
      </c>
      <c r="E111" s="287">
        <f>data!Z65</f>
        <v>0</v>
      </c>
      <c r="F111" s="287">
        <f>data!AA65</f>
        <v>0</v>
      </c>
      <c r="G111" s="287">
        <f>data!AB65</f>
        <v>918.54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591083.81</v>
      </c>
      <c r="D112" s="287">
        <f>data!Y66</f>
        <v>1283754.3299999998</v>
      </c>
      <c r="E112" s="287">
        <f>data!Z66</f>
        <v>2109996.4599999995</v>
      </c>
      <c r="F112" s="287">
        <f>data!AA66</f>
        <v>183356.5</v>
      </c>
      <c r="G112" s="287">
        <f>data!AB66</f>
        <v>249361.85</v>
      </c>
      <c r="H112" s="287">
        <f>data!AC66</f>
        <v>86866.63</v>
      </c>
      <c r="I112" s="287">
        <f>data!AD66</f>
        <v>1051819</v>
      </c>
    </row>
    <row r="113" ht="20.1" customHeight="1">
      <c r="A113" s="279">
        <v>12</v>
      </c>
      <c r="B113" s="287" t="s">
        <v>16</v>
      </c>
      <c r="C113" s="287">
        <f>data!X67</f>
        <v>184308</v>
      </c>
      <c r="D113" s="287">
        <f>data!Y67</f>
        <v>1040232</v>
      </c>
      <c r="E113" s="287">
        <f>data!Z67</f>
        <v>785596</v>
      </c>
      <c r="F113" s="287">
        <f>data!AA67</f>
        <v>80472</v>
      </c>
      <c r="G113" s="287">
        <f>data!AB67</f>
        <v>462406</v>
      </c>
      <c r="H113" s="287">
        <f>data!AC67</f>
        <v>14242</v>
      </c>
      <c r="I113" s="287">
        <f>data!AD67</f>
        <v>0</v>
      </c>
    </row>
    <row r="114" ht="20.1" customHeight="1">
      <c r="A114" s="279">
        <v>13</v>
      </c>
      <c r="B114" s="287" t="s">
        <v>1010</v>
      </c>
      <c r="C114" s="287">
        <f>data!X68</f>
        <v>0</v>
      </c>
      <c r="D114" s="287">
        <f>data!Y68</f>
        <v>468345.97000000003</v>
      </c>
      <c r="E114" s="287">
        <f>data!Z68</f>
        <v>1029924</v>
      </c>
      <c r="F114" s="287">
        <f>data!AA68</f>
        <v>56918.76</v>
      </c>
      <c r="G114" s="287">
        <f>data!AB68</f>
        <v>122179.93000000001</v>
      </c>
      <c r="H114" s="287">
        <f>data!AC68</f>
        <v>32000.53</v>
      </c>
      <c r="I114" s="287">
        <f>data!AD68</f>
        <v>0</v>
      </c>
    </row>
    <row r="115" ht="20.1" customHeight="1">
      <c r="A115" s="279">
        <v>14</v>
      </c>
      <c r="B115" s="287" t="s">
        <v>1011</v>
      </c>
      <c r="C115" s="287">
        <f>data!X69</f>
        <v>825.45</v>
      </c>
      <c r="D115" s="287">
        <f>data!Y69</f>
        <v>3121.01</v>
      </c>
      <c r="E115" s="287">
        <f>data!Z69</f>
        <v>45751.75</v>
      </c>
      <c r="F115" s="287">
        <f>data!AA69</f>
        <v>60</v>
      </c>
      <c r="G115" s="287">
        <f>data!AB69</f>
        <v>7660.84</v>
      </c>
      <c r="H115" s="287">
        <f>data!AC69</f>
        <v>2175.15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0</v>
      </c>
      <c r="E116" s="287">
        <f>-data!Z84</f>
        <v>-58752.6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3356629.3200000003</v>
      </c>
      <c r="D117" s="287">
        <f>data!Y85</f>
        <v>11447849.400000002</v>
      </c>
      <c r="E117" s="287">
        <f>data!Z85</f>
        <v>31387900.509999998</v>
      </c>
      <c r="F117" s="287">
        <f>data!AA85</f>
        <v>1388996.5899999999</v>
      </c>
      <c r="G117" s="287">
        <f>data!AB85</f>
        <v>19594836.11</v>
      </c>
      <c r="H117" s="287">
        <f>data!AC85</f>
        <v>3728899.6199999992</v>
      </c>
      <c r="I117" s="287">
        <f>data!AD85</f>
        <v>1056112.83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3135825</v>
      </c>
      <c r="D119" s="295">
        <f>+data!M690</f>
        <v>6773586</v>
      </c>
      <c r="E119" s="295">
        <f>+data!M691</f>
        <v>10660062</v>
      </c>
      <c r="F119" s="295">
        <f>+data!M692</f>
        <v>807714</v>
      </c>
      <c r="G119" s="295">
        <f>+data!M693</f>
        <v>5805795</v>
      </c>
      <c r="H119" s="295">
        <f>+data!M694</f>
        <v>929490</v>
      </c>
      <c r="I119" s="295">
        <f>+data!M695</f>
        <v>140860</v>
      </c>
    </row>
    <row r="120" ht="20.1" customHeight="1">
      <c r="A120" s="279">
        <v>19</v>
      </c>
      <c r="B120" s="295" t="s">
        <v>1014</v>
      </c>
      <c r="C120" s="287">
        <f>data!X87</f>
        <v>22472641</v>
      </c>
      <c r="D120" s="287">
        <f>data!Y87</f>
        <v>16169120.8</v>
      </c>
      <c r="E120" s="287">
        <f>data!Z87</f>
        <v>28465120.98</v>
      </c>
      <c r="F120" s="287">
        <f>data!AA87</f>
        <v>985473.96</v>
      </c>
      <c r="G120" s="287">
        <f>data!AB87</f>
        <v>32265036.7</v>
      </c>
      <c r="H120" s="287">
        <f>data!AC87</f>
        <v>10522330</v>
      </c>
      <c r="I120" s="287">
        <f>data!AD87</f>
        <v>1783080</v>
      </c>
    </row>
    <row r="121" ht="20.1" customHeight="1">
      <c r="A121" s="279">
        <v>20</v>
      </c>
      <c r="B121" s="295" t="s">
        <v>1015</v>
      </c>
      <c r="C121" s="287">
        <f>data!X88</f>
        <v>54543434</v>
      </c>
      <c r="D121" s="287">
        <f>data!Y88</f>
        <v>61493837.2</v>
      </c>
      <c r="E121" s="287">
        <f>data!Z88</f>
        <v>96136198</v>
      </c>
      <c r="F121" s="287">
        <f>data!AA88</f>
        <v>10015620.600000002</v>
      </c>
      <c r="G121" s="287">
        <f>data!AB88</f>
        <v>14182045.76</v>
      </c>
      <c r="H121" s="287">
        <f>data!AC88</f>
        <v>249727</v>
      </c>
      <c r="I121" s="287">
        <f>data!AD88</f>
        <v>146153</v>
      </c>
    </row>
    <row r="122" ht="20.1" customHeight="1">
      <c r="A122" s="279">
        <v>21</v>
      </c>
      <c r="B122" s="295" t="s">
        <v>1016</v>
      </c>
      <c r="C122" s="287">
        <f>data!X89</f>
        <v>77016075</v>
      </c>
      <c r="D122" s="287">
        <f>data!Y89</f>
        <v>77662958</v>
      </c>
      <c r="E122" s="287">
        <f>data!Z89</f>
        <v>124601318.98</v>
      </c>
      <c r="F122" s="287">
        <f>data!AA89</f>
        <v>11001094.560000002</v>
      </c>
      <c r="G122" s="287">
        <f>data!AB89</f>
        <v>46447082.46</v>
      </c>
      <c r="H122" s="287">
        <f>data!AC89</f>
        <v>10772057</v>
      </c>
      <c r="I122" s="287">
        <f>data!AD89</f>
        <v>1929233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1401</v>
      </c>
      <c r="D124" s="287">
        <f>data!Y90</f>
        <v>16457</v>
      </c>
      <c r="E124" s="287">
        <f>data!Z90</f>
        <v>13808</v>
      </c>
      <c r="F124" s="287">
        <f>data!AA90</f>
        <v>1706</v>
      </c>
      <c r="G124" s="287">
        <f>data!AB90</f>
        <v>12896</v>
      </c>
      <c r="H124" s="287">
        <f>data!AC90</f>
        <v>583</v>
      </c>
      <c r="I124" s="287">
        <f>data!AD90</f>
        <v>0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0</v>
      </c>
      <c r="E125" s="287">
        <f>data!Z91</f>
        <v>3774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414</v>
      </c>
      <c r="D126" s="287">
        <f>data!Y92</f>
        <v>4859</v>
      </c>
      <c r="E126" s="287">
        <f>data!Z92</f>
        <v>4077</v>
      </c>
      <c r="F126" s="287">
        <f>data!AA92</f>
        <v>504</v>
      </c>
      <c r="G126" s="287">
        <f>data!AB92</f>
        <v>3807</v>
      </c>
      <c r="H126" s="287">
        <f>data!AC92</f>
        <v>172</v>
      </c>
      <c r="I126" s="287">
        <f>data!AD92</f>
        <v>0</v>
      </c>
    </row>
    <row r="127" ht="20.1" customHeight="1">
      <c r="A127" s="279">
        <v>25</v>
      </c>
      <c r="B127" s="287" t="s">
        <v>1021</v>
      </c>
      <c r="C127" s="287">
        <f>data!X93</f>
        <v>6968</v>
      </c>
      <c r="D127" s="287">
        <f>data!Y93</f>
        <v>81851</v>
      </c>
      <c r="E127" s="287">
        <f>data!Z93</f>
        <v>68676</v>
      </c>
      <c r="F127" s="287">
        <f>data!AA93</f>
        <v>8485</v>
      </c>
      <c r="G127" s="287">
        <f>data!AB93</f>
        <v>64140</v>
      </c>
      <c r="H127" s="287">
        <f>data!AC93</f>
        <v>2900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0</v>
      </c>
      <c r="E128" s="294">
        <f>data!Z94</f>
        <v>29.914418269230772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Overlake Hospital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0</v>
      </c>
      <c r="D137" s="287">
        <f>data!AF59</f>
        <v>33677</v>
      </c>
      <c r="E137" s="287">
        <f>data!AG59</f>
        <v>55239</v>
      </c>
      <c r="F137" s="287">
        <f>data!AH59</f>
        <v>0</v>
      </c>
      <c r="G137" s="287">
        <f>data!AI59</f>
        <v>5721</v>
      </c>
      <c r="H137" s="287">
        <f>data!AJ59</f>
        <v>21669.5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19.112783653846151</v>
      </c>
      <c r="D138" s="294">
        <f>data!AF60</f>
        <v>42.531355769230771</v>
      </c>
      <c r="E138" s="294">
        <f>data!AG60</f>
        <v>82.4993798076923</v>
      </c>
      <c r="F138" s="294">
        <f>data!AH60</f>
        <v>0</v>
      </c>
      <c r="G138" s="294">
        <f>data!AI60</f>
        <v>13.199509615384617</v>
      </c>
      <c r="H138" s="294">
        <f>data!AJ60</f>
        <v>25.283317307692311</v>
      </c>
      <c r="I138" s="294">
        <f>data!AK60</f>
        <v>10.416096153846151</v>
      </c>
    </row>
    <row r="139" ht="20.1" customHeight="1">
      <c r="A139" s="279">
        <v>6</v>
      </c>
      <c r="B139" s="287" t="s">
        <v>263</v>
      </c>
      <c r="C139" s="287">
        <f>data!AE61</f>
        <v>1920951.9200000002</v>
      </c>
      <c r="D139" s="287">
        <f>data!AF61</f>
        <v>2994974.89</v>
      </c>
      <c r="E139" s="287">
        <f>data!AG61</f>
        <v>7265821.8899999987</v>
      </c>
      <c r="F139" s="287">
        <f>data!AH61</f>
        <v>0</v>
      </c>
      <c r="G139" s="287">
        <f>data!AI61</f>
        <v>469919.24000000005</v>
      </c>
      <c r="H139" s="287">
        <f>data!AJ61</f>
        <v>2394772.35</v>
      </c>
      <c r="I139" s="287">
        <f>data!AK61</f>
        <v>1001397.63</v>
      </c>
    </row>
    <row r="140" ht="20.1" customHeight="1">
      <c r="A140" s="279">
        <v>7</v>
      </c>
      <c r="B140" s="287" t="s">
        <v>11</v>
      </c>
      <c r="C140" s="287">
        <f>data!AE62</f>
        <v>462926</v>
      </c>
      <c r="D140" s="287">
        <f>data!AF62</f>
        <v>835941</v>
      </c>
      <c r="E140" s="287">
        <f>data!AG62</f>
        <v>1691105</v>
      </c>
      <c r="F140" s="287">
        <f>data!AH62</f>
        <v>0</v>
      </c>
      <c r="G140" s="287">
        <f>data!AI62</f>
        <v>96436</v>
      </c>
      <c r="H140" s="287">
        <f>data!AJ62</f>
        <v>606466</v>
      </c>
      <c r="I140" s="287">
        <f>data!AK62</f>
        <v>233434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9544336.45</v>
      </c>
      <c r="F141" s="287">
        <f>data!AH63</f>
        <v>0</v>
      </c>
      <c r="G141" s="287">
        <f>data!AI63</f>
        <v>3441626.39</v>
      </c>
      <c r="H141" s="287">
        <f>data!AJ63</f>
        <v>0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10948.220000000001</v>
      </c>
      <c r="D142" s="287">
        <f>data!AF64</f>
        <v>145967.15</v>
      </c>
      <c r="E142" s="287">
        <f>data!AG64</f>
        <v>1866325.2099999997</v>
      </c>
      <c r="F142" s="287">
        <f>data!AH64</f>
        <v>0</v>
      </c>
      <c r="G142" s="287">
        <f>data!AI64</f>
        <v>77141.340000000011</v>
      </c>
      <c r="H142" s="287">
        <f>data!AJ64</f>
        <v>316732.4</v>
      </c>
      <c r="I142" s="287">
        <f>data!AK64</f>
        <v>644.46</v>
      </c>
    </row>
    <row r="143" ht="20.1" customHeight="1">
      <c r="A143" s="279">
        <v>10</v>
      </c>
      <c r="B143" s="287" t="s">
        <v>525</v>
      </c>
      <c r="C143" s="287">
        <f>data!AE65</f>
        <v>0</v>
      </c>
      <c r="D143" s="287">
        <f>data!AF65</f>
        <v>36099.64</v>
      </c>
      <c r="E143" s="287">
        <f>data!AG65</f>
        <v>-55</v>
      </c>
      <c r="F143" s="287">
        <f>data!AH65</f>
        <v>0</v>
      </c>
      <c r="G143" s="287">
        <f>data!AI65</f>
        <v>0</v>
      </c>
      <c r="H143" s="287">
        <f>data!AJ65</f>
        <v>2925.85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2507.7200000000003</v>
      </c>
      <c r="D144" s="287">
        <f>data!AF66</f>
        <v>135209.83</v>
      </c>
      <c r="E144" s="287">
        <f>data!AG66</f>
        <v>43326.789999999994</v>
      </c>
      <c r="F144" s="287">
        <f>data!AH66</f>
        <v>0</v>
      </c>
      <c r="G144" s="287">
        <f>data!AI66</f>
        <v>279.39</v>
      </c>
      <c r="H144" s="287">
        <f>data!AJ66</f>
        <v>73992.67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10890</v>
      </c>
      <c r="D145" s="287">
        <f>data!AF67</f>
        <v>16653</v>
      </c>
      <c r="E145" s="287">
        <f>data!AG67</f>
        <v>834300</v>
      </c>
      <c r="F145" s="287">
        <f>data!AH67</f>
        <v>0</v>
      </c>
      <c r="G145" s="287">
        <f>data!AI67</f>
        <v>134653</v>
      </c>
      <c r="H145" s="287">
        <f>data!AJ67</f>
        <v>55327</v>
      </c>
      <c r="I145" s="287">
        <f>data!AK67</f>
        <v>0</v>
      </c>
    </row>
    <row r="146" ht="20.1" customHeight="1">
      <c r="A146" s="279">
        <v>13</v>
      </c>
      <c r="B146" s="287" t="s">
        <v>1010</v>
      </c>
      <c r="C146" s="287">
        <f>data!AE68</f>
        <v>0</v>
      </c>
      <c r="D146" s="287">
        <f>data!AF68</f>
        <v>580418.48</v>
      </c>
      <c r="E146" s="287">
        <f>data!AG68</f>
        <v>192.2</v>
      </c>
      <c r="F146" s="287">
        <f>data!AH68</f>
        <v>0</v>
      </c>
      <c r="G146" s="287">
        <f>data!AI68</f>
        <v>0</v>
      </c>
      <c r="H146" s="287">
        <f>data!AJ68</f>
        <v>473594.89999999991</v>
      </c>
      <c r="I146" s="287">
        <f>data!AK68</f>
        <v>0</v>
      </c>
    </row>
    <row r="147" ht="20.1" customHeight="1">
      <c r="A147" s="279">
        <v>14</v>
      </c>
      <c r="B147" s="287" t="s">
        <v>1011</v>
      </c>
      <c r="C147" s="287">
        <f>data!AE69</f>
        <v>12605.03</v>
      </c>
      <c r="D147" s="287">
        <f>data!AF69</f>
        <v>26430.42</v>
      </c>
      <c r="E147" s="287">
        <f>data!AG69</f>
        <v>14473.36</v>
      </c>
      <c r="F147" s="287">
        <f>data!AH69</f>
        <v>0</v>
      </c>
      <c r="G147" s="287">
        <f>data!AI69</f>
        <v>29.39</v>
      </c>
      <c r="H147" s="287">
        <f>data!AJ69</f>
        <v>26343.88</v>
      </c>
      <c r="I147" s="287">
        <f>data!AK69</f>
        <v>6142.32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-362041.87</v>
      </c>
      <c r="F148" s="287">
        <f>-data!AH84</f>
        <v>0</v>
      </c>
      <c r="G148" s="287">
        <f>-data!AI84</f>
        <v>0</v>
      </c>
      <c r="H148" s="287">
        <f>-data!AJ84</f>
        <v>-149912.35</v>
      </c>
      <c r="I148" s="287">
        <f>-data!AK84</f>
        <v>0</v>
      </c>
    </row>
    <row r="149" ht="20.1" customHeight="1">
      <c r="A149" s="279">
        <v>16</v>
      </c>
      <c r="B149" s="295" t="s">
        <v>1012</v>
      </c>
      <c r="C149" s="287">
        <f>data!AE85</f>
        <v>2420828.89</v>
      </c>
      <c r="D149" s="287">
        <f>data!AF85</f>
        <v>4771694.41</v>
      </c>
      <c r="E149" s="287">
        <f>data!AG85</f>
        <v>20897784.029999994</v>
      </c>
      <c r="F149" s="287">
        <f>data!AH85</f>
        <v>0</v>
      </c>
      <c r="G149" s="287">
        <f>data!AI85</f>
        <v>4220084.7499999991</v>
      </c>
      <c r="H149" s="287">
        <f>data!AJ85</f>
        <v>3800242.6999999997</v>
      </c>
      <c r="I149" s="287">
        <f>data!AK85</f>
        <v>1241618.41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647566</v>
      </c>
      <c r="D151" s="295">
        <f>+data!M697</f>
        <v>1006935</v>
      </c>
      <c r="E151" s="295">
        <f>+data!M698</f>
        <v>14526657</v>
      </c>
      <c r="F151" s="295">
        <f>+data!M699</f>
        <v>0</v>
      </c>
      <c r="G151" s="295">
        <f>+data!M700</f>
        <v>1785020</v>
      </c>
      <c r="H151" s="295">
        <f>+data!M701</f>
        <v>733192</v>
      </c>
      <c r="I151" s="295">
        <f>+data!M702</f>
        <v>306679</v>
      </c>
    </row>
    <row r="152" ht="20.1" customHeight="1">
      <c r="A152" s="279">
        <v>19</v>
      </c>
      <c r="B152" s="295" t="s">
        <v>1014</v>
      </c>
      <c r="C152" s="287">
        <f>data!AE87</f>
        <v>4919326</v>
      </c>
      <c r="D152" s="287">
        <f>data!AF87</f>
        <v>0</v>
      </c>
      <c r="E152" s="287">
        <f>data!AG87</f>
        <v>38439243</v>
      </c>
      <c r="F152" s="287">
        <f>data!AH87</f>
        <v>0</v>
      </c>
      <c r="G152" s="287">
        <f>data!AI87</f>
        <v>1699071</v>
      </c>
      <c r="H152" s="287">
        <f>data!AJ87</f>
        <v>64359.72</v>
      </c>
      <c r="I152" s="287">
        <f>data!AK87</f>
        <v>3155552</v>
      </c>
    </row>
    <row r="153" ht="20.1" customHeight="1">
      <c r="A153" s="279">
        <v>20</v>
      </c>
      <c r="B153" s="295" t="s">
        <v>1015</v>
      </c>
      <c r="C153" s="287">
        <f>data!AE88</f>
        <v>2170636</v>
      </c>
      <c r="D153" s="287">
        <f>data!AF88</f>
        <v>8268405</v>
      </c>
      <c r="E153" s="287">
        <f>data!AG88</f>
        <v>131367444.06</v>
      </c>
      <c r="F153" s="287">
        <f>data!AH88</f>
        <v>0</v>
      </c>
      <c r="G153" s="287">
        <f>data!AI88</f>
        <v>10110984</v>
      </c>
      <c r="H153" s="287">
        <f>data!AJ88</f>
        <v>3478342.68</v>
      </c>
      <c r="I153" s="287">
        <f>data!AK88</f>
        <v>852084</v>
      </c>
    </row>
    <row r="154" ht="20.1" customHeight="1">
      <c r="A154" s="279">
        <v>21</v>
      </c>
      <c r="B154" s="295" t="s">
        <v>1016</v>
      </c>
      <c r="C154" s="287">
        <f>data!AE89</f>
        <v>7089962</v>
      </c>
      <c r="D154" s="287">
        <f>data!AF89</f>
        <v>8268405</v>
      </c>
      <c r="E154" s="287">
        <f>data!AG89</f>
        <v>169806687.06</v>
      </c>
      <c r="F154" s="287">
        <f>data!AH89</f>
        <v>0</v>
      </c>
      <c r="G154" s="287">
        <f>data!AI89</f>
        <v>11810055</v>
      </c>
      <c r="H154" s="287">
        <f>data!AJ89</f>
        <v>3542702.4000000004</v>
      </c>
      <c r="I154" s="287">
        <f>data!AK89</f>
        <v>4007636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471</v>
      </c>
      <c r="D156" s="287">
        <f>data!AF90</f>
        <v>0</v>
      </c>
      <c r="E156" s="287">
        <f>data!AG90</f>
        <v>30388</v>
      </c>
      <c r="F156" s="287">
        <f>data!AH90</f>
        <v>0</v>
      </c>
      <c r="G156" s="287">
        <f>data!AI90</f>
        <v>5093</v>
      </c>
      <c r="H156" s="287">
        <f>data!AJ90</f>
        <v>0</v>
      </c>
      <c r="I156" s="287">
        <f>data!AK90</f>
        <v>0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15667</v>
      </c>
      <c r="E157" s="287">
        <f>data!AG91</f>
        <v>8161</v>
      </c>
      <c r="F157" s="287">
        <f>data!AH91</f>
        <v>0</v>
      </c>
      <c r="G157" s="287">
        <f>data!AI91</f>
        <v>6107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139</v>
      </c>
      <c r="D158" s="287">
        <f>data!AF92</f>
        <v>0</v>
      </c>
      <c r="E158" s="287">
        <f>data!AG92</f>
        <v>8972</v>
      </c>
      <c r="F158" s="287">
        <f>data!AH92</f>
        <v>0</v>
      </c>
      <c r="G158" s="287">
        <f>data!AI92</f>
        <v>1504</v>
      </c>
      <c r="H158" s="287">
        <f>data!AJ92</f>
        <v>0</v>
      </c>
      <c r="I158" s="287">
        <f>data!AK92</f>
        <v>0</v>
      </c>
    </row>
    <row r="159" ht="20.1" customHeight="1">
      <c r="A159" s="279">
        <v>25</v>
      </c>
      <c r="B159" s="287" t="s">
        <v>1021</v>
      </c>
      <c r="C159" s="287">
        <f>data!AE93</f>
        <v>2343</v>
      </c>
      <c r="D159" s="287">
        <f>data!AF93</f>
        <v>0</v>
      </c>
      <c r="E159" s="287">
        <f>data!AG93</f>
        <v>151138</v>
      </c>
      <c r="F159" s="287">
        <f>data!AH93</f>
        <v>0</v>
      </c>
      <c r="G159" s="287">
        <f>data!AI93</f>
        <v>25331</v>
      </c>
      <c r="H159" s="287">
        <f>data!AJ93</f>
        <v>0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40.818201923076927</v>
      </c>
      <c r="F160" s="294">
        <f>data!AH94</f>
        <v>0</v>
      </c>
      <c r="G160" s="294">
        <f>data!AI94</f>
        <v>2.0593317307692307</v>
      </c>
      <c r="H160" s="294">
        <f>data!AJ94</f>
        <v>3.8065480769230766</v>
      </c>
      <c r="I160" s="294">
        <f>data!AK94</f>
        <v>0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Overlake Hospital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6.7421971153846165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709076.2699999999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170884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1302.74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7966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5245.29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893101.5199999999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190772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1788199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367606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2155805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Overlake Hospital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286485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654.31773557692236</v>
      </c>
      <c r="G202" s="294">
        <f>data!AW60</f>
        <v>0.14926923076923079</v>
      </c>
      <c r="H202" s="294">
        <f>data!AX60</f>
        <v>0</v>
      </c>
      <c r="I202" s="294">
        <f>data!AY60</f>
        <v>6.5816009615384621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108589992.03000015</v>
      </c>
      <c r="G203" s="287">
        <f>data!AW61</f>
        <v>21559.48</v>
      </c>
      <c r="H203" s="287">
        <f>data!AX61</f>
        <v>0</v>
      </c>
      <c r="I203" s="287">
        <f>data!AY61</f>
        <v>489971.18000000005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20594270</v>
      </c>
      <c r="G204" s="287">
        <f>data!AW62</f>
        <v>4784</v>
      </c>
      <c r="H204" s="287">
        <f>data!AX62</f>
        <v>0</v>
      </c>
      <c r="I204" s="287">
        <f>data!AY62</f>
        <v>154388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6051250.5399999991</v>
      </c>
      <c r="G205" s="287">
        <f>data!AW63</f>
        <v>22958.25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10948542.129999999</v>
      </c>
      <c r="G206" s="287">
        <f>data!AW64</f>
        <v>606.13</v>
      </c>
      <c r="H206" s="287">
        <f>data!AX64</f>
        <v>0</v>
      </c>
      <c r="I206" s="287">
        <f>data!AY64</f>
        <v>20431.86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263973.42000000004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3370380.6700000023</v>
      </c>
      <c r="G208" s="287">
        <f>data!AW66</f>
        <v>5834.2</v>
      </c>
      <c r="H208" s="287">
        <f>data!AX66</f>
        <v>0</v>
      </c>
      <c r="I208" s="287">
        <f>data!AY66</f>
        <v>0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4148227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6168580.11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2033892.7500000016</v>
      </c>
      <c r="G211" s="287">
        <f>data!AW69</f>
        <v>825.4</v>
      </c>
      <c r="H211" s="287">
        <f>data!AX69</f>
        <v>0</v>
      </c>
      <c r="I211" s="287">
        <f>data!AY69</f>
        <v>2651.48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-10383112.520000001</v>
      </c>
      <c r="G212" s="287">
        <f>-data!AW84</f>
        <v>-120627.14</v>
      </c>
      <c r="H212" s="287">
        <f>-data!AX84</f>
        <v>0</v>
      </c>
      <c r="I212" s="287">
        <f>-data!AY84</f>
        <v>0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151785996.13000014</v>
      </c>
      <c r="G213" s="287">
        <f>data!AW85</f>
        <v>-64059.680000000008</v>
      </c>
      <c r="H213" s="287">
        <f>data!AX85</f>
        <v>0</v>
      </c>
      <c r="I213" s="287">
        <f>data!AY85</f>
        <v>667442.52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24112090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2524655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193364951.88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195889606.88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3628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1071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18044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13.141129807692309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Overlake Hospital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445278</v>
      </c>
      <c r="D233" s="287">
        <f>data!BA59</f>
        <v>0</v>
      </c>
      <c r="E233" s="299"/>
      <c r="F233" s="299"/>
      <c r="G233" s="299"/>
      <c r="H233" s="287">
        <f>data!BE59</f>
        <v>628002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57.914673076923087</v>
      </c>
      <c r="D234" s="294">
        <f>data!BA60</f>
        <v>3.9800673076923077</v>
      </c>
      <c r="E234" s="294">
        <f>data!BB60</f>
        <v>18.58115384615385</v>
      </c>
      <c r="F234" s="294">
        <f>data!BC60</f>
        <v>0</v>
      </c>
      <c r="G234" s="294">
        <f>data!BD60</f>
        <v>11.673192307692307</v>
      </c>
      <c r="H234" s="294">
        <f>data!BE60</f>
        <v>41.23575480769231</v>
      </c>
      <c r="I234" s="294">
        <f>data!BF60</f>
        <v>67.658427884615378</v>
      </c>
    </row>
    <row r="235" ht="20.1" customHeight="1">
      <c r="A235" s="279">
        <v>6</v>
      </c>
      <c r="B235" s="287" t="s">
        <v>263</v>
      </c>
      <c r="C235" s="287">
        <f>data!AZ61</f>
        <v>3335892.8699999996</v>
      </c>
      <c r="D235" s="287">
        <f>data!BA61</f>
        <v>181089.24</v>
      </c>
      <c r="E235" s="287">
        <f>data!BB61</f>
        <v>1734563.7099999997</v>
      </c>
      <c r="F235" s="287">
        <f>data!BC61</f>
        <v>0</v>
      </c>
      <c r="G235" s="287">
        <f>data!BD61</f>
        <v>952043.08999999985</v>
      </c>
      <c r="H235" s="287">
        <f>data!BE61</f>
        <v>3497207.5899999989</v>
      </c>
      <c r="I235" s="287">
        <f>data!BF61</f>
        <v>3757856.2499999995</v>
      </c>
    </row>
    <row r="236" ht="20.1" customHeight="1">
      <c r="A236" s="279">
        <v>7</v>
      </c>
      <c r="B236" s="287" t="s">
        <v>11</v>
      </c>
      <c r="C236" s="287">
        <f>data!AZ62</f>
        <v>1020696</v>
      </c>
      <c r="D236" s="287">
        <f>data!BA62</f>
        <v>43109</v>
      </c>
      <c r="E236" s="287">
        <f>data!BB62</f>
        <v>421361</v>
      </c>
      <c r="F236" s="287">
        <f>data!BC62</f>
        <v>0</v>
      </c>
      <c r="G236" s="287">
        <f>data!BD62</f>
        <v>272764</v>
      </c>
      <c r="H236" s="287">
        <f>data!BE62</f>
        <v>921881</v>
      </c>
      <c r="I236" s="287">
        <f>data!BF62</f>
        <v>1088931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141001.42</v>
      </c>
      <c r="F237" s="287">
        <f>data!BC63</f>
        <v>0</v>
      </c>
      <c r="G237" s="287">
        <f>data!BD63</f>
        <v>0</v>
      </c>
      <c r="H237" s="287">
        <f>data!BE63</f>
        <v>-12056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2632560.39</v>
      </c>
      <c r="D238" s="287">
        <f>data!BA64</f>
        <v>0</v>
      </c>
      <c r="E238" s="287">
        <f>data!BB64</f>
        <v>21139.32</v>
      </c>
      <c r="F238" s="287">
        <f>data!BC64</f>
        <v>0</v>
      </c>
      <c r="G238" s="287">
        <f>data!BD64</f>
        <v>-61548.450000000012</v>
      </c>
      <c r="H238" s="287">
        <f>data!BE64</f>
        <v>773769.6100000001</v>
      </c>
      <c r="I238" s="287">
        <f>data!BF64</f>
        <v>395128.22000000003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-54.9</v>
      </c>
      <c r="H239" s="287">
        <f>data!BE65</f>
        <v>3584185.47</v>
      </c>
      <c r="I239" s="287">
        <f>data!BF65</f>
        <v>504296.66000000003</v>
      </c>
    </row>
    <row r="240" ht="20.1" customHeight="1">
      <c r="A240" s="279">
        <v>11</v>
      </c>
      <c r="B240" s="287" t="s">
        <v>526</v>
      </c>
      <c r="C240" s="287">
        <f>data!AZ66</f>
        <v>155798.99000000002</v>
      </c>
      <c r="D240" s="287">
        <f>data!BA66</f>
        <v>1529461.63</v>
      </c>
      <c r="E240" s="287">
        <f>data!BB66</f>
        <v>1019982.97</v>
      </c>
      <c r="F240" s="287">
        <f>data!BC66</f>
        <v>0</v>
      </c>
      <c r="G240" s="287">
        <f>data!BD66</f>
        <v>228729.84</v>
      </c>
      <c r="H240" s="287">
        <f>data!BE66</f>
        <v>4704338.5300000021</v>
      </c>
      <c r="I240" s="287">
        <f>data!BF66</f>
        <v>578928.60000000009</v>
      </c>
    </row>
    <row r="241" ht="20.1" customHeight="1">
      <c r="A241" s="279">
        <v>12</v>
      </c>
      <c r="B241" s="287" t="s">
        <v>16</v>
      </c>
      <c r="C241" s="287">
        <f>data!AZ67</f>
        <v>399173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55087</v>
      </c>
      <c r="H241" s="287">
        <f>data!BE67</f>
        <v>4996148</v>
      </c>
      <c r="I241" s="287">
        <f>data!BF67</f>
        <v>147963</v>
      </c>
    </row>
    <row r="242" ht="20.1" customHeight="1">
      <c r="A242" s="279">
        <v>13</v>
      </c>
      <c r="B242" s="287" t="s">
        <v>1010</v>
      </c>
      <c r="C242" s="287">
        <f>data!AZ68</f>
        <v>200420.66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519072.84</v>
      </c>
      <c r="I242" s="287">
        <f>data!BF68</f>
        <v>0</v>
      </c>
    </row>
    <row r="243" ht="20.1" customHeight="1">
      <c r="A243" s="279">
        <v>14</v>
      </c>
      <c r="B243" s="287" t="s">
        <v>1011</v>
      </c>
      <c r="C243" s="287">
        <f>data!AZ69</f>
        <v>1561.02</v>
      </c>
      <c r="D243" s="287">
        <f>data!BA69</f>
        <v>0</v>
      </c>
      <c r="E243" s="287">
        <f>data!BB69</f>
        <v>1928.86</v>
      </c>
      <c r="F243" s="287">
        <f>data!BC69</f>
        <v>0</v>
      </c>
      <c r="G243" s="287">
        <f>data!BD69</f>
        <v>5908.9400000000005</v>
      </c>
      <c r="H243" s="287">
        <f>data!BE69</f>
        <v>123076.3</v>
      </c>
      <c r="I243" s="287">
        <f>data!BF69</f>
        <v>5973.42</v>
      </c>
    </row>
    <row r="244" ht="20.1" customHeight="1">
      <c r="A244" s="279">
        <v>15</v>
      </c>
      <c r="B244" s="287" t="s">
        <v>284</v>
      </c>
      <c r="C244" s="287">
        <f>-data!AZ84</f>
        <v>-1920588.62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-444400.83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5825514.31</v>
      </c>
      <c r="D245" s="287">
        <f>data!BA85</f>
        <v>1753659.8699999999</v>
      </c>
      <c r="E245" s="287">
        <f>data!BB85</f>
        <v>3339977.28</v>
      </c>
      <c r="F245" s="287">
        <f>data!BC85</f>
        <v>0</v>
      </c>
      <c r="G245" s="287">
        <f>data!BD85</f>
        <v>1452929.52</v>
      </c>
      <c r="H245" s="287">
        <f>data!BE85</f>
        <v>18663222.510000005</v>
      </c>
      <c r="I245" s="287">
        <f>data!BF85</f>
        <v>6479077.15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15333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176115</v>
      </c>
      <c r="I252" s="303">
        <f>data!BF90</f>
        <v>5344</v>
      </c>
    </row>
    <row r="253" ht="20.1" customHeight="1">
      <c r="A253" s="279">
        <v>23</v>
      </c>
      <c r="B253" s="287" t="s">
        <v>1019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Overlake Hospital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6.4026057692307683</v>
      </c>
      <c r="D266" s="294">
        <f>data!BH60</f>
        <v>108.70396634615385</v>
      </c>
      <c r="E266" s="294">
        <f>data!BI60</f>
        <v>0</v>
      </c>
      <c r="F266" s="294">
        <f>data!BJ60</f>
        <v>23.888110576923069</v>
      </c>
      <c r="G266" s="294">
        <f>data!BK60</f>
        <v>33.694807692307691</v>
      </c>
      <c r="H266" s="294">
        <f>data!BL60</f>
        <v>62.406927884615392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372971.58000000007</v>
      </c>
      <c r="D267" s="287">
        <f>data!BH61</f>
        <v>13091081.819999993</v>
      </c>
      <c r="E267" s="287">
        <f>data!BI61</f>
        <v>0</v>
      </c>
      <c r="F267" s="287">
        <f>data!BJ61</f>
        <v>2355220.6</v>
      </c>
      <c r="G267" s="287">
        <f>data!BK61</f>
        <v>2372397.05</v>
      </c>
      <c r="H267" s="287">
        <f>data!BL61</f>
        <v>3729754.02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91951</v>
      </c>
      <c r="D268" s="287">
        <f>data!BH62</f>
        <v>3137862</v>
      </c>
      <c r="E268" s="287">
        <f>data!BI62</f>
        <v>0</v>
      </c>
      <c r="F268" s="287">
        <f>data!BJ62</f>
        <v>578324</v>
      </c>
      <c r="G268" s="287">
        <f>data!BK62</f>
        <v>642175</v>
      </c>
      <c r="H268" s="287">
        <f>data!BL62</f>
        <v>1020384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741737.34</v>
      </c>
      <c r="E269" s="287">
        <f>data!BI63</f>
        <v>0</v>
      </c>
      <c r="F269" s="287">
        <f>data!BJ63</f>
        <v>419436.4</v>
      </c>
      <c r="G269" s="287">
        <f>data!BK63</f>
        <v>248696.62</v>
      </c>
      <c r="H269" s="287">
        <f>data!BL63</f>
        <v>-6.42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276.35</v>
      </c>
      <c r="D270" s="287">
        <f>data!BH64</f>
        <v>371144.02999999991</v>
      </c>
      <c r="E270" s="287">
        <f>data!BI64</f>
        <v>0</v>
      </c>
      <c r="F270" s="287">
        <f>data!BJ64</f>
        <v>21857.839999999997</v>
      </c>
      <c r="G270" s="287">
        <f>data!BK64</f>
        <v>43821.75</v>
      </c>
      <c r="H270" s="287">
        <f>data!BL64</f>
        <v>54903.219999999994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0</v>
      </c>
      <c r="D271" s="287">
        <f>data!BH65</f>
        <v>1041313.8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1394.9399999999998</v>
      </c>
      <c r="D272" s="287">
        <f>data!BH66</f>
        <v>14029807.670000002</v>
      </c>
      <c r="E272" s="287">
        <f>data!BI66</f>
        <v>0</v>
      </c>
      <c r="F272" s="287">
        <f>data!BJ66</f>
        <v>288550.95</v>
      </c>
      <c r="G272" s="287">
        <f>data!BK66</f>
        <v>2345199.39</v>
      </c>
      <c r="H272" s="287">
        <f>data!BL66</f>
        <v>494062.44</v>
      </c>
      <c r="I272" s="287">
        <f>data!BM66</f>
        <v>1821052.56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3951268</v>
      </c>
      <c r="E273" s="287">
        <f>data!BI67</f>
        <v>0</v>
      </c>
      <c r="F273" s="287">
        <f>data!BJ67</f>
        <v>55548</v>
      </c>
      <c r="G273" s="287">
        <f>data!BK67</f>
        <v>10955</v>
      </c>
      <c r="H273" s="287">
        <f>data!BL67</f>
        <v>59431</v>
      </c>
      <c r="I273" s="287">
        <f>data!BM67</f>
        <v>0</v>
      </c>
    </row>
    <row r="274" ht="20.1" customHeight="1">
      <c r="A274" s="279">
        <v>13</v>
      </c>
      <c r="B274" s="287" t="s">
        <v>1010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1011</v>
      </c>
      <c r="C275" s="287">
        <f>data!BG69</f>
        <v>0</v>
      </c>
      <c r="D275" s="287">
        <f>data!BH69</f>
        <v>141044.86</v>
      </c>
      <c r="E275" s="287">
        <f>data!BI69</f>
        <v>0</v>
      </c>
      <c r="F275" s="287">
        <f>data!BJ69</f>
        <v>8360.93</v>
      </c>
      <c r="G275" s="287">
        <f>data!BK69</f>
        <v>15226.439999999999</v>
      </c>
      <c r="H275" s="287">
        <f>data!BL69</f>
        <v>4547.09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-374210.7</v>
      </c>
      <c r="E276" s="287">
        <f>-data!BI84</f>
        <v>0</v>
      </c>
      <c r="F276" s="287">
        <f>-data!BJ84</f>
        <v>-186618.82</v>
      </c>
      <c r="G276" s="287">
        <f>-data!BK84</f>
        <v>-352438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1012</v>
      </c>
      <c r="C277" s="287">
        <f>data!BG85</f>
        <v>466593.87000000005</v>
      </c>
      <c r="D277" s="287">
        <f>data!BH85</f>
        <v>36131048.819999993</v>
      </c>
      <c r="E277" s="287">
        <f>data!BI85</f>
        <v>0</v>
      </c>
      <c r="F277" s="287">
        <f>data!BJ85</f>
        <v>3540679.9000000004</v>
      </c>
      <c r="G277" s="287">
        <f>data!BK85</f>
        <v>5326033.2500000009</v>
      </c>
      <c r="H277" s="287">
        <f>data!BL85</f>
        <v>5363075.35</v>
      </c>
      <c r="I277" s="287">
        <f>data!BM85</f>
        <v>1821052.56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0</v>
      </c>
      <c r="D284" s="303">
        <f>data!BH90</f>
        <v>4868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2481</v>
      </c>
      <c r="I284" s="303">
        <f>data!BM90</f>
        <v>0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1437</v>
      </c>
      <c r="E286" s="303">
        <f>data!BI92</f>
        <v>0</v>
      </c>
      <c r="F286" s="302" t="str">
        <f>IF(data!BJ78&gt;0,data!BJ78,"")</f>
      </c>
      <c r="G286" s="303">
        <f>data!BK92</f>
        <v>0</v>
      </c>
      <c r="H286" s="303">
        <f>data!BL92</f>
        <v>732</v>
      </c>
      <c r="I286" s="303">
        <f>data!BM92</f>
        <v>0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Overlake Hospital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23.371370192307694</v>
      </c>
      <c r="D298" s="294">
        <f>data!BO60</f>
        <v>4.719168269230769</v>
      </c>
      <c r="E298" s="294">
        <f>data!BP60</f>
        <v>18.496966346153847</v>
      </c>
      <c r="F298" s="294">
        <f>data!BQ60</f>
        <v>0</v>
      </c>
      <c r="G298" s="294">
        <f>data!BR60</f>
        <v>26.886456730769233</v>
      </c>
      <c r="H298" s="294">
        <f>data!BS60</f>
        <v>2.0631538461538463</v>
      </c>
      <c r="I298" s="294">
        <f>data!BT60</f>
        <v>1.2581057692307693</v>
      </c>
    </row>
    <row r="299" ht="20.1" customHeight="1">
      <c r="A299" s="279">
        <v>6</v>
      </c>
      <c r="B299" s="287" t="s">
        <v>263</v>
      </c>
      <c r="C299" s="287">
        <f>data!BN61</f>
        <v>6473783.1</v>
      </c>
      <c r="D299" s="287">
        <f>data!BO61</f>
        <v>415701.77</v>
      </c>
      <c r="E299" s="287">
        <f>data!BP61</f>
        <v>2176221.0399999996</v>
      </c>
      <c r="F299" s="287">
        <f>data!BQ61</f>
        <v>0</v>
      </c>
      <c r="G299" s="287">
        <f>data!BR61</f>
        <v>3623266.0399999996</v>
      </c>
      <c r="H299" s="287">
        <f>data!BS61</f>
        <v>152428.2</v>
      </c>
      <c r="I299" s="287">
        <f>data!BT61</f>
        <v>114556.16</v>
      </c>
    </row>
    <row r="300" ht="20.1" customHeight="1">
      <c r="A300" s="279">
        <v>7</v>
      </c>
      <c r="B300" s="287" t="s">
        <v>11</v>
      </c>
      <c r="C300" s="287">
        <f>data!BN62</f>
        <v>2158400</v>
      </c>
      <c r="D300" s="287">
        <f>data!BO62</f>
        <v>108787</v>
      </c>
      <c r="E300" s="287">
        <f>data!BP62</f>
        <v>517262</v>
      </c>
      <c r="F300" s="287">
        <f>data!BQ62</f>
        <v>0</v>
      </c>
      <c r="G300" s="287">
        <f>data!BR62</f>
        <v>4185733</v>
      </c>
      <c r="H300" s="287">
        <f>data!BS62</f>
        <v>39773</v>
      </c>
      <c r="I300" s="287">
        <f>data!BT62</f>
        <v>24518</v>
      </c>
    </row>
    <row r="301" ht="20.1" customHeight="1">
      <c r="A301" s="279">
        <v>8</v>
      </c>
      <c r="B301" s="287" t="s">
        <v>264</v>
      </c>
      <c r="C301" s="287">
        <f>data!BN63</f>
        <v>3111660.2300000004</v>
      </c>
      <c r="D301" s="287">
        <f>data!BO63</f>
        <v>7296</v>
      </c>
      <c r="E301" s="287">
        <f>data!BP63</f>
        <v>262782.37</v>
      </c>
      <c r="F301" s="287">
        <f>data!BQ63</f>
        <v>0</v>
      </c>
      <c r="G301" s="287">
        <f>data!BR63</f>
        <v>136498.57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83495.93</v>
      </c>
      <c r="D302" s="287">
        <f>data!BO64</f>
        <v>16805.600000000002</v>
      </c>
      <c r="E302" s="287">
        <f>data!BP64</f>
        <v>79371.910000000018</v>
      </c>
      <c r="F302" s="287">
        <f>data!BQ64</f>
        <v>0</v>
      </c>
      <c r="G302" s="287">
        <f>data!BR64</f>
        <v>55299.35</v>
      </c>
      <c r="H302" s="287">
        <f>data!BS64</f>
        <v>6486.39</v>
      </c>
      <c r="I302" s="287">
        <f>data!BT64</f>
        <v>20</v>
      </c>
    </row>
    <row r="303" ht="20.1" customHeight="1">
      <c r="A303" s="279">
        <v>10</v>
      </c>
      <c r="B303" s="287" t="s">
        <v>525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220584.27000000002</v>
      </c>
      <c r="D304" s="287">
        <f>data!BO66</f>
        <v>2289.05</v>
      </c>
      <c r="E304" s="287">
        <f>data!BP66</f>
        <v>1740164.34</v>
      </c>
      <c r="F304" s="287">
        <f>data!BQ66</f>
        <v>0</v>
      </c>
      <c r="G304" s="287">
        <f>data!BR66</f>
        <v>297120.37</v>
      </c>
      <c r="H304" s="287">
        <f>data!BS66</f>
        <v>988.97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12051</v>
      </c>
      <c r="D305" s="287">
        <f>data!BO67</f>
        <v>0</v>
      </c>
      <c r="E305" s="287">
        <f>data!BP67</f>
        <v>6357</v>
      </c>
      <c r="F305" s="287">
        <f>data!BQ67</f>
        <v>0</v>
      </c>
      <c r="G305" s="287">
        <f>data!BR67</f>
        <v>0</v>
      </c>
      <c r="H305" s="287">
        <f>data!BS67</f>
        <v>11675</v>
      </c>
      <c r="I305" s="287">
        <f>data!BT67</f>
        <v>0</v>
      </c>
    </row>
    <row r="306" ht="20.1" customHeight="1">
      <c r="A306" s="279">
        <v>13</v>
      </c>
      <c r="B306" s="287" t="s">
        <v>1010</v>
      </c>
      <c r="C306" s="287">
        <f>data!BN68</f>
        <v>433630.72</v>
      </c>
      <c r="D306" s="287">
        <f>data!BO68</f>
        <v>57492.96</v>
      </c>
      <c r="E306" s="287">
        <f>data!BP68</f>
        <v>139596.32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633266.11999999988</v>
      </c>
      <c r="D307" s="287">
        <f>data!BO69</f>
        <v>295</v>
      </c>
      <c r="E307" s="287">
        <f>data!BP69</f>
        <v>2095338.5499999998</v>
      </c>
      <c r="F307" s="287">
        <f>data!BQ69</f>
        <v>0</v>
      </c>
      <c r="G307" s="287">
        <f>data!BR69</f>
        <v>1534911.73</v>
      </c>
      <c r="H307" s="287">
        <f>data!BS69</f>
        <v>6961.5700000000006</v>
      </c>
      <c r="I307" s="287">
        <f>data!BT69</f>
        <v>759.34</v>
      </c>
    </row>
    <row r="308" ht="20.1" customHeight="1">
      <c r="A308" s="279">
        <v>15</v>
      </c>
      <c r="B308" s="287" t="s">
        <v>284</v>
      </c>
      <c r="C308" s="287">
        <f>-data!BN84</f>
        <v>-150313.35</v>
      </c>
      <c r="D308" s="287">
        <f>-data!BO84</f>
        <v>0</v>
      </c>
      <c r="E308" s="287">
        <f>-data!BP84</f>
        <v>-3135152.17</v>
      </c>
      <c r="F308" s="287">
        <f>-data!BQ84</f>
        <v>0</v>
      </c>
      <c r="G308" s="287">
        <f>-data!BR84</f>
        <v>-150055.18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12976558.02</v>
      </c>
      <c r="D309" s="287">
        <f>data!BO85</f>
        <v>608667.38</v>
      </c>
      <c r="E309" s="287">
        <f>data!BP85</f>
        <v>3881941.3600000003</v>
      </c>
      <c r="F309" s="287">
        <f>data!BQ85</f>
        <v>0</v>
      </c>
      <c r="G309" s="287">
        <f>data!BR85</f>
        <v>9682773.879999999</v>
      </c>
      <c r="H309" s="287">
        <f>data!BS85</f>
        <v>218313.13000000003</v>
      </c>
      <c r="I309" s="287">
        <f>data!BT85</f>
        <v>139853.5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0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0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Overlake Hospital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33.396278846153848</v>
      </c>
      <c r="E330" s="294">
        <f>data!BW60</f>
        <v>4.7006105769230766</v>
      </c>
      <c r="F330" s="294">
        <f>data!BX60</f>
        <v>9.2259230769230776</v>
      </c>
      <c r="G330" s="294">
        <f>data!BY60</f>
        <v>22.413605769230777</v>
      </c>
      <c r="H330" s="294">
        <f>data!BZ60</f>
        <v>48.667572115384623</v>
      </c>
      <c r="I330" s="294">
        <f>data!CA60</f>
        <v>29.580701923076926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2476607.56</v>
      </c>
      <c r="E331" s="306">
        <f>data!BW61</f>
        <v>365913.76</v>
      </c>
      <c r="F331" s="306">
        <f>data!BX61</f>
        <v>1100409.25</v>
      </c>
      <c r="G331" s="306">
        <f>data!BY61</f>
        <v>2681479.5900000003</v>
      </c>
      <c r="H331" s="306">
        <f>data!BZ61</f>
        <v>4061342.7900000005</v>
      </c>
      <c r="I331" s="306">
        <f>data!CA61</f>
        <v>3104298.9000000004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663364</v>
      </c>
      <c r="E332" s="306">
        <f>data!BW62</f>
        <v>105989</v>
      </c>
      <c r="F332" s="306">
        <f>data!BX62</f>
        <v>257959</v>
      </c>
      <c r="G332" s="306">
        <f>data!BY62</f>
        <v>568145</v>
      </c>
      <c r="H332" s="306">
        <f>data!BZ62</f>
        <v>1155393</v>
      </c>
      <c r="I332" s="306">
        <f>data!CA62</f>
        <v>619793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509824.03</v>
      </c>
      <c r="E333" s="306">
        <f>data!BW63</f>
        <v>155421.95</v>
      </c>
      <c r="F333" s="306">
        <f>data!BX63</f>
        <v>0</v>
      </c>
      <c r="G333" s="306">
        <f>data!BY63</f>
        <v>214577.57</v>
      </c>
      <c r="H333" s="306">
        <f>data!BZ63</f>
        <v>1899999.25</v>
      </c>
      <c r="I333" s="306">
        <f>data!CA63</f>
        <v>8507.38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14542.829999999998</v>
      </c>
      <c r="E334" s="306">
        <f>data!BW64</f>
        <v>154684.91</v>
      </c>
      <c r="F334" s="306">
        <f>data!BX64</f>
        <v>127.15</v>
      </c>
      <c r="G334" s="306">
        <f>data!BY64</f>
        <v>198084.82000000004</v>
      </c>
      <c r="H334" s="306">
        <f>data!BZ64</f>
        <v>1433.71</v>
      </c>
      <c r="I334" s="306">
        <f>data!CA64</f>
        <v>19246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-55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170860.85</v>
      </c>
      <c r="E336" s="306">
        <f>data!BW66</f>
        <v>87714.720000000016</v>
      </c>
      <c r="F336" s="306">
        <f>data!BX66</f>
        <v>133823.48</v>
      </c>
      <c r="G336" s="306">
        <f>data!BY66</f>
        <v>11662.720000000001</v>
      </c>
      <c r="H336" s="306">
        <f>data!BZ66</f>
        <v>115469.17</v>
      </c>
      <c r="I336" s="306">
        <f>data!CA66</f>
        <v>59796.88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0</v>
      </c>
      <c r="E337" s="306">
        <f>data!BW67</f>
        <v>64167</v>
      </c>
      <c r="F337" s="306">
        <f>data!BX67</f>
        <v>5021</v>
      </c>
      <c r="G337" s="306">
        <f>data!BY67</f>
        <v>146027</v>
      </c>
      <c r="H337" s="306">
        <f>data!BZ67</f>
        <v>76960</v>
      </c>
      <c r="I337" s="306">
        <f>data!CA67</f>
        <v>148709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1011</v>
      </c>
      <c r="C339" s="306">
        <f>data!BU69</f>
        <v>0</v>
      </c>
      <c r="D339" s="306">
        <f>data!BV69</f>
        <v>9190.23</v>
      </c>
      <c r="E339" s="306">
        <f>data!BW69</f>
        <v>5731.38</v>
      </c>
      <c r="F339" s="306">
        <f>data!BX69</f>
        <v>270</v>
      </c>
      <c r="G339" s="306">
        <f>data!BY69</f>
        <v>75874.87</v>
      </c>
      <c r="H339" s="306">
        <f>data!BZ69</f>
        <v>1027.2</v>
      </c>
      <c r="I339" s="306">
        <f>data!CA69</f>
        <v>42891.200000000004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-30.2</v>
      </c>
      <c r="E340" s="287">
        <f>-data!BW84</f>
        <v>-118050</v>
      </c>
      <c r="F340" s="287">
        <f>-data!BX84</f>
        <v>0</v>
      </c>
      <c r="G340" s="287">
        <f>-data!BY84</f>
        <v>-211373.03</v>
      </c>
      <c r="H340" s="287">
        <f>-data!BZ84</f>
        <v>0</v>
      </c>
      <c r="I340" s="287">
        <f>-data!CA84</f>
        <v>-42482.5</v>
      </c>
    </row>
    <row r="341" ht="20.1" customHeight="1">
      <c r="A341" s="279">
        <v>16</v>
      </c>
      <c r="B341" s="295" t="s">
        <v>1012</v>
      </c>
      <c r="C341" s="287">
        <f>data!BU85</f>
        <v>0</v>
      </c>
      <c r="D341" s="287">
        <f>data!BV85</f>
        <v>3844359.3</v>
      </c>
      <c r="E341" s="287">
        <f>data!BW85</f>
        <v>821572.72</v>
      </c>
      <c r="F341" s="287">
        <f>data!BX85</f>
        <v>1497609.88</v>
      </c>
      <c r="G341" s="287">
        <f>data!BY85</f>
        <v>3684423.5400000005</v>
      </c>
      <c r="H341" s="287">
        <f>data!BZ85</f>
        <v>7311625.120000001</v>
      </c>
      <c r="I341" s="287">
        <f>data!CA85</f>
        <v>3960759.8600000003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0</v>
      </c>
      <c r="D348" s="303">
        <f>data!BV90</f>
        <v>0</v>
      </c>
      <c r="E348" s="303">
        <f>data!BW90</f>
        <v>2676</v>
      </c>
      <c r="F348" s="303">
        <f>data!BX90</f>
        <v>0</v>
      </c>
      <c r="G348" s="303">
        <f>data!BY90</f>
        <v>6316</v>
      </c>
      <c r="H348" s="303">
        <f>data!BZ90</f>
        <v>0</v>
      </c>
      <c r="I348" s="303">
        <f>data!CA90</f>
        <v>6432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0</v>
      </c>
      <c r="D350" s="303">
        <f>data!BV92</f>
        <v>0</v>
      </c>
      <c r="E350" s="303">
        <f>data!BW92</f>
        <v>790</v>
      </c>
      <c r="F350" s="303">
        <f>data!BX92</f>
        <v>0</v>
      </c>
      <c r="G350" s="303">
        <f>data!BY92</f>
        <v>1865</v>
      </c>
      <c r="H350" s="303">
        <f>data!BZ92</f>
        <v>0</v>
      </c>
      <c r="I350" s="303">
        <f>data!CA92</f>
        <v>1899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31990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Overlake Hospital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9.7133942307692287</v>
      </c>
      <c r="D362" s="294">
        <f>data!CC60</f>
        <v>91.71087980769228</v>
      </c>
      <c r="E362" s="309"/>
      <c r="F362" s="297"/>
      <c r="G362" s="297"/>
      <c r="H362" s="297"/>
      <c r="I362" s="310">
        <f>data!CE60</f>
        <v>2754.3619038461552</v>
      </c>
    </row>
    <row r="363" ht="20.1" customHeight="1">
      <c r="A363" s="279">
        <v>6</v>
      </c>
      <c r="B363" s="287" t="s">
        <v>263</v>
      </c>
      <c r="C363" s="306">
        <f>data!CB61</f>
        <v>834593.54</v>
      </c>
      <c r="D363" s="306">
        <f>data!CC61</f>
        <v>13421067.27</v>
      </c>
      <c r="E363" s="311"/>
      <c r="F363" s="311"/>
      <c r="G363" s="311"/>
      <c r="H363" s="311"/>
      <c r="I363" s="306">
        <f>data!CE61</f>
        <v>313949984.71000022</v>
      </c>
    </row>
    <row r="364" ht="20.1" customHeight="1">
      <c r="A364" s="279">
        <v>7</v>
      </c>
      <c r="B364" s="287" t="s">
        <v>11</v>
      </c>
      <c r="C364" s="306">
        <f>data!CB62</f>
        <v>210179</v>
      </c>
      <c r="D364" s="306">
        <f>data!CC62</f>
        <v>2381513</v>
      </c>
      <c r="E364" s="311"/>
      <c r="F364" s="311"/>
      <c r="G364" s="311"/>
      <c r="H364" s="311"/>
      <c r="I364" s="306">
        <f>data!CE62</f>
        <v>73508296</v>
      </c>
    </row>
    <row r="365" ht="20.1" customHeight="1">
      <c r="A365" s="279">
        <v>8</v>
      </c>
      <c r="B365" s="287" t="s">
        <v>264</v>
      </c>
      <c r="C365" s="306">
        <f>data!CB63</f>
        <v>5625</v>
      </c>
      <c r="D365" s="306">
        <f>data!CC63</f>
        <v>1058786.4599999997</v>
      </c>
      <c r="E365" s="311"/>
      <c r="F365" s="311"/>
      <c r="G365" s="311"/>
      <c r="H365" s="311"/>
      <c r="I365" s="306">
        <f>data!CE63</f>
        <v>60933525.080000006</v>
      </c>
    </row>
    <row r="366" ht="20.1" customHeight="1">
      <c r="A366" s="279">
        <v>9</v>
      </c>
      <c r="B366" s="287" t="s">
        <v>265</v>
      </c>
      <c r="C366" s="306">
        <f>data!CB64</f>
        <v>32453.21</v>
      </c>
      <c r="D366" s="306">
        <f>data!CC64</f>
        <v>-1328326.4700000007</v>
      </c>
      <c r="E366" s="311"/>
      <c r="F366" s="311"/>
      <c r="G366" s="311"/>
      <c r="H366" s="311"/>
      <c r="I366" s="306">
        <f>data!CE64</f>
        <v>104538018.96999992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34560.06</v>
      </c>
      <c r="E367" s="311"/>
      <c r="F367" s="311"/>
      <c r="G367" s="311"/>
      <c r="H367" s="311"/>
      <c r="I367" s="306">
        <f>data!CE65</f>
        <v>5478292.46</v>
      </c>
    </row>
    <row r="368" ht="20.1" customHeight="1">
      <c r="A368" s="279">
        <v>11</v>
      </c>
      <c r="B368" s="287" t="s">
        <v>526</v>
      </c>
      <c r="C368" s="306">
        <f>data!CB66</f>
        <v>270263.97000000003</v>
      </c>
      <c r="D368" s="306">
        <f>data!CC66</f>
        <v>2081667.8</v>
      </c>
      <c r="E368" s="311"/>
      <c r="F368" s="311"/>
      <c r="G368" s="311"/>
      <c r="H368" s="311"/>
      <c r="I368" s="306">
        <f>data!CE66</f>
        <v>55037959.67</v>
      </c>
    </row>
    <row r="369" ht="20.1" customHeight="1">
      <c r="A369" s="279">
        <v>12</v>
      </c>
      <c r="B369" s="287" t="s">
        <v>16</v>
      </c>
      <c r="C369" s="306">
        <f>data!CB67</f>
        <v>533</v>
      </c>
      <c r="D369" s="306">
        <f>data!CC67</f>
        <v>283001</v>
      </c>
      <c r="E369" s="311"/>
      <c r="F369" s="311"/>
      <c r="G369" s="311"/>
      <c r="H369" s="311"/>
      <c r="I369" s="306">
        <f>data!CE67</f>
        <v>31645512</v>
      </c>
    </row>
    <row r="370" ht="20.1" customHeight="1">
      <c r="A370" s="279">
        <v>13</v>
      </c>
      <c r="B370" s="287" t="s">
        <v>1010</v>
      </c>
      <c r="C370" s="306">
        <f>data!CB68</f>
        <v>246156.14</v>
      </c>
      <c r="D370" s="306">
        <f>data!CC68</f>
        <v>6633230.72</v>
      </c>
      <c r="E370" s="311"/>
      <c r="F370" s="311"/>
      <c r="G370" s="311"/>
      <c r="H370" s="311"/>
      <c r="I370" s="306">
        <f>data!CE68</f>
        <v>17780039.060000002</v>
      </c>
    </row>
    <row r="371" ht="20.1" customHeight="1">
      <c r="A371" s="279">
        <v>14</v>
      </c>
      <c r="B371" s="287" t="s">
        <v>1011</v>
      </c>
      <c r="C371" s="306">
        <f>data!CB69</f>
        <v>69056.78</v>
      </c>
      <c r="D371" s="306">
        <f>data!CC69</f>
        <v>-12180.339999999851</v>
      </c>
      <c r="E371" s="306">
        <f>data!CD69</f>
        <v>44915071.410000011</v>
      </c>
      <c r="F371" s="311"/>
      <c r="G371" s="311"/>
      <c r="H371" s="311"/>
      <c r="I371" s="306">
        <f>data!CE69</f>
        <v>69769569.50000003</v>
      </c>
    </row>
    <row r="372" ht="20.1" customHeight="1">
      <c r="A372" s="279">
        <v>15</v>
      </c>
      <c r="B372" s="287" t="s">
        <v>284</v>
      </c>
      <c r="C372" s="287">
        <f>-data!CB84</f>
        <v>-112102.93</v>
      </c>
      <c r="D372" s="287">
        <f>-data!CC84</f>
        <v>850952.41999999993</v>
      </c>
      <c r="E372" s="287">
        <f>-data!CD84</f>
        <v>373187.08</v>
      </c>
      <c r="F372" s="297"/>
      <c r="G372" s="297"/>
      <c r="H372" s="297"/>
      <c r="I372" s="287">
        <f>-data!CE84</f>
        <v>-17443727.070000008</v>
      </c>
    </row>
    <row r="373" ht="20.1" customHeight="1">
      <c r="A373" s="279">
        <v>16</v>
      </c>
      <c r="B373" s="295" t="s">
        <v>1012</v>
      </c>
      <c r="C373" s="306">
        <f>data!CB85</f>
        <v>1556757.71</v>
      </c>
      <c r="D373" s="306">
        <f>data!CC85</f>
        <v>25404271.92</v>
      </c>
      <c r="E373" s="306">
        <f>data!CD85</f>
        <v>45288258.49000001</v>
      </c>
      <c r="F373" s="311"/>
      <c r="G373" s="311"/>
      <c r="H373" s="311"/>
      <c r="I373" s="287">
        <f>data!CE85</f>
        <v>697753743.31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989530631.93000031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1049946299.27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2039476931.1999998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628002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286485</v>
      </c>
    </row>
    <row r="382" ht="20.1" customHeight="1">
      <c r="A382" s="279">
        <v>24</v>
      </c>
      <c r="B382" s="287" t="s">
        <v>1020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127307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2063401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565.61776923076923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1069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1070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131</v>
      </c>
      <c r="C2" s="12" t="str">
        <f>SUBSTITUTE(LEFT(data!C98,49),",","")</f>
        <v>Overlake Hospital Medical Center</v>
      </c>
      <c r="D2" s="12" t="str">
        <f>LEFT(data!C99,49)</f>
        <v>1035 116th Ave NE</v>
      </c>
      <c r="E2" s="12" t="str">
        <f>RIGHT(data!C100,100)</f>
        <v>Bellevue</v>
      </c>
      <c r="F2" s="12" t="str">
        <f>RIGHT(data!C101,100)</f>
        <v>WA</v>
      </c>
      <c r="G2" s="12" t="str">
        <f>RIGHT(data!C102,100)</f>
        <v>98004</v>
      </c>
      <c r="H2" s="12" t="str">
        <f>RIGHT(data!C103,100)</f>
        <v>King</v>
      </c>
      <c r="I2" s="12" t="str">
        <f>LEFT(data!C104,49)</f>
        <v>J. Michael Marsh</v>
      </c>
      <c r="J2" s="12" t="str">
        <f>LEFT(data!C105,49)</f>
        <v>Andrew Tokar</v>
      </c>
      <c r="K2" s="12" t="str">
        <f>LEFT(data!C107,49)</f>
        <v>425-688-5000</v>
      </c>
      <c r="L2" s="12" t="str">
        <f>LEFT(data!C107,49)</f>
        <v>425-688-5000</v>
      </c>
      <c r="M2" s="12" t="str">
        <f>LEFT(data!C109,49)</f>
        <v>Eric Teshima</v>
      </c>
      <c r="N2" s="12" t="str">
        <f>LEFT(data!C110,49)</f>
        <v>eric.teshima@overlakehospital.org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131</v>
      </c>
      <c r="B2" s="224" t="str">
        <f>RIGHT(data!C96,4)</f>
        <v>2022</v>
      </c>
      <c r="C2" s="16" t="s">
        <v>1170</v>
      </c>
      <c r="D2" s="223">
        <f>ROUND(data!C181,0)</f>
        <v>20638215</v>
      </c>
      <c r="E2" s="223">
        <f>ROUND(data!C182,0)</f>
        <v>86734</v>
      </c>
      <c r="F2" s="223">
        <f>ROUND(data!C183,0)</f>
        <v>2975627</v>
      </c>
      <c r="G2" s="223">
        <f>ROUND(data!C184,0)</f>
        <v>30671888</v>
      </c>
      <c r="H2" s="223">
        <f>ROUND(data!C185,0)</f>
        <v>0</v>
      </c>
      <c r="I2" s="223">
        <f>ROUND(data!C186,0)</f>
        <v>15403402</v>
      </c>
      <c r="J2" s="223">
        <f>ROUND(data!C187+data!C188,0)</f>
        <v>3732430</v>
      </c>
      <c r="K2" s="223">
        <f>ROUND(data!C191,0)</f>
        <v>17544160</v>
      </c>
      <c r="L2" s="223">
        <f>ROUND(data!C192,0)</f>
        <v>235879</v>
      </c>
      <c r="M2" s="223">
        <f>ROUND(data!C195,0)</f>
        <v>9820417</v>
      </c>
      <c r="N2" s="223">
        <f>ROUND(data!C196,0)</f>
        <v>2454935</v>
      </c>
      <c r="O2" s="223">
        <f>ROUND(data!C199,0)</f>
        <v>757555</v>
      </c>
      <c r="P2" s="223">
        <f>ROUND(data!C200,0)</f>
        <v>20928551</v>
      </c>
      <c r="Q2" s="223">
        <f>ROUND(data!C201,0)</f>
        <v>0</v>
      </c>
      <c r="R2" s="223">
        <f>ROUND(data!C204,0)</f>
        <v>717165</v>
      </c>
      <c r="S2" s="223">
        <f>ROUND(data!C205,0)</f>
        <v>10236447</v>
      </c>
      <c r="T2" s="223">
        <f>ROUND(data!B211,0)</f>
        <v>2151141</v>
      </c>
      <c r="U2" s="223">
        <f>ROUND(data!C211,0)</f>
        <v>905000</v>
      </c>
      <c r="V2" s="223">
        <f>ROUND(data!D211,0)</f>
        <v>0</v>
      </c>
      <c r="W2" s="223">
        <f>ROUND(data!B212,0)</f>
        <v>4691709</v>
      </c>
      <c r="X2" s="223">
        <f>ROUND(data!C212,0)</f>
        <v>0</v>
      </c>
      <c r="Y2" s="223">
        <f>ROUND(data!D212,0)</f>
        <v>137063</v>
      </c>
      <c r="Z2" s="223">
        <f>ROUND(data!B213,0)</f>
        <v>452798854</v>
      </c>
      <c r="AA2" s="223">
        <f>ROUND(data!C213,0)</f>
        <v>43346169</v>
      </c>
      <c r="AB2" s="223">
        <f>ROUND(data!D213,0)</f>
        <v>2771895</v>
      </c>
      <c r="AC2" s="223">
        <f>ROUND(data!B214,0)</f>
        <v>56662555</v>
      </c>
      <c r="AD2" s="223">
        <f>ROUND(data!C214,0)</f>
        <v>6951919</v>
      </c>
      <c r="AE2" s="223">
        <f>ROUND(data!D214,0)</f>
        <v>1755254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237174274</v>
      </c>
      <c r="AJ2" s="223">
        <f>ROUND(data!C216,0)</f>
        <v>18980139</v>
      </c>
      <c r="AK2" s="223">
        <f>ROUND(data!D216,0)</f>
        <v>873000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20618967</v>
      </c>
      <c r="AS2" s="223">
        <f>ROUND(data!C219,0)</f>
        <v>-10105248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4237622</v>
      </c>
      <c r="AY2" s="223">
        <f>ROUND(data!C225,0)</f>
        <v>91678</v>
      </c>
      <c r="AZ2" s="223">
        <f>ROUND(data!D225,0)</f>
        <v>137063</v>
      </c>
      <c r="BA2" s="223">
        <f>ROUND(data!B226,0)</f>
        <v>140586220</v>
      </c>
      <c r="BB2" s="223">
        <f>ROUND(data!C226,0)</f>
        <v>15592041</v>
      </c>
      <c r="BC2" s="223">
        <f>ROUND(data!D226,0)</f>
        <v>2771895</v>
      </c>
      <c r="BD2" s="223">
        <f>ROUND(data!B227,0)</f>
        <v>38305798</v>
      </c>
      <c r="BE2" s="223">
        <f>ROUND(data!C227,0)</f>
        <v>3338463</v>
      </c>
      <c r="BF2" s="223">
        <f>ROUND(data!D227,0)</f>
        <v>1755254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186626880</v>
      </c>
      <c r="BK2" s="223">
        <f>ROUND(data!C229,0)</f>
        <v>18013910</v>
      </c>
      <c r="BL2" s="223">
        <f>ROUND(data!D229,0)</f>
        <v>825619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710027507</v>
      </c>
      <c r="BW2" s="223">
        <f>ROUND(data!C240,0)</f>
        <v>131745720</v>
      </c>
      <c r="BX2" s="223">
        <f>ROUND(data!C241,0)</f>
        <v>8974955</v>
      </c>
      <c r="BY2" s="223">
        <f>ROUND(data!C242,0)</f>
        <v>11831536</v>
      </c>
      <c r="BZ2" s="223">
        <f>ROUND(data!C243,0)</f>
        <v>519304875</v>
      </c>
      <c r="CA2" s="223">
        <f>ROUND(data!C244,0)</f>
        <v>1461606</v>
      </c>
      <c r="CB2" s="223">
        <f>ROUND(data!C247,0)</f>
        <v>5799</v>
      </c>
      <c r="CC2" s="223">
        <f>ROUND(data!C249,0)</f>
        <v>9423641</v>
      </c>
      <c r="CD2" s="223">
        <f>ROUND(data!C250,0)</f>
        <v>6499036</v>
      </c>
      <c r="CE2" s="223">
        <f>ROUND(data!C254+data!C255,0)</f>
        <v>3556096</v>
      </c>
      <c r="CF2" s="223">
        <f>data!D237</f>
        <v>14447035.95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131</v>
      </c>
      <c r="B2" s="16" t="str">
        <f>RIGHT(data!C96,4)</f>
        <v>2022</v>
      </c>
      <c r="C2" s="16" t="s">
        <v>1170</v>
      </c>
      <c r="D2" s="222">
        <f>ROUND(data!C127,0)</f>
        <v>14595</v>
      </c>
      <c r="E2" s="222">
        <f>ROUND(data!C128,0)</f>
        <v>0</v>
      </c>
      <c r="F2" s="222">
        <f>ROUND(data!C129,0)</f>
        <v>0</v>
      </c>
      <c r="G2" s="222">
        <f>ROUND(data!C130,0)</f>
        <v>3336</v>
      </c>
      <c r="H2" s="222">
        <f>ROUND(data!D127,0)</f>
        <v>70050</v>
      </c>
      <c r="I2" s="222">
        <f>ROUND(data!D128,0)</f>
        <v>0</v>
      </c>
      <c r="J2" s="222">
        <f>ROUND(data!D129,0)</f>
        <v>0</v>
      </c>
      <c r="K2" s="222">
        <f>ROUND(data!D130,0)</f>
        <v>5373</v>
      </c>
      <c r="L2" s="222">
        <f>ROUND(data!C132,0)</f>
        <v>48</v>
      </c>
      <c r="M2" s="222">
        <f>ROUND(data!C133,0)</f>
        <v>0</v>
      </c>
      <c r="N2" s="222">
        <f>ROUND(data!C134,0)</f>
        <v>192</v>
      </c>
      <c r="O2" s="222">
        <f>ROUND(data!C135,0)</f>
        <v>0</v>
      </c>
      <c r="P2" s="222">
        <f>ROUND(data!C136,0)</f>
        <v>56</v>
      </c>
      <c r="Q2" s="222">
        <f>ROUND(data!C137,0)</f>
        <v>0</v>
      </c>
      <c r="R2" s="222">
        <f>ROUND(data!C138,0)</f>
        <v>14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349</v>
      </c>
      <c r="X2" s="222">
        <f>ROUND(data!C145,0)</f>
        <v>40</v>
      </c>
      <c r="Y2" s="222">
        <f>ROUND(data!B154,0)</f>
        <v>5970</v>
      </c>
      <c r="Z2" s="222">
        <f>ROUND(data!B155,0)</f>
        <v>36733</v>
      </c>
      <c r="AA2" s="222">
        <f>ROUND(data!B156,0)</f>
        <v>255547</v>
      </c>
      <c r="AB2" s="222">
        <f>ROUND(data!B157,0)</f>
        <v>479965297</v>
      </c>
      <c r="AC2" s="222">
        <f>ROUND(data!B158,0)</f>
        <v>421549179</v>
      </c>
      <c r="AD2" s="222">
        <f>ROUND(data!C154,0)</f>
        <v>1341</v>
      </c>
      <c r="AE2" s="222">
        <f>ROUND(data!C155,0)</f>
        <v>9167</v>
      </c>
      <c r="AF2" s="222">
        <f>ROUND(data!C156,0)</f>
        <v>48010</v>
      </c>
      <c r="AG2" s="222">
        <f>ROUND(data!C157,0)</f>
        <v>89582019</v>
      </c>
      <c r="AH2" s="222">
        <f>ROUND(data!C158,0)</f>
        <v>79926452</v>
      </c>
      <c r="AI2" s="222">
        <f>ROUND(data!D154,0)</f>
        <v>7284</v>
      </c>
      <c r="AJ2" s="222">
        <f>ROUND(data!D155,0)</f>
        <v>24150</v>
      </c>
      <c r="AK2" s="222">
        <f>ROUND(data!D156,0)</f>
        <v>374231</v>
      </c>
      <c r="AL2" s="222">
        <f>ROUND(data!D157,0)</f>
        <v>419983316</v>
      </c>
      <c r="AM2" s="222">
        <f>ROUND(data!D158,0)</f>
        <v>548470668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131</v>
      </c>
      <c r="B2" s="224" t="str">
        <f>RIGHT(data!C96,4)</f>
        <v>2022</v>
      </c>
      <c r="C2" s="16" t="s">
        <v>1170</v>
      </c>
      <c r="D2" s="222">
        <f>ROUND(data!C266,0)</f>
        <v>15282530</v>
      </c>
      <c r="E2" s="222">
        <f>ROUND(data!C267,0)</f>
        <v>0</v>
      </c>
      <c r="F2" s="222">
        <f>ROUND(data!C268,0)</f>
        <v>411509291</v>
      </c>
      <c r="G2" s="222">
        <f>ROUND(data!C269,0)</f>
        <v>302195672</v>
      </c>
      <c r="H2" s="222">
        <f>ROUND(data!C270,0)</f>
        <v>0</v>
      </c>
      <c r="I2" s="222">
        <f>ROUND(data!C271,0)</f>
        <v>10564897</v>
      </c>
      <c r="J2" s="222">
        <f>ROUND(data!C272,0)</f>
        <v>0</v>
      </c>
      <c r="K2" s="222">
        <f>ROUND(data!C273,0)</f>
        <v>14473868</v>
      </c>
      <c r="L2" s="222">
        <f>ROUND(data!C274,0)</f>
        <v>12829539</v>
      </c>
      <c r="M2" s="222">
        <f>ROUND(data!C275,0)</f>
        <v>11001335</v>
      </c>
      <c r="N2" s="222">
        <f>ROUND(data!C278,0)</f>
        <v>0</v>
      </c>
      <c r="O2" s="222">
        <f>ROUND(data!C279,0)</f>
        <v>380962210</v>
      </c>
      <c r="P2" s="222">
        <f>ROUND(data!C280,0)</f>
        <v>0</v>
      </c>
      <c r="Q2" s="222">
        <f>ROUND(data!C283,0)</f>
        <v>3056141</v>
      </c>
      <c r="R2" s="222">
        <f>ROUND(data!C284,0)</f>
        <v>4554645</v>
      </c>
      <c r="S2" s="222">
        <f>ROUND(data!C285,0)</f>
        <v>493373127</v>
      </c>
      <c r="T2" s="222">
        <f>ROUND(data!C286,0)</f>
        <v>61859221</v>
      </c>
      <c r="U2" s="222">
        <f>ROUND(data!C287,0)</f>
        <v>0</v>
      </c>
      <c r="V2" s="222">
        <f>ROUND(data!C288,0)</f>
        <v>255281413</v>
      </c>
      <c r="W2" s="222">
        <f>ROUND(data!C289,0)</f>
        <v>0</v>
      </c>
      <c r="X2" s="222">
        <f>ROUND(data!C290,0)</f>
        <v>10513719</v>
      </c>
      <c r="Y2" s="222">
        <f>ROUND(data!C291,0)</f>
        <v>0</v>
      </c>
      <c r="Z2" s="222">
        <f>ROUND(data!C292,0)</f>
        <v>401302781</v>
      </c>
      <c r="AA2" s="222">
        <f>ROUND(data!C295,0)</f>
        <v>0</v>
      </c>
      <c r="AB2" s="222">
        <f>ROUND(data!C296,0)</f>
        <v>0</v>
      </c>
      <c r="AC2" s="222">
        <f>ROUND(data!C297,0)</f>
        <v>23576752</v>
      </c>
      <c r="AD2" s="222">
        <f>ROUND(data!C298,0)</f>
        <v>42739967</v>
      </c>
      <c r="AE2" s="222">
        <f>ROUND(data!C302,0)</f>
        <v>1767682</v>
      </c>
      <c r="AF2" s="222">
        <f>ROUND(data!C303,0)</f>
        <v>0</v>
      </c>
      <c r="AG2" s="222">
        <f>ROUND(data!C304,0)</f>
        <v>0</v>
      </c>
      <c r="AH2" s="222">
        <f>ROUND(data!C305,0)</f>
        <v>350723</v>
      </c>
      <c r="AI2" s="222">
        <f>ROUND(data!C314,0)</f>
        <v>35000000</v>
      </c>
      <c r="AJ2" s="222">
        <f>ROUND(data!C315,0)</f>
        <v>33834611</v>
      </c>
      <c r="AK2" s="222">
        <f>ROUND(data!C316,0)</f>
        <v>57089405</v>
      </c>
      <c r="AL2" s="222">
        <f>ROUND(data!C317,0)</f>
        <v>26481732</v>
      </c>
      <c r="AM2" s="222">
        <f>ROUND(data!C318,0)</f>
        <v>0</v>
      </c>
      <c r="AN2" s="222">
        <f>ROUND(data!C319,0)</f>
        <v>18203861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12298018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37684989</v>
      </c>
      <c r="AZ2" s="222">
        <f>ROUND(data!C335,0)</f>
        <v>282985533</v>
      </c>
      <c r="BA2" s="222">
        <f>ROUND(data!C336,0)</f>
        <v>0</v>
      </c>
      <c r="BB2" s="222">
        <f>ROUND(data!C337,0)</f>
        <v>0</v>
      </c>
      <c r="BC2" s="222">
        <f>ROUND(data!C338,0)</f>
        <v>18298811</v>
      </c>
      <c r="BD2" s="222">
        <f>ROUND(data!C339,0)</f>
        <v>0</v>
      </c>
      <c r="BE2" s="222">
        <f>ROUND(data!C343,0)</f>
        <v>540619665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2754.36</v>
      </c>
      <c r="BL2" s="222">
        <f>ROUND(data!C358,0)</f>
        <v>989530632</v>
      </c>
      <c r="BM2" s="222">
        <f>ROUND(data!C359,0)</f>
        <v>1049946299</v>
      </c>
      <c r="BN2" s="222">
        <f>ROUND(data!C363,0)</f>
        <v>1383346198</v>
      </c>
      <c r="BO2" s="222">
        <f>ROUND(data!C364,0)</f>
        <v>15922677</v>
      </c>
      <c r="BP2" s="222">
        <f>ROUND(data!C365,0)</f>
        <v>3556096</v>
      </c>
      <c r="BQ2" s="222">
        <f>ROUND(data!D381,0)</f>
        <v>17443727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17443727</v>
      </c>
      <c r="CC2" s="222">
        <f>ROUND(data!C382,0)</f>
        <v>0</v>
      </c>
      <c r="CD2" s="222">
        <f>ROUND(data!C389,0)</f>
        <v>313949985</v>
      </c>
      <c r="CE2" s="222">
        <f>ROUND(data!C390,0)</f>
        <v>73508296</v>
      </c>
      <c r="CF2" s="222">
        <f>ROUND(data!C391,0)</f>
        <v>60933525</v>
      </c>
      <c r="CG2" s="222">
        <f>ROUND(data!C392,0)</f>
        <v>104538019</v>
      </c>
      <c r="CH2" s="222">
        <f>ROUND(data!C393,0)</f>
        <v>5478292</v>
      </c>
      <c r="CI2" s="222">
        <f>ROUND(data!C394,0)</f>
        <v>55037960</v>
      </c>
      <c r="CJ2" s="222">
        <f>ROUND(data!C395,0)</f>
        <v>31645512</v>
      </c>
      <c r="CK2" s="222">
        <f>ROUND(data!C396,0)</f>
        <v>17780039</v>
      </c>
      <c r="CL2" s="222">
        <f>ROUND(data!C397,0)</f>
        <v>12275352</v>
      </c>
      <c r="CM2" s="222">
        <f>ROUND(data!C398,0)</f>
        <v>21686107</v>
      </c>
      <c r="CN2" s="222">
        <f>ROUND(data!C399,0)</f>
        <v>10953612</v>
      </c>
      <c r="CO2" s="222">
        <f>ROUND(data!C362,0)</f>
        <v>14447036</v>
      </c>
      <c r="CP2" s="222">
        <f>ROUND(data!D415,0)</f>
        <v>7410771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7410771</v>
      </c>
      <c r="DE2" s="65">
        <f>ROUND(data!C419,0)</f>
        <v>0</v>
      </c>
      <c r="DF2" s="222">
        <f>ROUND(data!D420,0)</f>
        <v>-67311290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131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12772</v>
      </c>
      <c r="F2" s="212">
        <f>ROUND(data!C60,2)</f>
        <v>132.84</v>
      </c>
      <c r="G2" s="222">
        <f>ROUND(data!C61,0)</f>
        <v>13878008</v>
      </c>
      <c r="H2" s="222">
        <f>ROUND(data!C62,0)</f>
        <v>3012618</v>
      </c>
      <c r="I2" s="222">
        <f>ROUND(data!C63,0)</f>
        <v>8996564</v>
      </c>
      <c r="J2" s="222">
        <f>ROUND(data!C64,0)</f>
        <v>2641725</v>
      </c>
      <c r="K2" s="222">
        <f>ROUND(data!C65,0)</f>
        <v>0</v>
      </c>
      <c r="L2" s="222">
        <f>ROUND(data!C66,0)</f>
        <v>409851</v>
      </c>
      <c r="M2" s="66">
        <f>ROUND(data!C67,0)</f>
        <v>1339567</v>
      </c>
      <c r="N2" s="222">
        <f>ROUND(data!C68,0)</f>
        <v>51045</v>
      </c>
      <c r="O2" s="222">
        <f>ROUND(data!C69,0)</f>
        <v>38119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38119</v>
      </c>
      <c r="AD2" s="222">
        <f>ROUND(data!C84,0)</f>
        <v>106305</v>
      </c>
      <c r="AE2" s="222">
        <f>ROUND(data!C89,0)</f>
        <v>118416702</v>
      </c>
      <c r="AF2" s="222">
        <f>ROUND(data!C87,0)</f>
        <v>118029525</v>
      </c>
      <c r="AG2" s="222">
        <f>IF(data!C90&gt;0,ROUND(data!C90,0),0)</f>
        <v>31008</v>
      </c>
      <c r="AH2" s="222">
        <f>IF(data!C91&gt;0,ROUND(data!C91,0),0)</f>
        <v>19301</v>
      </c>
      <c r="AI2" s="222">
        <f>IF(data!C92&gt;0,ROUND(data!C92,0),0)</f>
        <v>9155</v>
      </c>
      <c r="AJ2" s="222">
        <f>IF(data!C93&gt;0,ROUND(data!C93,0),0)</f>
        <v>154222</v>
      </c>
      <c r="AK2" s="212">
        <f>IF(data!C94&gt;0,ROUND(data!C94,2),0)</f>
        <v>96.09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131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131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53763</v>
      </c>
      <c r="F4" s="212">
        <f>ROUND(data!E60,2)</f>
        <v>378.42</v>
      </c>
      <c r="G4" s="222">
        <f>ROUND(data!E61,0)</f>
        <v>35941335</v>
      </c>
      <c r="H4" s="222">
        <f>ROUND(data!E62,0)</f>
        <v>8549531</v>
      </c>
      <c r="I4" s="222">
        <f>ROUND(data!E63,0)</f>
        <v>9075223</v>
      </c>
      <c r="J4" s="222">
        <f>ROUND(data!E64,0)</f>
        <v>3232899</v>
      </c>
      <c r="K4" s="222">
        <f>ROUND(data!E65,0)</f>
        <v>0</v>
      </c>
      <c r="L4" s="222">
        <f>ROUND(data!E66,0)</f>
        <v>22743</v>
      </c>
      <c r="M4" s="66">
        <f>ROUND(data!E67,0)</f>
        <v>3760866</v>
      </c>
      <c r="N4" s="222">
        <f>ROUND(data!E68,0)</f>
        <v>90194</v>
      </c>
      <c r="O4" s="222">
        <f>ROUND(data!E69,0)</f>
        <v>42892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42892</v>
      </c>
      <c r="AD4" s="222">
        <f>ROUND(data!E84,0)</f>
        <v>2130</v>
      </c>
      <c r="AE4" s="222">
        <f>ROUND(data!E89,0)</f>
        <v>290094545</v>
      </c>
      <c r="AF4" s="222">
        <f>ROUND(data!E87,0)</f>
        <v>260458391</v>
      </c>
      <c r="AG4" s="222">
        <f>IF(data!E90&gt;0,ROUND(data!E90,0),0)</f>
        <v>143465</v>
      </c>
      <c r="AH4" s="222">
        <f>IF(data!E91&gt;0,ROUND(data!E91,0),0)</f>
        <v>211938</v>
      </c>
      <c r="AI4" s="222">
        <f>IF(data!E92&gt;0,ROUND(data!E92,0),0)</f>
        <v>42354</v>
      </c>
      <c r="AJ4" s="222">
        <f>IF(data!E93&gt;0,ROUND(data!E93,0),0)</f>
        <v>713541</v>
      </c>
      <c r="AK4" s="212">
        <f>IF(data!E94&gt;0,ROUND(data!E94,2),0)</f>
        <v>228.54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131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131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131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3515</v>
      </c>
      <c r="F7" s="212">
        <f>ROUND(data!H60,2)</f>
        <v>20.99</v>
      </c>
      <c r="G7" s="222">
        <f>ROUND(data!H61,0)</f>
        <v>2352540</v>
      </c>
      <c r="H7" s="222">
        <f>ROUND(data!H62,0)</f>
        <v>563296</v>
      </c>
      <c r="I7" s="222">
        <f>ROUND(data!H63,0)</f>
        <v>201417</v>
      </c>
      <c r="J7" s="222">
        <f>ROUND(data!H64,0)</f>
        <v>39475</v>
      </c>
      <c r="K7" s="222">
        <f>ROUND(data!H65,0)</f>
        <v>0</v>
      </c>
      <c r="L7" s="222">
        <f>ROUND(data!H66,0)</f>
        <v>4681</v>
      </c>
      <c r="M7" s="66">
        <f>ROUND(data!H67,0)</f>
        <v>569669</v>
      </c>
      <c r="N7" s="222">
        <f>ROUND(data!H68,0)</f>
        <v>0</v>
      </c>
      <c r="O7" s="222">
        <f>ROUND(data!H69,0)</f>
        <v>3972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3972</v>
      </c>
      <c r="AD7" s="222">
        <f>ROUND(data!H84,0)</f>
        <v>0</v>
      </c>
      <c r="AE7" s="222">
        <f>ROUND(data!H89,0)</f>
        <v>15715405</v>
      </c>
      <c r="AF7" s="222">
        <f>ROUND(data!H87,0)</f>
        <v>15715405</v>
      </c>
      <c r="AG7" s="222">
        <f>IF(data!H90&gt;0,ROUND(data!H90,0),0)</f>
        <v>23722</v>
      </c>
      <c r="AH7" s="222">
        <f>IF(data!H91&gt;0,ROUND(data!H91,0),0)</f>
        <v>12687</v>
      </c>
      <c r="AI7" s="222">
        <f>IF(data!H92&gt;0,ROUND(data!H92,0),0)</f>
        <v>7003</v>
      </c>
      <c r="AJ7" s="222">
        <f>IF(data!H93&gt;0,ROUND(data!H93,0),0)</f>
        <v>117984</v>
      </c>
      <c r="AK7" s="212">
        <f>IF(data!H94&gt;0,ROUND(data!H94,2),0)</f>
        <v>10.53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131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131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131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131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131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131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131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3640</v>
      </c>
      <c r="F14" s="212">
        <f>ROUND(data!O60,2)</f>
        <v>73.02</v>
      </c>
      <c r="G14" s="222">
        <f>ROUND(data!O61,0)</f>
        <v>6996874</v>
      </c>
      <c r="H14" s="222">
        <f>ROUND(data!O62,0)</f>
        <v>1636823</v>
      </c>
      <c r="I14" s="222">
        <f>ROUND(data!O63,0)</f>
        <v>4746876</v>
      </c>
      <c r="J14" s="222">
        <f>ROUND(data!O64,0)</f>
        <v>1132373</v>
      </c>
      <c r="K14" s="222">
        <f>ROUND(data!O65,0)</f>
        <v>0</v>
      </c>
      <c r="L14" s="222">
        <f>ROUND(data!O66,0)</f>
        <v>12531</v>
      </c>
      <c r="M14" s="66">
        <f>ROUND(data!O67,0)</f>
        <v>790487</v>
      </c>
      <c r="N14" s="222">
        <f>ROUND(data!O68,0)</f>
        <v>0</v>
      </c>
      <c r="O14" s="222">
        <f>ROUND(data!O69,0)</f>
        <v>25955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25955</v>
      </c>
      <c r="AD14" s="222">
        <f>ROUND(data!O84,0)</f>
        <v>0</v>
      </c>
      <c r="AE14" s="222">
        <f>ROUND(data!O89,0)</f>
        <v>79604399</v>
      </c>
      <c r="AF14" s="222">
        <f>ROUND(data!O87,0)</f>
        <v>79181630</v>
      </c>
      <c r="AG14" s="222">
        <f>IF(data!O90&gt;0,ROUND(data!O90,0),0)</f>
        <v>30833</v>
      </c>
      <c r="AH14" s="222">
        <f>IF(data!O91&gt;0,ROUND(data!O91,0),0)</f>
        <v>8699</v>
      </c>
      <c r="AI14" s="222">
        <f>IF(data!O92&gt;0,ROUND(data!O92,0),0)</f>
        <v>9103</v>
      </c>
      <c r="AJ14" s="222">
        <f>IF(data!O93&gt;0,ROUND(data!O93,0),0)</f>
        <v>153352</v>
      </c>
      <c r="AK14" s="212">
        <f>IF(data!O94&gt;0,ROUND(data!O94,2),0)</f>
        <v>45.94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131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1372095</v>
      </c>
      <c r="F15" s="212">
        <f>ROUND(data!P60,2)</f>
        <v>129.45</v>
      </c>
      <c r="G15" s="222">
        <f>ROUND(data!P61,0)</f>
        <v>12456029</v>
      </c>
      <c r="H15" s="222">
        <f>ROUND(data!P62,0)</f>
        <v>2857898</v>
      </c>
      <c r="I15" s="222">
        <f>ROUND(data!P63,0)</f>
        <v>7540476</v>
      </c>
      <c r="J15" s="222">
        <f>ROUND(data!P64,0)</f>
        <v>42006095</v>
      </c>
      <c r="K15" s="222">
        <f>ROUND(data!P65,0)</f>
        <v>0</v>
      </c>
      <c r="L15" s="222">
        <f>ROUND(data!P66,0)</f>
        <v>2133853</v>
      </c>
      <c r="M15" s="66">
        <f>ROUND(data!P67,0)</f>
        <v>3569210</v>
      </c>
      <c r="N15" s="222">
        <f>ROUND(data!P68,0)</f>
        <v>9364</v>
      </c>
      <c r="O15" s="222">
        <f>ROUND(data!P69,0)</f>
        <v>-2419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-2419</v>
      </c>
      <c r="AD15" s="222">
        <f>ROUND(data!P84,0)</f>
        <v>6317</v>
      </c>
      <c r="AE15" s="222">
        <f>ROUND(data!P89,0)</f>
        <v>377170627</v>
      </c>
      <c r="AF15" s="222">
        <f>ROUND(data!P87,0)</f>
        <v>174578774</v>
      </c>
      <c r="AG15" s="222">
        <f>IF(data!P90&gt;0,ROUND(data!P90,0),0)</f>
        <v>53098</v>
      </c>
      <c r="AH15" s="222">
        <f>IF(data!P91&gt;0,ROUND(data!P91,0),0)</f>
        <v>151</v>
      </c>
      <c r="AI15" s="222">
        <f>IF(data!P92&gt;0,ROUND(data!P92,0),0)</f>
        <v>15677</v>
      </c>
      <c r="AJ15" s="222">
        <f>IF(data!P93&gt;0,ROUND(data!P93,0),0)</f>
        <v>264089</v>
      </c>
      <c r="AK15" s="212">
        <f>IF(data!P94&gt;0,ROUND(data!P94,2),0)</f>
        <v>63.18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131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780073</v>
      </c>
      <c r="F16" s="212">
        <f>ROUND(data!Q60,2)</f>
        <v>31.01</v>
      </c>
      <c r="G16" s="222">
        <f>ROUND(data!Q61,0)</f>
        <v>3696015</v>
      </c>
      <c r="H16" s="222">
        <f>ROUND(data!Q62,0)</f>
        <v>845057</v>
      </c>
      <c r="I16" s="222">
        <f>ROUND(data!Q63,0)</f>
        <v>854041</v>
      </c>
      <c r="J16" s="222">
        <f>ROUND(data!Q64,0)</f>
        <v>206311</v>
      </c>
      <c r="K16" s="222">
        <f>ROUND(data!Q65,0)</f>
        <v>0</v>
      </c>
      <c r="L16" s="222">
        <f>ROUND(data!Q66,0)</f>
        <v>2997</v>
      </c>
      <c r="M16" s="66">
        <f>ROUND(data!Q67,0)</f>
        <v>193413</v>
      </c>
      <c r="N16" s="222">
        <f>ROUND(data!Q68,0)</f>
        <v>480</v>
      </c>
      <c r="O16" s="222">
        <f>ROUND(data!Q69,0)</f>
        <v>9059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9059</v>
      </c>
      <c r="AD16" s="222">
        <f>ROUND(data!Q84,0)</f>
        <v>0</v>
      </c>
      <c r="AE16" s="222">
        <f>ROUND(data!Q89,0)</f>
        <v>31150756</v>
      </c>
      <c r="AF16" s="222">
        <f>ROUND(data!Q87,0)</f>
        <v>9371824</v>
      </c>
      <c r="AG16" s="222">
        <f>IF(data!Q90&gt;0,ROUND(data!Q90,0),0)</f>
        <v>6179</v>
      </c>
      <c r="AH16" s="222">
        <f>IF(data!Q91&gt;0,ROUND(data!Q91,0),0)</f>
        <v>0</v>
      </c>
      <c r="AI16" s="222">
        <f>IF(data!Q92&gt;0,ROUND(data!Q92,0),0)</f>
        <v>1824</v>
      </c>
      <c r="AJ16" s="222">
        <f>IF(data!Q93&gt;0,ROUND(data!Q93,0),0)</f>
        <v>30732</v>
      </c>
      <c r="AK16" s="212">
        <f>IF(data!Q94&gt;0,ROUND(data!Q94,2),0)</f>
        <v>24.05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131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1409771</v>
      </c>
      <c r="F17" s="212">
        <f>ROUND(data!R60,2)</f>
        <v>10.15</v>
      </c>
      <c r="G17" s="222">
        <f>ROUND(data!R61,0)</f>
        <v>902228</v>
      </c>
      <c r="H17" s="222">
        <f>ROUND(data!R62,0)</f>
        <v>261504</v>
      </c>
      <c r="I17" s="222">
        <f>ROUND(data!R63,0)</f>
        <v>44007</v>
      </c>
      <c r="J17" s="222">
        <f>ROUND(data!R64,0)</f>
        <v>1568919</v>
      </c>
      <c r="K17" s="222">
        <f>ROUND(data!R65,0)</f>
        <v>0</v>
      </c>
      <c r="L17" s="222">
        <f>ROUND(data!R66,0)</f>
        <v>112501</v>
      </c>
      <c r="M17" s="66">
        <f>ROUND(data!R67,0)</f>
        <v>231130</v>
      </c>
      <c r="N17" s="222">
        <f>ROUND(data!R68,0)</f>
        <v>0</v>
      </c>
      <c r="O17" s="222">
        <f>ROUND(data!R69,0)</f>
        <v>1454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1454</v>
      </c>
      <c r="AD17" s="222">
        <f>ROUND(data!R84,0)</f>
        <v>0</v>
      </c>
      <c r="AE17" s="222">
        <f>ROUND(data!R89,0)</f>
        <v>57175821</v>
      </c>
      <c r="AF17" s="222">
        <f>ROUND(data!R87,0)</f>
        <v>24258354</v>
      </c>
      <c r="AG17" s="222">
        <f>IF(data!R90&gt;0,ROUND(data!R90,0),0)</f>
        <v>834</v>
      </c>
      <c r="AH17" s="222">
        <f>IF(data!R91&gt;0,ROUND(data!R91,0),0)</f>
        <v>0</v>
      </c>
      <c r="AI17" s="222">
        <f>IF(data!R92&gt;0,ROUND(data!R92,0),0)</f>
        <v>246</v>
      </c>
      <c r="AJ17" s="222">
        <f>IF(data!R93&gt;0,ROUND(data!R93,0),0)</f>
        <v>4148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131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44.33</v>
      </c>
      <c r="G18" s="222">
        <f>ROUND(data!S61,0)</f>
        <v>2674821</v>
      </c>
      <c r="H18" s="222">
        <f>ROUND(data!S62,0)</f>
        <v>766092</v>
      </c>
      <c r="I18" s="222">
        <f>ROUND(data!S63,0)</f>
        <v>132</v>
      </c>
      <c r="J18" s="222">
        <f>ROUND(data!S64,0)</f>
        <v>1290398</v>
      </c>
      <c r="K18" s="222">
        <f>ROUND(data!S65,0)</f>
        <v>0</v>
      </c>
      <c r="L18" s="222">
        <f>ROUND(data!S66,0)</f>
        <v>3586892</v>
      </c>
      <c r="M18" s="66">
        <f>ROUND(data!S67,0)</f>
        <v>2092272</v>
      </c>
      <c r="N18" s="222">
        <f>ROUND(data!S68,0)</f>
        <v>395325</v>
      </c>
      <c r="O18" s="222">
        <f>ROUND(data!S69,0)</f>
        <v>313404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313404</v>
      </c>
      <c r="AD18" s="222">
        <f>ROUND(data!S84,0)</f>
        <v>36757</v>
      </c>
      <c r="AE18" s="222">
        <f>ROUND(data!S89,0)</f>
        <v>167334310</v>
      </c>
      <c r="AF18" s="222">
        <f>ROUND(data!S87,0)</f>
        <v>72019130</v>
      </c>
      <c r="AG18" s="222">
        <f>IF(data!S90&gt;0,ROUND(data!S90,0),0)</f>
        <v>16578</v>
      </c>
      <c r="AH18" s="222">
        <f>IF(data!S91&gt;0,ROUND(data!S91,0),0)</f>
        <v>0</v>
      </c>
      <c r="AI18" s="222">
        <f>IF(data!S92&gt;0,ROUND(data!S92,0),0)</f>
        <v>4894</v>
      </c>
      <c r="AJ18" s="222">
        <f>IF(data!S93&gt;0,ROUND(data!S93,0),0)</f>
        <v>82452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131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7.55</v>
      </c>
      <c r="G19" s="222">
        <f>ROUND(data!T61,0)</f>
        <v>1062956</v>
      </c>
      <c r="H19" s="222">
        <f>ROUND(data!T62,0)</f>
        <v>225506</v>
      </c>
      <c r="I19" s="222">
        <f>ROUND(data!T63,0)</f>
        <v>0</v>
      </c>
      <c r="J19" s="222">
        <f>ROUND(data!T64,0)</f>
        <v>225071</v>
      </c>
      <c r="K19" s="222">
        <f>ROUND(data!T65,0)</f>
        <v>0</v>
      </c>
      <c r="L19" s="222">
        <f>ROUND(data!T66,0)</f>
        <v>8398</v>
      </c>
      <c r="M19" s="66">
        <f>ROUND(data!T67,0)</f>
        <v>9255</v>
      </c>
      <c r="N19" s="222">
        <f>ROUND(data!T68,0)</f>
        <v>22644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2169194</v>
      </c>
      <c r="AF19" s="222">
        <f>ROUND(data!T87,0)</f>
        <v>1974938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7.55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131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886056</v>
      </c>
      <c r="F20" s="212">
        <f>ROUND(data!U60,2)</f>
        <v>58.5</v>
      </c>
      <c r="G20" s="222">
        <f>ROUND(data!U61,0)</f>
        <v>4485917</v>
      </c>
      <c r="H20" s="222">
        <f>ROUND(data!U62,0)</f>
        <v>1126650</v>
      </c>
      <c r="I20" s="222">
        <f>ROUND(data!U63,0)</f>
        <v>328841</v>
      </c>
      <c r="J20" s="222">
        <f>ROUND(data!U64,0)</f>
        <v>5356629</v>
      </c>
      <c r="K20" s="222">
        <f>ROUND(data!U65,0)</f>
        <v>0</v>
      </c>
      <c r="L20" s="222">
        <f>ROUND(data!U66,0)</f>
        <v>6490509</v>
      </c>
      <c r="M20" s="66">
        <f>ROUND(data!U67,0)</f>
        <v>666322</v>
      </c>
      <c r="N20" s="222">
        <f>ROUND(data!U68,0)</f>
        <v>49232</v>
      </c>
      <c r="O20" s="222">
        <f>ROUND(data!U69,0)</f>
        <v>14972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14972</v>
      </c>
      <c r="AD20" s="222">
        <f>ROUND(data!U84,0)</f>
        <v>242722</v>
      </c>
      <c r="AE20" s="222">
        <f>ROUND(data!U89,0)</f>
        <v>107534567</v>
      </c>
      <c r="AF20" s="222">
        <f>ROUND(data!U87,0)</f>
        <v>58727370</v>
      </c>
      <c r="AG20" s="222">
        <f>IF(data!U90&gt;0,ROUND(data!U90,0),0)</f>
        <v>14633</v>
      </c>
      <c r="AH20" s="222">
        <f>IF(data!U91&gt;0,ROUND(data!U91,0),0)</f>
        <v>0</v>
      </c>
      <c r="AI20" s="222">
        <f>IF(data!U92&gt;0,ROUND(data!U92,0),0)</f>
        <v>4320</v>
      </c>
      <c r="AJ20" s="222">
        <f>IF(data!U93&gt;0,ROUND(data!U93,0),0)</f>
        <v>72779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131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30273</v>
      </c>
      <c r="F21" s="212">
        <f>ROUND(data!V60,2)</f>
        <v>6.23</v>
      </c>
      <c r="G21" s="222">
        <f>ROUND(data!V61,0)</f>
        <v>472562</v>
      </c>
      <c r="H21" s="222">
        <f>ROUND(data!V62,0)</f>
        <v>122242</v>
      </c>
      <c r="I21" s="222">
        <f>ROUND(data!V63,0)</f>
        <v>0</v>
      </c>
      <c r="J21" s="222">
        <f>ROUND(data!V64,0)</f>
        <v>157844</v>
      </c>
      <c r="K21" s="222">
        <f>ROUND(data!V65,0)</f>
        <v>0</v>
      </c>
      <c r="L21" s="222">
        <f>ROUND(data!V66,0)</f>
        <v>200380</v>
      </c>
      <c r="M21" s="66">
        <f>ROUND(data!V67,0)</f>
        <v>89609</v>
      </c>
      <c r="N21" s="222">
        <f>ROUND(data!V68,0)</f>
        <v>0</v>
      </c>
      <c r="O21" s="222">
        <f>ROUND(data!V69,0)</f>
        <v>855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855</v>
      </c>
      <c r="AD21" s="222">
        <f>ROUND(data!V84,0)</f>
        <v>0</v>
      </c>
      <c r="AE21" s="222">
        <f>ROUND(data!V89,0)</f>
        <v>11591617</v>
      </c>
      <c r="AF21" s="222">
        <f>ROUND(data!V87,0)</f>
        <v>4628087</v>
      </c>
      <c r="AG21" s="222">
        <f>IF(data!V90&gt;0,ROUND(data!V90,0),0)</f>
        <v>1656</v>
      </c>
      <c r="AH21" s="222">
        <f>IF(data!V91&gt;0,ROUND(data!V91,0),0)</f>
        <v>0</v>
      </c>
      <c r="AI21" s="222">
        <f>IF(data!V92&gt;0,ROUND(data!V92,0),0)</f>
        <v>489</v>
      </c>
      <c r="AJ21" s="222">
        <f>IF(data!V93&gt;0,ROUND(data!V93,0),0)</f>
        <v>8236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131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72984</v>
      </c>
      <c r="F22" s="212">
        <f>ROUND(data!W60,2)</f>
        <v>11.59</v>
      </c>
      <c r="G22" s="222">
        <f>ROUND(data!W61,0)</f>
        <v>1409353</v>
      </c>
      <c r="H22" s="222">
        <f>ROUND(data!W62,0)</f>
        <v>339245</v>
      </c>
      <c r="I22" s="222">
        <f>ROUND(data!W63,0)</f>
        <v>0</v>
      </c>
      <c r="J22" s="222">
        <f>ROUND(data!W64,0)</f>
        <v>260549</v>
      </c>
      <c r="K22" s="222">
        <f>ROUND(data!W65,0)</f>
        <v>0</v>
      </c>
      <c r="L22" s="222">
        <f>ROUND(data!W66,0)</f>
        <v>475138</v>
      </c>
      <c r="M22" s="66">
        <f>ROUND(data!W67,0)</f>
        <v>128366</v>
      </c>
      <c r="N22" s="222">
        <f>ROUND(data!W68,0)</f>
        <v>0</v>
      </c>
      <c r="O22" s="222">
        <f>ROUND(data!W69,0)</f>
        <v>3254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3254</v>
      </c>
      <c r="AD22" s="222">
        <f>ROUND(data!W84,0)</f>
        <v>0</v>
      </c>
      <c r="AE22" s="222">
        <f>ROUND(data!W89,0)</f>
        <v>29518310</v>
      </c>
      <c r="AF22" s="222">
        <f>ROUND(data!W87,0)</f>
        <v>5333994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131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167835</v>
      </c>
      <c r="F23" s="212">
        <f>ROUND(data!X60,2)</f>
        <v>14.32</v>
      </c>
      <c r="G23" s="222">
        <f>ROUND(data!X61,0)</f>
        <v>1552511</v>
      </c>
      <c r="H23" s="222">
        <f>ROUND(data!X62,0)</f>
        <v>373506</v>
      </c>
      <c r="I23" s="222">
        <f>ROUND(data!X63,0)</f>
        <v>89680</v>
      </c>
      <c r="J23" s="222">
        <f>ROUND(data!X64,0)</f>
        <v>564714</v>
      </c>
      <c r="K23" s="222">
        <f>ROUND(data!X65,0)</f>
        <v>0</v>
      </c>
      <c r="L23" s="222">
        <f>ROUND(data!X66,0)</f>
        <v>591084</v>
      </c>
      <c r="M23" s="66">
        <f>ROUND(data!X67,0)</f>
        <v>184308</v>
      </c>
      <c r="N23" s="222">
        <f>ROUND(data!X68,0)</f>
        <v>0</v>
      </c>
      <c r="O23" s="222">
        <f>ROUND(data!X69,0)</f>
        <v>825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825</v>
      </c>
      <c r="AD23" s="222">
        <f>ROUND(data!X84,0)</f>
        <v>0</v>
      </c>
      <c r="AE23" s="222">
        <f>ROUND(data!X89,0)</f>
        <v>77016075</v>
      </c>
      <c r="AF23" s="222">
        <f>ROUND(data!X87,0)</f>
        <v>22472641</v>
      </c>
      <c r="AG23" s="222">
        <f>IF(data!X90&gt;0,ROUND(data!X90,0),0)</f>
        <v>1401</v>
      </c>
      <c r="AH23" s="222">
        <f>IF(data!X91&gt;0,ROUND(data!X91,0),0)</f>
        <v>0</v>
      </c>
      <c r="AI23" s="222">
        <f>IF(data!X92&gt;0,ROUND(data!X92,0),0)</f>
        <v>414</v>
      </c>
      <c r="AJ23" s="222">
        <f>IF(data!X93&gt;0,ROUND(data!X93,0),0)</f>
        <v>6968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131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192594</v>
      </c>
      <c r="F24" s="212">
        <f>ROUND(data!Y60,2)</f>
        <v>60.47</v>
      </c>
      <c r="G24" s="222">
        <f>ROUND(data!Y61,0)</f>
        <v>6252660</v>
      </c>
      <c r="H24" s="222">
        <f>ROUND(data!Y62,0)</f>
        <v>1507465</v>
      </c>
      <c r="I24" s="222">
        <f>ROUND(data!Y63,0)</f>
        <v>295115</v>
      </c>
      <c r="J24" s="222">
        <f>ROUND(data!Y64,0)</f>
        <v>586973</v>
      </c>
      <c r="K24" s="222">
        <f>ROUND(data!Y65,0)</f>
        <v>10184</v>
      </c>
      <c r="L24" s="222">
        <f>ROUND(data!Y66,0)</f>
        <v>1283754</v>
      </c>
      <c r="M24" s="66">
        <f>ROUND(data!Y67,0)</f>
        <v>1040232</v>
      </c>
      <c r="N24" s="222">
        <f>ROUND(data!Y68,0)</f>
        <v>468346</v>
      </c>
      <c r="O24" s="222">
        <f>ROUND(data!Y69,0)</f>
        <v>3121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3121</v>
      </c>
      <c r="AD24" s="222">
        <f>ROUND(data!Y84,0)</f>
        <v>0</v>
      </c>
      <c r="AE24" s="222">
        <f>ROUND(data!Y89,0)</f>
        <v>77662958</v>
      </c>
      <c r="AF24" s="222">
        <f>ROUND(data!Y87,0)</f>
        <v>16169121</v>
      </c>
      <c r="AG24" s="222">
        <f>IF(data!Y90&gt;0,ROUND(data!Y90,0),0)</f>
        <v>16457</v>
      </c>
      <c r="AH24" s="222">
        <f>IF(data!Y91&gt;0,ROUND(data!Y91,0),0)</f>
        <v>0</v>
      </c>
      <c r="AI24" s="222">
        <f>IF(data!Y92&gt;0,ROUND(data!Y92,0),0)</f>
        <v>4859</v>
      </c>
      <c r="AJ24" s="222">
        <f>IF(data!Y93&gt;0,ROUND(data!Y93,0),0)</f>
        <v>81851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131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181196</v>
      </c>
      <c r="F25" s="212">
        <f>ROUND(data!Z60,2)</f>
        <v>72.45</v>
      </c>
      <c r="G25" s="222">
        <f>ROUND(data!Z61,0)</f>
        <v>8437968</v>
      </c>
      <c r="H25" s="222">
        <f>ROUND(data!Z62,0)</f>
        <v>2044802</v>
      </c>
      <c r="I25" s="222">
        <f>ROUND(data!Z63,0)</f>
        <v>639470</v>
      </c>
      <c r="J25" s="222">
        <f>ROUND(data!Z64,0)</f>
        <v>16353145</v>
      </c>
      <c r="K25" s="222">
        <f>ROUND(data!Z65,0)</f>
        <v>0</v>
      </c>
      <c r="L25" s="222">
        <f>ROUND(data!Z66,0)</f>
        <v>2109996</v>
      </c>
      <c r="M25" s="66">
        <f>ROUND(data!Z67,0)</f>
        <v>785596</v>
      </c>
      <c r="N25" s="222">
        <f>ROUND(data!Z68,0)</f>
        <v>1029924</v>
      </c>
      <c r="O25" s="222">
        <f>ROUND(data!Z69,0)</f>
        <v>45752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45752</v>
      </c>
      <c r="AD25" s="222">
        <f>ROUND(data!Z84,0)</f>
        <v>58753</v>
      </c>
      <c r="AE25" s="222">
        <f>ROUND(data!Z89,0)</f>
        <v>124601319</v>
      </c>
      <c r="AF25" s="222">
        <f>ROUND(data!Z87,0)</f>
        <v>28465121</v>
      </c>
      <c r="AG25" s="222">
        <f>IF(data!Z90&gt;0,ROUND(data!Z90,0),0)</f>
        <v>13808</v>
      </c>
      <c r="AH25" s="222">
        <f>IF(data!Z91&gt;0,ROUND(data!Z91,0),0)</f>
        <v>3774</v>
      </c>
      <c r="AI25" s="222">
        <f>IF(data!Z92&gt;0,ROUND(data!Z92,0),0)</f>
        <v>4077</v>
      </c>
      <c r="AJ25" s="222">
        <f>IF(data!Z93&gt;0,ROUND(data!Z93,0),0)</f>
        <v>68676</v>
      </c>
      <c r="AK25" s="212">
        <f>IF(data!Z94&gt;0,ROUND(data!Z94,2),0)</f>
        <v>29.91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131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20859</v>
      </c>
      <c r="F26" s="212">
        <f>ROUND(data!AA60,2)</f>
        <v>5.09</v>
      </c>
      <c r="G26" s="222">
        <f>ROUND(data!AA61,0)</f>
        <v>618964</v>
      </c>
      <c r="H26" s="222">
        <f>ROUND(data!AA62,0)</f>
        <v>138911</v>
      </c>
      <c r="I26" s="222">
        <f>ROUND(data!AA63,0)</f>
        <v>0</v>
      </c>
      <c r="J26" s="222">
        <f>ROUND(data!AA64,0)</f>
        <v>310315</v>
      </c>
      <c r="K26" s="222">
        <f>ROUND(data!AA65,0)</f>
        <v>0</v>
      </c>
      <c r="L26" s="222">
        <f>ROUND(data!AA66,0)</f>
        <v>183357</v>
      </c>
      <c r="M26" s="66">
        <f>ROUND(data!AA67,0)</f>
        <v>80472</v>
      </c>
      <c r="N26" s="222">
        <f>ROUND(data!AA68,0)</f>
        <v>56919</v>
      </c>
      <c r="O26" s="222">
        <f>ROUND(data!AA69,0)</f>
        <v>60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60</v>
      </c>
      <c r="AD26" s="222">
        <f>ROUND(data!AA84,0)</f>
        <v>0</v>
      </c>
      <c r="AE26" s="222">
        <f>ROUND(data!AA89,0)</f>
        <v>11001095</v>
      </c>
      <c r="AF26" s="222">
        <f>ROUND(data!AA87,0)</f>
        <v>985474</v>
      </c>
      <c r="AG26" s="222">
        <f>IF(data!AA90&gt;0,ROUND(data!AA90,0),0)</f>
        <v>1706</v>
      </c>
      <c r="AH26" s="222">
        <f>IF(data!AA91&gt;0,ROUND(data!AA91,0),0)</f>
        <v>0</v>
      </c>
      <c r="AI26" s="222">
        <f>IF(data!AA92&gt;0,ROUND(data!AA92,0),0)</f>
        <v>504</v>
      </c>
      <c r="AJ26" s="222">
        <f>IF(data!AA93&gt;0,ROUND(data!AA93,0),0)</f>
        <v>8485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131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50.56</v>
      </c>
      <c r="G27" s="222">
        <f>ROUND(data!AB61,0)</f>
        <v>5937277</v>
      </c>
      <c r="H27" s="222">
        <f>ROUND(data!AB62,0)</f>
        <v>1427527</v>
      </c>
      <c r="I27" s="222">
        <f>ROUND(data!AB63,0)</f>
        <v>53738</v>
      </c>
      <c r="J27" s="222">
        <f>ROUND(data!AB64,0)</f>
        <v>11333767</v>
      </c>
      <c r="K27" s="222">
        <f>ROUND(data!AB65,0)</f>
        <v>919</v>
      </c>
      <c r="L27" s="222">
        <f>ROUND(data!AB66,0)</f>
        <v>249362</v>
      </c>
      <c r="M27" s="66">
        <f>ROUND(data!AB67,0)</f>
        <v>462406</v>
      </c>
      <c r="N27" s="222">
        <f>ROUND(data!AB68,0)</f>
        <v>122180</v>
      </c>
      <c r="O27" s="222">
        <f>ROUND(data!AB69,0)</f>
        <v>7661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7661</v>
      </c>
      <c r="AD27" s="222">
        <f>ROUND(data!AB84,0)</f>
        <v>0</v>
      </c>
      <c r="AE27" s="222">
        <f>ROUND(data!AB89,0)</f>
        <v>46447082</v>
      </c>
      <c r="AF27" s="222">
        <f>ROUND(data!AB87,0)</f>
        <v>32265037</v>
      </c>
      <c r="AG27" s="222">
        <f>IF(data!AB90&gt;0,ROUND(data!AB90,0),0)</f>
        <v>12896</v>
      </c>
      <c r="AH27" s="222">
        <f>IF(data!AB91&gt;0,ROUND(data!AB91,0),0)</f>
        <v>0</v>
      </c>
      <c r="AI27" s="222">
        <f>IF(data!AB92&gt;0,ROUND(data!AB92,0),0)</f>
        <v>3807</v>
      </c>
      <c r="AJ27" s="222">
        <f>IF(data!AB93&gt;0,ROUND(data!AB93,0),0)</f>
        <v>64140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131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0</v>
      </c>
      <c r="F28" s="212">
        <f>ROUND(data!AC60,2)</f>
        <v>24.23</v>
      </c>
      <c r="G28" s="222">
        <f>ROUND(data!AC61,0)</f>
        <v>2581783</v>
      </c>
      <c r="H28" s="222">
        <f>ROUND(data!AC62,0)</f>
        <v>622743</v>
      </c>
      <c r="I28" s="222">
        <f>ROUND(data!AC63,0)</f>
        <v>97985</v>
      </c>
      <c r="J28" s="222">
        <f>ROUND(data!AC64,0)</f>
        <v>291104</v>
      </c>
      <c r="K28" s="222">
        <f>ROUND(data!AC65,0)</f>
        <v>0</v>
      </c>
      <c r="L28" s="222">
        <f>ROUND(data!AC66,0)</f>
        <v>86867</v>
      </c>
      <c r="M28" s="66">
        <f>ROUND(data!AC67,0)</f>
        <v>14242</v>
      </c>
      <c r="N28" s="222">
        <f>ROUND(data!AC68,0)</f>
        <v>32001</v>
      </c>
      <c r="O28" s="222">
        <f>ROUND(data!AC69,0)</f>
        <v>2175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2175</v>
      </c>
      <c r="AD28" s="222">
        <f>ROUND(data!AC84,0)</f>
        <v>0</v>
      </c>
      <c r="AE28" s="222">
        <f>ROUND(data!AC89,0)</f>
        <v>10772057</v>
      </c>
      <c r="AF28" s="222">
        <f>ROUND(data!AC87,0)</f>
        <v>10522330</v>
      </c>
      <c r="AG28" s="222">
        <f>IF(data!AC90&gt;0,ROUND(data!AC90,0),0)</f>
        <v>583</v>
      </c>
      <c r="AH28" s="222">
        <f>IF(data!AC91&gt;0,ROUND(data!AC91,0),0)</f>
        <v>0</v>
      </c>
      <c r="AI28" s="222">
        <f>IF(data!AC92&gt;0,ROUND(data!AC92,0),0)</f>
        <v>172</v>
      </c>
      <c r="AJ28" s="222">
        <f>IF(data!AC93&gt;0,ROUND(data!AC93,0),0)</f>
        <v>2900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131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4294</v>
      </c>
      <c r="K29" s="222">
        <f>ROUND(data!AD65,0)</f>
        <v>0</v>
      </c>
      <c r="L29" s="222">
        <f>ROUND(data!AD66,0)</f>
        <v>1051819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1929233</v>
      </c>
      <c r="AF29" s="222">
        <f>ROUND(data!AD87,0)</f>
        <v>1783080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131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0</v>
      </c>
      <c r="F30" s="212">
        <f>ROUND(data!AE60,2)</f>
        <v>19.11</v>
      </c>
      <c r="G30" s="222">
        <f>ROUND(data!AE61,0)</f>
        <v>1920952</v>
      </c>
      <c r="H30" s="222">
        <f>ROUND(data!AE62,0)</f>
        <v>462926</v>
      </c>
      <c r="I30" s="222">
        <f>ROUND(data!AE63,0)</f>
        <v>0</v>
      </c>
      <c r="J30" s="222">
        <f>ROUND(data!AE64,0)</f>
        <v>10948</v>
      </c>
      <c r="K30" s="222">
        <f>ROUND(data!AE65,0)</f>
        <v>0</v>
      </c>
      <c r="L30" s="222">
        <f>ROUND(data!AE66,0)</f>
        <v>2508</v>
      </c>
      <c r="M30" s="66">
        <f>ROUND(data!AE67,0)</f>
        <v>10890</v>
      </c>
      <c r="N30" s="222">
        <f>ROUND(data!AE68,0)</f>
        <v>0</v>
      </c>
      <c r="O30" s="222">
        <f>ROUND(data!AE69,0)</f>
        <v>12605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12605</v>
      </c>
      <c r="AD30" s="222">
        <f>ROUND(data!AE84,0)</f>
        <v>0</v>
      </c>
      <c r="AE30" s="222">
        <f>ROUND(data!AE89,0)</f>
        <v>7089962</v>
      </c>
      <c r="AF30" s="222">
        <f>ROUND(data!AE87,0)</f>
        <v>4919326</v>
      </c>
      <c r="AG30" s="222">
        <f>IF(data!AE90&gt;0,ROUND(data!AE90,0),0)</f>
        <v>471</v>
      </c>
      <c r="AH30" s="222">
        <f>IF(data!AE91&gt;0,ROUND(data!AE91,0),0)</f>
        <v>0</v>
      </c>
      <c r="AI30" s="222">
        <f>IF(data!AE92&gt;0,ROUND(data!AE92,0),0)</f>
        <v>139</v>
      </c>
      <c r="AJ30" s="222">
        <f>IF(data!AE93&gt;0,ROUND(data!AE93,0),0)</f>
        <v>2343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131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33677</v>
      </c>
      <c r="F31" s="212">
        <f>ROUND(data!AF60,2)</f>
        <v>42.53</v>
      </c>
      <c r="G31" s="222">
        <f>ROUND(data!AF61,0)</f>
        <v>2994975</v>
      </c>
      <c r="H31" s="222">
        <f>ROUND(data!AF62,0)</f>
        <v>835941</v>
      </c>
      <c r="I31" s="222">
        <f>ROUND(data!AF63,0)</f>
        <v>0</v>
      </c>
      <c r="J31" s="222">
        <f>ROUND(data!AF64,0)</f>
        <v>145967</v>
      </c>
      <c r="K31" s="222">
        <f>ROUND(data!AF65,0)</f>
        <v>36100</v>
      </c>
      <c r="L31" s="222">
        <f>ROUND(data!AF66,0)</f>
        <v>135210</v>
      </c>
      <c r="M31" s="66">
        <f>ROUND(data!AF67,0)</f>
        <v>16653</v>
      </c>
      <c r="N31" s="222">
        <f>ROUND(data!AF68,0)</f>
        <v>580418</v>
      </c>
      <c r="O31" s="222">
        <f>ROUND(data!AF69,0)</f>
        <v>26430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26430</v>
      </c>
      <c r="AD31" s="222">
        <f>ROUND(data!AF84,0)</f>
        <v>0</v>
      </c>
      <c r="AE31" s="222">
        <f>ROUND(data!AF89,0)</f>
        <v>8268405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15667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131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55239</v>
      </c>
      <c r="F32" s="212">
        <f>ROUND(data!AG60,2)</f>
        <v>82.5</v>
      </c>
      <c r="G32" s="222">
        <f>ROUND(data!AG61,0)</f>
        <v>7265822</v>
      </c>
      <c r="H32" s="222">
        <f>ROUND(data!AG62,0)</f>
        <v>1691105</v>
      </c>
      <c r="I32" s="222">
        <f>ROUND(data!AG63,0)</f>
        <v>9544336</v>
      </c>
      <c r="J32" s="222">
        <f>ROUND(data!AG64,0)</f>
        <v>1866325</v>
      </c>
      <c r="K32" s="222">
        <f>ROUND(data!AG65,0)</f>
        <v>-55</v>
      </c>
      <c r="L32" s="222">
        <f>ROUND(data!AG66,0)</f>
        <v>43327</v>
      </c>
      <c r="M32" s="66">
        <f>ROUND(data!AG67,0)</f>
        <v>834300</v>
      </c>
      <c r="N32" s="222">
        <f>ROUND(data!AG68,0)</f>
        <v>192</v>
      </c>
      <c r="O32" s="222">
        <f>ROUND(data!AG69,0)</f>
        <v>14473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14473</v>
      </c>
      <c r="AD32" s="222">
        <f>ROUND(data!AG84,0)</f>
        <v>362042</v>
      </c>
      <c r="AE32" s="222">
        <f>ROUND(data!AG89,0)</f>
        <v>169806687</v>
      </c>
      <c r="AF32" s="222">
        <f>ROUND(data!AG87,0)</f>
        <v>38439243</v>
      </c>
      <c r="AG32" s="222">
        <f>IF(data!AG90&gt;0,ROUND(data!AG90,0),0)</f>
        <v>30388</v>
      </c>
      <c r="AH32" s="222">
        <f>IF(data!AG91&gt;0,ROUND(data!AG91,0),0)</f>
        <v>8161</v>
      </c>
      <c r="AI32" s="222">
        <f>IF(data!AG92&gt;0,ROUND(data!AG92,0),0)</f>
        <v>8972</v>
      </c>
      <c r="AJ32" s="222">
        <f>IF(data!AG93&gt;0,ROUND(data!AG93,0),0)</f>
        <v>151138</v>
      </c>
      <c r="AK32" s="212">
        <f>IF(data!AG94&gt;0,ROUND(data!AG94,2),0)</f>
        <v>40.82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131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131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5721</v>
      </c>
      <c r="F34" s="212">
        <f>ROUND(data!AI60,2)</f>
        <v>13.2</v>
      </c>
      <c r="G34" s="222">
        <f>ROUND(data!AI61,0)</f>
        <v>469919</v>
      </c>
      <c r="H34" s="222">
        <f>ROUND(data!AI62,0)</f>
        <v>96436</v>
      </c>
      <c r="I34" s="222">
        <f>ROUND(data!AI63,0)</f>
        <v>3441626</v>
      </c>
      <c r="J34" s="222">
        <f>ROUND(data!AI64,0)</f>
        <v>77141</v>
      </c>
      <c r="K34" s="222">
        <f>ROUND(data!AI65,0)</f>
        <v>0</v>
      </c>
      <c r="L34" s="222">
        <f>ROUND(data!AI66,0)</f>
        <v>279</v>
      </c>
      <c r="M34" s="66">
        <f>ROUND(data!AI67,0)</f>
        <v>134653</v>
      </c>
      <c r="N34" s="222">
        <f>ROUND(data!AI68,0)</f>
        <v>0</v>
      </c>
      <c r="O34" s="222">
        <f>ROUND(data!AI69,0)</f>
        <v>29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29</v>
      </c>
      <c r="AD34" s="222">
        <f>ROUND(data!AI84,0)</f>
        <v>0</v>
      </c>
      <c r="AE34" s="222">
        <f>ROUND(data!AI89,0)</f>
        <v>11810055</v>
      </c>
      <c r="AF34" s="222">
        <f>ROUND(data!AI87,0)</f>
        <v>1699071</v>
      </c>
      <c r="AG34" s="222">
        <f>IF(data!AI90&gt;0,ROUND(data!AI90,0),0)</f>
        <v>5093</v>
      </c>
      <c r="AH34" s="222">
        <f>IF(data!AI91&gt;0,ROUND(data!AI91,0),0)</f>
        <v>6107</v>
      </c>
      <c r="AI34" s="222">
        <f>IF(data!AI92&gt;0,ROUND(data!AI92,0),0)</f>
        <v>1504</v>
      </c>
      <c r="AJ34" s="222">
        <f>IF(data!AI93&gt;0,ROUND(data!AI93,0),0)</f>
        <v>25331</v>
      </c>
      <c r="AK34" s="212">
        <f>IF(data!AI94&gt;0,ROUND(data!AI94,2),0)</f>
        <v>2.06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131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21670</v>
      </c>
      <c r="F35" s="212">
        <f>ROUND(data!AJ60,2)</f>
        <v>25.28</v>
      </c>
      <c r="G35" s="222">
        <f>ROUND(data!AJ61,0)</f>
        <v>2394772</v>
      </c>
      <c r="H35" s="222">
        <f>ROUND(data!AJ62,0)</f>
        <v>606466</v>
      </c>
      <c r="I35" s="222">
        <f>ROUND(data!AJ63,0)</f>
        <v>0</v>
      </c>
      <c r="J35" s="222">
        <f>ROUND(data!AJ64,0)</f>
        <v>316732</v>
      </c>
      <c r="K35" s="222">
        <f>ROUND(data!AJ65,0)</f>
        <v>2926</v>
      </c>
      <c r="L35" s="222">
        <f>ROUND(data!AJ66,0)</f>
        <v>73993</v>
      </c>
      <c r="M35" s="66">
        <f>ROUND(data!AJ67,0)</f>
        <v>55327</v>
      </c>
      <c r="N35" s="222">
        <f>ROUND(data!AJ68,0)</f>
        <v>473595</v>
      </c>
      <c r="O35" s="222">
        <f>ROUND(data!AJ69,0)</f>
        <v>26344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26344</v>
      </c>
      <c r="AD35" s="222">
        <f>ROUND(data!AJ84,0)</f>
        <v>149912</v>
      </c>
      <c r="AE35" s="222">
        <f>ROUND(data!AJ89,0)</f>
        <v>3542702</v>
      </c>
      <c r="AF35" s="222">
        <f>ROUND(data!AJ87,0)</f>
        <v>64360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3.81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131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0</v>
      </c>
      <c r="F36" s="212">
        <f>ROUND(data!AK60,2)</f>
        <v>10.42</v>
      </c>
      <c r="G36" s="222">
        <f>ROUND(data!AK61,0)</f>
        <v>1001398</v>
      </c>
      <c r="H36" s="222">
        <f>ROUND(data!AK62,0)</f>
        <v>233434</v>
      </c>
      <c r="I36" s="222">
        <f>ROUND(data!AK63,0)</f>
        <v>0</v>
      </c>
      <c r="J36" s="222">
        <f>ROUND(data!AK64,0)</f>
        <v>644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6142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6142</v>
      </c>
      <c r="AD36" s="222">
        <f>ROUND(data!AK84,0)</f>
        <v>0</v>
      </c>
      <c r="AE36" s="222">
        <f>ROUND(data!AK89,0)</f>
        <v>4007636</v>
      </c>
      <c r="AF36" s="222">
        <f>ROUND(data!AK87,0)</f>
        <v>3155552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131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0</v>
      </c>
      <c r="F37" s="212">
        <f>ROUND(data!AL60,2)</f>
        <v>6.74</v>
      </c>
      <c r="G37" s="222">
        <f>ROUND(data!AL61,0)</f>
        <v>709076</v>
      </c>
      <c r="H37" s="222">
        <f>ROUND(data!AL62,0)</f>
        <v>170884</v>
      </c>
      <c r="I37" s="222">
        <f>ROUND(data!AL63,0)</f>
        <v>0</v>
      </c>
      <c r="J37" s="222">
        <f>ROUND(data!AL64,0)</f>
        <v>1303</v>
      </c>
      <c r="K37" s="222">
        <f>ROUND(data!AL65,0)</f>
        <v>0</v>
      </c>
      <c r="L37" s="222">
        <f>ROUND(data!AL66,0)</f>
        <v>0</v>
      </c>
      <c r="M37" s="66">
        <f>ROUND(data!AL67,0)</f>
        <v>7966</v>
      </c>
      <c r="N37" s="222">
        <f>ROUND(data!AL68,0)</f>
        <v>0</v>
      </c>
      <c r="O37" s="222">
        <f>ROUND(data!AL69,0)</f>
        <v>5245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5245</v>
      </c>
      <c r="AD37" s="222">
        <f>ROUND(data!AL84,0)</f>
        <v>1373</v>
      </c>
      <c r="AE37" s="222">
        <f>ROUND(data!AL89,0)</f>
        <v>2155805</v>
      </c>
      <c r="AF37" s="222">
        <f>ROUND(data!AL87,0)</f>
        <v>1788199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131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131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131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131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131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131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131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131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131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131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654.32</v>
      </c>
      <c r="G47" s="222">
        <f>ROUND(data!AV61,0)</f>
        <v>108589992</v>
      </c>
      <c r="H47" s="222">
        <f>ROUND(data!AV62,0)</f>
        <v>20594270</v>
      </c>
      <c r="I47" s="222">
        <f>ROUND(data!AV63,0)</f>
        <v>6051251</v>
      </c>
      <c r="J47" s="222">
        <f>ROUND(data!AV64,0)</f>
        <v>10948542</v>
      </c>
      <c r="K47" s="222">
        <f>ROUND(data!AV65,0)</f>
        <v>263973</v>
      </c>
      <c r="L47" s="222">
        <f>ROUND(data!AV66,0)</f>
        <v>3370381</v>
      </c>
      <c r="M47" s="66">
        <f>ROUND(data!AV67,0)</f>
        <v>4148227</v>
      </c>
      <c r="N47" s="222">
        <f>ROUND(data!AV68,0)</f>
        <v>6168580</v>
      </c>
      <c r="O47" s="222">
        <f>ROUND(data!AV69,0)</f>
        <v>2033893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2033893</v>
      </c>
      <c r="AD47" s="222">
        <f>ROUND(data!AV84,0)</f>
        <v>10383113</v>
      </c>
      <c r="AE47" s="222">
        <f>ROUND(data!AV89,0)</f>
        <v>195889607</v>
      </c>
      <c r="AF47" s="222">
        <f>ROUND(data!AV87,0)</f>
        <v>2524655</v>
      </c>
      <c r="AG47" s="222">
        <f>IF(data!AV90&gt;0,ROUND(data!AV90,0),0)</f>
        <v>3628</v>
      </c>
      <c r="AH47" s="222">
        <f>IF(data!AV91&gt;0,ROUND(data!AV91,0),0)</f>
        <v>0</v>
      </c>
      <c r="AI47" s="222">
        <f>IF(data!AV92&gt;0,ROUND(data!AV92,0),0)</f>
        <v>1071</v>
      </c>
      <c r="AJ47" s="222">
        <f>IF(data!AV93&gt;0,ROUND(data!AV93,0),0)</f>
        <v>18044</v>
      </c>
      <c r="AK47" s="212">
        <f>IF(data!AV94&gt;0,ROUND(data!AV94,2),0)</f>
        <v>13.14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131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0.15</v>
      </c>
      <c r="G48" s="222">
        <f>ROUND(data!AW61,0)</f>
        <v>21559</v>
      </c>
      <c r="H48" s="222">
        <f>ROUND(data!AW62,0)</f>
        <v>4784</v>
      </c>
      <c r="I48" s="222">
        <f>ROUND(data!AW63,0)</f>
        <v>22958</v>
      </c>
      <c r="J48" s="222">
        <f>ROUND(data!AW64,0)</f>
        <v>606</v>
      </c>
      <c r="K48" s="222">
        <f>ROUND(data!AW65,0)</f>
        <v>0</v>
      </c>
      <c r="L48" s="222">
        <f>ROUND(data!AW66,0)</f>
        <v>5834</v>
      </c>
      <c r="M48" s="66">
        <f>ROUND(data!AW67,0)</f>
        <v>0</v>
      </c>
      <c r="N48" s="222">
        <f>ROUND(data!AW68,0)</f>
        <v>0</v>
      </c>
      <c r="O48" s="222">
        <f>ROUND(data!AW69,0)</f>
        <v>825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825</v>
      </c>
      <c r="AD48" s="222">
        <f>ROUND(data!AW84,0)</f>
        <v>120627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131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131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286485</v>
      </c>
      <c r="F50" s="212">
        <f>ROUND(data!AY60,2)</f>
        <v>6.58</v>
      </c>
      <c r="G50" s="222">
        <f>ROUND(data!AY61,0)</f>
        <v>489971</v>
      </c>
      <c r="H50" s="222">
        <f>ROUND(data!AY62,0)</f>
        <v>154388</v>
      </c>
      <c r="I50" s="222">
        <f>ROUND(data!AY63,0)</f>
        <v>0</v>
      </c>
      <c r="J50" s="222">
        <f>ROUND(data!AY64,0)</f>
        <v>20432</v>
      </c>
      <c r="K50" s="222">
        <f>ROUND(data!AY65,0)</f>
        <v>0</v>
      </c>
      <c r="L50" s="222">
        <f>ROUND(data!AY66,0)</f>
        <v>0</v>
      </c>
      <c r="M50" s="66">
        <f>ROUND(data!AY67,0)</f>
        <v>0</v>
      </c>
      <c r="N50" s="222">
        <f>ROUND(data!AY68,0)</f>
        <v>0</v>
      </c>
      <c r="O50" s="222">
        <f>ROUND(data!AY69,0)</f>
        <v>2651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2651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131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445278</v>
      </c>
      <c r="F51" s="212">
        <f>ROUND(data!AZ60,2)</f>
        <v>57.91</v>
      </c>
      <c r="G51" s="222">
        <f>ROUND(data!AZ61,0)</f>
        <v>3335893</v>
      </c>
      <c r="H51" s="222">
        <f>ROUND(data!AZ62,0)</f>
        <v>1020696</v>
      </c>
      <c r="I51" s="222">
        <f>ROUND(data!AZ63,0)</f>
        <v>0</v>
      </c>
      <c r="J51" s="222">
        <f>ROUND(data!AZ64,0)</f>
        <v>2632560</v>
      </c>
      <c r="K51" s="222">
        <f>ROUND(data!AZ65,0)</f>
        <v>0</v>
      </c>
      <c r="L51" s="222">
        <f>ROUND(data!AZ66,0)</f>
        <v>155799</v>
      </c>
      <c r="M51" s="66">
        <f>ROUND(data!AZ67,0)</f>
        <v>399173</v>
      </c>
      <c r="N51" s="222">
        <f>ROUND(data!AZ68,0)</f>
        <v>200421</v>
      </c>
      <c r="O51" s="222">
        <f>ROUND(data!AZ69,0)</f>
        <v>1561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1561</v>
      </c>
      <c r="AD51" s="222">
        <f>ROUND(data!AZ84,0)</f>
        <v>1920589</v>
      </c>
      <c r="AE51" s="222"/>
      <c r="AF51" s="222"/>
      <c r="AG51" s="222">
        <f>IF(data!AZ90&gt;0,ROUND(data!AZ90,0),0)</f>
        <v>15333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131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3.98</v>
      </c>
      <c r="G52" s="222">
        <f>ROUND(data!BA61,0)</f>
        <v>181089</v>
      </c>
      <c r="H52" s="222">
        <f>ROUND(data!BA62,0)</f>
        <v>43109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1529462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131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18.58</v>
      </c>
      <c r="G53" s="222">
        <f>ROUND(data!BB61,0)</f>
        <v>1734564</v>
      </c>
      <c r="H53" s="222">
        <f>ROUND(data!BB62,0)</f>
        <v>421361</v>
      </c>
      <c r="I53" s="222">
        <f>ROUND(data!BB63,0)</f>
        <v>141001</v>
      </c>
      <c r="J53" s="222">
        <f>ROUND(data!BB64,0)</f>
        <v>21139</v>
      </c>
      <c r="K53" s="222">
        <f>ROUND(data!BB65,0)</f>
        <v>0</v>
      </c>
      <c r="L53" s="222">
        <f>ROUND(data!BB66,0)</f>
        <v>1019983</v>
      </c>
      <c r="M53" s="66">
        <f>ROUND(data!BB67,0)</f>
        <v>0</v>
      </c>
      <c r="N53" s="222">
        <f>ROUND(data!BB68,0)</f>
        <v>0</v>
      </c>
      <c r="O53" s="222">
        <f>ROUND(data!BB69,0)</f>
        <v>1929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1929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131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131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11.67</v>
      </c>
      <c r="G55" s="222">
        <f>ROUND(data!BD61,0)</f>
        <v>952043</v>
      </c>
      <c r="H55" s="222">
        <f>ROUND(data!BD62,0)</f>
        <v>272764</v>
      </c>
      <c r="I55" s="222">
        <f>ROUND(data!BD63,0)</f>
        <v>0</v>
      </c>
      <c r="J55" s="222">
        <f>ROUND(data!BD64,0)</f>
        <v>-61548</v>
      </c>
      <c r="K55" s="222">
        <f>ROUND(data!BD65,0)</f>
        <v>-55</v>
      </c>
      <c r="L55" s="222">
        <f>ROUND(data!BD66,0)</f>
        <v>228730</v>
      </c>
      <c r="M55" s="66">
        <f>ROUND(data!BD67,0)</f>
        <v>55087</v>
      </c>
      <c r="N55" s="222">
        <f>ROUND(data!BD68,0)</f>
        <v>0</v>
      </c>
      <c r="O55" s="222">
        <f>ROUND(data!BD69,0)</f>
        <v>5909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5909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131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628002</v>
      </c>
      <c r="F56" s="212">
        <f>ROUND(data!BE60,2)</f>
        <v>41.24</v>
      </c>
      <c r="G56" s="222">
        <f>ROUND(data!BE61,0)</f>
        <v>3497208</v>
      </c>
      <c r="H56" s="222">
        <f>ROUND(data!BE62,0)</f>
        <v>921881</v>
      </c>
      <c r="I56" s="222">
        <f>ROUND(data!BE63,0)</f>
        <v>-12056</v>
      </c>
      <c r="J56" s="222">
        <f>ROUND(data!BE64,0)</f>
        <v>773770</v>
      </c>
      <c r="K56" s="222">
        <f>ROUND(data!BE65,0)</f>
        <v>3584185</v>
      </c>
      <c r="L56" s="222">
        <f>ROUND(data!BE66,0)</f>
        <v>4704339</v>
      </c>
      <c r="M56" s="66">
        <f>ROUND(data!BE67,0)</f>
        <v>4996148</v>
      </c>
      <c r="N56" s="222">
        <f>ROUND(data!BE68,0)</f>
        <v>519073</v>
      </c>
      <c r="O56" s="222">
        <f>ROUND(data!BE69,0)</f>
        <v>123076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123076</v>
      </c>
      <c r="AD56" s="222">
        <f>ROUND(data!BE84,0)</f>
        <v>444401</v>
      </c>
      <c r="AE56" s="222"/>
      <c r="AF56" s="222"/>
      <c r="AG56" s="222">
        <f>IF(data!BE90&gt;0,ROUND(data!BE90,0),0)</f>
        <v>176115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131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67.66</v>
      </c>
      <c r="G57" s="222">
        <f>ROUND(data!BF61,0)</f>
        <v>3757856</v>
      </c>
      <c r="H57" s="222">
        <f>ROUND(data!BF62,0)</f>
        <v>1088931</v>
      </c>
      <c r="I57" s="222">
        <f>ROUND(data!BF63,0)</f>
        <v>0</v>
      </c>
      <c r="J57" s="222">
        <f>ROUND(data!BF64,0)</f>
        <v>395128</v>
      </c>
      <c r="K57" s="222">
        <f>ROUND(data!BF65,0)</f>
        <v>504297</v>
      </c>
      <c r="L57" s="222">
        <f>ROUND(data!BF66,0)</f>
        <v>578929</v>
      </c>
      <c r="M57" s="66">
        <f>ROUND(data!BF67,0)</f>
        <v>147963</v>
      </c>
      <c r="N57" s="222">
        <f>ROUND(data!BF68,0)</f>
        <v>0</v>
      </c>
      <c r="O57" s="222">
        <f>ROUND(data!BF69,0)</f>
        <v>5973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5973</v>
      </c>
      <c r="AD57" s="222">
        <f>ROUND(data!BF84,0)</f>
        <v>0</v>
      </c>
      <c r="AE57" s="222"/>
      <c r="AF57" s="222"/>
      <c r="AG57" s="222">
        <f>IF(data!BF90&gt;0,ROUND(data!BF90,0),0)</f>
        <v>5344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131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6.4</v>
      </c>
      <c r="G58" s="222">
        <f>ROUND(data!BG61,0)</f>
        <v>372972</v>
      </c>
      <c r="H58" s="222">
        <f>ROUND(data!BG62,0)</f>
        <v>91951</v>
      </c>
      <c r="I58" s="222">
        <f>ROUND(data!BG63,0)</f>
        <v>0</v>
      </c>
      <c r="J58" s="222">
        <f>ROUND(data!BG64,0)</f>
        <v>276</v>
      </c>
      <c r="K58" s="222">
        <f>ROUND(data!BG65,0)</f>
        <v>0</v>
      </c>
      <c r="L58" s="222">
        <f>ROUND(data!BG66,0)</f>
        <v>1395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131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108.7</v>
      </c>
      <c r="G59" s="222">
        <f>ROUND(data!BH61,0)</f>
        <v>13091082</v>
      </c>
      <c r="H59" s="222">
        <f>ROUND(data!BH62,0)</f>
        <v>3137862</v>
      </c>
      <c r="I59" s="222">
        <f>ROUND(data!BH63,0)</f>
        <v>741737</v>
      </c>
      <c r="J59" s="222">
        <f>ROUND(data!BH64,0)</f>
        <v>371144</v>
      </c>
      <c r="K59" s="222">
        <f>ROUND(data!BH65,0)</f>
        <v>1041314</v>
      </c>
      <c r="L59" s="222">
        <f>ROUND(data!BH66,0)</f>
        <v>14029808</v>
      </c>
      <c r="M59" s="66">
        <f>ROUND(data!BH67,0)</f>
        <v>3951268</v>
      </c>
      <c r="N59" s="222">
        <f>ROUND(data!BH68,0)</f>
        <v>0</v>
      </c>
      <c r="O59" s="222">
        <f>ROUND(data!BH69,0)</f>
        <v>141045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141045</v>
      </c>
      <c r="AD59" s="222">
        <f>ROUND(data!BH84,0)</f>
        <v>374211</v>
      </c>
      <c r="AE59" s="222"/>
      <c r="AF59" s="222"/>
      <c r="AG59" s="222">
        <f>IF(data!BH90&gt;0,ROUND(data!BH90,0),0)</f>
        <v>4868</v>
      </c>
      <c r="AH59" s="222">
        <f>IFERROR(IF(data!BH$91&gt;0,ROUND(data!BH$91,0),0),0)</f>
        <v>0</v>
      </c>
      <c r="AI59" s="222">
        <f>IFERROR(IF(data!BH$92&gt;0,ROUND(data!BH$92,0),0),0)</f>
        <v>1437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131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131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23.89</v>
      </c>
      <c r="G61" s="222">
        <f>ROUND(data!BJ61,0)</f>
        <v>2355221</v>
      </c>
      <c r="H61" s="222">
        <f>ROUND(data!BJ62,0)</f>
        <v>578324</v>
      </c>
      <c r="I61" s="222">
        <f>ROUND(data!BJ63,0)</f>
        <v>419436</v>
      </c>
      <c r="J61" s="222">
        <f>ROUND(data!BJ64,0)</f>
        <v>21858</v>
      </c>
      <c r="K61" s="222">
        <f>ROUND(data!BJ65,0)</f>
        <v>0</v>
      </c>
      <c r="L61" s="222">
        <f>ROUND(data!BJ66,0)</f>
        <v>288551</v>
      </c>
      <c r="M61" s="66">
        <f>ROUND(data!BJ67,0)</f>
        <v>55548</v>
      </c>
      <c r="N61" s="222">
        <f>ROUND(data!BJ68,0)</f>
        <v>0</v>
      </c>
      <c r="O61" s="222">
        <f>ROUND(data!BJ69,0)</f>
        <v>8361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8361</v>
      </c>
      <c r="AD61" s="222">
        <f>ROUND(data!BJ84,0)</f>
        <v>186619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131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33.69</v>
      </c>
      <c r="G62" s="222">
        <f>ROUND(data!BK61,0)</f>
        <v>2372397</v>
      </c>
      <c r="H62" s="222">
        <f>ROUND(data!BK62,0)</f>
        <v>642175</v>
      </c>
      <c r="I62" s="222">
        <f>ROUND(data!BK63,0)</f>
        <v>248697</v>
      </c>
      <c r="J62" s="222">
        <f>ROUND(data!BK64,0)</f>
        <v>43822</v>
      </c>
      <c r="K62" s="222">
        <f>ROUND(data!BK65,0)</f>
        <v>0</v>
      </c>
      <c r="L62" s="222">
        <f>ROUND(data!BK66,0)</f>
        <v>2345199</v>
      </c>
      <c r="M62" s="66">
        <f>ROUND(data!BK67,0)</f>
        <v>10955</v>
      </c>
      <c r="N62" s="222">
        <f>ROUND(data!BK68,0)</f>
        <v>0</v>
      </c>
      <c r="O62" s="222">
        <f>ROUND(data!BK69,0)</f>
        <v>15226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15226</v>
      </c>
      <c r="AD62" s="222">
        <f>ROUND(data!BK84,0)</f>
        <v>352438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131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62.41</v>
      </c>
      <c r="G63" s="222">
        <f>ROUND(data!BL61,0)</f>
        <v>3729754</v>
      </c>
      <c r="H63" s="222">
        <f>ROUND(data!BL62,0)</f>
        <v>1020384</v>
      </c>
      <c r="I63" s="222">
        <f>ROUND(data!BL63,0)</f>
        <v>-6</v>
      </c>
      <c r="J63" s="222">
        <f>ROUND(data!BL64,0)</f>
        <v>54903</v>
      </c>
      <c r="K63" s="222">
        <f>ROUND(data!BL65,0)</f>
        <v>0</v>
      </c>
      <c r="L63" s="222">
        <f>ROUND(data!BL66,0)</f>
        <v>494062</v>
      </c>
      <c r="M63" s="66">
        <f>ROUND(data!BL67,0)</f>
        <v>59431</v>
      </c>
      <c r="N63" s="222">
        <f>ROUND(data!BL68,0)</f>
        <v>0</v>
      </c>
      <c r="O63" s="222">
        <f>ROUND(data!BL69,0)</f>
        <v>4547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4547</v>
      </c>
      <c r="AD63" s="222">
        <f>ROUND(data!BL84,0)</f>
        <v>0</v>
      </c>
      <c r="AE63" s="222"/>
      <c r="AF63" s="222"/>
      <c r="AG63" s="222">
        <f>IF(data!BL90&gt;0,ROUND(data!BL90,0),0)</f>
        <v>2481</v>
      </c>
      <c r="AH63" s="222">
        <f>IFERROR(IF(data!BL$91&gt;0,ROUND(data!BL$91,0),0),0)</f>
        <v>0</v>
      </c>
      <c r="AI63" s="222">
        <f>IFERROR(IF(data!BL$92&gt;0,ROUND(data!BL$92,0),0),0)</f>
        <v>732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131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1821053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131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23.37</v>
      </c>
      <c r="G65" s="222">
        <f>ROUND(data!BN61,0)</f>
        <v>6473783</v>
      </c>
      <c r="H65" s="222">
        <f>ROUND(data!BN62,0)</f>
        <v>2158400</v>
      </c>
      <c r="I65" s="222">
        <f>ROUND(data!BN63,0)</f>
        <v>3111660</v>
      </c>
      <c r="J65" s="222">
        <f>ROUND(data!BN64,0)</f>
        <v>83496</v>
      </c>
      <c r="K65" s="222">
        <f>ROUND(data!BN65,0)</f>
        <v>0</v>
      </c>
      <c r="L65" s="222">
        <f>ROUND(data!BN66,0)</f>
        <v>220584</v>
      </c>
      <c r="M65" s="66">
        <f>ROUND(data!BN67,0)</f>
        <v>12051</v>
      </c>
      <c r="N65" s="222">
        <f>ROUND(data!BN68,0)</f>
        <v>433631</v>
      </c>
      <c r="O65" s="222">
        <f>ROUND(data!BN69,0)</f>
        <v>633266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633266</v>
      </c>
      <c r="AD65" s="222">
        <f>ROUND(data!BN84,0)</f>
        <v>150313</v>
      </c>
      <c r="AE65" s="222"/>
      <c r="AF65" s="222"/>
      <c r="AG65" s="222">
        <f>IF(data!BN90&gt;0,ROUND(data!BN90,0),0)</f>
        <v>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131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4.72</v>
      </c>
      <c r="G66" s="222">
        <f>ROUND(data!BO61,0)</f>
        <v>415702</v>
      </c>
      <c r="H66" s="222">
        <f>ROUND(data!BO62,0)</f>
        <v>108787</v>
      </c>
      <c r="I66" s="222">
        <f>ROUND(data!BO63,0)</f>
        <v>7296</v>
      </c>
      <c r="J66" s="222">
        <f>ROUND(data!BO64,0)</f>
        <v>16806</v>
      </c>
      <c r="K66" s="222">
        <f>ROUND(data!BO65,0)</f>
        <v>0</v>
      </c>
      <c r="L66" s="222">
        <f>ROUND(data!BO66,0)</f>
        <v>2289</v>
      </c>
      <c r="M66" s="66">
        <f>ROUND(data!BO67,0)</f>
        <v>0</v>
      </c>
      <c r="N66" s="222">
        <f>ROUND(data!BO68,0)</f>
        <v>57493</v>
      </c>
      <c r="O66" s="222">
        <f>ROUND(data!BO69,0)</f>
        <v>295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295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131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18.5</v>
      </c>
      <c r="G67" s="222">
        <f>ROUND(data!BP61,0)</f>
        <v>2176221</v>
      </c>
      <c r="H67" s="222">
        <f>ROUND(data!BP62,0)</f>
        <v>517262</v>
      </c>
      <c r="I67" s="222">
        <f>ROUND(data!BP63,0)</f>
        <v>262782</v>
      </c>
      <c r="J67" s="222">
        <f>ROUND(data!BP64,0)</f>
        <v>79372</v>
      </c>
      <c r="K67" s="222">
        <f>ROUND(data!BP65,0)</f>
        <v>0</v>
      </c>
      <c r="L67" s="222">
        <f>ROUND(data!BP66,0)</f>
        <v>1740164</v>
      </c>
      <c r="M67" s="66">
        <f>ROUND(data!BP67,0)</f>
        <v>6357</v>
      </c>
      <c r="N67" s="222">
        <f>ROUND(data!BP68,0)</f>
        <v>139596</v>
      </c>
      <c r="O67" s="222">
        <f>ROUND(data!BP69,0)</f>
        <v>2095339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2095339</v>
      </c>
      <c r="AD67" s="222">
        <f>ROUND(data!BP84,0)</f>
        <v>3135152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131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131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26.89</v>
      </c>
      <c r="G69" s="222">
        <f>ROUND(data!BR61,0)</f>
        <v>3623266</v>
      </c>
      <c r="H69" s="222">
        <f>ROUND(data!BR62,0)</f>
        <v>4185733</v>
      </c>
      <c r="I69" s="222">
        <f>ROUND(data!BR63,0)</f>
        <v>136499</v>
      </c>
      <c r="J69" s="222">
        <f>ROUND(data!BR64,0)</f>
        <v>55299</v>
      </c>
      <c r="K69" s="222">
        <f>ROUND(data!BR65,0)</f>
        <v>0</v>
      </c>
      <c r="L69" s="222">
        <f>ROUND(data!BR66,0)</f>
        <v>297120</v>
      </c>
      <c r="M69" s="66">
        <f>ROUND(data!BR67,0)</f>
        <v>0</v>
      </c>
      <c r="N69" s="222">
        <f>ROUND(data!BR68,0)</f>
        <v>0</v>
      </c>
      <c r="O69" s="222">
        <f>ROUND(data!BR69,0)</f>
        <v>1534912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1534912</v>
      </c>
      <c r="AD69" s="222">
        <f>ROUND(data!BR84,0)</f>
        <v>150055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131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2.06</v>
      </c>
      <c r="G70" s="222">
        <f>ROUND(data!BS61,0)</f>
        <v>152428</v>
      </c>
      <c r="H70" s="222">
        <f>ROUND(data!BS62,0)</f>
        <v>39773</v>
      </c>
      <c r="I70" s="222">
        <f>ROUND(data!BS63,0)</f>
        <v>0</v>
      </c>
      <c r="J70" s="222">
        <f>ROUND(data!BS64,0)</f>
        <v>6486</v>
      </c>
      <c r="K70" s="222">
        <f>ROUND(data!BS65,0)</f>
        <v>0</v>
      </c>
      <c r="L70" s="222">
        <f>ROUND(data!BS66,0)</f>
        <v>989</v>
      </c>
      <c r="M70" s="66">
        <f>ROUND(data!BS67,0)</f>
        <v>11675</v>
      </c>
      <c r="N70" s="222">
        <f>ROUND(data!BS68,0)</f>
        <v>0</v>
      </c>
      <c r="O70" s="222">
        <f>ROUND(data!BS69,0)</f>
        <v>6962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6962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131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1.26</v>
      </c>
      <c r="G71" s="222">
        <f>ROUND(data!BT61,0)</f>
        <v>114556</v>
      </c>
      <c r="H71" s="222">
        <f>ROUND(data!BT62,0)</f>
        <v>24518</v>
      </c>
      <c r="I71" s="222">
        <f>ROUND(data!BT63,0)</f>
        <v>0</v>
      </c>
      <c r="J71" s="222">
        <f>ROUND(data!BT64,0)</f>
        <v>20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759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759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131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131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33.4</v>
      </c>
      <c r="G73" s="222">
        <f>ROUND(data!BV61,0)</f>
        <v>2476608</v>
      </c>
      <c r="H73" s="222">
        <f>ROUND(data!BV62,0)</f>
        <v>663364</v>
      </c>
      <c r="I73" s="222">
        <f>ROUND(data!BV63,0)</f>
        <v>509824</v>
      </c>
      <c r="J73" s="222">
        <f>ROUND(data!BV64,0)</f>
        <v>14543</v>
      </c>
      <c r="K73" s="222">
        <f>ROUND(data!BV65,0)</f>
        <v>0</v>
      </c>
      <c r="L73" s="222">
        <f>ROUND(data!BV66,0)</f>
        <v>170861</v>
      </c>
      <c r="M73" s="66">
        <f>ROUND(data!BV67,0)</f>
        <v>0</v>
      </c>
      <c r="N73" s="222">
        <f>ROUND(data!BV68,0)</f>
        <v>0</v>
      </c>
      <c r="O73" s="222">
        <f>ROUND(data!BV69,0)</f>
        <v>9190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9190</v>
      </c>
      <c r="AD73" s="222">
        <f>ROUND(data!BV84,0)</f>
        <v>30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131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4.7</v>
      </c>
      <c r="G74" s="222">
        <f>ROUND(data!BW61,0)</f>
        <v>365914</v>
      </c>
      <c r="H74" s="222">
        <f>ROUND(data!BW62,0)</f>
        <v>105989</v>
      </c>
      <c r="I74" s="222">
        <f>ROUND(data!BW63,0)</f>
        <v>155422</v>
      </c>
      <c r="J74" s="222">
        <f>ROUND(data!BW64,0)</f>
        <v>154685</v>
      </c>
      <c r="K74" s="222">
        <f>ROUND(data!BW65,0)</f>
        <v>0</v>
      </c>
      <c r="L74" s="222">
        <f>ROUND(data!BW66,0)</f>
        <v>87715</v>
      </c>
      <c r="M74" s="66">
        <f>ROUND(data!BW67,0)</f>
        <v>64167</v>
      </c>
      <c r="N74" s="222">
        <f>ROUND(data!BW68,0)</f>
        <v>0</v>
      </c>
      <c r="O74" s="222">
        <f>ROUND(data!BW69,0)</f>
        <v>5731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5731</v>
      </c>
      <c r="AD74" s="222">
        <f>ROUND(data!BW84,0)</f>
        <v>118050</v>
      </c>
      <c r="AE74" s="222"/>
      <c r="AF74" s="222"/>
      <c r="AG74" s="222">
        <f>IF(data!BW90&gt;0,ROUND(data!BW90,0),0)</f>
        <v>2676</v>
      </c>
      <c r="AH74" s="222">
        <f>IF(data!BW91&gt;0,ROUND(data!BW91,0),0)</f>
        <v>0</v>
      </c>
      <c r="AI74" s="222">
        <f>IF(data!BW92&gt;0,ROUND(data!BW92,0),0)</f>
        <v>790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131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9.23</v>
      </c>
      <c r="G75" s="222">
        <f>ROUND(data!BX61,0)</f>
        <v>1100409</v>
      </c>
      <c r="H75" s="222">
        <f>ROUND(data!BX62,0)</f>
        <v>257959</v>
      </c>
      <c r="I75" s="222">
        <f>ROUND(data!BX63,0)</f>
        <v>0</v>
      </c>
      <c r="J75" s="222">
        <f>ROUND(data!BX64,0)</f>
        <v>127</v>
      </c>
      <c r="K75" s="222">
        <f>ROUND(data!BX65,0)</f>
        <v>0</v>
      </c>
      <c r="L75" s="222">
        <f>ROUND(data!BX66,0)</f>
        <v>133823</v>
      </c>
      <c r="M75" s="66">
        <f>ROUND(data!BX67,0)</f>
        <v>5021</v>
      </c>
      <c r="N75" s="222">
        <f>ROUND(data!BX68,0)</f>
        <v>0</v>
      </c>
      <c r="O75" s="222">
        <f>ROUND(data!BX69,0)</f>
        <v>270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270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131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22.41</v>
      </c>
      <c r="G76" s="222">
        <f>ROUND(data!BY61,0)</f>
        <v>2681480</v>
      </c>
      <c r="H76" s="222">
        <f>ROUND(data!BY62,0)</f>
        <v>568145</v>
      </c>
      <c r="I76" s="222">
        <f>ROUND(data!BY63,0)</f>
        <v>214578</v>
      </c>
      <c r="J76" s="222">
        <f>ROUND(data!BY64,0)</f>
        <v>198085</v>
      </c>
      <c r="K76" s="222">
        <f>ROUND(data!BY65,0)</f>
        <v>-55</v>
      </c>
      <c r="L76" s="222">
        <f>ROUND(data!BY66,0)</f>
        <v>11663</v>
      </c>
      <c r="M76" s="66">
        <f>ROUND(data!BY67,0)</f>
        <v>146027</v>
      </c>
      <c r="N76" s="222">
        <f>ROUND(data!BY68,0)</f>
        <v>0</v>
      </c>
      <c r="O76" s="222">
        <f>ROUND(data!BY69,0)</f>
        <v>75875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75875</v>
      </c>
      <c r="AD76" s="222">
        <f>ROUND(data!BY84,0)</f>
        <v>211373</v>
      </c>
      <c r="AE76" s="222"/>
      <c r="AF76" s="222"/>
      <c r="AG76" s="222">
        <f>IF(data!BY90&gt;0,ROUND(data!BY90,0),0)</f>
        <v>6316</v>
      </c>
      <c r="AH76" s="222">
        <f>IF(data!BY91&gt;0,ROUND(data!BY91,0),0)</f>
        <v>0</v>
      </c>
      <c r="AI76" s="222">
        <f>IF(data!BY92&gt;0,ROUND(data!BY92,0),0)</f>
        <v>1865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131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48.67</v>
      </c>
      <c r="G77" s="222">
        <f>ROUND(data!BZ61,0)</f>
        <v>4061343</v>
      </c>
      <c r="H77" s="222">
        <f>ROUND(data!BZ62,0)</f>
        <v>1155393</v>
      </c>
      <c r="I77" s="222">
        <f>ROUND(data!BZ63,0)</f>
        <v>1899999</v>
      </c>
      <c r="J77" s="222">
        <f>ROUND(data!BZ64,0)</f>
        <v>1434</v>
      </c>
      <c r="K77" s="222">
        <f>ROUND(data!BZ65,0)</f>
        <v>0</v>
      </c>
      <c r="L77" s="222">
        <f>ROUND(data!BZ66,0)</f>
        <v>115469</v>
      </c>
      <c r="M77" s="66">
        <f>ROUND(data!BZ67,0)</f>
        <v>76960</v>
      </c>
      <c r="N77" s="222">
        <f>ROUND(data!BZ68,0)</f>
        <v>0</v>
      </c>
      <c r="O77" s="222">
        <f>ROUND(data!BZ69,0)</f>
        <v>1027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1027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131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29.58</v>
      </c>
      <c r="G78" s="222">
        <f>ROUND(data!CA61,0)</f>
        <v>3104299</v>
      </c>
      <c r="H78" s="222">
        <f>ROUND(data!CA62,0)</f>
        <v>619793</v>
      </c>
      <c r="I78" s="222">
        <f>ROUND(data!CA63,0)</f>
        <v>8507</v>
      </c>
      <c r="J78" s="222">
        <f>ROUND(data!CA64,0)</f>
        <v>19246</v>
      </c>
      <c r="K78" s="222">
        <f>ROUND(data!CA65,0)</f>
        <v>0</v>
      </c>
      <c r="L78" s="222">
        <f>ROUND(data!CA66,0)</f>
        <v>59797</v>
      </c>
      <c r="M78" s="66">
        <f>ROUND(data!CA67,0)</f>
        <v>148709</v>
      </c>
      <c r="N78" s="222">
        <f>ROUND(data!CA68,0)</f>
        <v>0</v>
      </c>
      <c r="O78" s="222">
        <f>ROUND(data!CA69,0)</f>
        <v>42891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42891</v>
      </c>
      <c r="AD78" s="222">
        <f>ROUND(data!CA84,0)</f>
        <v>42483</v>
      </c>
      <c r="AE78" s="222"/>
      <c r="AF78" s="222"/>
      <c r="AG78" s="222">
        <f>IF(data!CA90&gt;0,ROUND(data!CA90,0),0)</f>
        <v>6432</v>
      </c>
      <c r="AH78" s="222">
        <f>IF(data!CA91&gt;0,ROUND(data!CA91,0),0)</f>
        <v>0</v>
      </c>
      <c r="AI78" s="222">
        <f>IF(data!CA92&gt;0,ROUND(data!CA92,0),0)</f>
        <v>1899</v>
      </c>
      <c r="AJ78" s="222">
        <f>IF(data!CA93&gt;0,ROUND(data!CA93,0),0)</f>
        <v>31990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131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9.71</v>
      </c>
      <c r="G79" s="222">
        <f>ROUND(data!CB61,0)</f>
        <v>834594</v>
      </c>
      <c r="H79" s="222">
        <f>ROUND(data!CB62,0)</f>
        <v>210179</v>
      </c>
      <c r="I79" s="222">
        <f>ROUND(data!CB63,0)</f>
        <v>5625</v>
      </c>
      <c r="J79" s="222">
        <f>ROUND(data!CB64,0)</f>
        <v>32453</v>
      </c>
      <c r="K79" s="222">
        <f>ROUND(data!CB65,0)</f>
        <v>0</v>
      </c>
      <c r="L79" s="222">
        <f>ROUND(data!CB66,0)</f>
        <v>270264</v>
      </c>
      <c r="M79" s="66">
        <f>ROUND(data!CB67,0)</f>
        <v>533</v>
      </c>
      <c r="N79" s="222">
        <f>ROUND(data!CB68,0)</f>
        <v>246156</v>
      </c>
      <c r="O79" s="222">
        <f>ROUND(data!CB69,0)</f>
        <v>69057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69057</v>
      </c>
      <c r="AD79" s="222">
        <f>ROUND(data!CB84,0)</f>
        <v>112103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131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91.71</v>
      </c>
      <c r="G80" s="222">
        <f>ROUND(data!CC61,0)</f>
        <v>13421067</v>
      </c>
      <c r="H80" s="222">
        <f>ROUND(data!CC62,0)</f>
        <v>2381513</v>
      </c>
      <c r="I80" s="222">
        <f>ROUND(data!CC63,0)</f>
        <v>1058786</v>
      </c>
      <c r="J80" s="222">
        <f>ROUND(data!CC64,0)</f>
        <v>-1328326</v>
      </c>
      <c r="K80" s="222">
        <f>ROUND(data!CC65,0)</f>
        <v>34560</v>
      </c>
      <c r="L80" s="222">
        <f>ROUND(data!CC66,0)</f>
        <v>2081668</v>
      </c>
      <c r="M80" s="66">
        <f>ROUND(data!CC67,0)</f>
        <v>283001</v>
      </c>
      <c r="N80" s="222">
        <f>ROUND(data!CC68,0)</f>
        <v>6633231</v>
      </c>
      <c r="O80" s="222">
        <f>ROUND(data!CC69,0)</f>
        <v>-12180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-12180</v>
      </c>
      <c r="AD80" s="222">
        <f>ROUND(data!CC84,0)</f>
        <v>-850952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2023-01-05T21:12:53Z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