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144D10A0-CEC7-42B3-A91D-2CD1269B51B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<sst xmlns="http://schemas.openxmlformats.org/spreadsheetml/2006/main" count="1377" uniqueCount="1377">
  <si>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</si>
  <si>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</si>
  <si>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</si>
  <si>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</si>
  <si>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</si>
  <si>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</si>
  <si>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</si>
  <si>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</si>
  <si>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</si>
  <si>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</si>
  <si>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</si>
  <si>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</si>
  <si>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</si>
  <si>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</si>
  <si>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</si>
  <si>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</si>
  <si>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</si>
  <si>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</si>
  <si>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</si>
  <si>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</si>
  <si>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</si>
  <si>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</si>
  <si>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</si>
  <si>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</si>
  <si>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</si>
  <si>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</si>
  <si>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</si>
  <si>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</si>
  <si>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</si>
  <si>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</si>
  <si>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</si>
  <si>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</si>
  <si>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</si>
  <si>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</si>
  <si>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</si>
  <si>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</si>
  <si>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</si>
  <si>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</si>
  <si>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</si>
  <si>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</si>
  <si>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</si>
  <si>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</si>
  <si>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</si>
  <si>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</si>
  <si>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</si>
  <si>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</si>
  <si>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</si>
  <si>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</si>
  <si>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</si>
  <si>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</si>
  <si>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</si>
  <si>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</si>
  <si>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</si>
  <si>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</si>
  <si>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</si>
  <si>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</si>
  <si>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</si>
  <si>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</si>
  <si>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</si>
  <si>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</si>
  <si>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</si>
  <si>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</si>
  <si>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</si>
  <si>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</si>
  <si>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</si>
  <si>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</si>
  <si>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</si>
  <si>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</si>
  <si>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</si>
  <si>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</si>
  <si>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</si>
  <si>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</si>
  <si>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</si>
  <si>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</si>
  <si>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</si>
  <si>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</si>
  <si>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</si>
  <si>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</si>
  <si>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</si>
  <si>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</si>
  <si>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</si>
  <si>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</si>
  <si>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</si>
  <si>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</si>
  <si>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</si>
  <si>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</si>
  <si>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</si>
  <si>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</si>
  <si>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</si>
  <si>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</si>
  <si>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</si>
  <si>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</si>
  <si>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</si>
  <si>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</si>
  <si>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</si>
  <si>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</si>
  <si>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</si>
  <si>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</si>
  <si>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</si>
  <si>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</si>
  <si>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</si>
  <si>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</si>
  <si>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</si>
  <si>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</si>
  <si>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</si>
  <si>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</si>
  <si>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</si>
  <si>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</si>
  <si>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</si>
  <si>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</si>
  <si>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</si>
  <si>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</si>
  <si>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</si>
  <si>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</si>
  <si>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</si>
  <si>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</si>
  <si>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</si>
  <si>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</si>
  <si>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</si>
  <si>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</si>
  <si>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</si>
  <si>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</si>
  <si>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</si>
  <si>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</si>
  <si>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</si>
  <si>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</si>
  <si>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</si>
  <si>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</si>
  <si>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</si>
  <si>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</si>
  <si>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</si>
  <si>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</si>
  <si>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</si>
  <si>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</si>
  <si>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</si>
  <si>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</si>
  <si>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</si>
  <si>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</si>
  <si>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</si>
  <si>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</si>
  <si>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</si>
  <si>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</si>
  <si>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</si>
  <si>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</si>
  <si>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</si>
  <si>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</si>
  <si>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</si>
  <si>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</si>
  <si>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</si>
  <si>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</si>
  <si>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</si>
  <si>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</si>
  <si>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</si>
  <si>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</si>
  <si>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</si>
  <si>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</si>
  <si>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</si>
  <si>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</si>
  <si>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</si>
  <si>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</si>
  <si>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</si>
  <si>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</si>
  <si>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</si>
  <si>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</si>
  <si>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</si>
  <si>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</si>
  <si>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</si>
  <si>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</si>
  <si>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</si>
  <si>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</si>
  <si>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</si>
  <si>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</si>
  <si>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</si>
  <si>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</si>
  <si>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</si>
  <si>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</si>
  <si>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</si>
  <si>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</si>
  <si>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</si>
  <si>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</si>
  <si>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</si>
  <si>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</si>
  <si>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</si>
  <si>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</si>
  <si>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</si>
  <si>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</si>
  <si>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</si>
  <si>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</si>
  <si>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</si>
  <si>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</si>
  <si>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</si>
  <si>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</si>
  <si>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</si>
  <si>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</si>
  <si>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</si>
  <si>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</si>
  <si>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</si>
  <si>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</si>
  <si>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</si>
  <si>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</si>
  <si>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</si>
  <si>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</si>
  <si>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</si>
  <si>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</si>
  <si>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</si>
  <si>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</si>
  <si>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</si>
  <si>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</si>
  <si>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</si>
  <si>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</si>
  <si>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</si>
  <si>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</si>
  <si>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</si>
  <si>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</si>
  <si>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</si>
  <si>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</si>
  <si>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</si>
  <si>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</si>
  <si>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</si>
  <si>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</si>
  <si>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</si>
  <si>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</si>
  <si>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</si>
  <si>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</si>
  <si>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</si>
  <si>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</si>
  <si>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</si>
  <si>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</si>
  <si>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</si>
  <si>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</si>
  <si>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</si>
  <si>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</si>
  <si>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</si>
  <si>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</si>
  <si>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</si>
  <si>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</si>
  <si>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</si>
  <si>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</si>
  <si>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</si>
  <si>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</si>
  <si>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</si>
  <si>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</si>
  <si>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</si>
  <si>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</si>
  <si>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</si>
  <si>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</si>
  <si>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</si>
  <si>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</si>
  <si>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</si>
  <si>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</si>
  <si>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</si>
  <si>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</si>
  <si>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</si>
  <si>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</si>
  <si>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</si>
  <si>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</si>
  <si>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</si>
  <si>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</si>
  <si>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</si>
  <si>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</si>
  <si>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</si>
  <si>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</si>
  <si>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</si>
  <si>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</si>
  <si>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</si>
  <si>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</si>
  <si>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</si>
  <si>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</si>
  <si>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</si>
  <si>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</si>
  <si>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</si>
  <si>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</si>
  <si>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</si>
  <si>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</si>
  <si>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</si>
  <si>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</si>
  <si>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</si>
  <si>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</si>
  <si>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</si>
  <si>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</si>
  <si>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</si>
  <si>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</si>
  <si>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</si>
  <si>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</si>
  <si>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</si>
  <si>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</si>
  <si>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</si>
  <si>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</si>
  <si>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</si>
  <si>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</si>
  <si>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</si>
  <si>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</si>
  <si>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</si>
  <si>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</si>
  <si>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</si>
  <si>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</si>
  <si>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</si>
  <si>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6/30/2022</t>
  </si>
  <si>
    <t>License Number</t>
  </si>
  <si>
    <t>:</t>
  </si>
  <si>
    <t>132</t>
  </si>
  <si>
    <t>Hospital Name</t>
  </si>
  <si>
    <t>St. Clare Hospital</t>
  </si>
  <si>
    <t>Mailing Address</t>
  </si>
  <si>
    <t>11315 Bridgeport Way SW</t>
  </si>
  <si>
    <t>City</t>
  </si>
  <si>
    <t>Lakewood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</si>
  <si>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</si>
  <si>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</si>
  <si>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</si>
  <si>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</si>
  <si>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</si>
  <si>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</si>
  <si>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</si>
  <si>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</si>
  <si>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</si>
  <si>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</si>
  <si>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</si>
  <si>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</si>
  <si>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253-588-1711</t>
  </si>
  <si>
    <t>Facsimile Number</t>
  </si>
  <si>
    <t>253-588-3001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</si>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</sst>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1" transitionEvaluation="1" transitionEntry="1" codeName="Sheet1">
    <tabColor rgb="FF92D050"/>
    <pageSetUpPr autoPageBreaks="0" fitToPage="1"/>
  </sheetPr>
  <dimension ref="A1:CF716"/>
  <sheetViews>
    <sheetView tabSelected="1" topLeftCell="A391" zoomScaleNormal="100" workbookViewId="0">
      <selection activeCell="C418" sqref="C418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31797.530000000002</v>
      </c>
      <c r="C47" s="24">
        <v>399.39</v>
      </c>
      <c r="D47" s="24">
        <v>0</v>
      </c>
      <c r="E47" s="24">
        <v>2422.7799999999997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556.9</v>
      </c>
      <c r="Q47" s="24">
        <v>148.84</v>
      </c>
      <c r="R47" s="24">
        <v>0</v>
      </c>
      <c r="S47" s="24">
        <v>0</v>
      </c>
      <c r="T47" s="24">
        <v>157.5</v>
      </c>
      <c r="U47" s="24">
        <v>0</v>
      </c>
      <c r="V47" s="24">
        <v>0</v>
      </c>
      <c r="W47" s="24">
        <v>0</v>
      </c>
      <c r="X47" s="24">
        <v>0</v>
      </c>
      <c r="Y47" s="24">
        <v>405.23</v>
      </c>
      <c r="Z47" s="24">
        <v>0</v>
      </c>
      <c r="AA47" s="24">
        <v>0</v>
      </c>
      <c r="AB47" s="24">
        <v>0</v>
      </c>
      <c r="AC47" s="24">
        <v>347.69</v>
      </c>
      <c r="AD47" s="24">
        <v>0</v>
      </c>
      <c r="AE47" s="24">
        <v>0</v>
      </c>
      <c r="AF47" s="24">
        <v>0</v>
      </c>
      <c r="AG47" s="24">
        <v>157.81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342.14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26003.8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592.59</v>
      </c>
      <c r="BZ47" s="24">
        <v>0</v>
      </c>
      <c r="CA47" s="24">
        <v>262.86</v>
      </c>
      <c r="CB47" s="24">
        <v>0</v>
      </c>
      <c r="CC47" s="24">
        <v>0</v>
      </c>
      <c r="CD47" s="20"/>
      <c r="CE47" s="32">
        <f>SUM(C47:CC47)</f>
        <v>31797.530000000002</v>
      </c>
    </row>
    <row r="48">
      <c r="A48" s="32" t="s">
        <v>232</v>
      </c>
      <c r="B48" s="312">
        <v>18542129.22</v>
      </c>
      <c r="C48" s="32">
        <f>IF($B$48,(ROUND((($B$48/$CE$61)*C61),0)))</f>
        <v>920440</v>
      </c>
      <c r="D48" s="32">
        <f ref="D48:BO48" t="shared" si="0">IF($B$48,(ROUND((($B$48/$CE$61)*D61),0)))</f>
        <v>0</v>
      </c>
      <c r="E48" s="32">
        <f t="shared" si="0"/>
        <v>5160181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636237</v>
      </c>
      <c r="Q48" s="32">
        <f t="shared" si="0"/>
        <v>360433</v>
      </c>
      <c r="R48" s="32">
        <f t="shared" si="0"/>
        <v>0</v>
      </c>
      <c r="S48" s="32">
        <f t="shared" si="0"/>
        <v>99634</v>
      </c>
      <c r="T48" s="32">
        <f t="shared" si="0"/>
        <v>59074</v>
      </c>
      <c r="U48" s="32">
        <f t="shared" si="0"/>
        <v>338862</v>
      </c>
      <c r="V48" s="32">
        <f t="shared" si="0"/>
        <v>53353</v>
      </c>
      <c r="W48" s="32">
        <f t="shared" si="0"/>
        <v>75042</v>
      </c>
      <c r="X48" s="32">
        <f t="shared" si="0"/>
        <v>176284</v>
      </c>
      <c r="Y48" s="32">
        <f t="shared" si="0"/>
        <v>503431</v>
      </c>
      <c r="Z48" s="32">
        <f t="shared" si="0"/>
        <v>0</v>
      </c>
      <c r="AA48" s="32">
        <f t="shared" si="0"/>
        <v>57798</v>
      </c>
      <c r="AB48" s="32">
        <f t="shared" si="0"/>
        <v>524400</v>
      </c>
      <c r="AC48" s="32">
        <f t="shared" si="0"/>
        <v>353531</v>
      </c>
      <c r="AD48" s="32">
        <f t="shared" si="0"/>
        <v>0</v>
      </c>
      <c r="AE48" s="32">
        <f t="shared" si="0"/>
        <v>298740</v>
      </c>
      <c r="AF48" s="32">
        <f t="shared" si="0"/>
        <v>0</v>
      </c>
      <c r="AG48" s="32">
        <f t="shared" si="0"/>
        <v>1344908</v>
      </c>
      <c r="AH48" s="32">
        <f t="shared" si="0"/>
        <v>0</v>
      </c>
      <c r="AI48" s="32">
        <f t="shared" si="0"/>
        <v>0</v>
      </c>
      <c r="AJ48" s="32">
        <f t="shared" si="0"/>
        <v>5938627</v>
      </c>
      <c r="AK48" s="32">
        <f t="shared" si="0"/>
        <v>90853</v>
      </c>
      <c r="AL48" s="32">
        <f t="shared" si="0"/>
        <v>22313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177813</v>
      </c>
      <c r="AW48" s="32">
        <f t="shared" si="0"/>
        <v>0</v>
      </c>
      <c r="AX48" s="32">
        <f t="shared" si="0"/>
        <v>0</v>
      </c>
      <c r="AY48" s="32">
        <f t="shared" si="0"/>
        <v>333824</v>
      </c>
      <c r="AZ48" s="32">
        <f t="shared" si="0"/>
        <v>0</v>
      </c>
      <c r="BA48" s="32">
        <f t="shared" si="0"/>
        <v>11108</v>
      </c>
      <c r="BB48" s="32">
        <f t="shared" si="0"/>
        <v>0</v>
      </c>
      <c r="BC48" s="32">
        <f t="shared" si="0"/>
        <v>1179</v>
      </c>
      <c r="BD48" s="32">
        <f t="shared" si="0"/>
        <v>0</v>
      </c>
      <c r="BE48" s="32">
        <f t="shared" si="0"/>
        <v>72924</v>
      </c>
      <c r="BF48" s="32">
        <f t="shared" si="0"/>
        <v>338684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105487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85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309067</v>
      </c>
      <c r="BZ48" s="32">
        <f t="shared" si="1"/>
        <v>1826</v>
      </c>
      <c r="CA48" s="32">
        <f t="shared" si="1"/>
        <v>66541</v>
      </c>
      <c r="CB48" s="32">
        <f t="shared" si="1"/>
        <v>0</v>
      </c>
      <c r="CC48" s="32">
        <f t="shared" si="1"/>
        <v>109450</v>
      </c>
      <c r="CD48" s="32">
        <f t="shared" si="1"/>
        <v>0</v>
      </c>
      <c r="CE48" s="32">
        <f>SUM(C48:CD48)</f>
        <v>18542129</v>
      </c>
    </row>
    <row r="49">
      <c r="A49" s="20" t="s">
        <v>233</v>
      </c>
      <c r="B49" s="32">
        <f>B47+B48</f>
        <v>18573926.75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4998636.81</v>
      </c>
      <c r="C51" s="24">
        <v>56165.880000000005</v>
      </c>
      <c r="D51" s="24">
        <v>0</v>
      </c>
      <c r="E51" s="24">
        <v>86650.29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403848.15</v>
      </c>
      <c r="Q51" s="24">
        <v>54089.56</v>
      </c>
      <c r="R51" s="24">
        <v>0</v>
      </c>
      <c r="S51" s="24">
        <v>8177.79</v>
      </c>
      <c r="T51" s="24">
        <v>1122.7</v>
      </c>
      <c r="U51" s="24">
        <v>70917.280000000013</v>
      </c>
      <c r="V51" s="24">
        <v>56386.37</v>
      </c>
      <c r="W51" s="24">
        <v>0</v>
      </c>
      <c r="X51" s="24">
        <v>503188.77</v>
      </c>
      <c r="Y51" s="24">
        <v>258456.73</v>
      </c>
      <c r="Z51" s="24">
        <v>0</v>
      </c>
      <c r="AA51" s="24">
        <v>127270.94</v>
      </c>
      <c r="AB51" s="24">
        <v>128959.69</v>
      </c>
      <c r="AC51" s="24">
        <v>27737.02</v>
      </c>
      <c r="AD51" s="24">
        <v>0</v>
      </c>
      <c r="AE51" s="24">
        <v>1008.88</v>
      </c>
      <c r="AF51" s="24">
        <v>0</v>
      </c>
      <c r="AG51" s="24">
        <v>102007.04000000001</v>
      </c>
      <c r="AH51" s="24">
        <v>0</v>
      </c>
      <c r="AI51" s="24">
        <v>0</v>
      </c>
      <c r="AJ51" s="24">
        <v>2087433.2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100143.54000000001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130228.18</v>
      </c>
      <c r="BF51" s="24">
        <v>12595.47</v>
      </c>
      <c r="BG51" s="24">
        <v>0</v>
      </c>
      <c r="BH51" s="24">
        <v>0</v>
      </c>
      <c r="BI51" s="24">
        <v>2678.58</v>
      </c>
      <c r="BJ51" s="24">
        <v>0</v>
      </c>
      <c r="BK51" s="24">
        <v>0</v>
      </c>
      <c r="BL51" s="24">
        <v>0</v>
      </c>
      <c r="BM51" s="24">
        <v>0</v>
      </c>
      <c r="BN51" s="24">
        <v>13003.87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165870.85</v>
      </c>
      <c r="BZ51" s="24">
        <v>0</v>
      </c>
      <c r="CA51" s="24">
        <v>1984.79</v>
      </c>
      <c r="CB51" s="24">
        <v>0</v>
      </c>
      <c r="CC51" s="24">
        <v>598711.24</v>
      </c>
      <c r="CD51" s="20"/>
      <c r="CE51" s="32">
        <f>SUM(C51:CD51)</f>
        <v>4998636.81</v>
      </c>
    </row>
    <row r="52">
      <c r="A52" s="39" t="s">
        <v>235</v>
      </c>
      <c r="B52" s="313">
        <v>4090774.67</v>
      </c>
      <c r="C52" s="32">
        <f>IF($B$52,ROUND(($B$52/($CE$90+$CF$90)*C90),0))</f>
        <v>105822</v>
      </c>
      <c r="D52" s="32">
        <f ref="D52:BO52" t="shared" si="2">IF($B$52,ROUND(($B$52/($CE$90+$CF$90)*D90),0))</f>
        <v>0</v>
      </c>
      <c r="E52" s="32">
        <f t="shared" si="2"/>
        <v>857943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254037</v>
      </c>
      <c r="Q52" s="32">
        <f t="shared" si="2"/>
        <v>91379</v>
      </c>
      <c r="R52" s="32">
        <f t="shared" si="2"/>
        <v>0</v>
      </c>
      <c r="S52" s="32">
        <f t="shared" si="2"/>
        <v>122184</v>
      </c>
      <c r="T52" s="32">
        <f t="shared" si="2"/>
        <v>0</v>
      </c>
      <c r="U52" s="32">
        <f t="shared" si="2"/>
        <v>113498</v>
      </c>
      <c r="V52" s="32">
        <f t="shared" si="2"/>
        <v>0</v>
      </c>
      <c r="W52" s="32">
        <f t="shared" si="2"/>
        <v>0</v>
      </c>
      <c r="X52" s="32">
        <f t="shared" si="2"/>
        <v>12819</v>
      </c>
      <c r="Y52" s="32">
        <f t="shared" si="2"/>
        <v>265773</v>
      </c>
      <c r="Z52" s="32">
        <f t="shared" si="2"/>
        <v>0</v>
      </c>
      <c r="AA52" s="32">
        <f t="shared" si="2"/>
        <v>13950</v>
      </c>
      <c r="AB52" s="32">
        <f t="shared" si="2"/>
        <v>63893</v>
      </c>
      <c r="AC52" s="32">
        <f t="shared" si="2"/>
        <v>28688</v>
      </c>
      <c r="AD52" s="32">
        <f t="shared" si="2"/>
        <v>0</v>
      </c>
      <c r="AE52" s="32">
        <f t="shared" si="2"/>
        <v>167332</v>
      </c>
      <c r="AF52" s="32">
        <f t="shared" si="2"/>
        <v>0</v>
      </c>
      <c r="AG52" s="32">
        <f t="shared" si="2"/>
        <v>248452</v>
      </c>
      <c r="AH52" s="32">
        <f t="shared" si="2"/>
        <v>0</v>
      </c>
      <c r="AI52" s="32">
        <f t="shared" si="2"/>
        <v>0</v>
      </c>
      <c r="AJ52" s="32">
        <f t="shared" si="2"/>
        <v>221346</v>
      </c>
      <c r="AK52" s="32">
        <f t="shared" si="2"/>
        <v>16846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106708</v>
      </c>
      <c r="BA52" s="32">
        <f t="shared" si="2"/>
        <v>11244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356389</v>
      </c>
      <c r="BF52" s="32">
        <f t="shared" si="2"/>
        <v>32133</v>
      </c>
      <c r="BG52" s="32">
        <f t="shared" si="2"/>
        <v>11023</v>
      </c>
      <c r="BH52" s="32">
        <f t="shared" si="2"/>
        <v>0</v>
      </c>
      <c r="BI52" s="32">
        <f t="shared" si="2"/>
        <v>2977</v>
      </c>
      <c r="BJ52" s="32">
        <f t="shared" si="2"/>
        <v>0</v>
      </c>
      <c r="BK52" s="32">
        <f t="shared" si="2"/>
        <v>0</v>
      </c>
      <c r="BL52" s="32">
        <f t="shared" si="2"/>
        <v>52456</v>
      </c>
      <c r="BM52" s="32">
        <f t="shared" si="2"/>
        <v>0</v>
      </c>
      <c r="BN52" s="32">
        <f t="shared" si="2"/>
        <v>833212</v>
      </c>
      <c r="BO52" s="32">
        <f t="shared" si="2"/>
        <v>2952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28270</v>
      </c>
      <c r="BS52" s="32">
        <f t="shared" si="3"/>
        <v>24850</v>
      </c>
      <c r="BT52" s="32">
        <f t="shared" si="3"/>
        <v>6594</v>
      </c>
      <c r="BU52" s="32">
        <f t="shared" si="3"/>
        <v>0</v>
      </c>
      <c r="BV52" s="32">
        <f t="shared" si="3"/>
        <v>1640</v>
      </c>
      <c r="BW52" s="32">
        <f t="shared" si="3"/>
        <v>0</v>
      </c>
      <c r="BX52" s="32">
        <f t="shared" si="3"/>
        <v>5954</v>
      </c>
      <c r="BY52" s="32">
        <f t="shared" si="3"/>
        <v>9276</v>
      </c>
      <c r="BZ52" s="32">
        <f t="shared" si="3"/>
        <v>0</v>
      </c>
      <c r="CA52" s="32">
        <f t="shared" si="3"/>
        <v>21135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4090775</v>
      </c>
    </row>
    <row r="53">
      <c r="A53" s="20" t="s">
        <v>233</v>
      </c>
      <c r="B53" s="32">
        <f>B51+B52</f>
        <v>9089411.48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3473</v>
      </c>
      <c r="D59" s="24"/>
      <c r="E59" s="24">
        <v>30969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0</v>
      </c>
      <c r="P59" s="30">
        <v>341291</v>
      </c>
      <c r="Q59" s="30">
        <v>220785</v>
      </c>
      <c r="R59" s="30">
        <v>0</v>
      </c>
      <c r="S59" s="314"/>
      <c r="T59" s="314"/>
      <c r="U59" s="31">
        <v>422516</v>
      </c>
      <c r="V59" s="30">
        <v>0</v>
      </c>
      <c r="W59" s="30">
        <v>10780.548299999999</v>
      </c>
      <c r="X59" s="30">
        <v>46729.169599999979</v>
      </c>
      <c r="Y59" s="30">
        <v>239734.2563999999</v>
      </c>
      <c r="Z59" s="30">
        <v>9217.3114000000023</v>
      </c>
      <c r="AA59" s="30">
        <v>10457.288100000002</v>
      </c>
      <c r="AB59" s="314"/>
      <c r="AC59" s="30">
        <v>90141.589400000012</v>
      </c>
      <c r="AD59" s="30">
        <v>0</v>
      </c>
      <c r="AE59" s="30">
        <v>0</v>
      </c>
      <c r="AF59" s="30">
        <v>0</v>
      </c>
      <c r="AG59" s="30">
        <v>34279</v>
      </c>
      <c r="AH59" s="30">
        <v>0</v>
      </c>
      <c r="AI59" s="30">
        <v>0</v>
      </c>
      <c r="AJ59" s="30">
        <v>222205.17</v>
      </c>
      <c r="AK59" s="30">
        <v>13580</v>
      </c>
      <c r="AL59" s="30">
        <v>2225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117326</v>
      </c>
      <c r="AZ59" s="30">
        <v>55354</v>
      </c>
      <c r="BA59" s="314"/>
      <c r="BB59" s="314"/>
      <c r="BC59" s="314"/>
      <c r="BD59" s="314"/>
      <c r="BE59" s="30">
        <v>166264.39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33.92774519230769</v>
      </c>
      <c r="D60" s="315">
        <v>0</v>
      </c>
      <c r="E60" s="315">
        <v>223.8503942307693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31.502120192307689</v>
      </c>
      <c r="Q60" s="316">
        <v>14.338076923076924</v>
      </c>
      <c r="R60" s="316">
        <v>0</v>
      </c>
      <c r="S60" s="317">
        <v>9.499350961538461</v>
      </c>
      <c r="T60" s="317">
        <v>2.1385240384615387</v>
      </c>
      <c r="U60" s="318">
        <v>23.66751923076923</v>
      </c>
      <c r="V60" s="316">
        <v>2.2055576923076927</v>
      </c>
      <c r="W60" s="316">
        <v>2.7259903846153843</v>
      </c>
      <c r="X60" s="316">
        <v>6.6137259615384609</v>
      </c>
      <c r="Y60" s="316">
        <v>23.3335625</v>
      </c>
      <c r="Z60" s="316">
        <v>0</v>
      </c>
      <c r="AA60" s="316">
        <v>2.199067307692308</v>
      </c>
      <c r="AB60" s="317">
        <v>22.938076923076924</v>
      </c>
      <c r="AC60" s="316">
        <v>13.894706730769231</v>
      </c>
      <c r="AD60" s="316">
        <v>0</v>
      </c>
      <c r="AE60" s="316">
        <v>15.723860576923077</v>
      </c>
      <c r="AF60" s="316">
        <v>0</v>
      </c>
      <c r="AG60" s="316">
        <v>53.799653846153845</v>
      </c>
      <c r="AH60" s="316">
        <v>0</v>
      </c>
      <c r="AI60" s="316">
        <v>0</v>
      </c>
      <c r="AJ60" s="316">
        <v>263.53044711538462</v>
      </c>
      <c r="AK60" s="316">
        <v>4.3215625</v>
      </c>
      <c r="AL60" s="316">
        <v>1.2264278846153844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10.958817307692305</v>
      </c>
      <c r="AW60" s="317">
        <v>0</v>
      </c>
      <c r="AX60" s="317">
        <v>0</v>
      </c>
      <c r="AY60" s="316">
        <v>32.482557692307694</v>
      </c>
      <c r="AZ60" s="316">
        <v>0</v>
      </c>
      <c r="BA60" s="317">
        <v>1.0040673076923077</v>
      </c>
      <c r="BB60" s="317">
        <v>0</v>
      </c>
      <c r="BC60" s="317">
        <v>0.086543269230769229</v>
      </c>
      <c r="BD60" s="317">
        <v>0</v>
      </c>
      <c r="BE60" s="316">
        <v>5.1528125</v>
      </c>
      <c r="BF60" s="317">
        <v>26.177326923076922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4.1631346153846156</v>
      </c>
      <c r="BO60" s="317">
        <v>0</v>
      </c>
      <c r="BP60" s="317">
        <v>0</v>
      </c>
      <c r="BQ60" s="317">
        <v>0</v>
      </c>
      <c r="BR60" s="317">
        <v>0.0057692307692307696</v>
      </c>
      <c r="BS60" s="317">
        <v>0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15.266697115384616</v>
      </c>
      <c r="BZ60" s="317">
        <v>0.046394230769230771</v>
      </c>
      <c r="CA60" s="317">
        <v>2.8981153846153846</v>
      </c>
      <c r="CB60" s="317">
        <v>0</v>
      </c>
      <c r="CC60" s="317">
        <v>1.8771298076923075</v>
      </c>
      <c r="CD60" s="247" t="s">
        <v>248</v>
      </c>
      <c r="CE60" s="268">
        <f ref="CE60:CE68" t="shared" si="4">SUM(C60:CD60)</f>
        <v>851.55573557692333</v>
      </c>
    </row>
    <row r="61">
      <c r="A61" s="39" t="s">
        <v>263</v>
      </c>
      <c r="B61" s="20"/>
      <c r="C61" s="24">
        <v>4781081.03</v>
      </c>
      <c r="D61" s="24">
        <v>0</v>
      </c>
      <c r="E61" s="24">
        <v>26803736.46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3304830.6599999988</v>
      </c>
      <c r="Q61" s="30">
        <v>1872212.0599999998</v>
      </c>
      <c r="R61" s="30">
        <v>0</v>
      </c>
      <c r="S61" s="319">
        <v>517533.58999999997</v>
      </c>
      <c r="T61" s="319">
        <v>306848.22000000003</v>
      </c>
      <c r="U61" s="31">
        <v>1760164.5399999998</v>
      </c>
      <c r="V61" s="30">
        <v>277134.64</v>
      </c>
      <c r="W61" s="30">
        <v>389792.98000000004</v>
      </c>
      <c r="X61" s="30">
        <v>915678.87999999989</v>
      </c>
      <c r="Y61" s="30">
        <v>2614992.49</v>
      </c>
      <c r="Z61" s="30">
        <v>0</v>
      </c>
      <c r="AA61" s="30">
        <v>300222.37999999995</v>
      </c>
      <c r="AB61" s="320">
        <v>2723913.8700000006</v>
      </c>
      <c r="AC61" s="30">
        <v>1836358.4099999997</v>
      </c>
      <c r="AD61" s="30">
        <v>0</v>
      </c>
      <c r="AE61" s="30">
        <v>1551755.1700000002</v>
      </c>
      <c r="AF61" s="30">
        <v>0</v>
      </c>
      <c r="AG61" s="30">
        <v>6985911.2799999993</v>
      </c>
      <c r="AH61" s="30">
        <v>0</v>
      </c>
      <c r="AI61" s="30">
        <v>0</v>
      </c>
      <c r="AJ61" s="30">
        <v>30847253.9</v>
      </c>
      <c r="AK61" s="30">
        <v>471923.61</v>
      </c>
      <c r="AL61" s="30">
        <v>115900.37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923619.36999999988</v>
      </c>
      <c r="AW61" s="319">
        <v>0</v>
      </c>
      <c r="AX61" s="319">
        <v>0</v>
      </c>
      <c r="AY61" s="30">
        <v>1733995.69</v>
      </c>
      <c r="AZ61" s="30">
        <v>0</v>
      </c>
      <c r="BA61" s="319">
        <v>57697.01</v>
      </c>
      <c r="BB61" s="319">
        <v>0</v>
      </c>
      <c r="BC61" s="319">
        <v>6122.6100000000006</v>
      </c>
      <c r="BD61" s="319">
        <v>0</v>
      </c>
      <c r="BE61" s="30">
        <v>378794.31999999995</v>
      </c>
      <c r="BF61" s="319">
        <v>1759238.71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547934.66</v>
      </c>
      <c r="BO61" s="319">
        <v>0</v>
      </c>
      <c r="BP61" s="319">
        <v>0</v>
      </c>
      <c r="BQ61" s="319">
        <v>0</v>
      </c>
      <c r="BR61" s="319">
        <v>443.15</v>
      </c>
      <c r="BS61" s="319">
        <v>0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1605397.8799999997</v>
      </c>
      <c r="BZ61" s="319">
        <v>9486.96</v>
      </c>
      <c r="CA61" s="319">
        <v>345637.74000000005</v>
      </c>
      <c r="CB61" s="319">
        <v>0</v>
      </c>
      <c r="CC61" s="319">
        <v>568522.88</v>
      </c>
      <c r="CD61" s="29" t="s">
        <v>248</v>
      </c>
      <c r="CE61" s="32">
        <f t="shared" si="4"/>
        <v>96314135.519999981</v>
      </c>
    </row>
    <row r="62">
      <c r="A62" s="39" t="s">
        <v>11</v>
      </c>
      <c r="B62" s="20"/>
      <c r="C62" s="32">
        <f>ROUND(C47+C48,0)</f>
        <v>920839</v>
      </c>
      <c r="D62" s="32">
        <f ref="D62:BO62" t="shared" si="5">ROUND(D47+D48,0)</f>
        <v>0</v>
      </c>
      <c r="E62" s="32">
        <f t="shared" si="5"/>
        <v>5162604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636794</v>
      </c>
      <c r="Q62" s="32">
        <f t="shared" si="5"/>
        <v>360582</v>
      </c>
      <c r="R62" s="32">
        <f t="shared" si="5"/>
        <v>0</v>
      </c>
      <c r="S62" s="32">
        <f t="shared" si="5"/>
        <v>99634</v>
      </c>
      <c r="T62" s="32">
        <f t="shared" si="5"/>
        <v>59232</v>
      </c>
      <c r="U62" s="32">
        <f t="shared" si="5"/>
        <v>338862</v>
      </c>
      <c r="V62" s="32">
        <f t="shared" si="5"/>
        <v>53353</v>
      </c>
      <c r="W62" s="32">
        <f t="shared" si="5"/>
        <v>75042</v>
      </c>
      <c r="X62" s="32">
        <f t="shared" si="5"/>
        <v>176284</v>
      </c>
      <c r="Y62" s="32">
        <f t="shared" si="5"/>
        <v>503836</v>
      </c>
      <c r="Z62" s="32">
        <f t="shared" si="5"/>
        <v>0</v>
      </c>
      <c r="AA62" s="32">
        <f t="shared" si="5"/>
        <v>57798</v>
      </c>
      <c r="AB62" s="32">
        <f t="shared" si="5"/>
        <v>524400</v>
      </c>
      <c r="AC62" s="32">
        <f t="shared" si="5"/>
        <v>353879</v>
      </c>
      <c r="AD62" s="32">
        <f t="shared" si="5"/>
        <v>0</v>
      </c>
      <c r="AE62" s="32">
        <f t="shared" si="5"/>
        <v>298740</v>
      </c>
      <c r="AF62" s="32">
        <f t="shared" si="5"/>
        <v>0</v>
      </c>
      <c r="AG62" s="32">
        <f t="shared" si="5"/>
        <v>1345066</v>
      </c>
      <c r="AH62" s="32">
        <f t="shared" si="5"/>
        <v>0</v>
      </c>
      <c r="AI62" s="32">
        <f t="shared" si="5"/>
        <v>0</v>
      </c>
      <c r="AJ62" s="32">
        <f t="shared" si="5"/>
        <v>5938627</v>
      </c>
      <c r="AK62" s="32">
        <f t="shared" si="5"/>
        <v>90853</v>
      </c>
      <c r="AL62" s="32">
        <f t="shared" si="5"/>
        <v>22313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177813</v>
      </c>
      <c r="AW62" s="32">
        <f t="shared" si="5"/>
        <v>0</v>
      </c>
      <c r="AX62" s="32">
        <f t="shared" si="5"/>
        <v>0</v>
      </c>
      <c r="AY62" s="32">
        <f t="shared" si="5"/>
        <v>333824</v>
      </c>
      <c r="AZ62" s="32">
        <f t="shared" si="5"/>
        <v>0</v>
      </c>
      <c r="BA62" s="32">
        <f t="shared" si="5"/>
        <v>11108</v>
      </c>
      <c r="BB62" s="32">
        <f t="shared" si="5"/>
        <v>0</v>
      </c>
      <c r="BC62" s="32">
        <f t="shared" si="5"/>
        <v>1179</v>
      </c>
      <c r="BD62" s="32">
        <f t="shared" si="5"/>
        <v>0</v>
      </c>
      <c r="BE62" s="32">
        <f t="shared" si="5"/>
        <v>72924</v>
      </c>
      <c r="BF62" s="32">
        <f t="shared" si="5"/>
        <v>339026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131491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85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309660</v>
      </c>
      <c r="BZ62" s="32">
        <f t="shared" si="6"/>
        <v>1826</v>
      </c>
      <c r="CA62" s="32">
        <f t="shared" si="6"/>
        <v>66804</v>
      </c>
      <c r="CB62" s="32">
        <f t="shared" si="6"/>
        <v>0</v>
      </c>
      <c r="CC62" s="32">
        <f t="shared" si="6"/>
        <v>109450</v>
      </c>
      <c r="CD62" s="29" t="s">
        <v>248</v>
      </c>
      <c r="CE62" s="32">
        <f t="shared" si="4"/>
        <v>18573928</v>
      </c>
    </row>
    <row r="63">
      <c r="A63" s="39" t="s">
        <v>264</v>
      </c>
      <c r="B63" s="20"/>
      <c r="C63" s="24">
        <v>1071527.43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543956.61</v>
      </c>
      <c r="Q63" s="30">
        <v>0</v>
      </c>
      <c r="R63" s="30">
        <v>0</v>
      </c>
      <c r="S63" s="319">
        <v>0</v>
      </c>
      <c r="T63" s="319">
        <v>0</v>
      </c>
      <c r="U63" s="31">
        <v>25587.08</v>
      </c>
      <c r="V63" s="30">
        <v>0</v>
      </c>
      <c r="W63" s="30">
        <v>0</v>
      </c>
      <c r="X63" s="30">
        <v>0</v>
      </c>
      <c r="Y63" s="30">
        <v>25500</v>
      </c>
      <c r="Z63" s="30">
        <v>0</v>
      </c>
      <c r="AA63" s="30">
        <v>0</v>
      </c>
      <c r="AB63" s="320">
        <v>0</v>
      </c>
      <c r="AC63" s="30">
        <v>1140</v>
      </c>
      <c r="AD63" s="30">
        <v>0</v>
      </c>
      <c r="AE63" s="30">
        <v>0</v>
      </c>
      <c r="AF63" s="30">
        <v>0</v>
      </c>
      <c r="AG63" s="30">
        <v>1229755.7399999998</v>
      </c>
      <c r="AH63" s="30">
        <v>0</v>
      </c>
      <c r="AI63" s="30">
        <v>0</v>
      </c>
      <c r="AJ63" s="30">
        <v>418475.79999999993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4767692.57</v>
      </c>
      <c r="CD63" s="29" t="s">
        <v>248</v>
      </c>
      <c r="CE63" s="32">
        <f t="shared" si="4"/>
        <v>8083635.23</v>
      </c>
    </row>
    <row r="64">
      <c r="A64" s="39" t="s">
        <v>265</v>
      </c>
      <c r="B64" s="20"/>
      <c r="C64" s="24">
        <v>654087.6</v>
      </c>
      <c r="D64" s="24">
        <v>0</v>
      </c>
      <c r="E64" s="24">
        <v>1908245.8100000008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9639618.0399999917</v>
      </c>
      <c r="Q64" s="30">
        <v>163776.36999999994</v>
      </c>
      <c r="R64" s="30">
        <v>0</v>
      </c>
      <c r="S64" s="319">
        <v>259974.53999999998</v>
      </c>
      <c r="T64" s="319">
        <v>185329.50999999998</v>
      </c>
      <c r="U64" s="31">
        <v>1462511.1500000001</v>
      </c>
      <c r="V64" s="30">
        <v>129548.72000000003</v>
      </c>
      <c r="W64" s="30">
        <v>83809.74000000002</v>
      </c>
      <c r="X64" s="30">
        <v>127589.38000000002</v>
      </c>
      <c r="Y64" s="30">
        <v>535403.49</v>
      </c>
      <c r="Z64" s="30">
        <v>0</v>
      </c>
      <c r="AA64" s="30">
        <v>192806.46000000002</v>
      </c>
      <c r="AB64" s="320">
        <v>6758963.5600000005</v>
      </c>
      <c r="AC64" s="30">
        <v>311507.85000000003</v>
      </c>
      <c r="AD64" s="30">
        <v>470.48</v>
      </c>
      <c r="AE64" s="30">
        <v>39750.950000000004</v>
      </c>
      <c r="AF64" s="30">
        <v>0</v>
      </c>
      <c r="AG64" s="30">
        <v>1258156.1199999997</v>
      </c>
      <c r="AH64" s="30">
        <v>0</v>
      </c>
      <c r="AI64" s="30">
        <v>0</v>
      </c>
      <c r="AJ64" s="30">
        <v>1734467.44</v>
      </c>
      <c r="AK64" s="30">
        <v>1517.64</v>
      </c>
      <c r="AL64" s="30">
        <v>35.120000000000005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414230.2</v>
      </c>
      <c r="AW64" s="319">
        <v>0</v>
      </c>
      <c r="AX64" s="319">
        <v>0</v>
      </c>
      <c r="AY64" s="30">
        <v>633328.5199999999</v>
      </c>
      <c r="AZ64" s="30">
        <v>0</v>
      </c>
      <c r="BA64" s="319">
        <v>0</v>
      </c>
      <c r="BB64" s="319">
        <v>0</v>
      </c>
      <c r="BC64" s="319">
        <v>0</v>
      </c>
      <c r="BD64" s="319">
        <v>-21.98</v>
      </c>
      <c r="BE64" s="30">
        <v>19960.01</v>
      </c>
      <c r="BF64" s="319">
        <v>155199.30000000002</v>
      </c>
      <c r="BG64" s="319">
        <v>0</v>
      </c>
      <c r="BH64" s="319">
        <v>0</v>
      </c>
      <c r="BI64" s="319">
        <v>14797.880000000001</v>
      </c>
      <c r="BJ64" s="319">
        <v>0</v>
      </c>
      <c r="BK64" s="319">
        <v>0</v>
      </c>
      <c r="BL64" s="319">
        <v>24447.66</v>
      </c>
      <c r="BM64" s="319">
        <v>0</v>
      </c>
      <c r="BN64" s="319">
        <v>36571.92</v>
      </c>
      <c r="BO64" s="319">
        <v>0</v>
      </c>
      <c r="BP64" s="319">
        <v>0</v>
      </c>
      <c r="BQ64" s="319">
        <v>0</v>
      </c>
      <c r="BR64" s="319">
        <v>0</v>
      </c>
      <c r="BS64" s="319">
        <v>0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4340.5</v>
      </c>
      <c r="BZ64" s="319">
        <v>0</v>
      </c>
      <c r="CA64" s="319">
        <v>0</v>
      </c>
      <c r="CB64" s="319">
        <v>0</v>
      </c>
      <c r="CC64" s="319">
        <v>-38909.659999999996</v>
      </c>
      <c r="CD64" s="29" t="s">
        <v>248</v>
      </c>
      <c r="CE64" s="32">
        <f t="shared" si="4"/>
        <v>26711514.32</v>
      </c>
    </row>
    <row r="65">
      <c r="A65" s="39" t="s">
        <v>266</v>
      </c>
      <c r="B65" s="20"/>
      <c r="C65" s="24">
        <v>908</v>
      </c>
      <c r="D65" s="24">
        <v>0</v>
      </c>
      <c r="E65" s="24">
        <v>3092.47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967.67</v>
      </c>
      <c r="Q65" s="30">
        <v>583.13</v>
      </c>
      <c r="R65" s="30">
        <v>0</v>
      </c>
      <c r="S65" s="319">
        <v>0</v>
      </c>
      <c r="T65" s="319">
        <v>0</v>
      </c>
      <c r="U65" s="31">
        <v>7157.7699999999995</v>
      </c>
      <c r="V65" s="30">
        <v>0</v>
      </c>
      <c r="W65" s="30">
        <v>13435.36</v>
      </c>
      <c r="X65" s="30">
        <v>295.95</v>
      </c>
      <c r="Y65" s="30">
        <v>887.85</v>
      </c>
      <c r="Z65" s="30">
        <v>0</v>
      </c>
      <c r="AA65" s="30">
        <v>153.22</v>
      </c>
      <c r="AB65" s="320">
        <v>1731.77</v>
      </c>
      <c r="AC65" s="30">
        <v>944.06999999999994</v>
      </c>
      <c r="AD65" s="30">
        <v>0</v>
      </c>
      <c r="AE65" s="30">
        <v>9918.8599999999988</v>
      </c>
      <c r="AF65" s="30">
        <v>0</v>
      </c>
      <c r="AG65" s="30">
        <v>1077.46</v>
      </c>
      <c r="AH65" s="30">
        <v>0</v>
      </c>
      <c r="AI65" s="30">
        <v>0</v>
      </c>
      <c r="AJ65" s="30">
        <v>117945.64000000001</v>
      </c>
      <c r="AK65" s="30">
        <v>109.14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275.13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891960.65</v>
      </c>
      <c r="BF65" s="319">
        <v>373.57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141.14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1245.69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1053204.54</v>
      </c>
    </row>
    <row r="66">
      <c r="A66" s="39" t="s">
        <v>267</v>
      </c>
      <c r="B66" s="20"/>
      <c r="C66" s="24">
        <v>64788.25</v>
      </c>
      <c r="D66" s="24">
        <v>0</v>
      </c>
      <c r="E66" s="24">
        <v>376327.3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831243.23</v>
      </c>
      <c r="Q66" s="30">
        <v>17205.48</v>
      </c>
      <c r="R66" s="30">
        <v>0</v>
      </c>
      <c r="S66" s="319">
        <v>107222.77</v>
      </c>
      <c r="T66" s="319">
        <v>0</v>
      </c>
      <c r="U66" s="31">
        <v>1123540.7799999998</v>
      </c>
      <c r="V66" s="30">
        <v>25433.82</v>
      </c>
      <c r="W66" s="30">
        <v>80482.55</v>
      </c>
      <c r="X66" s="30">
        <v>73026.42</v>
      </c>
      <c r="Y66" s="30">
        <v>1089889.85</v>
      </c>
      <c r="Z66" s="30">
        <v>0</v>
      </c>
      <c r="AA66" s="30">
        <v>45813.99</v>
      </c>
      <c r="AB66" s="320">
        <v>342756.3</v>
      </c>
      <c r="AC66" s="30">
        <v>2400.3300000000004</v>
      </c>
      <c r="AD66" s="30">
        <v>284063.51</v>
      </c>
      <c r="AE66" s="30">
        <v>319955.38</v>
      </c>
      <c r="AF66" s="30">
        <v>0</v>
      </c>
      <c r="AG66" s="30">
        <v>291657.25</v>
      </c>
      <c r="AH66" s="30">
        <v>0</v>
      </c>
      <c r="AI66" s="30">
        <v>0</v>
      </c>
      <c r="AJ66" s="30">
        <v>5715708.25</v>
      </c>
      <c r="AK66" s="30">
        <v>40</v>
      </c>
      <c r="AL66" s="30">
        <v>512.96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316357.09</v>
      </c>
      <c r="AW66" s="319">
        <v>0</v>
      </c>
      <c r="AX66" s="319">
        <v>0</v>
      </c>
      <c r="AY66" s="30">
        <v>344058.33</v>
      </c>
      <c r="AZ66" s="30">
        <v>0</v>
      </c>
      <c r="BA66" s="319">
        <v>0</v>
      </c>
      <c r="BB66" s="319">
        <v>0</v>
      </c>
      <c r="BC66" s="319">
        <v>0</v>
      </c>
      <c r="BD66" s="319">
        <v>0</v>
      </c>
      <c r="BE66" s="30">
        <v>2856612.24</v>
      </c>
      <c r="BF66" s="319">
        <v>227882.56</v>
      </c>
      <c r="BG66" s="319">
        <v>0</v>
      </c>
      <c r="BH66" s="319">
        <v>0</v>
      </c>
      <c r="BI66" s="319">
        <v>0</v>
      </c>
      <c r="BJ66" s="319">
        <v>0</v>
      </c>
      <c r="BK66" s="319">
        <v>7461497.33</v>
      </c>
      <c r="BL66" s="319">
        <v>3342043.76</v>
      </c>
      <c r="BM66" s="319">
        <v>0</v>
      </c>
      <c r="BN66" s="319">
        <v>271609.8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0</v>
      </c>
      <c r="BW66" s="319">
        <v>0</v>
      </c>
      <c r="BX66" s="319">
        <v>0</v>
      </c>
      <c r="BY66" s="319">
        <v>65954.17</v>
      </c>
      <c r="BZ66" s="319">
        <v>0</v>
      </c>
      <c r="CA66" s="319">
        <v>0</v>
      </c>
      <c r="CB66" s="319">
        <v>33258</v>
      </c>
      <c r="CC66" s="319">
        <v>21866929.080000002</v>
      </c>
      <c r="CD66" s="29" t="s">
        <v>248</v>
      </c>
      <c r="CE66" s="32">
        <f t="shared" si="4"/>
        <v>47578270.78</v>
      </c>
    </row>
    <row r="67">
      <c r="A67" s="39" t="s">
        <v>16</v>
      </c>
      <c r="B67" s="20"/>
      <c r="C67" s="32">
        <f ref="C67:BN67" t="shared" si="7">ROUND(C51+C52,0)</f>
        <v>161988</v>
      </c>
      <c r="D67" s="32">
        <f t="shared" si="7"/>
        <v>0</v>
      </c>
      <c r="E67" s="32">
        <f t="shared" si="7"/>
        <v>944593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657885</v>
      </c>
      <c r="Q67" s="32">
        <f t="shared" si="7"/>
        <v>145469</v>
      </c>
      <c r="R67" s="32">
        <f t="shared" si="7"/>
        <v>0</v>
      </c>
      <c r="S67" s="32">
        <f t="shared" si="7"/>
        <v>130362</v>
      </c>
      <c r="T67" s="32">
        <f t="shared" si="7"/>
        <v>1123</v>
      </c>
      <c r="U67" s="32">
        <f t="shared" si="7"/>
        <v>184415</v>
      </c>
      <c r="V67" s="32">
        <f t="shared" si="7"/>
        <v>56386</v>
      </c>
      <c r="W67" s="32">
        <f t="shared" si="7"/>
        <v>0</v>
      </c>
      <c r="X67" s="32">
        <f t="shared" si="7"/>
        <v>516008</v>
      </c>
      <c r="Y67" s="32">
        <f t="shared" si="7"/>
        <v>524230</v>
      </c>
      <c r="Z67" s="32">
        <f t="shared" si="7"/>
        <v>0</v>
      </c>
      <c r="AA67" s="32">
        <f t="shared" si="7"/>
        <v>141221</v>
      </c>
      <c r="AB67" s="32">
        <f t="shared" si="7"/>
        <v>192853</v>
      </c>
      <c r="AC67" s="32">
        <f t="shared" si="7"/>
        <v>56425</v>
      </c>
      <c r="AD67" s="32">
        <f t="shared" si="7"/>
        <v>0</v>
      </c>
      <c r="AE67" s="32">
        <f t="shared" si="7"/>
        <v>168341</v>
      </c>
      <c r="AF67" s="32">
        <f t="shared" si="7"/>
        <v>0</v>
      </c>
      <c r="AG67" s="32">
        <f t="shared" si="7"/>
        <v>350459</v>
      </c>
      <c r="AH67" s="32">
        <f t="shared" si="7"/>
        <v>0</v>
      </c>
      <c r="AI67" s="32">
        <f t="shared" si="7"/>
        <v>0</v>
      </c>
      <c r="AJ67" s="32">
        <f t="shared" si="7"/>
        <v>2308779</v>
      </c>
      <c r="AK67" s="32">
        <f t="shared" si="7"/>
        <v>16846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100144</v>
      </c>
      <c r="AZ67" s="32">
        <f t="shared" si="7"/>
        <v>106708</v>
      </c>
      <c r="BA67" s="32">
        <f t="shared" si="7"/>
        <v>11244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486617</v>
      </c>
      <c r="BF67" s="32">
        <f t="shared" si="7"/>
        <v>44728</v>
      </c>
      <c r="BG67" s="32">
        <f t="shared" si="7"/>
        <v>11023</v>
      </c>
      <c r="BH67" s="32">
        <f t="shared" si="7"/>
        <v>0</v>
      </c>
      <c r="BI67" s="32">
        <f t="shared" si="7"/>
        <v>5656</v>
      </c>
      <c r="BJ67" s="32">
        <f t="shared" si="7"/>
        <v>0</v>
      </c>
      <c r="BK67" s="32">
        <f t="shared" si="7"/>
        <v>0</v>
      </c>
      <c r="BL67" s="32">
        <f t="shared" si="7"/>
        <v>52456</v>
      </c>
      <c r="BM67" s="32">
        <f t="shared" si="7"/>
        <v>0</v>
      </c>
      <c r="BN67" s="32">
        <f t="shared" si="7"/>
        <v>846216</v>
      </c>
      <c r="BO67" s="32">
        <f ref="BO67:CC67" t="shared" si="8">ROUND(BO51+BO52,0)</f>
        <v>2952</v>
      </c>
      <c r="BP67" s="32">
        <f t="shared" si="8"/>
        <v>0</v>
      </c>
      <c r="BQ67" s="32">
        <f t="shared" si="8"/>
        <v>0</v>
      </c>
      <c r="BR67" s="32">
        <f t="shared" si="8"/>
        <v>28270</v>
      </c>
      <c r="BS67" s="32">
        <f t="shared" si="8"/>
        <v>24850</v>
      </c>
      <c r="BT67" s="32">
        <f t="shared" si="8"/>
        <v>6594</v>
      </c>
      <c r="BU67" s="32">
        <f t="shared" si="8"/>
        <v>0</v>
      </c>
      <c r="BV67" s="32">
        <f t="shared" si="8"/>
        <v>1640</v>
      </c>
      <c r="BW67" s="32">
        <f t="shared" si="8"/>
        <v>0</v>
      </c>
      <c r="BX67" s="32">
        <f t="shared" si="8"/>
        <v>5954</v>
      </c>
      <c r="BY67" s="32">
        <f t="shared" si="8"/>
        <v>175147</v>
      </c>
      <c r="BZ67" s="32">
        <f t="shared" si="8"/>
        <v>0</v>
      </c>
      <c r="CA67" s="32">
        <f t="shared" si="8"/>
        <v>23120</v>
      </c>
      <c r="CB67" s="32">
        <f t="shared" si="8"/>
        <v>0</v>
      </c>
      <c r="CC67" s="32">
        <f t="shared" si="8"/>
        <v>598711</v>
      </c>
      <c r="CD67" s="29" t="s">
        <v>248</v>
      </c>
      <c r="CE67" s="32">
        <f t="shared" si="4"/>
        <v>9089413</v>
      </c>
    </row>
    <row r="68">
      <c r="A68" s="39" t="s">
        <v>268</v>
      </c>
      <c r="B68" s="32"/>
      <c r="C68" s="24">
        <v>5035.75</v>
      </c>
      <c r="D68" s="24">
        <v>0</v>
      </c>
      <c r="E68" s="24">
        <v>15698.769999999999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95048.21</v>
      </c>
      <c r="Q68" s="30">
        <v>1317.38</v>
      </c>
      <c r="R68" s="30">
        <v>0</v>
      </c>
      <c r="S68" s="319">
        <v>36210.06</v>
      </c>
      <c r="T68" s="319">
        <v>0</v>
      </c>
      <c r="U68" s="31">
        <v>34605.98</v>
      </c>
      <c r="V68" s="30">
        <v>0</v>
      </c>
      <c r="W68" s="30">
        <v>289005.48</v>
      </c>
      <c r="X68" s="30">
        <v>0</v>
      </c>
      <c r="Y68" s="30">
        <v>11487.2</v>
      </c>
      <c r="Z68" s="30">
        <v>0</v>
      </c>
      <c r="AA68" s="30">
        <v>0</v>
      </c>
      <c r="AB68" s="320">
        <v>8406.9499999999989</v>
      </c>
      <c r="AC68" s="30">
        <v>10869.55</v>
      </c>
      <c r="AD68" s="30">
        <v>0</v>
      </c>
      <c r="AE68" s="30">
        <v>204612.5</v>
      </c>
      <c r="AF68" s="30">
        <v>0</v>
      </c>
      <c r="AG68" s="30">
        <v>8059.7800000000007</v>
      </c>
      <c r="AH68" s="30">
        <v>0</v>
      </c>
      <c r="AI68" s="30">
        <v>0</v>
      </c>
      <c r="AJ68" s="30">
        <v>2944504.66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1086309.4</v>
      </c>
      <c r="AW68" s="319">
        <v>0</v>
      </c>
      <c r="AX68" s="319">
        <v>0</v>
      </c>
      <c r="AY68" s="30">
        <v>16751.83</v>
      </c>
      <c r="AZ68" s="30">
        <v>0</v>
      </c>
      <c r="BA68" s="319">
        <v>0</v>
      </c>
      <c r="BB68" s="319">
        <v>0</v>
      </c>
      <c r="BC68" s="319">
        <v>0</v>
      </c>
      <c r="BD68" s="319">
        <v>1014261.47</v>
      </c>
      <c r="BE68" s="30">
        <v>2682.88</v>
      </c>
      <c r="BF68" s="319">
        <v>863.54</v>
      </c>
      <c r="BG68" s="319">
        <v>0</v>
      </c>
      <c r="BH68" s="319">
        <v>0</v>
      </c>
      <c r="BI68" s="319">
        <v>588.46</v>
      </c>
      <c r="BJ68" s="319">
        <v>0</v>
      </c>
      <c r="BK68" s="319">
        <v>0</v>
      </c>
      <c r="BL68" s="319">
        <v>10197.13</v>
      </c>
      <c r="BM68" s="319">
        <v>0</v>
      </c>
      <c r="BN68" s="319">
        <v>185909.08000000002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31098.010000000002</v>
      </c>
      <c r="BZ68" s="319">
        <v>0</v>
      </c>
      <c r="CA68" s="319">
        <v>0</v>
      </c>
      <c r="CB68" s="319">
        <v>0</v>
      </c>
      <c r="CC68" s="319">
        <v>197151.86000000013</v>
      </c>
      <c r="CD68" s="29" t="s">
        <v>248</v>
      </c>
      <c r="CE68" s="32">
        <f t="shared" si="4"/>
        <v>6210675.93</v>
      </c>
    </row>
    <row r="69">
      <c r="A69" s="39" t="s">
        <v>269</v>
      </c>
      <c r="B69" s="20"/>
      <c r="C69" s="32">
        <f ref="C69:BN69" t="shared" si="9">SUM(C70:C83)</f>
        <v>12301.27</v>
      </c>
      <c r="D69" s="32">
        <f t="shared" si="9"/>
        <v>0</v>
      </c>
      <c r="E69" s="32">
        <f t="shared" si="9"/>
        <v>52286.010000000009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28349.999999999993</v>
      </c>
      <c r="Q69" s="32">
        <f t="shared" si="9"/>
        <v>4782.69</v>
      </c>
      <c r="R69" s="32">
        <f t="shared" si="9"/>
        <v>0</v>
      </c>
      <c r="S69" s="32">
        <f t="shared" si="9"/>
        <v>76100.05</v>
      </c>
      <c r="T69" s="32">
        <f t="shared" si="9"/>
        <v>317.5</v>
      </c>
      <c r="U69" s="32">
        <f t="shared" si="9"/>
        <v>2202.41</v>
      </c>
      <c r="V69" s="32">
        <f t="shared" si="9"/>
        <v>17.32</v>
      </c>
      <c r="W69" s="32">
        <f t="shared" si="9"/>
        <v>40</v>
      </c>
      <c r="X69" s="32">
        <f t="shared" si="9"/>
        <v>0</v>
      </c>
      <c r="Y69" s="32">
        <f t="shared" si="9"/>
        <v>342.92000000000007</v>
      </c>
      <c r="Z69" s="32">
        <f t="shared" si="9"/>
        <v>0</v>
      </c>
      <c r="AA69" s="32">
        <f t="shared" si="9"/>
        <v>62.64</v>
      </c>
      <c r="AB69" s="32">
        <f t="shared" si="9"/>
        <v>1111412.4</v>
      </c>
      <c r="AC69" s="32">
        <f t="shared" si="9"/>
        <v>44598.19</v>
      </c>
      <c r="AD69" s="32">
        <f t="shared" si="9"/>
        <v>0</v>
      </c>
      <c r="AE69" s="32">
        <f t="shared" si="9"/>
        <v>11369.49</v>
      </c>
      <c r="AF69" s="32">
        <f t="shared" si="9"/>
        <v>0</v>
      </c>
      <c r="AG69" s="32">
        <f t="shared" si="9"/>
        <v>103711.94</v>
      </c>
      <c r="AH69" s="32">
        <f t="shared" si="9"/>
        <v>0</v>
      </c>
      <c r="AI69" s="32">
        <f t="shared" si="9"/>
        <v>0</v>
      </c>
      <c r="AJ69" s="32">
        <f t="shared" si="9"/>
        <v>751921.1100000001</v>
      </c>
      <c r="AK69" s="32">
        <f t="shared" si="9"/>
        <v>1269.32</v>
      </c>
      <c r="AL69" s="32">
        <f t="shared" si="9"/>
        <v>-3000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1492.76</v>
      </c>
      <c r="AW69" s="32">
        <f t="shared" si="9"/>
        <v>0</v>
      </c>
      <c r="AX69" s="32">
        <f t="shared" si="9"/>
        <v>0</v>
      </c>
      <c r="AY69" s="32">
        <f t="shared" si="9"/>
        <v>5079.6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2122.3299999999981</v>
      </c>
      <c r="BF69" s="32">
        <f t="shared" si="9"/>
        <v>3180.33</v>
      </c>
      <c r="BG69" s="32">
        <f t="shared" si="9"/>
        <v>0</v>
      </c>
      <c r="BH69" s="32">
        <f t="shared" si="9"/>
        <v>0</v>
      </c>
      <c r="BI69" s="32">
        <f t="shared" si="9"/>
        <v>-83.7</v>
      </c>
      <c r="BJ69" s="32">
        <f t="shared" si="9"/>
        <v>0</v>
      </c>
      <c r="BK69" s="32">
        <f t="shared" si="9"/>
        <v>42140</v>
      </c>
      <c r="BL69" s="32">
        <f t="shared" si="9"/>
        <v>1494.01</v>
      </c>
      <c r="BM69" s="32">
        <f t="shared" si="9"/>
        <v>0</v>
      </c>
      <c r="BN69" s="32">
        <f t="shared" si="9"/>
        <v>112038.69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-19326.14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19435.35</v>
      </c>
      <c r="BZ69" s="32">
        <f t="shared" si="10"/>
        <v>0</v>
      </c>
      <c r="CA69" s="32">
        <f t="shared" si="10"/>
        <v>1393.51</v>
      </c>
      <c r="CB69" s="32">
        <f t="shared" si="10"/>
        <v>0</v>
      </c>
      <c r="CC69" s="32">
        <f t="shared" si="10"/>
        <v>262691.89999999944</v>
      </c>
      <c r="CD69" s="32">
        <f t="shared" si="10"/>
        <v>7210540.74</v>
      </c>
      <c r="CE69" s="32">
        <f>SUM(CE70:CE84)</f>
        <v>15698727.27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12301.27</v>
      </c>
      <c r="D83" s="24">
        <v>0</v>
      </c>
      <c r="E83" s="30">
        <v>52286.010000000009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28349.999999999993</v>
      </c>
      <c r="Q83" s="30">
        <v>4782.69</v>
      </c>
      <c r="R83" s="31">
        <v>0</v>
      </c>
      <c r="S83" s="30">
        <v>76100.05</v>
      </c>
      <c r="T83" s="24">
        <v>317.5</v>
      </c>
      <c r="U83" s="30">
        <v>2202.41</v>
      </c>
      <c r="V83" s="30">
        <v>17.32</v>
      </c>
      <c r="W83" s="24">
        <v>40</v>
      </c>
      <c r="X83" s="30">
        <v>0</v>
      </c>
      <c r="Y83" s="30">
        <v>342.92000000000007</v>
      </c>
      <c r="Z83" s="30">
        <v>0</v>
      </c>
      <c r="AA83" s="30">
        <v>62.64</v>
      </c>
      <c r="AB83" s="30">
        <v>1111412.4</v>
      </c>
      <c r="AC83" s="30">
        <v>44598.19</v>
      </c>
      <c r="AD83" s="30">
        <v>0</v>
      </c>
      <c r="AE83" s="30">
        <v>11369.49</v>
      </c>
      <c r="AF83" s="30">
        <v>0</v>
      </c>
      <c r="AG83" s="30">
        <v>103711.94</v>
      </c>
      <c r="AH83" s="30">
        <v>0</v>
      </c>
      <c r="AI83" s="30">
        <v>0</v>
      </c>
      <c r="AJ83" s="30">
        <v>751921.1100000001</v>
      </c>
      <c r="AK83" s="30">
        <v>1269.32</v>
      </c>
      <c r="AL83" s="30">
        <v>-3000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1492.76</v>
      </c>
      <c r="AW83" s="30">
        <v>0</v>
      </c>
      <c r="AX83" s="30">
        <v>0</v>
      </c>
      <c r="AY83" s="30">
        <v>5079.6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2122.3299999999981</v>
      </c>
      <c r="BF83" s="30">
        <v>3180.33</v>
      </c>
      <c r="BG83" s="30">
        <v>0</v>
      </c>
      <c r="BH83" s="31">
        <v>0</v>
      </c>
      <c r="BI83" s="30">
        <v>-83.7</v>
      </c>
      <c r="BJ83" s="30">
        <v>0</v>
      </c>
      <c r="BK83" s="30">
        <v>42140</v>
      </c>
      <c r="BL83" s="30">
        <v>1494.01</v>
      </c>
      <c r="BM83" s="30">
        <v>0</v>
      </c>
      <c r="BN83" s="30">
        <v>112038.69</v>
      </c>
      <c r="BO83" s="30">
        <v>0</v>
      </c>
      <c r="BP83" s="30">
        <v>0</v>
      </c>
      <c r="BQ83" s="30">
        <v>0</v>
      </c>
      <c r="BR83" s="30">
        <v>-19326.14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19435.35</v>
      </c>
      <c r="BZ83" s="30">
        <v>0</v>
      </c>
      <c r="CA83" s="30">
        <v>1393.51</v>
      </c>
      <c r="CB83" s="30">
        <v>0</v>
      </c>
      <c r="CC83" s="30">
        <v>262691.89999999944</v>
      </c>
      <c r="CD83" s="35">
        <v>7210540.74</v>
      </c>
      <c r="CE83" s="32">
        <f t="shared" si="11"/>
        <v>9840284.6399999987</v>
      </c>
    </row>
    <row r="84">
      <c r="A84" s="39" t="s">
        <v>284</v>
      </c>
      <c r="B84" s="20"/>
      <c r="C84" s="24">
        <v>5000</v>
      </c>
      <c r="D84" s="24">
        <v>0</v>
      </c>
      <c r="E84" s="24">
        <v>27750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9203.6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1677146.07</v>
      </c>
      <c r="AC84" s="24">
        <v>0</v>
      </c>
      <c r="AD84" s="24">
        <v>0</v>
      </c>
      <c r="AE84" s="24">
        <v>0</v>
      </c>
      <c r="AF84" s="24">
        <v>0</v>
      </c>
      <c r="AG84" s="24">
        <v>9000</v>
      </c>
      <c r="AH84" s="24">
        <v>0</v>
      </c>
      <c r="AI84" s="24">
        <v>0</v>
      </c>
      <c r="AJ84" s="24">
        <v>1101247.29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2080515.2499999998</v>
      </c>
      <c r="AW84" s="24">
        <v>0</v>
      </c>
      <c r="AX84" s="24">
        <v>0</v>
      </c>
      <c r="AY84" s="24">
        <v>494891.91000000003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185.66</v>
      </c>
      <c r="BF84" s="24">
        <v>0</v>
      </c>
      <c r="BG84" s="24">
        <v>0</v>
      </c>
      <c r="BH84" s="24">
        <v>0</v>
      </c>
      <c r="BI84" s="24">
        <v>18824.92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296.21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434381.72000000003</v>
      </c>
      <c r="CE84" s="32">
        <f t="shared" si="11"/>
        <v>5858442.63</v>
      </c>
    </row>
    <row r="85">
      <c r="A85" s="39" t="s">
        <v>285</v>
      </c>
      <c r="B85" s="32"/>
      <c r="C85" s="32">
        <f>SUM(C61:C69)-C84</f>
        <v>7667556.3299999991</v>
      </c>
      <c r="D85" s="32">
        <f ref="D85:BO85" t="shared" si="12">SUM(D61:D69)-D84</f>
        <v>0</v>
      </c>
      <c r="E85" s="32">
        <f t="shared" si="12"/>
        <v>35238833.82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15738693.419999993</v>
      </c>
      <c r="Q85" s="32">
        <f t="shared" si="12"/>
        <v>2565928.1099999994</v>
      </c>
      <c r="R85" s="32">
        <f t="shared" si="12"/>
        <v>0</v>
      </c>
      <c r="S85" s="32">
        <f t="shared" si="12"/>
        <v>1227037.01</v>
      </c>
      <c r="T85" s="32">
        <f t="shared" si="12"/>
        <v>552850.23</v>
      </c>
      <c r="U85" s="32">
        <f t="shared" si="12"/>
        <v>4929843.1100000013</v>
      </c>
      <c r="V85" s="32">
        <f t="shared" si="12"/>
        <v>541873.5</v>
      </c>
      <c r="W85" s="32">
        <f t="shared" si="12"/>
        <v>931608.1100000001</v>
      </c>
      <c r="X85" s="32">
        <f t="shared" si="12"/>
        <v>1808882.63</v>
      </c>
      <c r="Y85" s="32">
        <f t="shared" si="12"/>
        <v>5306569.8000000007</v>
      </c>
      <c r="Z85" s="32">
        <f t="shared" si="12"/>
        <v>0</v>
      </c>
      <c r="AA85" s="32">
        <f t="shared" si="12"/>
        <v>738077.69</v>
      </c>
      <c r="AB85" s="32">
        <f t="shared" si="12"/>
        <v>9987291.7800000012</v>
      </c>
      <c r="AC85" s="32">
        <f t="shared" si="12"/>
        <v>2618122.3999999994</v>
      </c>
      <c r="AD85" s="32">
        <f t="shared" si="12"/>
        <v>284533.99</v>
      </c>
      <c r="AE85" s="32">
        <f t="shared" si="12"/>
        <v>2604443.3500000006</v>
      </c>
      <c r="AF85" s="32">
        <f t="shared" si="12"/>
        <v>0</v>
      </c>
      <c r="AG85" s="32">
        <f t="shared" si="12"/>
        <v>11564854.569999998</v>
      </c>
      <c r="AH85" s="32">
        <f t="shared" si="12"/>
        <v>0</v>
      </c>
      <c r="AI85" s="32">
        <f t="shared" si="12"/>
        <v>0</v>
      </c>
      <c r="AJ85" s="32">
        <f t="shared" si="12"/>
        <v>49676435.51</v>
      </c>
      <c r="AK85" s="32">
        <f t="shared" si="12"/>
        <v>582558.71</v>
      </c>
      <c r="AL85" s="32">
        <f t="shared" si="12"/>
        <v>135761.44999999998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839306.5699999996</v>
      </c>
      <c r="AW85" s="32">
        <f t="shared" si="12"/>
        <v>0</v>
      </c>
      <c r="AX85" s="32">
        <f t="shared" si="12"/>
        <v>0</v>
      </c>
      <c r="AY85" s="32">
        <f t="shared" si="12"/>
        <v>2672565.19</v>
      </c>
      <c r="AZ85" s="32">
        <f t="shared" si="12"/>
        <v>106708</v>
      </c>
      <c r="BA85" s="32">
        <f t="shared" si="12"/>
        <v>80049.010000000009</v>
      </c>
      <c r="BB85" s="32">
        <f t="shared" si="12"/>
        <v>0</v>
      </c>
      <c r="BC85" s="32">
        <f t="shared" si="12"/>
        <v>7301.6100000000006</v>
      </c>
      <c r="BD85" s="32">
        <f t="shared" si="12"/>
        <v>1014239.49</v>
      </c>
      <c r="BE85" s="32">
        <f t="shared" si="12"/>
        <v>4711487.7700000005</v>
      </c>
      <c r="BF85" s="32">
        <f t="shared" si="12"/>
        <v>2530492.01</v>
      </c>
      <c r="BG85" s="32">
        <f t="shared" si="12"/>
        <v>11023</v>
      </c>
      <c r="BH85" s="32">
        <f t="shared" si="12"/>
        <v>0</v>
      </c>
      <c r="BI85" s="32">
        <f t="shared" si="12"/>
        <v>2133.7200000000012</v>
      </c>
      <c r="BJ85" s="32">
        <f t="shared" si="12"/>
        <v>0</v>
      </c>
      <c r="BK85" s="32">
        <f t="shared" si="12"/>
        <v>7503637.33</v>
      </c>
      <c r="BL85" s="32">
        <f t="shared" si="12"/>
        <v>3430779.6999999993</v>
      </c>
      <c r="BM85" s="32">
        <f t="shared" si="12"/>
        <v>0</v>
      </c>
      <c r="BN85" s="32">
        <f t="shared" si="12"/>
        <v>2131771.1500000004</v>
      </c>
      <c r="BO85" s="32">
        <f t="shared" si="12"/>
        <v>2952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9175.8000000000029</v>
      </c>
      <c r="BS85" s="32">
        <f t="shared" si="13"/>
        <v>24850</v>
      </c>
      <c r="BT85" s="32">
        <f t="shared" si="13"/>
        <v>6594</v>
      </c>
      <c r="BU85" s="32">
        <f t="shared" si="13"/>
        <v>0</v>
      </c>
      <c r="BV85" s="32">
        <f t="shared" si="13"/>
        <v>1640</v>
      </c>
      <c r="BW85" s="32">
        <f t="shared" si="13"/>
        <v>0</v>
      </c>
      <c r="BX85" s="32">
        <f t="shared" si="13"/>
        <v>5954</v>
      </c>
      <c r="BY85" s="32">
        <f t="shared" si="13"/>
        <v>2212278.5999999992</v>
      </c>
      <c r="BZ85" s="32">
        <f t="shared" si="13"/>
        <v>11312.96</v>
      </c>
      <c r="CA85" s="32">
        <f t="shared" si="13"/>
        <v>436955.25000000006</v>
      </c>
      <c r="CB85" s="32">
        <f t="shared" si="13"/>
        <v>33258</v>
      </c>
      <c r="CC85" s="32">
        <f t="shared" si="13"/>
        <v>28332239.63</v>
      </c>
      <c r="CD85" s="32">
        <f t="shared" si="13"/>
        <v>6776159.0200000005</v>
      </c>
      <c r="CE85" s="32">
        <f t="shared" si="11"/>
        <v>217596619.32999998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/>
    </row>
    <row r="87">
      <c r="A87" s="26" t="s">
        <v>287</v>
      </c>
      <c r="B87" s="20"/>
      <c r="C87" s="24">
        <v>24019975.069999997</v>
      </c>
      <c r="D87" s="24">
        <v>0</v>
      </c>
      <c r="E87" s="24">
        <v>141378410.29000005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42999818.699999981</v>
      </c>
      <c r="Q87" s="24">
        <v>3477717.26</v>
      </c>
      <c r="R87" s="24">
        <v>0</v>
      </c>
      <c r="S87" s="24">
        <v>0</v>
      </c>
      <c r="T87" s="24">
        <v>1611624.87</v>
      </c>
      <c r="U87" s="24">
        <v>37922136.71</v>
      </c>
      <c r="V87" s="24">
        <v>8828446.08</v>
      </c>
      <c r="W87" s="24">
        <v>3992516.2199999997</v>
      </c>
      <c r="X87" s="24">
        <v>34909086.45</v>
      </c>
      <c r="Y87" s="24">
        <v>11596480.089999998</v>
      </c>
      <c r="Z87" s="24">
        <v>0</v>
      </c>
      <c r="AA87" s="24">
        <v>849915.09</v>
      </c>
      <c r="AB87" s="24">
        <v>83355369.219999984</v>
      </c>
      <c r="AC87" s="24">
        <v>33169627.72</v>
      </c>
      <c r="AD87" s="24">
        <v>1024719.22</v>
      </c>
      <c r="AE87" s="24">
        <v>4655199.31</v>
      </c>
      <c r="AF87" s="24">
        <v>0</v>
      </c>
      <c r="AG87" s="24">
        <v>31334288.749999993</v>
      </c>
      <c r="AH87" s="24">
        <v>0</v>
      </c>
      <c r="AI87" s="24">
        <v>0</v>
      </c>
      <c r="AJ87" s="24">
        <v>180873.39</v>
      </c>
      <c r="AK87" s="24">
        <v>2322014.46</v>
      </c>
      <c r="AL87" s="24">
        <v>905331.27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518371.63000000006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469051921.79999995</v>
      </c>
    </row>
    <row r="88">
      <c r="A88" s="26" t="s">
        <v>288</v>
      </c>
      <c r="B88" s="20"/>
      <c r="C88" s="24">
        <v>72853.67</v>
      </c>
      <c r="D88" s="24">
        <v>0</v>
      </c>
      <c r="E88" s="24">
        <v>11840126.280000001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122240338.06</v>
      </c>
      <c r="Q88" s="24">
        <v>18164048.93</v>
      </c>
      <c r="R88" s="24">
        <v>0</v>
      </c>
      <c r="S88" s="24">
        <v>0</v>
      </c>
      <c r="T88" s="24">
        <v>45558.659999999996</v>
      </c>
      <c r="U88" s="24">
        <v>23977041.390000004</v>
      </c>
      <c r="V88" s="24">
        <v>6223788.1899999995</v>
      </c>
      <c r="W88" s="24">
        <v>13978920.63</v>
      </c>
      <c r="X88" s="24">
        <v>78352483.39</v>
      </c>
      <c r="Y88" s="24">
        <v>35672008.030000009</v>
      </c>
      <c r="Z88" s="24">
        <v>0</v>
      </c>
      <c r="AA88" s="24">
        <v>5405152.09</v>
      </c>
      <c r="AB88" s="24">
        <v>69233060.63</v>
      </c>
      <c r="AC88" s="24">
        <v>5479286.07</v>
      </c>
      <c r="AD88" s="24">
        <v>33249.86</v>
      </c>
      <c r="AE88" s="24">
        <v>7607746.62</v>
      </c>
      <c r="AF88" s="24">
        <v>0</v>
      </c>
      <c r="AG88" s="24">
        <v>103817184.14999998</v>
      </c>
      <c r="AH88" s="24">
        <v>0</v>
      </c>
      <c r="AI88" s="24">
        <v>0</v>
      </c>
      <c r="AJ88" s="24">
        <v>85781004.4</v>
      </c>
      <c r="AK88" s="24">
        <v>1310040.16</v>
      </c>
      <c r="AL88" s="24">
        <v>314476.62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5074.43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589553442.25999987</v>
      </c>
    </row>
    <row r="89">
      <c r="A89" s="26" t="s">
        <v>289</v>
      </c>
      <c r="B89" s="20"/>
      <c r="C89" s="32">
        <f>C87+C88</f>
        <v>24092828.74</v>
      </c>
      <c r="D89" s="32">
        <f ref="D89:AV89" t="shared" si="15">D87+D88</f>
        <v>0</v>
      </c>
      <c r="E89" s="32">
        <f t="shared" si="15"/>
        <v>153218536.57000005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165240156.76</v>
      </c>
      <c r="Q89" s="32">
        <f t="shared" si="15"/>
        <v>21641766.189999998</v>
      </c>
      <c r="R89" s="32">
        <f t="shared" si="15"/>
        <v>0</v>
      </c>
      <c r="S89" s="32">
        <f t="shared" si="15"/>
        <v>0</v>
      </c>
      <c r="T89" s="32">
        <f t="shared" si="15"/>
        <v>1657183.53</v>
      </c>
      <c r="U89" s="32">
        <f t="shared" si="15"/>
        <v>61899178.100000009</v>
      </c>
      <c r="V89" s="32">
        <f t="shared" si="15"/>
        <v>15052234.27</v>
      </c>
      <c r="W89" s="32">
        <f t="shared" si="15"/>
        <v>17971436.85</v>
      </c>
      <c r="X89" s="32">
        <f t="shared" si="15"/>
        <v>113261569.84</v>
      </c>
      <c r="Y89" s="32">
        <f t="shared" si="15"/>
        <v>47268488.120000005</v>
      </c>
      <c r="Z89" s="32">
        <f t="shared" si="15"/>
        <v>0</v>
      </c>
      <c r="AA89" s="32">
        <f t="shared" si="15"/>
        <v>6255067.18</v>
      </c>
      <c r="AB89" s="32">
        <f t="shared" si="15"/>
        <v>152588429.84999996</v>
      </c>
      <c r="AC89" s="32">
        <f t="shared" si="15"/>
        <v>38648913.79</v>
      </c>
      <c r="AD89" s="32">
        <f t="shared" si="15"/>
        <v>1057969.08</v>
      </c>
      <c r="AE89" s="32">
        <f t="shared" si="15"/>
        <v>12262945.93</v>
      </c>
      <c r="AF89" s="32">
        <f t="shared" si="15"/>
        <v>0</v>
      </c>
      <c r="AG89" s="32">
        <f t="shared" si="15"/>
        <v>135151472.89999998</v>
      </c>
      <c r="AH89" s="32">
        <f t="shared" si="15"/>
        <v>0</v>
      </c>
      <c r="AI89" s="32">
        <f t="shared" si="15"/>
        <v>0</v>
      </c>
      <c r="AJ89" s="32">
        <f t="shared" si="15"/>
        <v>85961877.79</v>
      </c>
      <c r="AK89" s="32">
        <f t="shared" si="15"/>
        <v>3632054.62</v>
      </c>
      <c r="AL89" s="32">
        <f t="shared" si="15"/>
        <v>1219807.8900000001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523446.06000000006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1058605364.0599998</v>
      </c>
    </row>
    <row r="90">
      <c r="A90" s="39" t="s">
        <v>290</v>
      </c>
      <c r="B90" s="32"/>
      <c r="C90" s="24">
        <v>4301</v>
      </c>
      <c r="D90" s="24">
        <v>0</v>
      </c>
      <c r="E90" s="24">
        <v>34870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10325</v>
      </c>
      <c r="Q90" s="24">
        <v>3714</v>
      </c>
      <c r="R90" s="24">
        <v>0</v>
      </c>
      <c r="S90" s="24">
        <v>4966</v>
      </c>
      <c r="T90" s="24">
        <v>0</v>
      </c>
      <c r="U90" s="24">
        <v>4613</v>
      </c>
      <c r="V90" s="24">
        <v>0</v>
      </c>
      <c r="W90" s="24">
        <v>0</v>
      </c>
      <c r="X90" s="24">
        <v>521</v>
      </c>
      <c r="Y90" s="24">
        <v>10802</v>
      </c>
      <c r="Z90" s="24">
        <v>0</v>
      </c>
      <c r="AA90" s="24">
        <v>567</v>
      </c>
      <c r="AB90" s="24">
        <v>2596.8333333333335</v>
      </c>
      <c r="AC90" s="24">
        <v>1166</v>
      </c>
      <c r="AD90" s="24">
        <v>0</v>
      </c>
      <c r="AE90" s="24">
        <v>6801</v>
      </c>
      <c r="AF90" s="24">
        <v>0</v>
      </c>
      <c r="AG90" s="24">
        <v>10098</v>
      </c>
      <c r="AH90" s="24">
        <v>0</v>
      </c>
      <c r="AI90" s="24">
        <v>0</v>
      </c>
      <c r="AJ90" s="24">
        <v>8996.35</v>
      </c>
      <c r="AK90" s="24">
        <v>684.7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/>
      <c r="AX90" s="24"/>
      <c r="AY90" s="24"/>
      <c r="AZ90" s="24">
        <v>4337</v>
      </c>
      <c r="BA90" s="24">
        <v>457</v>
      </c>
      <c r="BB90" s="24">
        <v>0</v>
      </c>
      <c r="BC90" s="24">
        <v>0</v>
      </c>
      <c r="BD90" s="24">
        <v>0</v>
      </c>
      <c r="BE90" s="24">
        <v>14485</v>
      </c>
      <c r="BF90" s="24">
        <v>1306</v>
      </c>
      <c r="BG90" s="24">
        <v>448</v>
      </c>
      <c r="BH90" s="24">
        <v>0</v>
      </c>
      <c r="BI90" s="24">
        <v>121</v>
      </c>
      <c r="BJ90" s="24">
        <v>0</v>
      </c>
      <c r="BK90" s="24">
        <v>0</v>
      </c>
      <c r="BL90" s="24">
        <v>2132</v>
      </c>
      <c r="BM90" s="24">
        <v>0</v>
      </c>
      <c r="BN90" s="24">
        <v>33864.84</v>
      </c>
      <c r="BO90" s="24">
        <v>120</v>
      </c>
      <c r="BP90" s="24">
        <v>0</v>
      </c>
      <c r="BQ90" s="24">
        <v>0</v>
      </c>
      <c r="BR90" s="24">
        <v>1149</v>
      </c>
      <c r="BS90" s="24">
        <v>1010</v>
      </c>
      <c r="BT90" s="24">
        <v>268</v>
      </c>
      <c r="BU90" s="24">
        <v>0</v>
      </c>
      <c r="BV90" s="24">
        <v>66.666666666666671</v>
      </c>
      <c r="BW90" s="24">
        <v>0</v>
      </c>
      <c r="BX90" s="24">
        <v>242</v>
      </c>
      <c r="BY90" s="24">
        <v>377</v>
      </c>
      <c r="BZ90" s="24">
        <v>0</v>
      </c>
      <c r="CA90" s="24">
        <v>859</v>
      </c>
      <c r="CB90" s="24">
        <v>0</v>
      </c>
      <c r="CC90" s="24">
        <v>0</v>
      </c>
      <c r="CD90" s="264" t="s">
        <v>248</v>
      </c>
      <c r="CE90" s="32">
        <f t="shared" si="14"/>
        <v>166264.38999999999</v>
      </c>
      <c r="CF90" s="32">
        <f>BE59-CE90</f>
        <v>0</v>
      </c>
    </row>
    <row r="91">
      <c r="A91" s="26" t="s">
        <v>291</v>
      </c>
      <c r="B91" s="20"/>
      <c r="C91" s="24">
        <v>6709</v>
      </c>
      <c r="D91" s="24">
        <v>90</v>
      </c>
      <c r="E91" s="24">
        <v>99445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1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7724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321" t="s">
        <v>248</v>
      </c>
      <c r="AY91" s="321" t="s">
        <v>248</v>
      </c>
      <c r="AZ91" s="24">
        <v>3357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117326</v>
      </c>
      <c r="CF91" s="32">
        <f>AY59-CE91</f>
        <v>0</v>
      </c>
    </row>
    <row r="92">
      <c r="A92" s="26" t="s">
        <v>292</v>
      </c>
      <c r="B92" s="20"/>
      <c r="C92" s="24">
        <v>1233.6779438747658</v>
      </c>
      <c r="D92" s="24">
        <v>0</v>
      </c>
      <c r="E92" s="24">
        <v>10001.941386401553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2961.5728366675089</v>
      </c>
      <c r="Q92" s="24">
        <v>1065.3057157756057</v>
      </c>
      <c r="R92" s="24">
        <v>0</v>
      </c>
      <c r="S92" s="24">
        <v>1424.4233130160628</v>
      </c>
      <c r="T92" s="24">
        <v>0</v>
      </c>
      <c r="U92" s="24">
        <v>1323.1705080433142</v>
      </c>
      <c r="V92" s="24">
        <v>0</v>
      </c>
      <c r="W92" s="24">
        <v>0</v>
      </c>
      <c r="X92" s="24">
        <v>149.44110875581328</v>
      </c>
      <c r="Y92" s="24">
        <v>3098.3931991944246</v>
      </c>
      <c r="Z92" s="24">
        <v>0</v>
      </c>
      <c r="AA92" s="24">
        <v>162.63552526784287</v>
      </c>
      <c r="AB92" s="24">
        <v>744.863056789612</v>
      </c>
      <c r="AC92" s="24">
        <v>334.44977506579323</v>
      </c>
      <c r="AD92" s="24">
        <v>0</v>
      </c>
      <c r="AE92" s="24">
        <v>1950.7657977894169</v>
      </c>
      <c r="AF92" s="24">
        <v>0</v>
      </c>
      <c r="AG92" s="24">
        <v>2896.4612595320586</v>
      </c>
      <c r="AH92" s="24">
        <v>0</v>
      </c>
      <c r="AI92" s="24">
        <v>0</v>
      </c>
      <c r="AJ92" s="24">
        <v>2580.4693258260286</v>
      </c>
      <c r="AK92" s="24">
        <v>196.39602143014466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/>
      <c r="AX92" s="321" t="s">
        <v>248</v>
      </c>
      <c r="AY92" s="321" t="s">
        <v>248</v>
      </c>
      <c r="AZ92" s="29" t="s">
        <v>248</v>
      </c>
      <c r="BA92" s="24">
        <v>131.08365969559824</v>
      </c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>
        <v>34.707052129469112</v>
      </c>
      <c r="BJ92" s="29" t="s">
        <v>248</v>
      </c>
      <c r="BK92" s="24"/>
      <c r="BL92" s="24">
        <v>611.53252181841447</v>
      </c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289.703492981519</v>
      </c>
      <c r="BT92" s="24">
        <v>76.8718179396506</v>
      </c>
      <c r="BU92" s="24">
        <v>0</v>
      </c>
      <c r="BV92" s="24">
        <v>19.122342771057365</v>
      </c>
      <c r="BW92" s="24">
        <v>0</v>
      </c>
      <c r="BX92" s="24">
        <v>69.414104258938224</v>
      </c>
      <c r="BY92" s="24">
        <v>108.13684837032939</v>
      </c>
      <c r="BZ92" s="24">
        <v>0</v>
      </c>
      <c r="CA92" s="24">
        <v>246.3913866050741</v>
      </c>
      <c r="CB92" s="24">
        <v>0</v>
      </c>
      <c r="CC92" s="29" t="s">
        <v>248</v>
      </c>
      <c r="CD92" s="29" t="s">
        <v>248</v>
      </c>
      <c r="CE92" s="32">
        <f t="shared" si="14"/>
        <v>31710.929999999997</v>
      </c>
      <c r="CF92" s="20"/>
    </row>
    <row r="93">
      <c r="A93" s="26" t="s">
        <v>293</v>
      </c>
      <c r="B93" s="20"/>
      <c r="C93" s="24">
        <v>33314.19</v>
      </c>
      <c r="D93" s="24">
        <v>0</v>
      </c>
      <c r="E93" s="24">
        <v>222097.05000000002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74787.19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16708.6</v>
      </c>
      <c r="W93" s="24">
        <v>0</v>
      </c>
      <c r="X93" s="24">
        <v>0</v>
      </c>
      <c r="Y93" s="24">
        <v>26021.329999999998</v>
      </c>
      <c r="Z93" s="24">
        <v>0</v>
      </c>
      <c r="AA93" s="24">
        <v>29292.8</v>
      </c>
      <c r="AB93" s="24">
        <v>0</v>
      </c>
      <c r="AC93" s="24">
        <v>0</v>
      </c>
      <c r="AD93" s="24">
        <v>0</v>
      </c>
      <c r="AE93" s="24">
        <v>6573.22</v>
      </c>
      <c r="AF93" s="24">
        <v>0</v>
      </c>
      <c r="AG93" s="24">
        <v>111406.09</v>
      </c>
      <c r="AH93" s="24">
        <v>0</v>
      </c>
      <c r="AI93" s="24">
        <v>0</v>
      </c>
      <c r="AJ93" s="24">
        <v>10644.32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530844.78999999992</v>
      </c>
      <c r="CF93" s="32">
        <f>BA59</f>
        <v>0</v>
      </c>
    </row>
    <row r="94">
      <c r="A94" s="26" t="s">
        <v>294</v>
      </c>
      <c r="B94" s="20"/>
      <c r="C94" s="315">
        <v>31.786975961538463</v>
      </c>
      <c r="D94" s="315">
        <v>0</v>
      </c>
      <c r="E94" s="315">
        <v>168.54403365384613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11.40370673076923</v>
      </c>
      <c r="Q94" s="316">
        <v>12.119192307692309</v>
      </c>
      <c r="R94" s="316">
        <v>0</v>
      </c>
      <c r="S94" s="317">
        <v>0</v>
      </c>
      <c r="T94" s="317">
        <v>2.1385240384615387</v>
      </c>
      <c r="U94" s="318">
        <v>0</v>
      </c>
      <c r="V94" s="316">
        <v>0</v>
      </c>
      <c r="W94" s="316">
        <v>0</v>
      </c>
      <c r="X94" s="316">
        <v>0</v>
      </c>
      <c r="Y94" s="316">
        <v>2.1845480769230767</v>
      </c>
      <c r="Z94" s="316">
        <v>0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32.133596153846156</v>
      </c>
      <c r="AH94" s="316">
        <v>0</v>
      </c>
      <c r="AI94" s="316">
        <v>0</v>
      </c>
      <c r="AJ94" s="316">
        <v>35.558605769230766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2.3746634615384616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298.24384615384622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98500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216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4727</v>
      </c>
      <c r="D127" s="50">
        <v>34442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0</v>
      </c>
      <c r="D130" s="50">
        <v>0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10</v>
      </c>
      <c r="D132" s="20"/>
      <c r="E132" s="20"/>
    </row>
    <row r="133">
      <c r="A133" s="20" t="s">
        <v>344</v>
      </c>
      <c r="B133" s="46" t="s">
        <v>299</v>
      </c>
      <c r="C133" s="47">
        <v>21</v>
      </c>
      <c r="D133" s="20"/>
      <c r="E133" s="20"/>
    </row>
    <row r="134">
      <c r="A134" s="20" t="s">
        <v>345</v>
      </c>
      <c r="B134" s="46" t="s">
        <v>299</v>
      </c>
      <c r="C134" s="47">
        <v>71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0</v>
      </c>
      <c r="D136" s="20"/>
      <c r="E136" s="20"/>
    </row>
    <row r="137">
      <c r="A137" s="20" t="s">
        <v>348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102</v>
      </c>
    </row>
    <row r="144">
      <c r="A144" s="20" t="s">
        <v>353</v>
      </c>
      <c r="B144" s="46" t="s">
        <v>299</v>
      </c>
      <c r="C144" s="47">
        <v>106</v>
      </c>
      <c r="D144" s="20"/>
      <c r="E144" s="20"/>
    </row>
    <row r="145">
      <c r="A145" s="20" t="s">
        <v>354</v>
      </c>
      <c r="B145" s="46" t="s">
        <v>299</v>
      </c>
      <c r="C145" s="47">
        <v>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2468</v>
      </c>
      <c r="C154" s="50">
        <v>1353</v>
      </c>
      <c r="D154" s="50">
        <v>906</v>
      </c>
      <c r="E154" s="32">
        <f>SUM(B154:D154)</f>
        <v>4727</v>
      </c>
    </row>
    <row r="155">
      <c r="A155" s="20" t="s">
        <v>242</v>
      </c>
      <c r="B155" s="50">
        <v>19994</v>
      </c>
      <c r="C155" s="50">
        <v>9077</v>
      </c>
      <c r="D155" s="50">
        <v>5371</v>
      </c>
      <c r="E155" s="32">
        <f>SUM(B155:D155)</f>
        <v>34442</v>
      </c>
    </row>
    <row r="156">
      <c r="A156" s="20" t="s">
        <v>360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257231650.65</v>
      </c>
      <c r="C157" s="50">
        <v>130921619.67</v>
      </c>
      <c r="D157" s="50">
        <v>80898651.479999989</v>
      </c>
      <c r="E157" s="32">
        <f>SUM(B157:D157)</f>
        <v>469051921.79999995</v>
      </c>
      <c r="F157" s="18"/>
    </row>
    <row r="158">
      <c r="A158" s="20" t="s">
        <v>288</v>
      </c>
      <c r="B158" s="50">
        <v>212944058.57999998</v>
      </c>
      <c r="C158" s="50">
        <v>161264905.48</v>
      </c>
      <c r="D158" s="50">
        <v>215344478.2</v>
      </c>
      <c r="E158" s="32">
        <f>SUM(B158:D158)</f>
        <v>589553442.26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5335888.72</v>
      </c>
      <c r="D181" s="20"/>
      <c r="E181" s="20"/>
    </row>
    <row r="182">
      <c r="A182" s="20" t="s">
        <v>370</v>
      </c>
      <c r="B182" s="46" t="s">
        <v>299</v>
      </c>
      <c r="C182" s="47">
        <v>-90942.329849853762</v>
      </c>
      <c r="D182" s="20"/>
      <c r="E182" s="20"/>
    </row>
    <row r="183">
      <c r="A183" s="25" t="s">
        <v>371</v>
      </c>
      <c r="B183" s="46" t="s">
        <v>299</v>
      </c>
      <c r="C183" s="47">
        <v>694717.86461673572</v>
      </c>
      <c r="D183" s="20"/>
      <c r="E183" s="20"/>
    </row>
    <row r="184">
      <c r="A184" s="20" t="s">
        <v>372</v>
      </c>
      <c r="B184" s="46" t="s">
        <v>299</v>
      </c>
      <c r="C184" s="47">
        <v>7739329.6977819856</v>
      </c>
      <c r="D184" s="20"/>
      <c r="E184" s="20"/>
    </row>
    <row r="185">
      <c r="A185" s="20" t="s">
        <v>373</v>
      </c>
      <c r="B185" s="46" t="s">
        <v>299</v>
      </c>
      <c r="C185" s="47">
        <v>142010.6505435023</v>
      </c>
      <c r="D185" s="20"/>
      <c r="E185" s="20"/>
    </row>
    <row r="186">
      <c r="A186" s="20" t="s">
        <v>374</v>
      </c>
      <c r="B186" s="46" t="s">
        <v>299</v>
      </c>
      <c r="C186" s="47">
        <v>3660340.0373680373</v>
      </c>
      <c r="D186" s="20"/>
      <c r="E186" s="20"/>
    </row>
    <row r="187">
      <c r="A187" s="20" t="s">
        <v>375</v>
      </c>
      <c r="B187" s="46" t="s">
        <v>299</v>
      </c>
      <c r="C187" s="47"/>
      <c r="D187" s="20"/>
      <c r="E187" s="20"/>
    </row>
    <row r="188">
      <c r="A188" s="20" t="s">
        <v>375</v>
      </c>
      <c r="B188" s="46" t="s">
        <v>299</v>
      </c>
      <c r="C188" s="47">
        <v>1092582.1095395945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18573926.75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3680641.5300000003</v>
      </c>
      <c r="D191" s="20"/>
      <c r="E191" s="20"/>
    </row>
    <row r="192">
      <c r="A192" s="20" t="s">
        <v>378</v>
      </c>
      <c r="B192" s="46" t="s">
        <v>299</v>
      </c>
      <c r="C192" s="47">
        <v>2530034.3999999994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6210675.93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1422420.58</v>
      </c>
      <c r="D195" s="20"/>
      <c r="E195" s="20"/>
    </row>
    <row r="196">
      <c r="A196" s="20" t="s">
        <v>381</v>
      </c>
      <c r="B196" s="46" t="s">
        <v>299</v>
      </c>
      <c r="C196" s="47">
        <v>-769413.49000000011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653007.09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72657.79</v>
      </c>
      <c r="D199" s="20"/>
      <c r="E199" s="20"/>
    </row>
    <row r="200">
      <c r="A200" s="20" t="s">
        <v>384</v>
      </c>
      <c r="B200" s="46" t="s">
        <v>299</v>
      </c>
      <c r="C200" s="47">
        <v>6471495.84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6544153.63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/>
      <c r="D204" s="20"/>
      <c r="E204" s="20"/>
    </row>
    <row r="205">
      <c r="A205" s="20" t="s">
        <v>387</v>
      </c>
      <c r="B205" s="46" t="s">
        <v>299</v>
      </c>
      <c r="C205" s="47">
        <v>13380.02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13380.02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1860280.7000000002</v>
      </c>
      <c r="C211" s="47">
        <v>0</v>
      </c>
      <c r="D211" s="50">
        <v>0</v>
      </c>
      <c r="E211" s="32">
        <f ref="E211:E219" t="shared" si="16">SUM(B211:C211)-D211</f>
        <v>1860280.7000000002</v>
      </c>
    </row>
    <row r="212">
      <c r="A212" s="20" t="s">
        <v>395</v>
      </c>
      <c r="B212" s="50">
        <v>1808999.17</v>
      </c>
      <c r="C212" s="47">
        <v>0</v>
      </c>
      <c r="D212" s="50">
        <v>0</v>
      </c>
      <c r="E212" s="32">
        <f t="shared" si="16"/>
        <v>1808999.17</v>
      </c>
    </row>
    <row r="213">
      <c r="A213" s="20" t="s">
        <v>396</v>
      </c>
      <c r="B213" s="50">
        <v>30083486.45</v>
      </c>
      <c r="C213" s="47">
        <v>0</v>
      </c>
      <c r="D213" s="50">
        <v>0</v>
      </c>
      <c r="E213" s="32">
        <f t="shared" si="16"/>
        <v>30083486.45</v>
      </c>
    </row>
    <row r="214">
      <c r="A214" s="20" t="s">
        <v>397</v>
      </c>
      <c r="B214" s="50">
        <v>8616836.06</v>
      </c>
      <c r="C214" s="47">
        <v>93702.56</v>
      </c>
      <c r="D214" s="50">
        <v>0</v>
      </c>
      <c r="E214" s="32">
        <f t="shared" si="16"/>
        <v>8710538.620000001</v>
      </c>
    </row>
    <row r="215">
      <c r="A215" s="20" t="s">
        <v>398</v>
      </c>
      <c r="B215" s="50">
        <v>16329239.680000002</v>
      </c>
      <c r="C215" s="47">
        <v>1403339.65</v>
      </c>
      <c r="D215" s="50">
        <v>0</v>
      </c>
      <c r="E215" s="32">
        <f t="shared" si="16"/>
        <v>17732579.330000002</v>
      </c>
    </row>
    <row r="216">
      <c r="A216" s="20" t="s">
        <v>399</v>
      </c>
      <c r="B216" s="50">
        <v>75029005.11999999</v>
      </c>
      <c r="C216" s="47">
        <v>4168365.3200000012</v>
      </c>
      <c r="D216" s="50">
        <v>741047.1399999999</v>
      </c>
      <c r="E216" s="32">
        <f t="shared" si="16"/>
        <v>78456323.3</v>
      </c>
    </row>
    <row r="217">
      <c r="A217" s="20" t="s">
        <v>400</v>
      </c>
      <c r="B217" s="50"/>
      <c r="C217" s="47"/>
      <c r="D217" s="50"/>
      <c r="E217" s="32">
        <f t="shared" si="16"/>
        <v>0</v>
      </c>
    </row>
    <row r="218">
      <c r="A218" s="20" t="s">
        <v>401</v>
      </c>
      <c r="B218" s="50">
        <v>9225591.01</v>
      </c>
      <c r="C218" s="47">
        <v>850029.28999999957</v>
      </c>
      <c r="D218" s="50">
        <v>1670.91</v>
      </c>
      <c r="E218" s="32">
        <f t="shared" si="16"/>
        <v>10073949.389999999</v>
      </c>
    </row>
    <row r="219">
      <c r="A219" s="20" t="s">
        <v>402</v>
      </c>
      <c r="B219" s="50">
        <v>2501236.35</v>
      </c>
      <c r="C219" s="47">
        <v>-1808856.3899999997</v>
      </c>
      <c r="D219" s="50">
        <v>0</v>
      </c>
      <c r="E219" s="32">
        <f t="shared" si="16"/>
        <v>692379.96000000043</v>
      </c>
    </row>
    <row r="220">
      <c r="A220" s="20" t="s">
        <v>230</v>
      </c>
      <c r="B220" s="32">
        <f>SUM(B211:B219)</f>
        <v>145454674.54</v>
      </c>
      <c r="C220" s="266">
        <f>SUM(C211:C219)</f>
        <v>4706580.4300000006</v>
      </c>
      <c r="D220" s="32">
        <f>SUM(D211:D219)</f>
        <v>742718.04999999993</v>
      </c>
      <c r="E220" s="32">
        <f>SUM(E211:E219)</f>
        <v>149418536.92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1007292.53</v>
      </c>
      <c r="C225" s="47">
        <v>47890.43</v>
      </c>
      <c r="D225" s="50">
        <v>0</v>
      </c>
      <c r="E225" s="32">
        <f ref="E225:E232" t="shared" si="17">SUM(B225:C225)-D225</f>
        <v>1055182.96</v>
      </c>
    </row>
    <row r="226">
      <c r="A226" s="20" t="s">
        <v>396</v>
      </c>
      <c r="B226" s="50">
        <v>14871876.72</v>
      </c>
      <c r="C226" s="47">
        <v>802115.15</v>
      </c>
      <c r="D226" s="50">
        <v>0</v>
      </c>
      <c r="E226" s="32">
        <f t="shared" si="17"/>
        <v>15673991.870000001</v>
      </c>
    </row>
    <row r="227">
      <c r="A227" s="20" t="s">
        <v>397</v>
      </c>
      <c r="B227" s="50">
        <v>3661853.82</v>
      </c>
      <c r="C227" s="47">
        <v>404481.07</v>
      </c>
      <c r="D227" s="50">
        <v>-13007.350000000006</v>
      </c>
      <c r="E227" s="32">
        <f t="shared" si="17"/>
        <v>4079342.2399999998</v>
      </c>
    </row>
    <row r="228">
      <c r="A228" s="20" t="s">
        <v>398</v>
      </c>
      <c r="B228" s="50">
        <v>12228426.22</v>
      </c>
      <c r="C228" s="47">
        <v>737027.79999999993</v>
      </c>
      <c r="D228" s="50">
        <v>-18970.329999999987</v>
      </c>
      <c r="E228" s="32">
        <f t="shared" si="17"/>
        <v>12984424.350000002</v>
      </c>
    </row>
    <row r="229">
      <c r="A229" s="20" t="s">
        <v>399</v>
      </c>
      <c r="B229" s="50">
        <v>63228444.260000005</v>
      </c>
      <c r="C229" s="47">
        <v>6573167.9099999992</v>
      </c>
      <c r="D229" s="50">
        <v>2111824.4900000012</v>
      </c>
      <c r="E229" s="32">
        <f t="shared" si="17"/>
        <v>67689787.68</v>
      </c>
    </row>
    <row r="230">
      <c r="A230" s="20" t="s">
        <v>400</v>
      </c>
      <c r="B230" s="50"/>
      <c r="C230" s="47"/>
      <c r="D230" s="50"/>
      <c r="E230" s="32">
        <f t="shared" si="17"/>
        <v>0</v>
      </c>
    </row>
    <row r="231">
      <c r="A231" s="20" t="s">
        <v>401</v>
      </c>
      <c r="B231" s="50">
        <v>6483710.93</v>
      </c>
      <c r="C231" s="47">
        <v>524729.12</v>
      </c>
      <c r="D231" s="50">
        <v>-527013.00000000012</v>
      </c>
      <c r="E231" s="32">
        <f t="shared" si="17"/>
        <v>7535453.05</v>
      </c>
    </row>
    <row r="232">
      <c r="A232" s="20" t="s">
        <v>402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101481604.48000002</v>
      </c>
      <c r="C233" s="266">
        <f>SUM(C224:C232)</f>
        <v>9089411.4799999986</v>
      </c>
      <c r="D233" s="32">
        <f>SUM(D224:D232)</f>
        <v>1552833.810000001</v>
      </c>
      <c r="E233" s="32">
        <f>SUM(E224:E232)</f>
        <v>109018182.15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6573109.14</v>
      </c>
      <c r="D237" s="40">
        <f>C237</f>
        <v>6573109.14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399453652.84</v>
      </c>
      <c r="D239" s="20"/>
      <c r="E239" s="20"/>
    </row>
    <row r="240">
      <c r="A240" s="20" t="s">
        <v>408</v>
      </c>
      <c r="B240" s="46" t="s">
        <v>299</v>
      </c>
      <c r="C240" s="47">
        <v>255940782.68</v>
      </c>
      <c r="D240" s="20"/>
      <c r="E240" s="20"/>
    </row>
    <row r="241">
      <c r="A241" s="20" t="s">
        <v>409</v>
      </c>
      <c r="B241" s="46" t="s">
        <v>299</v>
      </c>
      <c r="C241" s="47"/>
      <c r="D241" s="20"/>
      <c r="E241" s="20"/>
    </row>
    <row r="242">
      <c r="A242" s="20" t="s">
        <v>410</v>
      </c>
      <c r="B242" s="46" t="s">
        <v>299</v>
      </c>
      <c r="C242" s="47">
        <v>72419162.68</v>
      </c>
      <c r="D242" s="20"/>
      <c r="E242" s="20"/>
    </row>
    <row r="243">
      <c r="A243" s="20" t="s">
        <v>411</v>
      </c>
      <c r="B243" s="46" t="s">
        <v>299</v>
      </c>
      <c r="C243" s="47">
        <v>111957904.40999998</v>
      </c>
      <c r="D243" s="20"/>
      <c r="E243" s="20"/>
    </row>
    <row r="244">
      <c r="A244" s="20" t="s">
        <v>412</v>
      </c>
      <c r="B244" s="46" t="s">
        <v>299</v>
      </c>
      <c r="C244" s="47">
        <v>11352425.469999999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851123928.08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4723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1217125.34</v>
      </c>
      <c r="D249" s="20"/>
      <c r="E249" s="20"/>
    </row>
    <row r="250">
      <c r="A250" s="26" t="s">
        <v>417</v>
      </c>
      <c r="B250" s="46" t="s">
        <v>299</v>
      </c>
      <c r="C250" s="47">
        <v>10611649.5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11828774.84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10251011.190000001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10251011.190000001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879776823.25000012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-956647.07000000007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153601441.75</v>
      </c>
      <c r="D268" s="20"/>
      <c r="E268" s="20"/>
    </row>
    <row r="269">
      <c r="A269" s="20" t="s">
        <v>428</v>
      </c>
      <c r="B269" s="46" t="s">
        <v>299</v>
      </c>
      <c r="C269" s="47">
        <v>130704969.83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1936022.75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5089812.62</v>
      </c>
      <c r="D273" s="20"/>
      <c r="E273" s="20"/>
    </row>
    <row r="274">
      <c r="A274" s="20" t="s">
        <v>433</v>
      </c>
      <c r="B274" s="46" t="s">
        <v>299</v>
      </c>
      <c r="C274" s="47">
        <v>474524.56</v>
      </c>
      <c r="D274" s="20"/>
      <c r="E274" s="20"/>
    </row>
    <row r="275">
      <c r="A275" s="20" t="s">
        <v>434</v>
      </c>
      <c r="B275" s="46" t="s">
        <v>299</v>
      </c>
      <c r="C275" s="47"/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29440184.780000009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/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216">
        <v>1860280.7</v>
      </c>
      <c r="D283" s="20"/>
      <c r="E283" s="20"/>
    </row>
    <row r="284">
      <c r="A284" s="20" t="s">
        <v>395</v>
      </c>
      <c r="B284" s="46" t="s">
        <v>299</v>
      </c>
      <c r="C284" s="216">
        <v>1808999.17</v>
      </c>
      <c r="D284" s="20"/>
      <c r="E284" s="20"/>
    </row>
    <row r="285">
      <c r="A285" s="20" t="s">
        <v>396</v>
      </c>
      <c r="B285" s="46" t="s">
        <v>299</v>
      </c>
      <c r="C285" s="216">
        <v>30083486.45</v>
      </c>
      <c r="D285" s="20"/>
      <c r="E285" s="20"/>
    </row>
    <row r="286">
      <c r="A286" s="20" t="s">
        <v>440</v>
      </c>
      <c r="B286" s="46" t="s">
        <v>299</v>
      </c>
      <c r="C286" s="216">
        <v>8710538.620000001</v>
      </c>
      <c r="D286" s="20"/>
      <c r="E286" s="20"/>
    </row>
    <row r="287">
      <c r="A287" s="20" t="s">
        <v>441</v>
      </c>
      <c r="B287" s="46" t="s">
        <v>299</v>
      </c>
      <c r="C287" s="216">
        <v>17732579.330000002</v>
      </c>
      <c r="D287" s="20"/>
      <c r="E287" s="20"/>
    </row>
    <row r="288">
      <c r="A288" s="20" t="s">
        <v>442</v>
      </c>
      <c r="B288" s="46" t="s">
        <v>299</v>
      </c>
      <c r="C288" s="216">
        <v>78456323.3</v>
      </c>
      <c r="D288" s="20"/>
      <c r="E288" s="20"/>
    </row>
    <row r="289">
      <c r="A289" s="20" t="s">
        <v>401</v>
      </c>
      <c r="B289" s="46" t="s">
        <v>299</v>
      </c>
      <c r="C289" s="216">
        <v>10073949.39</v>
      </c>
      <c r="D289" s="20"/>
      <c r="E289" s="20"/>
    </row>
    <row r="290">
      <c r="A290" s="20" t="s">
        <v>402</v>
      </c>
      <c r="B290" s="46" t="s">
        <v>299</v>
      </c>
      <c r="C290" s="216">
        <v>692379.96000000008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149418536.92</v>
      </c>
      <c r="E291" s="20"/>
    </row>
    <row r="292">
      <c r="A292" s="20" t="s">
        <v>444</v>
      </c>
      <c r="B292" s="46" t="s">
        <v>299</v>
      </c>
      <c r="C292" s="216">
        <v>109018182.15</v>
      </c>
      <c r="D292" s="20"/>
      <c r="E292" s="20"/>
    </row>
    <row r="293">
      <c r="A293" s="20" t="s">
        <v>445</v>
      </c>
      <c r="B293" s="20"/>
      <c r="C293" s="27"/>
      <c r="D293" s="32">
        <f>D291-C292</f>
        <v>40400354.769999981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216"/>
      <c r="D295" s="20"/>
      <c r="E295" s="20"/>
    </row>
    <row r="296">
      <c r="A296" s="20" t="s">
        <v>448</v>
      </c>
      <c r="B296" s="46" t="s">
        <v>299</v>
      </c>
      <c r="C296" s="216"/>
      <c r="D296" s="20"/>
      <c r="E296" s="20"/>
    </row>
    <row r="297">
      <c r="A297" s="20" t="s">
        <v>449</v>
      </c>
      <c r="B297" s="46" t="s">
        <v>299</v>
      </c>
      <c r="C297" s="216">
        <v>12514838.329999998</v>
      </c>
      <c r="D297" s="20"/>
      <c r="E297" s="20"/>
    </row>
    <row r="298">
      <c r="A298" s="20" t="s">
        <v>437</v>
      </c>
      <c r="B298" s="46" t="s">
        <v>299</v>
      </c>
      <c r="C298" s="216">
        <v>16090764.739999998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28605603.069999997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1333043.14</v>
      </c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31413.53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1364456.67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99810599.289999977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42808.760000000009</v>
      </c>
      <c r="D315" s="20"/>
      <c r="E315" s="20"/>
    </row>
    <row r="316">
      <c r="A316" s="20" t="s">
        <v>462</v>
      </c>
      <c r="B316" s="46" t="s">
        <v>299</v>
      </c>
      <c r="C316" s="47">
        <v>9952503.93</v>
      </c>
      <c r="D316" s="20"/>
      <c r="E316" s="20"/>
    </row>
    <row r="317">
      <c r="A317" s="20" t="s">
        <v>463</v>
      </c>
      <c r="B317" s="46" t="s">
        <v>299</v>
      </c>
      <c r="C317" s="47">
        <v>18164055.78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5855685.18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/>
      <c r="D322" s="20"/>
      <c r="E322" s="20"/>
    </row>
    <row r="323">
      <c r="A323" s="20" t="s">
        <v>469</v>
      </c>
      <c r="B323" s="46" t="s">
        <v>299</v>
      </c>
      <c r="C323" s="47">
        <v>346563.30999999994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34361616.96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>
        <v>15259282.51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15259282.51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>
        <v>0</v>
      </c>
      <c r="D333" s="20"/>
      <c r="E333" s="20"/>
    </row>
    <row r="334">
      <c r="A334" s="26" t="s">
        <v>480</v>
      </c>
      <c r="B334" s="46" t="s">
        <v>299</v>
      </c>
      <c r="C334" s="47">
        <v>791726.28</v>
      </c>
      <c r="D334" s="20"/>
      <c r="E334" s="20"/>
    </row>
    <row r="335">
      <c r="A335" s="20" t="s">
        <v>481</v>
      </c>
      <c r="B335" s="46" t="s">
        <v>299</v>
      </c>
      <c r="C335" s="47"/>
      <c r="D335" s="20"/>
      <c r="E335" s="20"/>
    </row>
    <row r="336">
      <c r="A336" s="26" t="s">
        <v>482</v>
      </c>
      <c r="B336" s="46" t="s">
        <v>299</v>
      </c>
      <c r="C336" s="47"/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/>
      <c r="D338" s="20"/>
      <c r="E338" s="20"/>
    </row>
    <row r="339">
      <c r="A339" s="20" t="s">
        <v>230</v>
      </c>
      <c r="B339" s="20"/>
      <c r="C339" s="27"/>
      <c r="D339" s="32">
        <f>SUM(C331:C338)</f>
        <v>791726.28</v>
      </c>
      <c r="E339" s="20"/>
    </row>
    <row r="340">
      <c r="A340" s="20" t="s">
        <v>485</v>
      </c>
      <c r="B340" s="20"/>
      <c r="C340" s="27"/>
      <c r="D340" s="32">
        <f>C323</f>
        <v>346563.30999999994</v>
      </c>
      <c r="E340" s="20"/>
    </row>
    <row r="341">
      <c r="A341" s="20" t="s">
        <v>486</v>
      </c>
      <c r="B341" s="20"/>
      <c r="C341" s="27"/>
      <c r="D341" s="32">
        <f>D339-D340</f>
        <v>445162.97000000009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49744536.9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99810599.34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99810599.289999977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469051921.8</v>
      </c>
      <c r="D358" s="20"/>
      <c r="E358" s="20"/>
    </row>
    <row r="359">
      <c r="A359" s="20" t="s">
        <v>498</v>
      </c>
      <c r="B359" s="46" t="s">
        <v>299</v>
      </c>
      <c r="C359" s="234">
        <v>589553442.26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1058605364.06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6573109.14</v>
      </c>
      <c r="D362" s="20"/>
      <c r="E362" s="45"/>
    </row>
    <row r="363">
      <c r="A363" s="20" t="s">
        <v>501</v>
      </c>
      <c r="B363" s="46" t="s">
        <v>299</v>
      </c>
      <c r="C363" s="47">
        <v>851123928.07999992</v>
      </c>
      <c r="D363" s="20"/>
      <c r="E363" s="20"/>
    </row>
    <row r="364">
      <c r="A364" s="20" t="s">
        <v>502</v>
      </c>
      <c r="B364" s="46" t="s">
        <v>299</v>
      </c>
      <c r="C364" s="47">
        <v>11828774.84</v>
      </c>
      <c r="D364" s="20"/>
      <c r="E364" s="20"/>
    </row>
    <row r="365">
      <c r="A365" s="20" t="s">
        <v>503</v>
      </c>
      <c r="B365" s="46" t="s">
        <v>299</v>
      </c>
      <c r="C365" s="47">
        <v>10251011.190000001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879776823.25</v>
      </c>
      <c r="E366" s="20"/>
    </row>
    <row r="367">
      <c r="A367" s="20" t="s">
        <v>504</v>
      </c>
      <c r="B367" s="20"/>
      <c r="C367" s="27"/>
      <c r="D367" s="32">
        <f>D360-D366</f>
        <v>178828540.80999994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5858442.6300000008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5858442.6300000008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5858442.6300000008</v>
      </c>
      <c r="E383" s="20"/>
    </row>
    <row r="384">
      <c r="A384" s="20" t="s">
        <v>521</v>
      </c>
      <c r="B384" s="20"/>
      <c r="C384" s="27"/>
      <c r="D384" s="32">
        <f>D367+D383</f>
        <v>184686983.43999994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96314135.52</v>
      </c>
      <c r="D389" s="20"/>
      <c r="E389" s="20"/>
    </row>
    <row r="390">
      <c r="A390" s="20" t="s">
        <v>11</v>
      </c>
      <c r="B390" s="46" t="s">
        <v>299</v>
      </c>
      <c r="C390" s="47">
        <v>18573926.75</v>
      </c>
      <c r="D390" s="20"/>
      <c r="E390" s="20"/>
    </row>
    <row r="391">
      <c r="A391" s="20" t="s">
        <v>264</v>
      </c>
      <c r="B391" s="46" t="s">
        <v>299</v>
      </c>
      <c r="C391" s="47">
        <v>8083635.23</v>
      </c>
      <c r="D391" s="20"/>
      <c r="E391" s="20"/>
    </row>
    <row r="392">
      <c r="A392" s="20" t="s">
        <v>524</v>
      </c>
      <c r="B392" s="46" t="s">
        <v>299</v>
      </c>
      <c r="C392" s="47">
        <v>26711514.32</v>
      </c>
      <c r="D392" s="20"/>
      <c r="E392" s="20"/>
    </row>
    <row r="393">
      <c r="A393" s="20" t="s">
        <v>525</v>
      </c>
      <c r="B393" s="46" t="s">
        <v>299</v>
      </c>
      <c r="C393" s="47">
        <v>1053204.54</v>
      </c>
      <c r="D393" s="20"/>
      <c r="E393" s="20"/>
    </row>
    <row r="394">
      <c r="A394" s="20" t="s">
        <v>526</v>
      </c>
      <c r="B394" s="46" t="s">
        <v>299</v>
      </c>
      <c r="C394" s="47">
        <v>47578270.78</v>
      </c>
      <c r="D394" s="20"/>
      <c r="E394" s="20"/>
    </row>
    <row r="395">
      <c r="A395" s="20" t="s">
        <v>16</v>
      </c>
      <c r="B395" s="46" t="s">
        <v>299</v>
      </c>
      <c r="C395" s="47">
        <v>9089411.48</v>
      </c>
      <c r="D395" s="20"/>
      <c r="E395" s="20"/>
    </row>
    <row r="396">
      <c r="A396" s="20" t="s">
        <v>527</v>
      </c>
      <c r="B396" s="46" t="s">
        <v>299</v>
      </c>
      <c r="C396" s="47">
        <v>6210675.93</v>
      </c>
      <c r="D396" s="20"/>
      <c r="E396" s="20"/>
    </row>
    <row r="397">
      <c r="A397" s="20" t="s">
        <v>528</v>
      </c>
      <c r="B397" s="46" t="s">
        <v>299</v>
      </c>
      <c r="C397" s="47">
        <v>653007.09</v>
      </c>
      <c r="D397" s="20"/>
      <c r="E397" s="20"/>
    </row>
    <row r="398">
      <c r="A398" s="20" t="s">
        <v>529</v>
      </c>
      <c r="B398" s="46" t="s">
        <v>299</v>
      </c>
      <c r="C398" s="47">
        <v>6544153.63</v>
      </c>
      <c r="D398" s="20"/>
      <c r="E398" s="20"/>
    </row>
    <row r="399">
      <c r="A399" s="20" t="s">
        <v>530</v>
      </c>
      <c r="B399" s="46" t="s">
        <v>299</v>
      </c>
      <c r="C399" s="47">
        <v>13380.02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2629743.900000006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2629743.900000006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223455059.19</v>
      </c>
      <c r="E416" s="32"/>
    </row>
    <row r="417">
      <c r="A417" s="32" t="s">
        <v>535</v>
      </c>
      <c r="B417" s="20"/>
      <c r="C417" s="27"/>
      <c r="D417" s="32">
        <f>D384-D416</f>
        <v>-38768075.75000006</v>
      </c>
      <c r="E417" s="32"/>
    </row>
    <row r="418">
      <c r="A418" s="32" t="s">
        <v>536</v>
      </c>
      <c r="B418" s="20"/>
      <c r="C418" s="236">
        <v>-407009.72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-407009.72</v>
      </c>
      <c r="E420" s="32"/>
    </row>
    <row r="421">
      <c r="A421" s="32" t="s">
        <v>539</v>
      </c>
      <c r="B421" s="20"/>
      <c r="C421" s="27"/>
      <c r="D421" s="32">
        <f>D417+D420</f>
        <v>-39175085.470000058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-39175085.470000058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151779.38999999999</v>
      </c>
      <c r="E612" s="258">
        <f>SUM(C624:D647)+SUM(C668:D713)</f>
        <v>184491309.6921618</v>
      </c>
      <c r="F612" s="258">
        <f>CE64-(AX64+BD64+BE64+BG64+BJ64+BN64+BP64+BQ64+CB64+CC64+CD64)</f>
        <v>26693914.03</v>
      </c>
      <c r="G612" s="256">
        <f>CE91-(AX91+AY91+BD91+BE91+BG91+BJ91+BN91+BP91+BQ91+CB91+CC91+CD91)</f>
        <v>117326</v>
      </c>
      <c r="H612" s="261">
        <f>CE60-(AX60+AY60+AZ60+BD60+BE60+BG60+BJ60+BN60+BO60+BP60+BQ60+BR60+CB60+CC60+CD60)</f>
        <v>807.87433173076943</v>
      </c>
      <c r="I612" s="256">
        <f>CE92-(AX92+AY92+AZ92+BD92+BE92+BF92+BG92+BJ92+BN92+BO92+BP92+BQ92+BR92+CB92+CC92+CD92)</f>
        <v>31710.929999999997</v>
      </c>
      <c r="J612" s="256">
        <f>CE93-(AX93+AY93+AZ93+BA93+BD93+BE93+BF93+BG93+BJ93+BN93+BO93+BP93+BQ93+BR93+CB93+CC93+CD93)</f>
        <v>530844.78999999992</v>
      </c>
      <c r="K612" s="256">
        <f>CE89-(AW89+AX89+AY89+AZ89+BA89+BB89+BC89+BD89+BE89+BF89+BG89+BH89+BI89+BJ89+BK89+BL89+BM89+BN89+BO89+BP89+BQ89+BR89+BS89+BT89+BU89+BV89+BW89+BX89+CB89+CC89+CD89)</f>
        <v>1058605364.0599998</v>
      </c>
      <c r="L612" s="262">
        <f>CE94-(AW94+AX94+AY94+AZ94+BA94+BB94+BC94+BD94+BE94+BF94+BG94+BH94+BI94+BJ94+BK94+BL94+BM94+BN94+BO94+BP94+BQ94+BR94+BS94+BT94+BU94+BV94+BW94+BX94+BY94+BZ94+CA94+CB94+CC94+CD94)</f>
        <v>298.24384615384622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4711487.7700000005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6776159.0200000005</v>
      </c>
      <c r="D615" s="256">
        <f>SUM(C614:C615)</f>
        <v>11487646.790000001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11023</v>
      </c>
      <c r="D618" s="256">
        <f>(D615/D612)*BG90</f>
        <v>33907.540160228607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2131771.1500000004</v>
      </c>
      <c r="D619" s="256">
        <f>(D615/D612)*BN90</f>
        <v>2563110.3176779379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28332239.63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33258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33105309.637838166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1014239.49</v>
      </c>
      <c r="D624" s="256">
        <f>(D615/D612)*BD90</f>
        <v>0</v>
      </c>
      <c r="E624" s="258">
        <f>(E623/E612)*SUM(C624:D624)</f>
        <v>181996.17325823335</v>
      </c>
      <c r="F624" s="258">
        <f>SUM(C624:E624)</f>
        <v>1196235.6632582333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2672565.19</v>
      </c>
      <c r="D625" s="256">
        <f>(D615/D612)*AY90</f>
        <v>0</v>
      </c>
      <c r="E625" s="258">
        <f>(E623/E612)*SUM(C625:D625)</f>
        <v>479567.83595870773</v>
      </c>
      <c r="F625" s="258">
        <f>(F624/F612)*AY64</f>
        <v>28381.381663667369</v>
      </c>
      <c r="G625" s="256">
        <f>SUM(C625:F625)</f>
        <v>3180514.4076223751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9175.8000000000029</v>
      </c>
      <c r="D626" s="256">
        <f>(D615/D612)*BR90</f>
        <v>86963.758134157746</v>
      </c>
      <c r="E626" s="258">
        <f>(E623/E612)*SUM(C626:D626)</f>
        <v>17251.380814559066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2952</v>
      </c>
      <c r="D627" s="256">
        <f>(D615/D612)*BO90</f>
        <v>9082.3768286326631</v>
      </c>
      <c r="E627" s="258">
        <f>(E623/E612)*SUM(C627:D627)</f>
        <v>2159.4609083488745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106708</v>
      </c>
      <c r="D628" s="256">
        <f>(D615/D612)*AZ90</f>
        <v>328252.23588149884</v>
      </c>
      <c r="E628" s="258">
        <f>(E623/E612)*SUM(C628:D628)</f>
        <v>78049.710379479817</v>
      </c>
      <c r="F628" s="258">
        <f>(F624/F612)*AZ64</f>
        <v>0</v>
      </c>
      <c r="G628" s="256">
        <f>(G625/G612)*AZ91</f>
        <v>91002.734827645312</v>
      </c>
      <c r="H628" s="258">
        <f>SUM(C626:G628)</f>
        <v>731597.45777432236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2530492.01</v>
      </c>
      <c r="D629" s="256">
        <f>(D615/D612)*BF90</f>
        <v>98846.53448495215</v>
      </c>
      <c r="E629" s="258">
        <f>(E623/E612)*SUM(C629:D629)</f>
        <v>471811.20239819738</v>
      </c>
      <c r="F629" s="258">
        <f>(F624/F612)*BF64</f>
        <v>6954.9537532811764</v>
      </c>
      <c r="G629" s="256">
        <f>(G625/G612)*BF91</f>
        <v>0</v>
      </c>
      <c r="H629" s="258">
        <f>(H628/H612)*BF60</f>
        <v>23705.748624567903</v>
      </c>
      <c r="I629" s="256">
        <f>SUM(C629:H629)</f>
        <v>3131810.4492609985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80049.010000000009</v>
      </c>
      <c r="D630" s="256">
        <f>(D615/D612)*BA90</f>
        <v>34588.718422376063</v>
      </c>
      <c r="E630" s="258">
        <f>(E623/E612)*SUM(C630:D630)</f>
        <v>20570.711443989483</v>
      </c>
      <c r="F630" s="258">
        <f>(F624/F612)*BA64</f>
        <v>0</v>
      </c>
      <c r="G630" s="256">
        <f>(G625/G612)*BA91</f>
        <v>0</v>
      </c>
      <c r="H630" s="258">
        <f>(H628/H612)*BA60</f>
        <v>909.266529323032</v>
      </c>
      <c r="I630" s="256">
        <f>(I629/I612)*BA92</f>
        <v>12945.983456241978</v>
      </c>
      <c r="J630" s="256">
        <f>SUM(C630:I630)</f>
        <v>149063.68985193057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7301.6100000000006</v>
      </c>
      <c r="D633" s="256">
        <f>(D615/D612)*BC90</f>
        <v>0</v>
      </c>
      <c r="E633" s="258">
        <f>(E623/E612)*SUM(C633:D633)</f>
        <v>1310.2083795061553</v>
      </c>
      <c r="F633" s="258">
        <f>(F624/F612)*BC64</f>
        <v>0</v>
      </c>
      <c r="G633" s="256">
        <f>(G625/G612)*BC91</f>
        <v>0</v>
      </c>
      <c r="H633" s="258">
        <f>(H628/H612)*BC60</f>
        <v>78.372134464360826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2133.7200000000012</v>
      </c>
      <c r="D634" s="256">
        <f>(D615/D612)*BI90</f>
        <v>9158.0633022046022</v>
      </c>
      <c r="E634" s="258">
        <f>(E623/E612)*SUM(C634:D634)</f>
        <v>2026.2091651178514</v>
      </c>
      <c r="F634" s="258">
        <f>(F624/F612)*BI64</f>
        <v>663.13811368095378</v>
      </c>
      <c r="G634" s="256">
        <f>(G625/G612)*BI91</f>
        <v>0</v>
      </c>
      <c r="H634" s="258">
        <f>(H628/H612)*BI60</f>
        <v>0</v>
      </c>
      <c r="I634" s="256">
        <f>(I629/I612)*BI92</f>
        <v>3427.7111558102388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7503637.33</v>
      </c>
      <c r="D635" s="256">
        <f>(D615/D612)*BK90</f>
        <v>0</v>
      </c>
      <c r="E635" s="258">
        <f>(E623/E612)*SUM(C635:D635)</f>
        <v>1346460.3705951418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3430779.6999999993</v>
      </c>
      <c r="D637" s="256">
        <f>(D615/D612)*BL90</f>
        <v>161363.56165537366</v>
      </c>
      <c r="E637" s="258">
        <f>(E623/E612)*SUM(C637:D637)</f>
        <v>644577.8673206924</v>
      </c>
      <c r="F637" s="258">
        <f>(F624/F612)*BL64</f>
        <v>1095.5741725377759</v>
      </c>
      <c r="G637" s="256">
        <f>(G625/G612)*BL91</f>
        <v>0</v>
      </c>
      <c r="H637" s="258">
        <f>(H628/H612)*BL60</f>
        <v>0</v>
      </c>
      <c r="I637" s="256">
        <f>(I629/I612)*BL92</f>
        <v>60395.704001549006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24850</v>
      </c>
      <c r="D639" s="256">
        <f>(D615/D612)*BS90</f>
        <v>76443.338307658254</v>
      </c>
      <c r="E639" s="258">
        <f>(E623/E612)*SUM(C639:D639)</f>
        <v>18176.180409368026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28611.473284035874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6594</v>
      </c>
      <c r="D640" s="256">
        <f>(D615/D612)*BT90</f>
        <v>20283.974917279615</v>
      </c>
      <c r="E640" s="258">
        <f>(E623/E612)*SUM(C640:D640)</f>
        <v>4823.0113578753189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7591.955287249124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1640</v>
      </c>
      <c r="D642" s="256">
        <f>(D615/D612)*BV90</f>
        <v>5045.7649047959248</v>
      </c>
      <c r="E642" s="258">
        <f>(E623/E612)*SUM(C642:D642)</f>
        <v>1199.7005046382637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1888.5460913555037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5954</v>
      </c>
      <c r="D644" s="256">
        <f>(D615/D612)*BX90</f>
        <v>18316.126604409204</v>
      </c>
      <c r="E644" s="258">
        <f>(E623/E612)*SUM(C644:D644)</f>
        <v>4355.0563846565628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6855.4223116204776</v>
      </c>
      <c r="J644" s="256">
        <f>(J630/J612)*BX93</f>
        <v>0</v>
      </c>
      <c r="K644" s="258">
        <f>SUM(C631:J644)</f>
        <v>13407037.690361023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2212278.5999999992</v>
      </c>
      <c r="D645" s="256">
        <f>(D615/D612)*BY90</f>
        <v>28533.800536620951</v>
      </c>
      <c r="E645" s="258">
        <f>(E623/E612)*SUM(C645:D645)</f>
        <v>402093.6730507905</v>
      </c>
      <c r="F645" s="258">
        <f>(F624/F612)*BY64</f>
        <v>194.51103688043014</v>
      </c>
      <c r="G645" s="256">
        <f>(G625/G612)*BY91</f>
        <v>0</v>
      </c>
      <c r="H645" s="258">
        <f>(H628/H612)*BY60</f>
        <v>13825.265093269667</v>
      </c>
      <c r="I645" s="256">
        <f>(I629/I612)*BY92</f>
        <v>10679.728146615373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11312.96</v>
      </c>
      <c r="D646" s="256">
        <f>(D615/D612)*BZ90</f>
        <v>0</v>
      </c>
      <c r="E646" s="258">
        <f>(E623/E612)*SUM(C646:D646)</f>
        <v>2030.0091334675437</v>
      </c>
      <c r="F646" s="258">
        <f>(F624/F612)*BZ64</f>
        <v>0</v>
      </c>
      <c r="G646" s="256">
        <f>(G625/G612)*BZ91</f>
        <v>0</v>
      </c>
      <c r="H646" s="258">
        <f>(H628/H612)*BZ60</f>
        <v>42.013837985727569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436955.25000000006</v>
      </c>
      <c r="D647" s="256">
        <f>(D615/D612)*CA90</f>
        <v>65014.680798295485</v>
      </c>
      <c r="E647" s="258">
        <f>(E623/E612)*SUM(C647:D647)</f>
        <v>90073.998692350273</v>
      </c>
      <c r="F647" s="258">
        <f>(F624/F612)*CA64</f>
        <v>0</v>
      </c>
      <c r="G647" s="256">
        <f>(G625/G612)*CA91</f>
        <v>0</v>
      </c>
      <c r="H647" s="258">
        <f>(H628/H612)*CA60</f>
        <v>2624.484730414556</v>
      </c>
      <c r="I647" s="256">
        <f>(I629/I612)*CA92</f>
        <v>24333.91638711566</v>
      </c>
      <c r="J647" s="256">
        <f>(J630/J612)*CA93</f>
        <v>0</v>
      </c>
      <c r="K647" s="258">
        <v>0</v>
      </c>
      <c r="L647" s="258">
        <f>SUM(C645:K647)</f>
        <v>3299992.8914438053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62055557.239999995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7667556.3299999991</v>
      </c>
      <c r="D668" s="256">
        <f>(D615/D612)*C90</f>
        <v>325527.522832909</v>
      </c>
      <c r="E668" s="258">
        <f>(E623/E612)*SUM(C668:D668)</f>
        <v>1434287.1561309109</v>
      </c>
      <c r="F668" s="258">
        <f>(F624/F612)*C64</f>
        <v>29311.65932188274</v>
      </c>
      <c r="G668" s="256">
        <f>(G625/G612)*C91</f>
        <v>181869.92789951514</v>
      </c>
      <c r="H668" s="258">
        <f>(H628/H612)*C60</f>
        <v>30724.397540308582</v>
      </c>
      <c r="I668" s="256">
        <f>(I629/I612)*C92</f>
        <v>121839.55108380031</v>
      </c>
      <c r="J668" s="256">
        <f>(J630/J612)*C93</f>
        <v>9354.7797385904214</v>
      </c>
      <c r="K668" s="256">
        <f>(K644/K612)*C89</f>
        <v>305131.14135919441</v>
      </c>
      <c r="L668" s="256">
        <f>(L647/L612)*C94</f>
        <v>351714.86710060079</v>
      </c>
      <c r="M668" s="231">
        <f ref="M668:M713" t="shared" si="18">ROUND(SUM(D668:L668),0)</f>
        <v>2789761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2439.7516039583193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2440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35238833.82</v>
      </c>
      <c r="D670" s="256">
        <f>(D615/D612)*E90</f>
        <v>2639187.3334535081</v>
      </c>
      <c r="E670" s="258">
        <f>(E623/E612)*SUM(C670:D670)</f>
        <v>6796870.9249557545</v>
      </c>
      <c r="F670" s="258">
        <f>(F624/F612)*E64</f>
        <v>85514.311974619617</v>
      </c>
      <c r="G670" s="256">
        <f>(G625/G612)*E91</f>
        <v>2695789.9806181672</v>
      </c>
      <c r="H670" s="258">
        <f>(H628/H612)*E60</f>
        <v>202715.16609539685</v>
      </c>
      <c r="I670" s="256">
        <f>(I629/I612)*E92</f>
        <v>987804.033083496</v>
      </c>
      <c r="J670" s="256">
        <f>(J630/J612)*E93</f>
        <v>62365.886228682248</v>
      </c>
      <c r="K670" s="256">
        <f>(K644/K612)*E89</f>
        <v>1940483.9276249132</v>
      </c>
      <c r="L670" s="256">
        <f>(L647/L612)*E94</f>
        <v>1864897.19779851</v>
      </c>
      <c r="M670" s="231">
        <f t="shared" si="18"/>
        <v>17275629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15738693.419999993</v>
      </c>
      <c r="D681" s="256">
        <f>(D615/D612)*P90</f>
        <v>781462.83963026875</v>
      </c>
      <c r="E681" s="258">
        <f>(E623/E612)*SUM(C681:D681)</f>
        <v>2964393.7655008459</v>
      </c>
      <c r="F681" s="258">
        <f>(F624/F612)*P64</f>
        <v>431980.67045080016</v>
      </c>
      <c r="G681" s="256">
        <f>(G625/G612)*P91</f>
        <v>0</v>
      </c>
      <c r="H681" s="258">
        <f>(H628/H612)*P60</f>
        <v>28527.792184978105</v>
      </c>
      <c r="I681" s="256">
        <f>(I629/I612)*P92</f>
        <v>292488.57589868357</v>
      </c>
      <c r="J681" s="256">
        <f>(J630/J612)*P93</f>
        <v>21000.591331144842</v>
      </c>
      <c r="K681" s="256">
        <f>(K644/K612)*P89</f>
        <v>2092735.4846814473</v>
      </c>
      <c r="L681" s="256">
        <f>(L647/L612)*P94</f>
        <v>126179.13708179632</v>
      </c>
      <c r="M681" s="231">
        <f t="shared" si="18"/>
        <v>6738769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2565928.1099999994</v>
      </c>
      <c r="D682" s="256">
        <f>(D615/D612)*Q90</f>
        <v>281099.56284618092</v>
      </c>
      <c r="E682" s="258">
        <f>(E623/E612)*SUM(C682:D682)</f>
        <v>510873.56263193657</v>
      </c>
      <c r="F682" s="258">
        <f>(F624/F612)*Q64</f>
        <v>7339.3184069146319</v>
      </c>
      <c r="G682" s="256">
        <f>(G625/G612)*Q91</f>
        <v>0</v>
      </c>
      <c r="H682" s="258">
        <f>(H628/H612)*Q60</f>
        <v>12984.322207419176</v>
      </c>
      <c r="I682" s="256">
        <f>(I629/I612)*Q92</f>
        <v>105210.90274941509</v>
      </c>
      <c r="J682" s="256">
        <f>(J630/J612)*Q93</f>
        <v>0</v>
      </c>
      <c r="K682" s="256">
        <f>(K644/K612)*Q89</f>
        <v>274088.89549029863</v>
      </c>
      <c r="L682" s="256">
        <f>(L647/L612)*Q94</f>
        <v>134095.80442707587</v>
      </c>
      <c r="M682" s="231">
        <f t="shared" si="18"/>
        <v>1325692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1227037.01</v>
      </c>
      <c r="D684" s="256">
        <f>(D615/D612)*S90</f>
        <v>375859.02775824838</v>
      </c>
      <c r="E684" s="258">
        <f>(E623/E612)*SUM(C684:D684)</f>
        <v>287625.30731551966</v>
      </c>
      <c r="F684" s="258">
        <f>(F624/F612)*S64</f>
        <v>11650.251661770039</v>
      </c>
      <c r="G684" s="256">
        <f>(G625/G612)*S91</f>
        <v>0</v>
      </c>
      <c r="H684" s="258">
        <f>(H628/H612)*S60</f>
        <v>8602.4530561315642</v>
      </c>
      <c r="I684" s="256">
        <f>(I629/I612)*S92</f>
        <v>140677.79834507144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824415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552850.23</v>
      </c>
      <c r="D685" s="256">
        <f>(D615/D612)*T90</f>
        <v>0</v>
      </c>
      <c r="E685" s="258">
        <f>(E623/E612)*SUM(C685:D685)</f>
        <v>99204.011712198422</v>
      </c>
      <c r="F685" s="258">
        <f>(F624/F612)*T64</f>
        <v>8305.1803143974284</v>
      </c>
      <c r="G685" s="256">
        <f>(G625/G612)*T91</f>
        <v>0</v>
      </c>
      <c r="H685" s="258">
        <f>(H628/H612)*T60</f>
        <v>1936.6115353311336</v>
      </c>
      <c r="I685" s="256">
        <f>(I629/I612)*T92</f>
        <v>0</v>
      </c>
      <c r="J685" s="256">
        <f>(J630/J612)*T93</f>
        <v>0</v>
      </c>
      <c r="K685" s="256">
        <f>(K644/K612)*T89</f>
        <v>20987.917500573196</v>
      </c>
      <c r="L685" s="256">
        <f>(L647/L612)*T94</f>
        <v>23662.228797386259</v>
      </c>
      <c r="M685" s="231">
        <f t="shared" si="18"/>
        <v>154096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4929843.1100000013</v>
      </c>
      <c r="D686" s="256">
        <f>(D615/D612)*U90</f>
        <v>349141.702587354</v>
      </c>
      <c r="E686" s="258">
        <f>(E623/E612)*SUM(C686:D686)</f>
        <v>947266.44352926046</v>
      </c>
      <c r="F686" s="258">
        <f>(F624/F612)*U64</f>
        <v>65539.5830516508</v>
      </c>
      <c r="G686" s="256">
        <f>(G625/G612)*U91</f>
        <v>0</v>
      </c>
      <c r="H686" s="258">
        <f>(H628/H612)*U60</f>
        <v>21432.9088336799</v>
      </c>
      <c r="I686" s="256">
        <f>(I629/I612)*U92</f>
        <v>130677.94679134406</v>
      </c>
      <c r="J686" s="256">
        <f>(J630/J612)*U93</f>
        <v>0</v>
      </c>
      <c r="K686" s="256">
        <f>(K644/K612)*U89</f>
        <v>783941.44027975411</v>
      </c>
      <c r="L686" s="256">
        <f>(L647/L612)*U94</f>
        <v>0</v>
      </c>
      <c r="M686" s="231">
        <f t="shared" si="18"/>
        <v>2298000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541873.5</v>
      </c>
      <c r="D687" s="256">
        <f>(D615/D612)*V90</f>
        <v>0</v>
      </c>
      <c r="E687" s="258">
        <f>(E623/E612)*SUM(C687:D687)</f>
        <v>97234.336034426466</v>
      </c>
      <c r="F687" s="258">
        <f>(F624/F612)*V64</f>
        <v>5805.4730684788674</v>
      </c>
      <c r="G687" s="256">
        <f>(G625/G612)*V91</f>
        <v>0</v>
      </c>
      <c r="H687" s="258">
        <f>(H628/H612)*V60</f>
        <v>1997.3160890135171</v>
      </c>
      <c r="I687" s="256">
        <f>(I629/I612)*V92</f>
        <v>0</v>
      </c>
      <c r="J687" s="256">
        <f>(J630/J612)*V93</f>
        <v>4691.8527132195595</v>
      </c>
      <c r="K687" s="256">
        <f>(K644/K612)*V89</f>
        <v>190633.71397256196</v>
      </c>
      <c r="L687" s="256">
        <f>(L647/L612)*V94</f>
        <v>0</v>
      </c>
      <c r="M687" s="231">
        <f t="shared" si="18"/>
        <v>300363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931608.1100000001</v>
      </c>
      <c r="D688" s="256">
        <f>(D615/D612)*W90</f>
        <v>0</v>
      </c>
      <c r="E688" s="258">
        <f>(E623/E612)*SUM(C688:D688)</f>
        <v>167168.7137683185</v>
      </c>
      <c r="F688" s="258">
        <f>(F624/F612)*W64</f>
        <v>3755.7699408084932</v>
      </c>
      <c r="G688" s="256">
        <f>(G625/G612)*W91</f>
        <v>0</v>
      </c>
      <c r="H688" s="258">
        <f>(H628/H612)*W60</f>
        <v>2468.6112146047089</v>
      </c>
      <c r="I688" s="256">
        <f>(I629/I612)*W92</f>
        <v>0</v>
      </c>
      <c r="J688" s="256">
        <f>(J630/J612)*W93</f>
        <v>0</v>
      </c>
      <c r="K688" s="256">
        <f>(K644/K612)*W89</f>
        <v>227604.86521040974</v>
      </c>
      <c r="L688" s="256">
        <f>(L647/L612)*W94</f>
        <v>0</v>
      </c>
      <c r="M688" s="231">
        <f t="shared" si="18"/>
        <v>400998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1808882.63</v>
      </c>
      <c r="D689" s="256">
        <f>(D615/D612)*X90</f>
        <v>39432.652730980146</v>
      </c>
      <c r="E689" s="258">
        <f>(E623/E612)*SUM(C689:D689)</f>
        <v>331663.58808583568</v>
      </c>
      <c r="F689" s="258">
        <f>(F624/F612)*X64</f>
        <v>5717.6690700912841</v>
      </c>
      <c r="G689" s="256">
        <f>(G625/G612)*X91</f>
        <v>0</v>
      </c>
      <c r="H689" s="258">
        <f>(H628/H612)*X60</f>
        <v>5989.2794087311968</v>
      </c>
      <c r="I689" s="256">
        <f>(I629/I612)*X92</f>
        <v>14758.987703943258</v>
      </c>
      <c r="J689" s="256">
        <f>(J630/J612)*X93</f>
        <v>0</v>
      </c>
      <c r="K689" s="256">
        <f>(K644/K612)*X89</f>
        <v>1434436.4644918533</v>
      </c>
      <c r="L689" s="256">
        <f>(L647/L612)*X94</f>
        <v>0</v>
      </c>
      <c r="M689" s="231">
        <f t="shared" si="18"/>
        <v>1831999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5306569.8000000007</v>
      </c>
      <c r="D690" s="256">
        <f>(D615/D612)*Y90</f>
        <v>817565.28752408363</v>
      </c>
      <c r="E690" s="258">
        <f>(E623/E612)*SUM(C690:D690)</f>
        <v>1098921.0747905895</v>
      </c>
      <c r="F690" s="258">
        <f>(F624/F612)*Y64</f>
        <v>23993.0625479325</v>
      </c>
      <c r="G690" s="256">
        <f>(G625/G612)*Y91</f>
        <v>27.108351155092436</v>
      </c>
      <c r="H690" s="258">
        <f>(H628/H612)*Y60</f>
        <v>21130.483214197768</v>
      </c>
      <c r="I690" s="256">
        <f>(I629/I612)*Y92</f>
        <v>306001.12318233226</v>
      </c>
      <c r="J690" s="256">
        <f>(J630/J612)*Y93</f>
        <v>7306.9106784578908</v>
      </c>
      <c r="K690" s="256">
        <f>(K644/K612)*Y89</f>
        <v>598646.50539906358</v>
      </c>
      <c r="L690" s="256">
        <f>(L647/L612)*Y94</f>
        <v>24171.473168115928</v>
      </c>
      <c r="M690" s="231">
        <f t="shared" si="18"/>
        <v>2897763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738077.69</v>
      </c>
      <c r="D692" s="256">
        <f>(D615/D612)*AA90</f>
        <v>42914.230515289331</v>
      </c>
      <c r="E692" s="258">
        <f>(E623/E612)*SUM(C692:D692)</f>
        <v>140141.99040838078</v>
      </c>
      <c r="F692" s="258">
        <f>(F624/F612)*AA64</f>
        <v>8640.2452371489871</v>
      </c>
      <c r="G692" s="256">
        <f>(G625/G612)*AA91</f>
        <v>0</v>
      </c>
      <c r="H692" s="258">
        <f>(H628/H612)*AA60</f>
        <v>1991.4385054611093</v>
      </c>
      <c r="I692" s="256">
        <f>(I629/I612)*AA92</f>
        <v>16062.084506978557</v>
      </c>
      <c r="J692" s="256">
        <f>(J630/J612)*AA93</f>
        <v>8225.5546938581283</v>
      </c>
      <c r="K692" s="256">
        <f>(K644/K612)*AA89</f>
        <v>79219.248536933635</v>
      </c>
      <c r="L692" s="256">
        <f>(L647/L612)*AA94</f>
        <v>0</v>
      </c>
      <c r="M692" s="231">
        <f t="shared" si="18"/>
        <v>297195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9987291.7800000012</v>
      </c>
      <c r="D693" s="256">
        <f>(D615/D612)*AB90</f>
        <v>196545.15745406324</v>
      </c>
      <c r="E693" s="258">
        <f>(E623/E612)*SUM(C693:D693)</f>
        <v>1827398.1342439021</v>
      </c>
      <c r="F693" s="258">
        <f>(F624/F612)*AB64</f>
        <v>302889.76161563036</v>
      </c>
      <c r="G693" s="256">
        <f>(G625/G612)*AB91</f>
        <v>0</v>
      </c>
      <c r="H693" s="258">
        <f>(H628/H612)*AB60</f>
        <v>20772.338102638809</v>
      </c>
      <c r="I693" s="256">
        <f>(I629/I612)*AB92</f>
        <v>73563.591623525252</v>
      </c>
      <c r="J693" s="256">
        <f>(J630/J612)*AB93</f>
        <v>0</v>
      </c>
      <c r="K693" s="256">
        <f>(K644/K612)*AB89</f>
        <v>1932503.7446116782</v>
      </c>
      <c r="L693" s="256">
        <f>(L647/L612)*AB94</f>
        <v>0</v>
      </c>
      <c r="M693" s="231">
        <f t="shared" si="18"/>
        <v>4353673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2618122.3999999994</v>
      </c>
      <c r="D694" s="256">
        <f>(D615/D612)*AC90</f>
        <v>88250.428184880715</v>
      </c>
      <c r="E694" s="258">
        <f>(E623/E612)*SUM(C694:D694)</f>
        <v>485634.31319333712</v>
      </c>
      <c r="F694" s="258">
        <f>(F624/F612)*AC64</f>
        <v>13959.616380576777</v>
      </c>
      <c r="G694" s="256">
        <f>(G625/G612)*AC91</f>
        <v>0</v>
      </c>
      <c r="H694" s="258">
        <f>(H628/H612)*AC60</f>
        <v>12582.813590540234</v>
      </c>
      <c r="I694" s="256">
        <f>(I629/I612)*AC92</f>
        <v>33030.671137807753</v>
      </c>
      <c r="J694" s="256">
        <f>(J630/J612)*AC93</f>
        <v>0</v>
      </c>
      <c r="K694" s="256">
        <f>(K644/K612)*AC89</f>
        <v>489481.21884320537</v>
      </c>
      <c r="L694" s="256">
        <f>(L647/L612)*AC94</f>
        <v>0</v>
      </c>
      <c r="M694" s="231">
        <f t="shared" si="18"/>
        <v>1122939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284533.99</v>
      </c>
      <c r="D695" s="256">
        <f>(D615/D612)*AD90</f>
        <v>0</v>
      </c>
      <c r="E695" s="258">
        <f>(E623/E612)*SUM(C695:D695)</f>
        <v>51057.070694315436</v>
      </c>
      <c r="F695" s="258">
        <f>(F624/F612)*AD64</f>
        <v>21.08364304377486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13398.97927249936</v>
      </c>
      <c r="L695" s="256">
        <f>(L647/L612)*AD94</f>
        <v>0</v>
      </c>
      <c r="M695" s="231">
        <f t="shared" si="18"/>
        <v>64477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2604443.3500000006</v>
      </c>
      <c r="D696" s="256">
        <f>(D615/D612)*AE90</f>
        <v>514743.70676275622</v>
      </c>
      <c r="E696" s="258">
        <f>(E623/E612)*SUM(C696:D696)</f>
        <v>559710.12133183028</v>
      </c>
      <c r="F696" s="258">
        <f>(F624/F612)*AE64</f>
        <v>1781.3612490455328</v>
      </c>
      <c r="G696" s="256">
        <f>(G625/G612)*AE91</f>
        <v>0</v>
      </c>
      <c r="H696" s="258">
        <f>(H628/H612)*AE60</f>
        <v>14239.264663638871</v>
      </c>
      <c r="I696" s="256">
        <f>(I629/I612)*AE92</f>
        <v>192660.02950963168</v>
      </c>
      <c r="J696" s="256">
        <f>(J630/J612)*AE93</f>
        <v>1845.7907958529784</v>
      </c>
      <c r="K696" s="256">
        <f>(K644/K612)*AE89</f>
        <v>155307.90213249935</v>
      </c>
      <c r="L696" s="256">
        <f>(L647/L612)*AE94</f>
        <v>0</v>
      </c>
      <c r="M696" s="231">
        <f t="shared" si="18"/>
        <v>1440288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11564854.569999998</v>
      </c>
      <c r="D698" s="256">
        <f>(D615/D612)*AG90</f>
        <v>764282.0101294386</v>
      </c>
      <c r="E698" s="258">
        <f>(E623/E612)*SUM(C698:D698)</f>
        <v>2212352.9001633134</v>
      </c>
      <c r="F698" s="258">
        <f>(F624/F612)*AG64</f>
        <v>56381.8111873422</v>
      </c>
      <c r="G698" s="256">
        <f>(G625/G612)*AG91</f>
        <v>209384.90432193398</v>
      </c>
      <c r="H698" s="258">
        <f>(H628/H612)*AG60</f>
        <v>48720.065036181426</v>
      </c>
      <c r="I698" s="256">
        <f>(I629/I612)*AG92</f>
        <v>286058.0764576181</v>
      </c>
      <c r="J698" s="256">
        <f>(J630/J612)*AG93</f>
        <v>31283.349031976493</v>
      </c>
      <c r="K698" s="256">
        <f>(K644/K612)*AG89</f>
        <v>1711667.9667376089</v>
      </c>
      <c r="L698" s="256">
        <f>(L647/L612)*AG94</f>
        <v>355550.13205375</v>
      </c>
      <c r="M698" s="231">
        <f t="shared" si="18"/>
        <v>5675681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49676435.51</v>
      </c>
      <c r="D701" s="256">
        <f>(D615/D612)*AJ90</f>
        <v>680902.00651891215</v>
      </c>
      <c r="E701" s="258">
        <f>(E623/E612)*SUM(C701:D701)</f>
        <v>9036172.2392407656</v>
      </c>
      <c r="F701" s="258">
        <f>(F624/F612)*AJ64</f>
        <v>77726.773456916315</v>
      </c>
      <c r="G701" s="256">
        <f>(G625/G612)*AJ91</f>
        <v>0</v>
      </c>
      <c r="H701" s="258">
        <f>(H628/H612)*AJ60</f>
        <v>238648.75709406426</v>
      </c>
      <c r="I701" s="256">
        <f>(I629/I612)*AJ92</f>
        <v>254850.32443449125</v>
      </c>
      <c r="J701" s="256">
        <f>(J630/J612)*AJ93</f>
        <v>2988.9746401480206</v>
      </c>
      <c r="K701" s="256">
        <f>(K644/K612)*AJ89</f>
        <v>1088691.002891439</v>
      </c>
      <c r="L701" s="256">
        <f>(L647/L612)*AJ94</f>
        <v>393446.99909611506</v>
      </c>
      <c r="M701" s="231">
        <f t="shared" si="18"/>
        <v>11773427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582558.71</v>
      </c>
      <c r="D702" s="256">
        <f>(D615/D612)*AK90</f>
        <v>51822.528454706546</v>
      </c>
      <c r="E702" s="258">
        <f>(E623/E612)*SUM(C702:D702)</f>
        <v>113834.01940460375</v>
      </c>
      <c r="F702" s="258">
        <f>(F624/F612)*AK64</f>
        <v>68.010074878750373</v>
      </c>
      <c r="G702" s="256">
        <f>(G625/G612)*AK91</f>
        <v>0</v>
      </c>
      <c r="H702" s="258">
        <f>(H628/H612)*AK60</f>
        <v>3913.5345863005928</v>
      </c>
      <c r="I702" s="256">
        <f>(I629/I612)*AK92</f>
        <v>19396.3126312667</v>
      </c>
      <c r="J702" s="256">
        <f>(J630/J612)*AK93</f>
        <v>0</v>
      </c>
      <c r="K702" s="256">
        <f>(K644/K612)*AK89</f>
        <v>45999.288154967195</v>
      </c>
      <c r="L702" s="256">
        <f>(L647/L612)*AK94</f>
        <v>0</v>
      </c>
      <c r="M702" s="231">
        <f t="shared" si="18"/>
        <v>235034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135761.44999999998</v>
      </c>
      <c r="D703" s="256">
        <f>(D615/D612)*AL90</f>
        <v>0</v>
      </c>
      <c r="E703" s="258">
        <f>(E623/E612)*SUM(C703:D703)</f>
        <v>24361.1736868863</v>
      </c>
      <c r="F703" s="258">
        <f>(F624/F612)*AL64</f>
        <v>1.5738342622372323</v>
      </c>
      <c r="G703" s="256">
        <f>(G625/G612)*AL91</f>
        <v>0</v>
      </c>
      <c r="H703" s="258">
        <f>(H628/H612)*AL60</f>
        <v>1110.6325418285123</v>
      </c>
      <c r="I703" s="256">
        <f>(I629/I612)*AL92</f>
        <v>0</v>
      </c>
      <c r="J703" s="256">
        <f>(J630/J612)*AL93</f>
        <v>0</v>
      </c>
      <c r="K703" s="256">
        <f>(K644/K612)*AL89</f>
        <v>15448.637340650052</v>
      </c>
      <c r="L703" s="256">
        <f>(L647/L612)*AL94</f>
        <v>0</v>
      </c>
      <c r="M703" s="231">
        <f t="shared" si="18"/>
        <v>40922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839306.5699999996</v>
      </c>
      <c r="D713" s="256">
        <f>(D615/D612)*AV90</f>
        <v>0</v>
      </c>
      <c r="E713" s="258">
        <f>(E623/E612)*SUM(C713:D713)</f>
        <v>150606.0308601211</v>
      </c>
      <c r="F713" s="258">
        <f>(F624/F612)*AV64</f>
        <v>18562.918029993769</v>
      </c>
      <c r="G713" s="256">
        <f>(G625/G612)*AV91</f>
        <v>0</v>
      </c>
      <c r="H713" s="258">
        <f>(H628/H612)*AV60</f>
        <v>9924.1213238506643</v>
      </c>
      <c r="I713" s="256">
        <f>(I629/I612)*AV92</f>
        <v>0</v>
      </c>
      <c r="J713" s="256">
        <f>(J630/J612)*AV93</f>
        <v>0</v>
      </c>
      <c r="K713" s="256">
        <f>(K644/K612)*AV89</f>
        <v>6629.3458294749571</v>
      </c>
      <c r="L713" s="256">
        <f>(L647/L612)*AV94</f>
        <v>26275.0519204542</v>
      </c>
      <c r="M713" s="231">
        <f t="shared" si="18"/>
        <v>211997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217596619.32999992</v>
      </c>
      <c r="D715" s="231">
        <f>SUM(D616:D647)+SUM(D668:D713)</f>
        <v>11487646.790000003</v>
      </c>
      <c r="E715" s="231">
        <f>SUM(E624:E647)+SUM(E668:E713)</f>
        <v>33105309.637838177</v>
      </c>
      <c r="F715" s="231">
        <f>SUM(F625:F648)+SUM(F668:F713)</f>
        <v>1196235.6632582331</v>
      </c>
      <c r="G715" s="231">
        <f>SUM(G626:G647)+SUM(G668:G713)</f>
        <v>3180514.4076223751</v>
      </c>
      <c r="H715" s="231">
        <f>SUM(H629:H647)+SUM(H668:H713)</f>
        <v>731597.45777432248</v>
      </c>
      <c r="I715" s="231">
        <f>SUM(I630:I647)+SUM(I668:I713)</f>
        <v>3131810.4492609994</v>
      </c>
      <c r="J715" s="231">
        <f>SUM(J631:J647)+SUM(J668:J713)</f>
        <v>149063.68985193057</v>
      </c>
      <c r="K715" s="231">
        <f>SUM(K668:K713)</f>
        <v>13407037.690361027</v>
      </c>
      <c r="L715" s="231">
        <f>SUM(L668:L713)</f>
        <v>3299992.8914438044</v>
      </c>
      <c r="M715" s="231">
        <f>SUM(M668:M713)</f>
        <v>62055558</v>
      </c>
      <c r="N715" s="250" t="s">
        <v>697</v>
      </c>
    </row>
    <row r="716" ht="12.6" customHeight="1" s="231" customFormat="1">
      <c r="C716" s="253">
        <f>CE85</f>
        <v>217596619.32999998</v>
      </c>
      <c r="D716" s="231">
        <f>D615</f>
        <v>11487646.790000001</v>
      </c>
      <c r="E716" s="231">
        <f>E623</f>
        <v>33105309.637838166</v>
      </c>
      <c r="F716" s="231">
        <f>F624</f>
        <v>1196235.6632582333</v>
      </c>
      <c r="G716" s="231">
        <f>G625</f>
        <v>3180514.4076223751</v>
      </c>
      <c r="H716" s="231">
        <f>H628</f>
        <v>731597.45777432236</v>
      </c>
      <c r="I716" s="231">
        <f>I629</f>
        <v>3131810.4492609985</v>
      </c>
      <c r="J716" s="231">
        <f>J630</f>
        <v>149063.68985193057</v>
      </c>
      <c r="K716" s="231">
        <f>K644</f>
        <v>13407037.690361023</v>
      </c>
      <c r="L716" s="231">
        <f>L647</f>
        <v>3299992.8914438053</v>
      </c>
      <c r="M716" s="231">
        <f>C648</f>
        <v>62055557.239999995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St. Clare Hospital</v>
      </c>
      <c r="B3" s="184"/>
      <c r="C3" s="156" t="str">
        <f>"FYE: "&amp;data!C96</f>
        <v>FYE: 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-956647.07000000007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153601441.75</v>
      </c>
    </row>
    <row r="9" ht="20.1" customHeight="1">
      <c r="A9" s="188">
        <v>5</v>
      </c>
      <c r="B9" s="190" t="s">
        <v>908</v>
      </c>
      <c r="C9" s="190">
        <f>data!C269</f>
        <v>130704969.83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1936022.75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5089812.62</v>
      </c>
    </row>
    <row r="14" ht="20.1" customHeight="1">
      <c r="A14" s="188">
        <v>10</v>
      </c>
      <c r="B14" s="190" t="s">
        <v>433</v>
      </c>
      <c r="C14" s="190">
        <f>data!C274</f>
        <v>474524.56</v>
      </c>
    </row>
    <row r="15" ht="20.1" customHeight="1">
      <c r="A15" s="188">
        <v>11</v>
      </c>
      <c r="B15" s="190" t="s">
        <v>911</v>
      </c>
      <c r="C15" s="190">
        <f>data!C275</f>
        <v>0</v>
      </c>
    </row>
    <row r="16" ht="20.1" customHeight="1">
      <c r="A16" s="188">
        <v>12</v>
      </c>
      <c r="B16" s="190" t="s">
        <v>912</v>
      </c>
      <c r="C16" s="190">
        <f>data!D276</f>
        <v>29440184.780000009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1860280.7</v>
      </c>
    </row>
    <row r="26" ht="20.1" customHeight="1">
      <c r="A26" s="188">
        <v>22</v>
      </c>
      <c r="B26" s="190" t="s">
        <v>395</v>
      </c>
      <c r="C26" s="190">
        <f>data!C284</f>
        <v>1808999.17</v>
      </c>
    </row>
    <row r="27" ht="20.1" customHeight="1">
      <c r="A27" s="188">
        <v>23</v>
      </c>
      <c r="B27" s="190" t="s">
        <v>396</v>
      </c>
      <c r="C27" s="190">
        <f>data!C285</f>
        <v>30083486.45</v>
      </c>
    </row>
    <row r="28" ht="20.1" customHeight="1">
      <c r="A28" s="188">
        <v>24</v>
      </c>
      <c r="B28" s="190" t="s">
        <v>916</v>
      </c>
      <c r="C28" s="190">
        <f>data!C286</f>
        <v>8710538.620000001</v>
      </c>
    </row>
    <row r="29" ht="20.1" customHeight="1">
      <c r="A29" s="188">
        <v>25</v>
      </c>
      <c r="B29" s="190" t="s">
        <v>398</v>
      </c>
      <c r="C29" s="190">
        <f>data!C287</f>
        <v>17732579.330000002</v>
      </c>
    </row>
    <row r="30" ht="20.1" customHeight="1">
      <c r="A30" s="188">
        <v>26</v>
      </c>
      <c r="B30" s="190" t="s">
        <v>442</v>
      </c>
      <c r="C30" s="190">
        <f>data!C288</f>
        <v>78456323.3</v>
      </c>
    </row>
    <row r="31" ht="20.1" customHeight="1">
      <c r="A31" s="188">
        <v>27</v>
      </c>
      <c r="B31" s="190" t="s">
        <v>401</v>
      </c>
      <c r="C31" s="190">
        <f>data!C289</f>
        <v>10073949.39</v>
      </c>
    </row>
    <row r="32" ht="20.1" customHeight="1">
      <c r="A32" s="188">
        <v>28</v>
      </c>
      <c r="B32" s="190" t="s">
        <v>402</v>
      </c>
      <c r="C32" s="190">
        <f>data!C290</f>
        <v>692379.96000000008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109018182.15</v>
      </c>
    </row>
    <row r="35" ht="20.1" customHeight="1">
      <c r="A35" s="188">
        <v>31</v>
      </c>
      <c r="B35" s="190" t="s">
        <v>918</v>
      </c>
      <c r="C35" s="190">
        <f>data!D293</f>
        <v>40400354.769999981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12514838.329999998</v>
      </c>
    </row>
    <row r="41" ht="20.1" customHeight="1">
      <c r="A41" s="188">
        <v>37</v>
      </c>
      <c r="B41" s="190" t="s">
        <v>437</v>
      </c>
      <c r="C41" s="190">
        <f>data!C298</f>
        <v>16090764.739999998</v>
      </c>
    </row>
    <row r="42" ht="20.1" customHeight="1">
      <c r="A42" s="188">
        <v>38</v>
      </c>
      <c r="B42" s="190" t="s">
        <v>922</v>
      </c>
      <c r="C42" s="190">
        <f>data!D299</f>
        <v>28605603.069999997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1333043.14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31413.53</v>
      </c>
    </row>
    <row r="49" ht="20.1" customHeight="1">
      <c r="A49" s="188">
        <v>45</v>
      </c>
      <c r="B49" s="190" t="s">
        <v>925</v>
      </c>
      <c r="C49" s="190">
        <f>data!D306</f>
        <v>1364456.67</v>
      </c>
    </row>
    <row r="50" ht="20.1" customHeight="1">
      <c r="A50" s="193">
        <v>46</v>
      </c>
      <c r="B50" s="194" t="s">
        <v>926</v>
      </c>
      <c r="C50" s="190">
        <f>data!D308</f>
        <v>99810599.289999977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St. Clare Hospital</v>
      </c>
      <c r="B55" s="184"/>
      <c r="C55" s="156" t="str">
        <f>"FYE: "&amp;data!C96</f>
        <v>FYE: 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42808.760000000009</v>
      </c>
    </row>
    <row r="60" ht="20.1" customHeight="1">
      <c r="A60" s="188">
        <v>4</v>
      </c>
      <c r="B60" s="190" t="s">
        <v>931</v>
      </c>
      <c r="C60" s="190">
        <f>data!C316</f>
        <v>9952503.93</v>
      </c>
    </row>
    <row r="61" ht="20.1" customHeight="1">
      <c r="A61" s="188">
        <v>5</v>
      </c>
      <c r="B61" s="190" t="s">
        <v>463</v>
      </c>
      <c r="C61" s="190">
        <f>data!C317</f>
        <v>18164055.78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5855685.18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934</v>
      </c>
      <c r="C67" s="190">
        <f>data!C323</f>
        <v>346563.30999999994</v>
      </c>
    </row>
    <row r="68" ht="20.1" customHeight="1">
      <c r="A68" s="188">
        <v>12</v>
      </c>
      <c r="B68" s="190" t="s">
        <v>935</v>
      </c>
      <c r="C68" s="190">
        <f>data!D324</f>
        <v>34361616.96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15259282.51</v>
      </c>
    </row>
    <row r="74" ht="20.1" customHeight="1">
      <c r="A74" s="188">
        <v>18</v>
      </c>
      <c r="B74" s="190" t="s">
        <v>938</v>
      </c>
      <c r="C74" s="190">
        <f>data!D329</f>
        <v>15259282.51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791726.28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941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791726.28</v>
      </c>
    </row>
    <row r="86" ht="20.1" customHeight="1">
      <c r="A86" s="188">
        <v>30</v>
      </c>
      <c r="B86" s="190" t="s">
        <v>942</v>
      </c>
      <c r="C86" s="190">
        <f>data!D340</f>
        <v>346563.30999999994</v>
      </c>
    </row>
    <row r="87" ht="20.1" customHeight="1">
      <c r="A87" s="188">
        <v>31</v>
      </c>
      <c r="B87" s="190" t="s">
        <v>943</v>
      </c>
      <c r="C87" s="190">
        <f>data!D341</f>
        <v>445162.97000000009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49744536.9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49744536.9</v>
      </c>
    </row>
    <row r="103" ht="20.1" customHeight="1">
      <c r="A103" s="188">
        <v>47</v>
      </c>
      <c r="B103" s="190" t="s">
        <v>951</v>
      </c>
      <c r="C103" s="190">
        <f>data!D352</f>
        <v>99810599.289999977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St. Clare Hospital</v>
      </c>
      <c r="B108" s="184"/>
      <c r="C108" s="156" t="str">
        <f>"FYE: "&amp;data!C96</f>
        <v>FYE: 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469051921.8</v>
      </c>
    </row>
    <row r="112" ht="20.1" customHeight="1">
      <c r="A112" s="188">
        <v>3</v>
      </c>
      <c r="B112" s="190" t="s">
        <v>498</v>
      </c>
      <c r="C112" s="190">
        <f>data!C359</f>
        <v>589553442.26</v>
      </c>
    </row>
    <row r="113" ht="20.1" customHeight="1">
      <c r="A113" s="188">
        <v>4</v>
      </c>
      <c r="B113" s="190" t="s">
        <v>955</v>
      </c>
      <c r="C113" s="190">
        <f>data!D360</f>
        <v>1058605364.06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6573109.14</v>
      </c>
    </row>
    <row r="117" ht="20.1" customHeight="1">
      <c r="A117" s="188">
        <v>8</v>
      </c>
      <c r="B117" s="190" t="s">
        <v>501</v>
      </c>
      <c r="C117" s="203">
        <f>data!C363</f>
        <v>851123928.07999992</v>
      </c>
    </row>
    <row r="118" ht="20.1" customHeight="1">
      <c r="A118" s="188">
        <v>9</v>
      </c>
      <c r="B118" s="190" t="s">
        <v>958</v>
      </c>
      <c r="C118" s="203">
        <f>data!C364</f>
        <v>11828774.84</v>
      </c>
    </row>
    <row r="119" ht="20.1" customHeight="1">
      <c r="A119" s="188">
        <v>10</v>
      </c>
      <c r="B119" s="190" t="s">
        <v>959</v>
      </c>
      <c r="C119" s="203">
        <f>data!C365</f>
        <v>10251011.190000001</v>
      </c>
    </row>
    <row r="120" ht="20.1" customHeight="1">
      <c r="A120" s="188">
        <v>11</v>
      </c>
      <c r="B120" s="190" t="s">
        <v>903</v>
      </c>
      <c r="C120" s="203">
        <f>data!D366</f>
        <v>879776823.25</v>
      </c>
    </row>
    <row r="121" ht="20.1" customHeight="1">
      <c r="A121" s="188">
        <v>12</v>
      </c>
      <c r="B121" s="190" t="s">
        <v>960</v>
      </c>
      <c r="C121" s="203">
        <f>data!D367</f>
        <v>178828540.80999994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5858442.6300000008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5858442.6300000008</v>
      </c>
    </row>
    <row r="138" ht="20.1" customHeight="1">
      <c r="A138" s="188">
        <v>18</v>
      </c>
      <c r="B138" s="190" t="s">
        <v>973</v>
      </c>
      <c r="C138" s="203">
        <f>data!D384</f>
        <v>184686983.43999994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96314135.52</v>
      </c>
    </row>
    <row r="142" ht="20.1" customHeight="1">
      <c r="A142" s="188">
        <v>22</v>
      </c>
      <c r="B142" s="190" t="s">
        <v>11</v>
      </c>
      <c r="C142" s="203">
        <f>data!C390</f>
        <v>18573926.75</v>
      </c>
    </row>
    <row r="143" ht="20.1" customHeight="1">
      <c r="A143" s="188">
        <v>23</v>
      </c>
      <c r="B143" s="190" t="s">
        <v>264</v>
      </c>
      <c r="C143" s="203">
        <f>data!C391</f>
        <v>8083635.23</v>
      </c>
    </row>
    <row r="144" ht="20.1" customHeight="1">
      <c r="A144" s="188">
        <v>24</v>
      </c>
      <c r="B144" s="190" t="s">
        <v>265</v>
      </c>
      <c r="C144" s="203">
        <f>data!C392</f>
        <v>26711514.32</v>
      </c>
    </row>
    <row r="145" ht="20.1" customHeight="1">
      <c r="A145" s="188">
        <v>25</v>
      </c>
      <c r="B145" s="190" t="s">
        <v>975</v>
      </c>
      <c r="C145" s="203">
        <f>data!C393</f>
        <v>1053204.54</v>
      </c>
    </row>
    <row r="146" ht="20.1" customHeight="1">
      <c r="A146" s="188">
        <v>26</v>
      </c>
      <c r="B146" s="190" t="s">
        <v>976</v>
      </c>
      <c r="C146" s="203">
        <f>data!C394</f>
        <v>47578270.78</v>
      </c>
    </row>
    <row r="147" ht="20.1" customHeight="1">
      <c r="A147" s="188">
        <v>27</v>
      </c>
      <c r="B147" s="190" t="s">
        <v>16</v>
      </c>
      <c r="C147" s="203">
        <f>data!C395</f>
        <v>9089411.48</v>
      </c>
    </row>
    <row r="148" ht="20.1" customHeight="1">
      <c r="A148" s="188">
        <v>28</v>
      </c>
      <c r="B148" s="190" t="s">
        <v>977</v>
      </c>
      <c r="C148" s="203">
        <f>data!C396</f>
        <v>6210675.93</v>
      </c>
    </row>
    <row r="149" ht="20.1" customHeight="1">
      <c r="A149" s="188">
        <v>29</v>
      </c>
      <c r="B149" s="190" t="s">
        <v>528</v>
      </c>
      <c r="C149" s="203">
        <f>data!C397</f>
        <v>653007.09</v>
      </c>
    </row>
    <row r="150" ht="20.1" customHeight="1">
      <c r="A150" s="188">
        <v>30</v>
      </c>
      <c r="B150" s="190" t="s">
        <v>978</v>
      </c>
      <c r="C150" s="203">
        <f>data!C398</f>
        <v>6544153.63</v>
      </c>
    </row>
    <row r="151" ht="20.1" customHeight="1">
      <c r="A151" s="188">
        <v>31</v>
      </c>
      <c r="B151" s="190" t="s">
        <v>530</v>
      </c>
      <c r="C151" s="203">
        <f>data!C399</f>
        <v>13380.02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2629743.900000006</v>
      </c>
    </row>
    <row r="167" ht="20.1" customHeight="1">
      <c r="A167" s="188">
        <v>34</v>
      </c>
      <c r="B167" s="190" t="s">
        <v>995</v>
      </c>
      <c r="C167" s="203">
        <f>data!D416</f>
        <v>223455059.19</v>
      </c>
    </row>
    <row r="168" ht="20.1" customHeight="1">
      <c r="A168" s="188">
        <v>35</v>
      </c>
      <c r="B168" s="190" t="s">
        <v>996</v>
      </c>
      <c r="C168" s="203">
        <f>data!D417</f>
        <v>-38768075.75000006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-407009.72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-39175085.470000058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-39175085.470000058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St. Clare Hospital</v>
      </c>
      <c r="G4" s="286"/>
      <c r="H4" s="285" t="str">
        <f>"FYE: "&amp;data!C96</f>
        <v>FYE: 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3473</v>
      </c>
      <c r="D9" s="287">
        <f>data!D59</f>
        <v>0</v>
      </c>
      <c r="E9" s="287">
        <f>data!E59</f>
        <v>30969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33.92774519230769</v>
      </c>
      <c r="D10" s="294">
        <f>data!D60</f>
        <v>0</v>
      </c>
      <c r="E10" s="294">
        <f>data!E60</f>
        <v>223.8503942307693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4781081.03</v>
      </c>
      <c r="D11" s="287">
        <f>data!D61</f>
        <v>0</v>
      </c>
      <c r="E11" s="287">
        <f>data!E61</f>
        <v>26803736.46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920839</v>
      </c>
      <c r="D12" s="287">
        <f>data!D62</f>
        <v>0</v>
      </c>
      <c r="E12" s="287">
        <f>data!E62</f>
        <v>5162604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1071527.43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654087.6</v>
      </c>
      <c r="D14" s="287">
        <f>data!D64</f>
        <v>0</v>
      </c>
      <c r="E14" s="287">
        <f>data!E64</f>
        <v>1908245.8100000008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908</v>
      </c>
      <c r="D15" s="287">
        <f>data!D65</f>
        <v>0</v>
      </c>
      <c r="E15" s="287">
        <f>data!E65</f>
        <v>3092.47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64788.25</v>
      </c>
      <c r="D16" s="287">
        <f>data!D66</f>
        <v>0</v>
      </c>
      <c r="E16" s="287">
        <f>data!E66</f>
        <v>376327.3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161988</v>
      </c>
      <c r="D17" s="287">
        <f>data!D67</f>
        <v>0</v>
      </c>
      <c r="E17" s="287">
        <f>data!E67</f>
        <v>944593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5035.75</v>
      </c>
      <c r="D18" s="287">
        <f>data!D68</f>
        <v>0</v>
      </c>
      <c r="E18" s="287">
        <f>data!E68</f>
        <v>15698.769999999999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12301.27</v>
      </c>
      <c r="D19" s="287">
        <f>data!D69</f>
        <v>0</v>
      </c>
      <c r="E19" s="287">
        <f>data!E69</f>
        <v>52286.010000000009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-5000</v>
      </c>
      <c r="D20" s="287">
        <f>-data!D84</f>
        <v>0</v>
      </c>
      <c r="E20" s="287">
        <f>-data!E84</f>
        <v>-27750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7667556.3299999991</v>
      </c>
      <c r="D21" s="287">
        <f>data!D85</f>
        <v>0</v>
      </c>
      <c r="E21" s="287">
        <f>data!E85</f>
        <v>35238833.82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2789761</v>
      </c>
      <c r="D23" s="295">
        <f>+data!M669</f>
        <v>2440</v>
      </c>
      <c r="E23" s="295">
        <f>+data!M670</f>
        <v>17275629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24019975.069999997</v>
      </c>
      <c r="D24" s="287">
        <f>data!D87</f>
        <v>0</v>
      </c>
      <c r="E24" s="287">
        <f>data!E87</f>
        <v>141378410.29000005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72853.67</v>
      </c>
      <c r="D25" s="287">
        <f>data!D88</f>
        <v>0</v>
      </c>
      <c r="E25" s="287">
        <f>data!E88</f>
        <v>11840126.280000001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24092828.74</v>
      </c>
      <c r="D26" s="287">
        <f>data!D89</f>
        <v>0</v>
      </c>
      <c r="E26" s="287">
        <f>data!E89</f>
        <v>153218536.57000005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4301</v>
      </c>
      <c r="D28" s="287">
        <f>data!D90</f>
        <v>0</v>
      </c>
      <c r="E28" s="287">
        <f>data!E90</f>
        <v>34870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6709</v>
      </c>
      <c r="D29" s="287">
        <f>data!D91</f>
        <v>90</v>
      </c>
      <c r="E29" s="287">
        <f>data!E91</f>
        <v>99445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1233.6779438747658</v>
      </c>
      <c r="D30" s="287">
        <f>data!D92</f>
        <v>0</v>
      </c>
      <c r="E30" s="287">
        <f>data!E92</f>
        <v>10001.941386401553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33314.19</v>
      </c>
      <c r="D31" s="287">
        <f>data!D93</f>
        <v>0</v>
      </c>
      <c r="E31" s="287">
        <f>data!E93</f>
        <v>222097.05000000002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31.786975961538463</v>
      </c>
      <c r="D32" s="294">
        <f>data!D94</f>
        <v>0</v>
      </c>
      <c r="E32" s="294">
        <f>data!E94</f>
        <v>168.54403365384613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St. Clare Hospital</v>
      </c>
      <c r="G36" s="286"/>
      <c r="H36" s="285" t="str">
        <f>"FYE: "&amp;data!C96</f>
        <v>FYE: 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341291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31.502120192307689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3304830.6599999988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636794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543956.61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9639618.0399999917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967.67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831243.23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657885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95048.21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28349.999999999993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15738693.419999993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6738769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42999818.699999981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122240338.06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165240156.76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10325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2961.5728366675089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74787.19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11.40370673076923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St. Clare Hospital</v>
      </c>
      <c r="G68" s="286"/>
      <c r="H68" s="285" t="str">
        <f>"FYE: "&amp;data!C96</f>
        <v>FYE: 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220785</v>
      </c>
      <c r="D73" s="295">
        <f>data!R59</f>
        <v>0</v>
      </c>
      <c r="E73" s="299"/>
      <c r="F73" s="299"/>
      <c r="G73" s="287">
        <f>data!U59</f>
        <v>422516</v>
      </c>
      <c r="H73" s="287">
        <f>data!V59</f>
        <v>0</v>
      </c>
      <c r="I73" s="287">
        <f>data!W59</f>
        <v>10780.548299999999</v>
      </c>
    </row>
    <row r="74" ht="20.1" customHeight="1">
      <c r="A74" s="279">
        <v>5</v>
      </c>
      <c r="B74" s="287" t="s">
        <v>262</v>
      </c>
      <c r="C74" s="294">
        <f>data!Q60</f>
        <v>14.338076923076924</v>
      </c>
      <c r="D74" s="294">
        <f>data!R60</f>
        <v>0</v>
      </c>
      <c r="E74" s="294">
        <f>data!S60</f>
        <v>9.499350961538461</v>
      </c>
      <c r="F74" s="294">
        <f>data!T60</f>
        <v>2.1385240384615387</v>
      </c>
      <c r="G74" s="294">
        <f>data!U60</f>
        <v>23.66751923076923</v>
      </c>
      <c r="H74" s="294">
        <f>data!V60</f>
        <v>2.2055576923076927</v>
      </c>
      <c r="I74" s="294">
        <f>data!W60</f>
        <v>2.7259903846153843</v>
      </c>
    </row>
    <row r="75" ht="20.1" customHeight="1">
      <c r="A75" s="279">
        <v>6</v>
      </c>
      <c r="B75" s="287" t="s">
        <v>263</v>
      </c>
      <c r="C75" s="287">
        <f>data!Q61</f>
        <v>1872212.0599999998</v>
      </c>
      <c r="D75" s="287">
        <f>data!R61</f>
        <v>0</v>
      </c>
      <c r="E75" s="287">
        <f>data!S61</f>
        <v>517533.58999999997</v>
      </c>
      <c r="F75" s="287">
        <f>data!T61</f>
        <v>306848.22000000003</v>
      </c>
      <c r="G75" s="287">
        <f>data!U61</f>
        <v>1760164.5399999998</v>
      </c>
      <c r="H75" s="287">
        <f>data!V61</f>
        <v>277134.64</v>
      </c>
      <c r="I75" s="287">
        <f>data!W61</f>
        <v>389792.98000000004</v>
      </c>
    </row>
    <row r="76" ht="20.1" customHeight="1">
      <c r="A76" s="279">
        <v>7</v>
      </c>
      <c r="B76" s="287" t="s">
        <v>11</v>
      </c>
      <c r="C76" s="287">
        <f>data!Q62</f>
        <v>360582</v>
      </c>
      <c r="D76" s="287">
        <f>data!R62</f>
        <v>0</v>
      </c>
      <c r="E76" s="287">
        <f>data!S62</f>
        <v>99634</v>
      </c>
      <c r="F76" s="287">
        <f>data!T62</f>
        <v>59232</v>
      </c>
      <c r="G76" s="287">
        <f>data!U62</f>
        <v>338862</v>
      </c>
      <c r="H76" s="287">
        <f>data!V62</f>
        <v>53353</v>
      </c>
      <c r="I76" s="287">
        <f>data!W62</f>
        <v>75042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25587.08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163776.36999999994</v>
      </c>
      <c r="D78" s="287">
        <f>data!R64</f>
        <v>0</v>
      </c>
      <c r="E78" s="287">
        <f>data!S64</f>
        <v>259974.53999999998</v>
      </c>
      <c r="F78" s="287">
        <f>data!T64</f>
        <v>185329.50999999998</v>
      </c>
      <c r="G78" s="287">
        <f>data!U64</f>
        <v>1462511.1500000001</v>
      </c>
      <c r="H78" s="287">
        <f>data!V64</f>
        <v>129548.72000000003</v>
      </c>
      <c r="I78" s="287">
        <f>data!W64</f>
        <v>83809.74000000002</v>
      </c>
    </row>
    <row r="79" ht="20.1" customHeight="1">
      <c r="A79" s="279">
        <v>10</v>
      </c>
      <c r="B79" s="287" t="s">
        <v>525</v>
      </c>
      <c r="C79" s="287">
        <f>data!Q65</f>
        <v>583.13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7157.7699999999995</v>
      </c>
      <c r="H79" s="287">
        <f>data!V65</f>
        <v>0</v>
      </c>
      <c r="I79" s="287">
        <f>data!W65</f>
        <v>13435.36</v>
      </c>
    </row>
    <row r="80" ht="20.1" customHeight="1">
      <c r="A80" s="279">
        <v>11</v>
      </c>
      <c r="B80" s="287" t="s">
        <v>526</v>
      </c>
      <c r="C80" s="287">
        <f>data!Q66</f>
        <v>17205.48</v>
      </c>
      <c r="D80" s="287">
        <f>data!R66</f>
        <v>0</v>
      </c>
      <c r="E80" s="287">
        <f>data!S66</f>
        <v>107222.77</v>
      </c>
      <c r="F80" s="287">
        <f>data!T66</f>
        <v>0</v>
      </c>
      <c r="G80" s="287">
        <f>data!U66</f>
        <v>1123540.7799999998</v>
      </c>
      <c r="H80" s="287">
        <f>data!V66</f>
        <v>25433.82</v>
      </c>
      <c r="I80" s="287">
        <f>data!W66</f>
        <v>80482.55</v>
      </c>
    </row>
    <row r="81" ht="20.1" customHeight="1">
      <c r="A81" s="279">
        <v>12</v>
      </c>
      <c r="B81" s="287" t="s">
        <v>16</v>
      </c>
      <c r="C81" s="287">
        <f>data!Q67</f>
        <v>145469</v>
      </c>
      <c r="D81" s="287">
        <f>data!R67</f>
        <v>0</v>
      </c>
      <c r="E81" s="287">
        <f>data!S67</f>
        <v>130362</v>
      </c>
      <c r="F81" s="287">
        <f>data!T67</f>
        <v>1123</v>
      </c>
      <c r="G81" s="287">
        <f>data!U67</f>
        <v>184415</v>
      </c>
      <c r="H81" s="287">
        <f>data!V67</f>
        <v>56386</v>
      </c>
      <c r="I81" s="287">
        <f>data!W67</f>
        <v>0</v>
      </c>
    </row>
    <row r="82" ht="20.1" customHeight="1">
      <c r="A82" s="279">
        <v>13</v>
      </c>
      <c r="B82" s="287" t="s">
        <v>1010</v>
      </c>
      <c r="C82" s="287">
        <f>data!Q68</f>
        <v>1317.38</v>
      </c>
      <c r="D82" s="287">
        <f>data!R68</f>
        <v>0</v>
      </c>
      <c r="E82" s="287">
        <f>data!S68</f>
        <v>36210.06</v>
      </c>
      <c r="F82" s="287">
        <f>data!T68</f>
        <v>0</v>
      </c>
      <c r="G82" s="287">
        <f>data!U68</f>
        <v>34605.98</v>
      </c>
      <c r="H82" s="287">
        <f>data!V68</f>
        <v>0</v>
      </c>
      <c r="I82" s="287">
        <f>data!W68</f>
        <v>289005.48</v>
      </c>
    </row>
    <row r="83" ht="20.1" customHeight="1">
      <c r="A83" s="279">
        <v>14</v>
      </c>
      <c r="B83" s="287" t="s">
        <v>1011</v>
      </c>
      <c r="C83" s="287">
        <f>data!Q69</f>
        <v>4782.69</v>
      </c>
      <c r="D83" s="287">
        <f>data!R69</f>
        <v>0</v>
      </c>
      <c r="E83" s="287">
        <f>data!S69</f>
        <v>76100.05</v>
      </c>
      <c r="F83" s="287">
        <f>data!T69</f>
        <v>317.5</v>
      </c>
      <c r="G83" s="287">
        <f>data!U69</f>
        <v>2202.41</v>
      </c>
      <c r="H83" s="287">
        <f>data!V69</f>
        <v>17.32</v>
      </c>
      <c r="I83" s="287">
        <f>data!W69</f>
        <v>40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9203.6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2565928.1099999994</v>
      </c>
      <c r="D85" s="287">
        <f>data!R85</f>
        <v>0</v>
      </c>
      <c r="E85" s="287">
        <f>data!S85</f>
        <v>1227037.01</v>
      </c>
      <c r="F85" s="287">
        <f>data!T85</f>
        <v>552850.23</v>
      </c>
      <c r="G85" s="287">
        <f>data!U85</f>
        <v>4929843.1100000013</v>
      </c>
      <c r="H85" s="287">
        <f>data!V85</f>
        <v>541873.5</v>
      </c>
      <c r="I85" s="287">
        <f>data!W85</f>
        <v>931608.1100000001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1325692</v>
      </c>
      <c r="D87" s="295">
        <f>+data!M683</f>
        <v>0</v>
      </c>
      <c r="E87" s="295">
        <f>+data!M684</f>
        <v>824415</v>
      </c>
      <c r="F87" s="295">
        <f>+data!M685</f>
        <v>154096</v>
      </c>
      <c r="G87" s="295">
        <f>+data!M686</f>
        <v>2298000</v>
      </c>
      <c r="H87" s="295">
        <f>+data!M687</f>
        <v>300363</v>
      </c>
      <c r="I87" s="295">
        <f>+data!M688</f>
        <v>400998</v>
      </c>
    </row>
    <row r="88" ht="20.1" customHeight="1">
      <c r="A88" s="279">
        <v>19</v>
      </c>
      <c r="B88" s="295" t="s">
        <v>1014</v>
      </c>
      <c r="C88" s="287">
        <f>data!Q87</f>
        <v>3477717.26</v>
      </c>
      <c r="D88" s="287">
        <f>data!R87</f>
        <v>0</v>
      </c>
      <c r="E88" s="287">
        <f>data!S87</f>
        <v>0</v>
      </c>
      <c r="F88" s="287">
        <f>data!T87</f>
        <v>1611624.87</v>
      </c>
      <c r="G88" s="287">
        <f>data!U87</f>
        <v>37922136.71</v>
      </c>
      <c r="H88" s="287">
        <f>data!V87</f>
        <v>8828446.08</v>
      </c>
      <c r="I88" s="287">
        <f>data!W87</f>
        <v>3992516.2199999997</v>
      </c>
    </row>
    <row r="89" ht="20.1" customHeight="1">
      <c r="A89" s="279">
        <v>20</v>
      </c>
      <c r="B89" s="295" t="s">
        <v>1015</v>
      </c>
      <c r="C89" s="287">
        <f>data!Q88</f>
        <v>18164048.93</v>
      </c>
      <c r="D89" s="287">
        <f>data!R88</f>
        <v>0</v>
      </c>
      <c r="E89" s="287">
        <f>data!S88</f>
        <v>0</v>
      </c>
      <c r="F89" s="287">
        <f>data!T88</f>
        <v>45558.659999999996</v>
      </c>
      <c r="G89" s="287">
        <f>data!U88</f>
        <v>23977041.390000004</v>
      </c>
      <c r="H89" s="287">
        <f>data!V88</f>
        <v>6223788.1899999995</v>
      </c>
      <c r="I89" s="287">
        <f>data!W88</f>
        <v>13978920.63</v>
      </c>
    </row>
    <row r="90" ht="20.1" customHeight="1">
      <c r="A90" s="279">
        <v>21</v>
      </c>
      <c r="B90" s="295" t="s">
        <v>1016</v>
      </c>
      <c r="C90" s="287">
        <f>data!Q89</f>
        <v>21641766.189999998</v>
      </c>
      <c r="D90" s="287">
        <f>data!R89</f>
        <v>0</v>
      </c>
      <c r="E90" s="287">
        <f>data!S89</f>
        <v>0</v>
      </c>
      <c r="F90" s="287">
        <f>data!T89</f>
        <v>1657183.53</v>
      </c>
      <c r="G90" s="287">
        <f>data!U89</f>
        <v>61899178.100000009</v>
      </c>
      <c r="H90" s="287">
        <f>data!V89</f>
        <v>15052234.27</v>
      </c>
      <c r="I90" s="287">
        <f>data!W89</f>
        <v>17971436.85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3714</v>
      </c>
      <c r="D92" s="287">
        <f>data!R90</f>
        <v>0</v>
      </c>
      <c r="E92" s="287">
        <f>data!S90</f>
        <v>4966</v>
      </c>
      <c r="F92" s="287">
        <f>data!T90</f>
        <v>0</v>
      </c>
      <c r="G92" s="287">
        <f>data!U90</f>
        <v>4613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1019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1065.3057157756057</v>
      </c>
      <c r="D94" s="287">
        <f>data!R92</f>
        <v>0</v>
      </c>
      <c r="E94" s="287">
        <f>data!S92</f>
        <v>1424.4233130160628</v>
      </c>
      <c r="F94" s="287">
        <f>data!T92</f>
        <v>0</v>
      </c>
      <c r="G94" s="287">
        <f>data!U92</f>
        <v>1323.1705080433142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1021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16708.6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12.119192307692309</v>
      </c>
      <c r="D96" s="294">
        <f>data!R94</f>
        <v>0</v>
      </c>
      <c r="E96" s="294">
        <f>data!S94</f>
        <v>0</v>
      </c>
      <c r="F96" s="294">
        <f>data!T94</f>
        <v>2.1385240384615387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St. Clare Hospital</v>
      </c>
      <c r="G100" s="286"/>
      <c r="H100" s="285" t="str">
        <f>"FYE: "&amp;data!C96</f>
        <v>FYE: 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46729.169599999979</v>
      </c>
      <c r="D105" s="287">
        <f>data!Y59</f>
        <v>239734.2563999999</v>
      </c>
      <c r="E105" s="287">
        <f>data!Z59</f>
        <v>9217.3114000000023</v>
      </c>
      <c r="F105" s="287">
        <f>data!AA59</f>
        <v>10457.288100000002</v>
      </c>
      <c r="G105" s="299"/>
      <c r="H105" s="287">
        <f>data!AC59</f>
        <v>90141.589400000012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6.6137259615384609</v>
      </c>
      <c r="D106" s="294">
        <f>data!Y60</f>
        <v>23.3335625</v>
      </c>
      <c r="E106" s="294">
        <f>data!Z60</f>
        <v>0</v>
      </c>
      <c r="F106" s="294">
        <f>data!AA60</f>
        <v>2.199067307692308</v>
      </c>
      <c r="G106" s="294">
        <f>data!AB60</f>
        <v>22.938076923076924</v>
      </c>
      <c r="H106" s="294">
        <f>data!AC60</f>
        <v>13.894706730769231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915678.87999999989</v>
      </c>
      <c r="D107" s="287">
        <f>data!Y61</f>
        <v>2614992.49</v>
      </c>
      <c r="E107" s="287">
        <f>data!Z61</f>
        <v>0</v>
      </c>
      <c r="F107" s="287">
        <f>data!AA61</f>
        <v>300222.37999999995</v>
      </c>
      <c r="G107" s="287">
        <f>data!AB61</f>
        <v>2723913.8700000006</v>
      </c>
      <c r="H107" s="287">
        <f>data!AC61</f>
        <v>1836358.4099999997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176284</v>
      </c>
      <c r="D108" s="287">
        <f>data!Y62</f>
        <v>503836</v>
      </c>
      <c r="E108" s="287">
        <f>data!Z62</f>
        <v>0</v>
      </c>
      <c r="F108" s="287">
        <f>data!AA62</f>
        <v>57798</v>
      </c>
      <c r="G108" s="287">
        <f>data!AB62</f>
        <v>524400</v>
      </c>
      <c r="H108" s="287">
        <f>data!AC62</f>
        <v>353879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25500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1140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127589.38000000002</v>
      </c>
      <c r="D110" s="287">
        <f>data!Y64</f>
        <v>535403.49</v>
      </c>
      <c r="E110" s="287">
        <f>data!Z64</f>
        <v>0</v>
      </c>
      <c r="F110" s="287">
        <f>data!AA64</f>
        <v>192806.46000000002</v>
      </c>
      <c r="G110" s="287">
        <f>data!AB64</f>
        <v>6758963.5600000005</v>
      </c>
      <c r="H110" s="287">
        <f>data!AC64</f>
        <v>311507.85000000003</v>
      </c>
      <c r="I110" s="287">
        <f>data!AD64</f>
        <v>470.48</v>
      </c>
    </row>
    <row r="111" ht="20.1" customHeight="1">
      <c r="A111" s="279">
        <v>10</v>
      </c>
      <c r="B111" s="287" t="s">
        <v>525</v>
      </c>
      <c r="C111" s="287">
        <f>data!X65</f>
        <v>295.95</v>
      </c>
      <c r="D111" s="287">
        <f>data!Y65</f>
        <v>887.85</v>
      </c>
      <c r="E111" s="287">
        <f>data!Z65</f>
        <v>0</v>
      </c>
      <c r="F111" s="287">
        <f>data!AA65</f>
        <v>153.22</v>
      </c>
      <c r="G111" s="287">
        <f>data!AB65</f>
        <v>1731.77</v>
      </c>
      <c r="H111" s="287">
        <f>data!AC65</f>
        <v>944.06999999999994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73026.42</v>
      </c>
      <c r="D112" s="287">
        <f>data!Y66</f>
        <v>1089889.85</v>
      </c>
      <c r="E112" s="287">
        <f>data!Z66</f>
        <v>0</v>
      </c>
      <c r="F112" s="287">
        <f>data!AA66</f>
        <v>45813.99</v>
      </c>
      <c r="G112" s="287">
        <f>data!AB66</f>
        <v>342756.3</v>
      </c>
      <c r="H112" s="287">
        <f>data!AC66</f>
        <v>2400.3300000000004</v>
      </c>
      <c r="I112" s="287">
        <f>data!AD66</f>
        <v>284063.51</v>
      </c>
    </row>
    <row r="113" ht="20.1" customHeight="1">
      <c r="A113" s="279">
        <v>12</v>
      </c>
      <c r="B113" s="287" t="s">
        <v>16</v>
      </c>
      <c r="C113" s="287">
        <f>data!X67</f>
        <v>516008</v>
      </c>
      <c r="D113" s="287">
        <f>data!Y67</f>
        <v>524230</v>
      </c>
      <c r="E113" s="287">
        <f>data!Z67</f>
        <v>0</v>
      </c>
      <c r="F113" s="287">
        <f>data!AA67</f>
        <v>141221</v>
      </c>
      <c r="G113" s="287">
        <f>data!AB67</f>
        <v>192853</v>
      </c>
      <c r="H113" s="287">
        <f>data!AC67</f>
        <v>56425</v>
      </c>
      <c r="I113" s="287">
        <f>data!AD67</f>
        <v>0</v>
      </c>
    </row>
    <row r="114" ht="20.1" customHeight="1">
      <c r="A114" s="279">
        <v>13</v>
      </c>
      <c r="B114" s="287" t="s">
        <v>1010</v>
      </c>
      <c r="C114" s="287">
        <f>data!X68</f>
        <v>0</v>
      </c>
      <c r="D114" s="287">
        <f>data!Y68</f>
        <v>11487.2</v>
      </c>
      <c r="E114" s="287">
        <f>data!Z68</f>
        <v>0</v>
      </c>
      <c r="F114" s="287">
        <f>data!AA68</f>
        <v>0</v>
      </c>
      <c r="G114" s="287">
        <f>data!AB68</f>
        <v>8406.9499999999989</v>
      </c>
      <c r="H114" s="287">
        <f>data!AC68</f>
        <v>10869.55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0</v>
      </c>
      <c r="D115" s="287">
        <f>data!Y69</f>
        <v>342.92000000000007</v>
      </c>
      <c r="E115" s="287">
        <f>data!Z69</f>
        <v>0</v>
      </c>
      <c r="F115" s="287">
        <f>data!AA69</f>
        <v>62.64</v>
      </c>
      <c r="G115" s="287">
        <f>data!AB69</f>
        <v>1111412.4</v>
      </c>
      <c r="H115" s="287">
        <f>data!AC69</f>
        <v>44598.19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-1677146.07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1808882.63</v>
      </c>
      <c r="D117" s="287">
        <f>data!Y85</f>
        <v>5306569.8000000007</v>
      </c>
      <c r="E117" s="287">
        <f>data!Z85</f>
        <v>0</v>
      </c>
      <c r="F117" s="287">
        <f>data!AA85</f>
        <v>738077.69</v>
      </c>
      <c r="G117" s="287">
        <f>data!AB85</f>
        <v>9987291.7800000012</v>
      </c>
      <c r="H117" s="287">
        <f>data!AC85</f>
        <v>2618122.3999999994</v>
      </c>
      <c r="I117" s="287">
        <f>data!AD85</f>
        <v>284533.99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1831999</v>
      </c>
      <c r="D119" s="295">
        <f>+data!M690</f>
        <v>2897763</v>
      </c>
      <c r="E119" s="295">
        <f>+data!M691</f>
        <v>0</v>
      </c>
      <c r="F119" s="295">
        <f>+data!M692</f>
        <v>297195</v>
      </c>
      <c r="G119" s="295">
        <f>+data!M693</f>
        <v>4353673</v>
      </c>
      <c r="H119" s="295">
        <f>+data!M694</f>
        <v>1122939</v>
      </c>
      <c r="I119" s="295">
        <f>+data!M695</f>
        <v>64477</v>
      </c>
    </row>
    <row r="120" ht="20.1" customHeight="1">
      <c r="A120" s="279">
        <v>19</v>
      </c>
      <c r="B120" s="295" t="s">
        <v>1014</v>
      </c>
      <c r="C120" s="287">
        <f>data!X87</f>
        <v>34909086.45</v>
      </c>
      <c r="D120" s="287">
        <f>data!Y87</f>
        <v>11596480.089999998</v>
      </c>
      <c r="E120" s="287">
        <f>data!Z87</f>
        <v>0</v>
      </c>
      <c r="F120" s="287">
        <f>data!AA87</f>
        <v>849915.09</v>
      </c>
      <c r="G120" s="287">
        <f>data!AB87</f>
        <v>83355369.219999984</v>
      </c>
      <c r="H120" s="287">
        <f>data!AC87</f>
        <v>33169627.72</v>
      </c>
      <c r="I120" s="287">
        <f>data!AD87</f>
        <v>1024719.22</v>
      </c>
    </row>
    <row r="121" ht="20.1" customHeight="1">
      <c r="A121" s="279">
        <v>20</v>
      </c>
      <c r="B121" s="295" t="s">
        <v>1015</v>
      </c>
      <c r="C121" s="287">
        <f>data!X88</f>
        <v>78352483.39</v>
      </c>
      <c r="D121" s="287">
        <f>data!Y88</f>
        <v>35672008.030000009</v>
      </c>
      <c r="E121" s="287">
        <f>data!Z88</f>
        <v>0</v>
      </c>
      <c r="F121" s="287">
        <f>data!AA88</f>
        <v>5405152.09</v>
      </c>
      <c r="G121" s="287">
        <f>data!AB88</f>
        <v>69233060.63</v>
      </c>
      <c r="H121" s="287">
        <f>data!AC88</f>
        <v>5479286.07</v>
      </c>
      <c r="I121" s="287">
        <f>data!AD88</f>
        <v>33249.86</v>
      </c>
    </row>
    <row r="122" ht="20.1" customHeight="1">
      <c r="A122" s="279">
        <v>21</v>
      </c>
      <c r="B122" s="295" t="s">
        <v>1016</v>
      </c>
      <c r="C122" s="287">
        <f>data!X89</f>
        <v>113261569.84</v>
      </c>
      <c r="D122" s="287">
        <f>data!Y89</f>
        <v>47268488.120000005</v>
      </c>
      <c r="E122" s="287">
        <f>data!Z89</f>
        <v>0</v>
      </c>
      <c r="F122" s="287">
        <f>data!AA89</f>
        <v>6255067.18</v>
      </c>
      <c r="G122" s="287">
        <f>data!AB89</f>
        <v>152588429.84999996</v>
      </c>
      <c r="H122" s="287">
        <f>data!AC89</f>
        <v>38648913.79</v>
      </c>
      <c r="I122" s="287">
        <f>data!AD89</f>
        <v>1057969.08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521</v>
      </c>
      <c r="D124" s="287">
        <f>data!Y90</f>
        <v>10802</v>
      </c>
      <c r="E124" s="287">
        <f>data!Z90</f>
        <v>0</v>
      </c>
      <c r="F124" s="287">
        <f>data!AA90</f>
        <v>567</v>
      </c>
      <c r="G124" s="287">
        <f>data!AB90</f>
        <v>2596.8333333333335</v>
      </c>
      <c r="H124" s="287">
        <f>data!AC90</f>
        <v>1166</v>
      </c>
      <c r="I124" s="287">
        <f>data!AD90</f>
        <v>0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1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149.44110875581328</v>
      </c>
      <c r="D126" s="287">
        <f>data!Y92</f>
        <v>3098.3931991944246</v>
      </c>
      <c r="E126" s="287">
        <f>data!Z92</f>
        <v>0</v>
      </c>
      <c r="F126" s="287">
        <f>data!AA92</f>
        <v>162.63552526784287</v>
      </c>
      <c r="G126" s="287">
        <f>data!AB92</f>
        <v>744.863056789612</v>
      </c>
      <c r="H126" s="287">
        <f>data!AC92</f>
        <v>334.44977506579323</v>
      </c>
      <c r="I126" s="287">
        <f>data!AD92</f>
        <v>0</v>
      </c>
    </row>
    <row r="127" ht="20.1" customHeight="1">
      <c r="A127" s="279">
        <v>25</v>
      </c>
      <c r="B127" s="287" t="s">
        <v>1021</v>
      </c>
      <c r="C127" s="287">
        <f>data!X93</f>
        <v>0</v>
      </c>
      <c r="D127" s="287">
        <f>data!Y93</f>
        <v>26021.329999999998</v>
      </c>
      <c r="E127" s="287">
        <f>data!Z93</f>
        <v>0</v>
      </c>
      <c r="F127" s="287">
        <f>data!AA93</f>
        <v>29292.8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2.1845480769230767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St. Clare Hospital</v>
      </c>
      <c r="G132" s="286"/>
      <c r="H132" s="285" t="str">
        <f>"FYE: "&amp;data!C96</f>
        <v>FYE: 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0</v>
      </c>
      <c r="D137" s="287">
        <f>data!AF59</f>
        <v>0</v>
      </c>
      <c r="E137" s="287">
        <f>data!AG59</f>
        <v>34279</v>
      </c>
      <c r="F137" s="287">
        <f>data!AH59</f>
        <v>0</v>
      </c>
      <c r="G137" s="287">
        <f>data!AI59</f>
        <v>0</v>
      </c>
      <c r="H137" s="287">
        <f>data!AJ59</f>
        <v>222205.17</v>
      </c>
      <c r="I137" s="287">
        <f>data!AK59</f>
        <v>13580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15.723860576923077</v>
      </c>
      <c r="D138" s="294">
        <f>data!AF60</f>
        <v>0</v>
      </c>
      <c r="E138" s="294">
        <f>data!AG60</f>
        <v>53.799653846153845</v>
      </c>
      <c r="F138" s="294">
        <f>data!AH60</f>
        <v>0</v>
      </c>
      <c r="G138" s="294">
        <f>data!AI60</f>
        <v>0</v>
      </c>
      <c r="H138" s="294">
        <f>data!AJ60</f>
        <v>263.53044711538462</v>
      </c>
      <c r="I138" s="294">
        <f>data!AK60</f>
        <v>4.3215625</v>
      </c>
    </row>
    <row r="139" ht="20.1" customHeight="1">
      <c r="A139" s="279">
        <v>6</v>
      </c>
      <c r="B139" s="287" t="s">
        <v>263</v>
      </c>
      <c r="C139" s="287">
        <f>data!AE61</f>
        <v>1551755.1700000002</v>
      </c>
      <c r="D139" s="287">
        <f>data!AF61</f>
        <v>0</v>
      </c>
      <c r="E139" s="287">
        <f>data!AG61</f>
        <v>6985911.2799999993</v>
      </c>
      <c r="F139" s="287">
        <f>data!AH61</f>
        <v>0</v>
      </c>
      <c r="G139" s="287">
        <f>data!AI61</f>
        <v>0</v>
      </c>
      <c r="H139" s="287">
        <f>data!AJ61</f>
        <v>30847253.9</v>
      </c>
      <c r="I139" s="287">
        <f>data!AK61</f>
        <v>471923.61</v>
      </c>
    </row>
    <row r="140" ht="20.1" customHeight="1">
      <c r="A140" s="279">
        <v>7</v>
      </c>
      <c r="B140" s="287" t="s">
        <v>11</v>
      </c>
      <c r="C140" s="287">
        <f>data!AE62</f>
        <v>298740</v>
      </c>
      <c r="D140" s="287">
        <f>data!AF62</f>
        <v>0</v>
      </c>
      <c r="E140" s="287">
        <f>data!AG62</f>
        <v>1345066</v>
      </c>
      <c r="F140" s="287">
        <f>data!AH62</f>
        <v>0</v>
      </c>
      <c r="G140" s="287">
        <f>data!AI62</f>
        <v>0</v>
      </c>
      <c r="H140" s="287">
        <f>data!AJ62</f>
        <v>5938627</v>
      </c>
      <c r="I140" s="287">
        <f>data!AK62</f>
        <v>90853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1229755.7399999998</v>
      </c>
      <c r="F141" s="287">
        <f>data!AH63</f>
        <v>0</v>
      </c>
      <c r="G141" s="287">
        <f>data!AI63</f>
        <v>0</v>
      </c>
      <c r="H141" s="287">
        <f>data!AJ63</f>
        <v>418475.79999999993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39750.950000000004</v>
      </c>
      <c r="D142" s="287">
        <f>data!AF64</f>
        <v>0</v>
      </c>
      <c r="E142" s="287">
        <f>data!AG64</f>
        <v>1258156.1199999997</v>
      </c>
      <c r="F142" s="287">
        <f>data!AH64</f>
        <v>0</v>
      </c>
      <c r="G142" s="287">
        <f>data!AI64</f>
        <v>0</v>
      </c>
      <c r="H142" s="287">
        <f>data!AJ64</f>
        <v>1734467.44</v>
      </c>
      <c r="I142" s="287">
        <f>data!AK64</f>
        <v>1517.64</v>
      </c>
    </row>
    <row r="143" ht="20.1" customHeight="1">
      <c r="A143" s="279">
        <v>10</v>
      </c>
      <c r="B143" s="287" t="s">
        <v>525</v>
      </c>
      <c r="C143" s="287">
        <f>data!AE65</f>
        <v>9918.8599999999988</v>
      </c>
      <c r="D143" s="287">
        <f>data!AF65</f>
        <v>0</v>
      </c>
      <c r="E143" s="287">
        <f>data!AG65</f>
        <v>1077.46</v>
      </c>
      <c r="F143" s="287">
        <f>data!AH65</f>
        <v>0</v>
      </c>
      <c r="G143" s="287">
        <f>data!AI65</f>
        <v>0</v>
      </c>
      <c r="H143" s="287">
        <f>data!AJ65</f>
        <v>117945.64000000001</v>
      </c>
      <c r="I143" s="287">
        <f>data!AK65</f>
        <v>109.14</v>
      </c>
    </row>
    <row r="144" ht="20.1" customHeight="1">
      <c r="A144" s="279">
        <v>11</v>
      </c>
      <c r="B144" s="287" t="s">
        <v>526</v>
      </c>
      <c r="C144" s="287">
        <f>data!AE66</f>
        <v>319955.38</v>
      </c>
      <c r="D144" s="287">
        <f>data!AF66</f>
        <v>0</v>
      </c>
      <c r="E144" s="287">
        <f>data!AG66</f>
        <v>291657.25</v>
      </c>
      <c r="F144" s="287">
        <f>data!AH66</f>
        <v>0</v>
      </c>
      <c r="G144" s="287">
        <f>data!AI66</f>
        <v>0</v>
      </c>
      <c r="H144" s="287">
        <f>data!AJ66</f>
        <v>5715708.25</v>
      </c>
      <c r="I144" s="287">
        <f>data!AK66</f>
        <v>40</v>
      </c>
    </row>
    <row r="145" ht="20.1" customHeight="1">
      <c r="A145" s="279">
        <v>12</v>
      </c>
      <c r="B145" s="287" t="s">
        <v>16</v>
      </c>
      <c r="C145" s="287">
        <f>data!AE67</f>
        <v>168341</v>
      </c>
      <c r="D145" s="287">
        <f>data!AF67</f>
        <v>0</v>
      </c>
      <c r="E145" s="287">
        <f>data!AG67</f>
        <v>350459</v>
      </c>
      <c r="F145" s="287">
        <f>data!AH67</f>
        <v>0</v>
      </c>
      <c r="G145" s="287">
        <f>data!AI67</f>
        <v>0</v>
      </c>
      <c r="H145" s="287">
        <f>data!AJ67</f>
        <v>2308779</v>
      </c>
      <c r="I145" s="287">
        <f>data!AK67</f>
        <v>16846</v>
      </c>
    </row>
    <row r="146" ht="20.1" customHeight="1">
      <c r="A146" s="279">
        <v>13</v>
      </c>
      <c r="B146" s="287" t="s">
        <v>1010</v>
      </c>
      <c r="C146" s="287">
        <f>data!AE68</f>
        <v>204612.5</v>
      </c>
      <c r="D146" s="287">
        <f>data!AF68</f>
        <v>0</v>
      </c>
      <c r="E146" s="287">
        <f>data!AG68</f>
        <v>8059.7800000000007</v>
      </c>
      <c r="F146" s="287">
        <f>data!AH68</f>
        <v>0</v>
      </c>
      <c r="G146" s="287">
        <f>data!AI68</f>
        <v>0</v>
      </c>
      <c r="H146" s="287">
        <f>data!AJ68</f>
        <v>2944504.66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11369.49</v>
      </c>
      <c r="D147" s="287">
        <f>data!AF69</f>
        <v>0</v>
      </c>
      <c r="E147" s="287">
        <f>data!AG69</f>
        <v>103711.94</v>
      </c>
      <c r="F147" s="287">
        <f>data!AH69</f>
        <v>0</v>
      </c>
      <c r="G147" s="287">
        <f>data!AI69</f>
        <v>0</v>
      </c>
      <c r="H147" s="287">
        <f>data!AJ69</f>
        <v>751921.1100000001</v>
      </c>
      <c r="I147" s="287">
        <f>data!AK69</f>
        <v>1269.32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-9000</v>
      </c>
      <c r="F148" s="287">
        <f>-data!AH84</f>
        <v>0</v>
      </c>
      <c r="G148" s="287">
        <f>-data!AI84</f>
        <v>0</v>
      </c>
      <c r="H148" s="287">
        <f>-data!AJ84</f>
        <v>-1101247.29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2604443.3500000006</v>
      </c>
      <c r="D149" s="287">
        <f>data!AF85</f>
        <v>0</v>
      </c>
      <c r="E149" s="287">
        <f>data!AG85</f>
        <v>11564854.569999998</v>
      </c>
      <c r="F149" s="287">
        <f>data!AH85</f>
        <v>0</v>
      </c>
      <c r="G149" s="287">
        <f>data!AI85</f>
        <v>0</v>
      </c>
      <c r="H149" s="287">
        <f>data!AJ85</f>
        <v>49676435.51</v>
      </c>
      <c r="I149" s="287">
        <f>data!AK85</f>
        <v>582558.71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1440288</v>
      </c>
      <c r="D151" s="295">
        <f>+data!M697</f>
        <v>0</v>
      </c>
      <c r="E151" s="295">
        <f>+data!M698</f>
        <v>5675681</v>
      </c>
      <c r="F151" s="295">
        <f>+data!M699</f>
        <v>0</v>
      </c>
      <c r="G151" s="295">
        <f>+data!M700</f>
        <v>0</v>
      </c>
      <c r="H151" s="295">
        <f>+data!M701</f>
        <v>11773427</v>
      </c>
      <c r="I151" s="295">
        <f>+data!M702</f>
        <v>235034</v>
      </c>
    </row>
    <row r="152" ht="20.1" customHeight="1">
      <c r="A152" s="279">
        <v>19</v>
      </c>
      <c r="B152" s="295" t="s">
        <v>1014</v>
      </c>
      <c r="C152" s="287">
        <f>data!AE87</f>
        <v>4655199.31</v>
      </c>
      <c r="D152" s="287">
        <f>data!AF87</f>
        <v>0</v>
      </c>
      <c r="E152" s="287">
        <f>data!AG87</f>
        <v>31334288.749999993</v>
      </c>
      <c r="F152" s="287">
        <f>data!AH87</f>
        <v>0</v>
      </c>
      <c r="G152" s="287">
        <f>data!AI87</f>
        <v>0</v>
      </c>
      <c r="H152" s="287">
        <f>data!AJ87</f>
        <v>180873.39</v>
      </c>
      <c r="I152" s="287">
        <f>data!AK87</f>
        <v>2322014.46</v>
      </c>
    </row>
    <row r="153" ht="20.1" customHeight="1">
      <c r="A153" s="279">
        <v>20</v>
      </c>
      <c r="B153" s="295" t="s">
        <v>1015</v>
      </c>
      <c r="C153" s="287">
        <f>data!AE88</f>
        <v>7607746.62</v>
      </c>
      <c r="D153" s="287">
        <f>data!AF88</f>
        <v>0</v>
      </c>
      <c r="E153" s="287">
        <f>data!AG88</f>
        <v>103817184.14999998</v>
      </c>
      <c r="F153" s="287">
        <f>data!AH88</f>
        <v>0</v>
      </c>
      <c r="G153" s="287">
        <f>data!AI88</f>
        <v>0</v>
      </c>
      <c r="H153" s="287">
        <f>data!AJ88</f>
        <v>85781004.4</v>
      </c>
      <c r="I153" s="287">
        <f>data!AK88</f>
        <v>1310040.16</v>
      </c>
    </row>
    <row r="154" ht="20.1" customHeight="1">
      <c r="A154" s="279">
        <v>21</v>
      </c>
      <c r="B154" s="295" t="s">
        <v>1016</v>
      </c>
      <c r="C154" s="287">
        <f>data!AE89</f>
        <v>12262945.93</v>
      </c>
      <c r="D154" s="287">
        <f>data!AF89</f>
        <v>0</v>
      </c>
      <c r="E154" s="287">
        <f>data!AG89</f>
        <v>135151472.89999998</v>
      </c>
      <c r="F154" s="287">
        <f>data!AH89</f>
        <v>0</v>
      </c>
      <c r="G154" s="287">
        <f>data!AI89</f>
        <v>0</v>
      </c>
      <c r="H154" s="287">
        <f>data!AJ89</f>
        <v>85961877.79</v>
      </c>
      <c r="I154" s="287">
        <f>data!AK89</f>
        <v>3632054.62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6801</v>
      </c>
      <c r="D156" s="287">
        <f>data!AF90</f>
        <v>0</v>
      </c>
      <c r="E156" s="287">
        <f>data!AG90</f>
        <v>10098</v>
      </c>
      <c r="F156" s="287">
        <f>data!AH90</f>
        <v>0</v>
      </c>
      <c r="G156" s="287">
        <f>data!AI90</f>
        <v>0</v>
      </c>
      <c r="H156" s="287">
        <f>data!AJ90</f>
        <v>8996.35</v>
      </c>
      <c r="I156" s="287">
        <f>data!AK90</f>
        <v>684.7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7724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1950.7657977894169</v>
      </c>
      <c r="D158" s="287">
        <f>data!AF92</f>
        <v>0</v>
      </c>
      <c r="E158" s="287">
        <f>data!AG92</f>
        <v>2896.4612595320586</v>
      </c>
      <c r="F158" s="287">
        <f>data!AH92</f>
        <v>0</v>
      </c>
      <c r="G158" s="287">
        <f>data!AI92</f>
        <v>0</v>
      </c>
      <c r="H158" s="287">
        <f>data!AJ92</f>
        <v>2580.4693258260286</v>
      </c>
      <c r="I158" s="287">
        <f>data!AK92</f>
        <v>196.39602143014466</v>
      </c>
    </row>
    <row r="159" ht="20.1" customHeight="1">
      <c r="A159" s="279">
        <v>25</v>
      </c>
      <c r="B159" s="287" t="s">
        <v>1021</v>
      </c>
      <c r="C159" s="287">
        <f>data!AE93</f>
        <v>6573.22</v>
      </c>
      <c r="D159" s="287">
        <f>data!AF93</f>
        <v>0</v>
      </c>
      <c r="E159" s="287">
        <f>data!AG93</f>
        <v>111406.09</v>
      </c>
      <c r="F159" s="287">
        <f>data!AH93</f>
        <v>0</v>
      </c>
      <c r="G159" s="287">
        <f>data!AI93</f>
        <v>0</v>
      </c>
      <c r="H159" s="287">
        <f>data!AJ93</f>
        <v>10644.32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32.133596153846156</v>
      </c>
      <c r="F160" s="294">
        <f>data!AH94</f>
        <v>0</v>
      </c>
      <c r="G160" s="294">
        <f>data!AI94</f>
        <v>0</v>
      </c>
      <c r="H160" s="294">
        <f>data!AJ94</f>
        <v>35.558605769230766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St. Clare Hospital</v>
      </c>
      <c r="G164" s="286"/>
      <c r="H164" s="285" t="str">
        <f>"FYE: "&amp;data!C96</f>
        <v>FYE: 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2225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1.2264278846153844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115900.37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22313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35.120000000000005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512.96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-3000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135761.44999999998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40922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905331.27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314476.62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1219807.8900000001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St. Clare Hospital</v>
      </c>
      <c r="G196" s="286"/>
      <c r="H196" s="285" t="str">
        <f>"FYE: "&amp;data!C96</f>
        <v>FYE: 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117326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10.958817307692305</v>
      </c>
      <c r="G202" s="294">
        <f>data!AW60</f>
        <v>0</v>
      </c>
      <c r="H202" s="294">
        <f>data!AX60</f>
        <v>0</v>
      </c>
      <c r="I202" s="294">
        <f>data!AY60</f>
        <v>32.482557692307694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923619.36999999988</v>
      </c>
      <c r="G203" s="287">
        <f>data!AW61</f>
        <v>0</v>
      </c>
      <c r="H203" s="287">
        <f>data!AX61</f>
        <v>0</v>
      </c>
      <c r="I203" s="287">
        <f>data!AY61</f>
        <v>1733995.69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177813</v>
      </c>
      <c r="G204" s="287">
        <f>data!AW62</f>
        <v>0</v>
      </c>
      <c r="H204" s="287">
        <f>data!AX62</f>
        <v>0</v>
      </c>
      <c r="I204" s="287">
        <f>data!AY62</f>
        <v>333824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414230.2</v>
      </c>
      <c r="G206" s="287">
        <f>data!AW64</f>
        <v>0</v>
      </c>
      <c r="H206" s="287">
        <f>data!AX64</f>
        <v>0</v>
      </c>
      <c r="I206" s="287">
        <f>data!AY64</f>
        <v>633328.5199999999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275.13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316357.09</v>
      </c>
      <c r="G208" s="287">
        <f>data!AW66</f>
        <v>0</v>
      </c>
      <c r="H208" s="287">
        <f>data!AX66</f>
        <v>0</v>
      </c>
      <c r="I208" s="287">
        <f>data!AY66</f>
        <v>344058.33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100144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1086309.4</v>
      </c>
      <c r="G210" s="287">
        <f>data!AW68</f>
        <v>0</v>
      </c>
      <c r="H210" s="287">
        <f>data!AX68</f>
        <v>0</v>
      </c>
      <c r="I210" s="287">
        <f>data!AY68</f>
        <v>16751.83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1492.76</v>
      </c>
      <c r="G211" s="287">
        <f>data!AW69</f>
        <v>0</v>
      </c>
      <c r="H211" s="287">
        <f>data!AX69</f>
        <v>0</v>
      </c>
      <c r="I211" s="287">
        <f>data!AY69</f>
        <v>5079.6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-2080515.2499999998</v>
      </c>
      <c r="G212" s="287">
        <f>-data!AW84</f>
        <v>0</v>
      </c>
      <c r="H212" s="287">
        <f>-data!AX84</f>
        <v>0</v>
      </c>
      <c r="I212" s="287">
        <f>-data!AY84</f>
        <v>-494891.91000000003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839306.5699999996</v>
      </c>
      <c r="G213" s="287">
        <f>data!AW85</f>
        <v>0</v>
      </c>
      <c r="H213" s="287">
        <f>data!AX85</f>
        <v>0</v>
      </c>
      <c r="I213" s="287">
        <f>data!AY85</f>
        <v>2672565.19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211997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518371.63000000006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5074.43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523446.06000000006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2.3746634615384616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St. Clare Hospital</v>
      </c>
      <c r="G228" s="286"/>
      <c r="H228" s="285" t="str">
        <f>"FYE: "&amp;data!C96</f>
        <v>FYE: 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55354</v>
      </c>
      <c r="D233" s="287">
        <f>data!BA59</f>
        <v>0</v>
      </c>
      <c r="E233" s="299"/>
      <c r="F233" s="299"/>
      <c r="G233" s="299"/>
      <c r="H233" s="287">
        <f>data!BE59</f>
        <v>166264.39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1.0040673076923077</v>
      </c>
      <c r="E234" s="294">
        <f>data!BB60</f>
        <v>0</v>
      </c>
      <c r="F234" s="294">
        <f>data!BC60</f>
        <v>0.086543269230769229</v>
      </c>
      <c r="G234" s="294">
        <f>data!BD60</f>
        <v>0</v>
      </c>
      <c r="H234" s="294">
        <f>data!BE60</f>
        <v>5.1528125</v>
      </c>
      <c r="I234" s="294">
        <f>data!BF60</f>
        <v>26.177326923076922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57697.01</v>
      </c>
      <c r="E235" s="287">
        <f>data!BB61</f>
        <v>0</v>
      </c>
      <c r="F235" s="287">
        <f>data!BC61</f>
        <v>6122.6100000000006</v>
      </c>
      <c r="G235" s="287">
        <f>data!BD61</f>
        <v>0</v>
      </c>
      <c r="H235" s="287">
        <f>data!BE61</f>
        <v>378794.31999999995</v>
      </c>
      <c r="I235" s="287">
        <f>data!BF61</f>
        <v>1759238.71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11108</v>
      </c>
      <c r="E236" s="287">
        <f>data!BB62</f>
        <v>0</v>
      </c>
      <c r="F236" s="287">
        <f>data!BC62</f>
        <v>1179</v>
      </c>
      <c r="G236" s="287">
        <f>data!BD62</f>
        <v>0</v>
      </c>
      <c r="H236" s="287">
        <f>data!BE62</f>
        <v>72924</v>
      </c>
      <c r="I236" s="287">
        <f>data!BF62</f>
        <v>339026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-21.98</v>
      </c>
      <c r="H238" s="287">
        <f>data!BE64</f>
        <v>19960.01</v>
      </c>
      <c r="I238" s="287">
        <f>data!BF64</f>
        <v>155199.30000000002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891960.65</v>
      </c>
      <c r="I239" s="287">
        <f>data!BF65</f>
        <v>373.57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2856612.24</v>
      </c>
      <c r="I240" s="287">
        <f>data!BF66</f>
        <v>227882.56</v>
      </c>
    </row>
    <row r="241" ht="20.1" customHeight="1">
      <c r="A241" s="279">
        <v>12</v>
      </c>
      <c r="B241" s="287" t="s">
        <v>16</v>
      </c>
      <c r="C241" s="287">
        <f>data!AZ67</f>
        <v>106708</v>
      </c>
      <c r="D241" s="287">
        <f>data!BA67</f>
        <v>11244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486617</v>
      </c>
      <c r="I241" s="287">
        <f>data!BF67</f>
        <v>44728</v>
      </c>
    </row>
    <row r="242" ht="20.1" customHeight="1">
      <c r="A242" s="279">
        <v>13</v>
      </c>
      <c r="B242" s="287" t="s">
        <v>1010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1014261.47</v>
      </c>
      <c r="H242" s="287">
        <f>data!BE68</f>
        <v>2682.88</v>
      </c>
      <c r="I242" s="287">
        <f>data!BF68</f>
        <v>863.54</v>
      </c>
    </row>
    <row r="243" ht="20.1" customHeight="1">
      <c r="A243" s="279">
        <v>14</v>
      </c>
      <c r="B243" s="287" t="s">
        <v>1011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2122.3299999999981</v>
      </c>
      <c r="I243" s="287">
        <f>data!BF69</f>
        <v>3180.33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-185.66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106708</v>
      </c>
      <c r="D245" s="287">
        <f>data!BA85</f>
        <v>80049.010000000009</v>
      </c>
      <c r="E245" s="287">
        <f>data!BB85</f>
        <v>0</v>
      </c>
      <c r="F245" s="287">
        <f>data!BC85</f>
        <v>7301.6100000000006</v>
      </c>
      <c r="G245" s="287">
        <f>data!BD85</f>
        <v>1014239.49</v>
      </c>
      <c r="H245" s="287">
        <f>data!BE85</f>
        <v>4711487.7700000005</v>
      </c>
      <c r="I245" s="287">
        <f>data!BF85</f>
        <v>2530492.01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4337</v>
      </c>
      <c r="D252" s="303">
        <f>data!BA90</f>
        <v>457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14485</v>
      </c>
      <c r="I252" s="303">
        <f>data!BF90</f>
        <v>1306</v>
      </c>
    </row>
    <row r="253" ht="20.1" customHeight="1">
      <c r="A253" s="279">
        <v>23</v>
      </c>
      <c r="B253" s="287" t="s">
        <v>1019</v>
      </c>
      <c r="C253" s="303">
        <f>data!AZ91</f>
        <v>3357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131.08365969559824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St. Clare Hospital</v>
      </c>
      <c r="G260" s="286"/>
      <c r="H260" s="285" t="str">
        <f>"FYE: "&amp;data!C96</f>
        <v>FYE: 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14797.880000000001</v>
      </c>
      <c r="F270" s="287">
        <f>data!BJ64</f>
        <v>0</v>
      </c>
      <c r="G270" s="287">
        <f>data!BK64</f>
        <v>0</v>
      </c>
      <c r="H270" s="287">
        <f>data!BL64</f>
        <v>24447.66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141.14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7461497.33</v>
      </c>
      <c r="H272" s="287">
        <f>data!BL66</f>
        <v>3342043.76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11023</v>
      </c>
      <c r="D273" s="287">
        <f>data!BH67</f>
        <v>0</v>
      </c>
      <c r="E273" s="287">
        <f>data!BI67</f>
        <v>5656</v>
      </c>
      <c r="F273" s="287">
        <f>data!BJ67</f>
        <v>0</v>
      </c>
      <c r="G273" s="287">
        <f>data!BK67</f>
        <v>0</v>
      </c>
      <c r="H273" s="287">
        <f>data!BL67</f>
        <v>52456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0</v>
      </c>
      <c r="D274" s="287">
        <f>data!BH68</f>
        <v>0</v>
      </c>
      <c r="E274" s="287">
        <f>data!BI68</f>
        <v>588.46</v>
      </c>
      <c r="F274" s="287">
        <f>data!BJ68</f>
        <v>0</v>
      </c>
      <c r="G274" s="287">
        <f>data!BK68</f>
        <v>0</v>
      </c>
      <c r="H274" s="287">
        <f>data!BL68</f>
        <v>10197.13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0</v>
      </c>
      <c r="D275" s="287">
        <f>data!BH69</f>
        <v>0</v>
      </c>
      <c r="E275" s="287">
        <f>data!BI69</f>
        <v>-83.7</v>
      </c>
      <c r="F275" s="287">
        <f>data!BJ69</f>
        <v>0</v>
      </c>
      <c r="G275" s="287">
        <f>data!BK69</f>
        <v>42140</v>
      </c>
      <c r="H275" s="287">
        <f>data!BL69</f>
        <v>1494.01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-18824.92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11023</v>
      </c>
      <c r="D277" s="287">
        <f>data!BH85</f>
        <v>0</v>
      </c>
      <c r="E277" s="287">
        <f>data!BI85</f>
        <v>2133.7200000000012</v>
      </c>
      <c r="F277" s="287">
        <f>data!BJ85</f>
        <v>0</v>
      </c>
      <c r="G277" s="287">
        <f>data!BK85</f>
        <v>7503637.33</v>
      </c>
      <c r="H277" s="287">
        <f>data!BL85</f>
        <v>3430779.6999999993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448</v>
      </c>
      <c r="D284" s="303">
        <f>data!BH90</f>
        <v>0</v>
      </c>
      <c r="E284" s="303">
        <f>data!BI90</f>
        <v>121</v>
      </c>
      <c r="F284" s="303">
        <f>data!BJ90</f>
        <v>0</v>
      </c>
      <c r="G284" s="303">
        <f>data!BK90</f>
        <v>0</v>
      </c>
      <c r="H284" s="303">
        <f>data!BL90</f>
        <v>2132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0</v>
      </c>
      <c r="E286" s="303">
        <f>data!BI92</f>
        <v>34.707052129469112</v>
      </c>
      <c r="F286" s="302" t="str">
        <f>IF(data!BJ78&gt;0,data!BJ78,"")</f>
      </c>
      <c r="G286" s="303">
        <f>data!BK92</f>
        <v>0</v>
      </c>
      <c r="H286" s="303">
        <f>data!BL92</f>
        <v>611.53252181841447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St. Clare Hospital</v>
      </c>
      <c r="G292" s="286"/>
      <c r="H292" s="285" t="str">
        <f>"FYE: "&amp;data!C96</f>
        <v>FYE: 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4.1631346153846156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0.0057692307692307696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547934.66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443.15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131491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85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36571.92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271609.8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846216</v>
      </c>
      <c r="D305" s="287">
        <f>data!BO67</f>
        <v>2952</v>
      </c>
      <c r="E305" s="287">
        <f>data!BP67</f>
        <v>0</v>
      </c>
      <c r="F305" s="287">
        <f>data!BQ67</f>
        <v>0</v>
      </c>
      <c r="G305" s="287">
        <f>data!BR67</f>
        <v>28270</v>
      </c>
      <c r="H305" s="287">
        <f>data!BS67</f>
        <v>24850</v>
      </c>
      <c r="I305" s="287">
        <f>data!BT67</f>
        <v>6594</v>
      </c>
    </row>
    <row r="306" ht="20.1" customHeight="1">
      <c r="A306" s="279">
        <v>13</v>
      </c>
      <c r="B306" s="287" t="s">
        <v>1010</v>
      </c>
      <c r="C306" s="287">
        <f>data!BN68</f>
        <v>185909.08000000002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112038.69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-19326.14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-296.21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2131771.1500000004</v>
      </c>
      <c r="D309" s="287">
        <f>data!BO85</f>
        <v>2952</v>
      </c>
      <c r="E309" s="287">
        <f>data!BP85</f>
        <v>0</v>
      </c>
      <c r="F309" s="287">
        <f>data!BQ85</f>
        <v>0</v>
      </c>
      <c r="G309" s="287">
        <f>data!BR85</f>
        <v>9175.8000000000029</v>
      </c>
      <c r="H309" s="287">
        <f>data!BS85</f>
        <v>24850</v>
      </c>
      <c r="I309" s="287">
        <f>data!BT85</f>
        <v>6594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33864.84</v>
      </c>
      <c r="D316" s="303">
        <f>data!BO90</f>
        <v>120</v>
      </c>
      <c r="E316" s="303">
        <f>data!BP90</f>
        <v>0</v>
      </c>
      <c r="F316" s="303">
        <f>data!BQ90</f>
        <v>0</v>
      </c>
      <c r="G316" s="303">
        <f>data!BR90</f>
        <v>1149</v>
      </c>
      <c r="H316" s="303">
        <f>data!BS90</f>
        <v>1010</v>
      </c>
      <c r="I316" s="303">
        <f>data!BT90</f>
        <v>268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289.703492981519</v>
      </c>
      <c r="I318" s="303">
        <f>data!BT92</f>
        <v>76.8718179396506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St. Clare Hospital</v>
      </c>
      <c r="G324" s="286"/>
      <c r="H324" s="285" t="str">
        <f>"FYE: "&amp;data!C96</f>
        <v>FYE: 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15.266697115384616</v>
      </c>
      <c r="H330" s="294">
        <f>data!BZ60</f>
        <v>0.046394230769230771</v>
      </c>
      <c r="I330" s="294">
        <f>data!CA60</f>
        <v>2.8981153846153846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1605397.8799999997</v>
      </c>
      <c r="H331" s="306">
        <f>data!BZ61</f>
        <v>9486.96</v>
      </c>
      <c r="I331" s="306">
        <f>data!CA61</f>
        <v>345637.74000000005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309660</v>
      </c>
      <c r="H332" s="306">
        <f>data!BZ62</f>
        <v>1826</v>
      </c>
      <c r="I332" s="306">
        <f>data!CA62</f>
        <v>66804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4340.5</v>
      </c>
      <c r="H334" s="306">
        <f>data!BZ64</f>
        <v>0</v>
      </c>
      <c r="I334" s="306">
        <f>data!CA64</f>
        <v>0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1245.69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65954.17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1640</v>
      </c>
      <c r="E337" s="306">
        <f>data!BW67</f>
        <v>0</v>
      </c>
      <c r="F337" s="306">
        <f>data!BX67</f>
        <v>5954</v>
      </c>
      <c r="G337" s="306">
        <f>data!BY67</f>
        <v>175147</v>
      </c>
      <c r="H337" s="306">
        <f>data!BZ67</f>
        <v>0</v>
      </c>
      <c r="I337" s="306">
        <f>data!CA67</f>
        <v>23120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31098.010000000002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19435.35</v>
      </c>
      <c r="H339" s="306">
        <f>data!BZ69</f>
        <v>0</v>
      </c>
      <c r="I339" s="306">
        <f>data!CA69</f>
        <v>1393.51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1640</v>
      </c>
      <c r="E341" s="287">
        <f>data!BW85</f>
        <v>0</v>
      </c>
      <c r="F341" s="287">
        <f>data!BX85</f>
        <v>5954</v>
      </c>
      <c r="G341" s="287">
        <f>data!BY85</f>
        <v>2212278.5999999992</v>
      </c>
      <c r="H341" s="287">
        <f>data!BZ85</f>
        <v>11312.96</v>
      </c>
      <c r="I341" s="287">
        <f>data!CA85</f>
        <v>436955.25000000006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66.666666666666671</v>
      </c>
      <c r="E348" s="303">
        <f>data!BW90</f>
        <v>0</v>
      </c>
      <c r="F348" s="303">
        <f>data!BX90</f>
        <v>242</v>
      </c>
      <c r="G348" s="303">
        <f>data!BY90</f>
        <v>377</v>
      </c>
      <c r="H348" s="303">
        <f>data!BZ90</f>
        <v>0</v>
      </c>
      <c r="I348" s="303">
        <f>data!CA90</f>
        <v>859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19.122342771057365</v>
      </c>
      <c r="E350" s="303">
        <f>data!BW92</f>
        <v>0</v>
      </c>
      <c r="F350" s="303">
        <f>data!BX92</f>
        <v>69.414104258938224</v>
      </c>
      <c r="G350" s="303">
        <f>data!BY92</f>
        <v>108.13684837032939</v>
      </c>
      <c r="H350" s="303">
        <f>data!BZ92</f>
        <v>0</v>
      </c>
      <c r="I350" s="303">
        <f>data!CA92</f>
        <v>246.3913866050741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St. Clare Hospital</v>
      </c>
      <c r="G356" s="286"/>
      <c r="H356" s="285" t="str">
        <f>"FYE: "&amp;data!C96</f>
        <v>FYE: 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1.8771298076923075</v>
      </c>
      <c r="E362" s="309"/>
      <c r="F362" s="297"/>
      <c r="G362" s="297"/>
      <c r="H362" s="297"/>
      <c r="I362" s="310">
        <f>data!CE60</f>
        <v>851.55573557692333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568522.88</v>
      </c>
      <c r="E363" s="311"/>
      <c r="F363" s="311"/>
      <c r="G363" s="311"/>
      <c r="H363" s="311"/>
      <c r="I363" s="306">
        <f>data!CE61</f>
        <v>96314135.519999981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109450</v>
      </c>
      <c r="E364" s="311"/>
      <c r="F364" s="311"/>
      <c r="G364" s="311"/>
      <c r="H364" s="311"/>
      <c r="I364" s="306">
        <f>data!CE62</f>
        <v>18573928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4767692.57</v>
      </c>
      <c r="E365" s="311"/>
      <c r="F365" s="311"/>
      <c r="G365" s="311"/>
      <c r="H365" s="311"/>
      <c r="I365" s="306">
        <f>data!CE63</f>
        <v>8083635.23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-38909.659999999996</v>
      </c>
      <c r="E366" s="311"/>
      <c r="F366" s="311"/>
      <c r="G366" s="311"/>
      <c r="H366" s="311"/>
      <c r="I366" s="306">
        <f>data!CE64</f>
        <v>26711514.32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1053204.54</v>
      </c>
    </row>
    <row r="368" ht="20.1" customHeight="1">
      <c r="A368" s="279">
        <v>11</v>
      </c>
      <c r="B368" s="287" t="s">
        <v>526</v>
      </c>
      <c r="C368" s="306">
        <f>data!CB66</f>
        <v>33258</v>
      </c>
      <c r="D368" s="306">
        <f>data!CC66</f>
        <v>21866929.080000002</v>
      </c>
      <c r="E368" s="311"/>
      <c r="F368" s="311"/>
      <c r="G368" s="311"/>
      <c r="H368" s="311"/>
      <c r="I368" s="306">
        <f>data!CE66</f>
        <v>47578270.78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598711</v>
      </c>
      <c r="E369" s="311"/>
      <c r="F369" s="311"/>
      <c r="G369" s="311"/>
      <c r="H369" s="311"/>
      <c r="I369" s="306">
        <f>data!CE67</f>
        <v>9089413</v>
      </c>
    </row>
    <row r="370" ht="20.1" customHeight="1">
      <c r="A370" s="279">
        <v>13</v>
      </c>
      <c r="B370" s="287" t="s">
        <v>1010</v>
      </c>
      <c r="C370" s="306">
        <f>data!CB68</f>
        <v>0</v>
      </c>
      <c r="D370" s="306">
        <f>data!CC68</f>
        <v>197151.86000000013</v>
      </c>
      <c r="E370" s="311"/>
      <c r="F370" s="311"/>
      <c r="G370" s="311"/>
      <c r="H370" s="311"/>
      <c r="I370" s="306">
        <f>data!CE68</f>
        <v>6210675.93</v>
      </c>
    </row>
    <row r="371" ht="20.1" customHeight="1">
      <c r="A371" s="279">
        <v>14</v>
      </c>
      <c r="B371" s="287" t="s">
        <v>1011</v>
      </c>
      <c r="C371" s="306">
        <f>data!CB69</f>
        <v>0</v>
      </c>
      <c r="D371" s="306">
        <f>data!CC69</f>
        <v>262691.89999999944</v>
      </c>
      <c r="E371" s="306">
        <f>data!CD69</f>
        <v>7210540.74</v>
      </c>
      <c r="F371" s="311"/>
      <c r="G371" s="311"/>
      <c r="H371" s="311"/>
      <c r="I371" s="306">
        <f>data!CE69</f>
        <v>15698727.27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-434381.72000000003</v>
      </c>
      <c r="F372" s="297"/>
      <c r="G372" s="297"/>
      <c r="H372" s="297"/>
      <c r="I372" s="287">
        <f>-data!CE84</f>
        <v>-5858442.63</v>
      </c>
    </row>
    <row r="373" ht="20.1" customHeight="1">
      <c r="A373" s="279">
        <v>16</v>
      </c>
      <c r="B373" s="295" t="s">
        <v>1012</v>
      </c>
      <c r="C373" s="306">
        <f>data!CB85</f>
        <v>33258</v>
      </c>
      <c r="D373" s="306">
        <f>data!CC85</f>
        <v>28332239.63</v>
      </c>
      <c r="E373" s="306">
        <f>data!CD85</f>
        <v>6776159.0200000005</v>
      </c>
      <c r="F373" s="311"/>
      <c r="G373" s="311"/>
      <c r="H373" s="311"/>
      <c r="I373" s="287">
        <f>data!CE85</f>
        <v>217596619.32999998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469051921.79999995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589553442.25999987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1058605364.0599998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166264.38999999999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117326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31710.929999999997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530844.78999999992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298.24384615384622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132</v>
      </c>
      <c r="C2" s="12" t="str">
        <f>SUBSTITUTE(LEFT(data!C98,49),",","")</f>
        <v>St. Clare Hospital</v>
      </c>
      <c r="D2" s="12" t="str">
        <f>LEFT(data!C99,49)</f>
        <v>11315 Bridgeport Way SW</v>
      </c>
      <c r="E2" s="12" t="str">
        <f>RIGHT(data!C100,100)</f>
        <v>Lakewood</v>
      </c>
      <c r="F2" s="12" t="str">
        <f>RIGHT(data!C101,100)</f>
        <v>WA</v>
      </c>
      <c r="G2" s="12" t="str">
        <f>RIGHT(data!C102,100)</f>
        <v>98500</v>
      </c>
      <c r="H2" s="12" t="str">
        <f>RIGHT(data!C103,100)</f>
        <v>Pierce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253-588-1711</v>
      </c>
      <c r="L2" s="12" t="str">
        <f>LEFT(data!C107,49)</f>
        <v>253-588-1711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132</v>
      </c>
      <c r="B2" s="224" t="str">
        <f>RIGHT(data!C96,4)</f>
        <v>2022</v>
      </c>
      <c r="C2" s="16" t="s">
        <v>1170</v>
      </c>
      <c r="D2" s="223">
        <f>ROUND(data!C181,0)</f>
        <v>5335889</v>
      </c>
      <c r="E2" s="223">
        <f>ROUND(data!C182,0)</f>
        <v>-90942</v>
      </c>
      <c r="F2" s="223">
        <f>ROUND(data!C183,0)</f>
        <v>694718</v>
      </c>
      <c r="G2" s="223">
        <f>ROUND(data!C184,0)</f>
        <v>7739330</v>
      </c>
      <c r="H2" s="223">
        <f>ROUND(data!C185,0)</f>
        <v>142011</v>
      </c>
      <c r="I2" s="223">
        <f>ROUND(data!C186,0)</f>
        <v>3660340</v>
      </c>
      <c r="J2" s="223">
        <f>ROUND(data!C187+data!C188,0)</f>
        <v>1092582</v>
      </c>
      <c r="K2" s="223">
        <f>ROUND(data!C191,0)</f>
        <v>3680642</v>
      </c>
      <c r="L2" s="223">
        <f>ROUND(data!C192,0)</f>
        <v>2530034</v>
      </c>
      <c r="M2" s="223">
        <f>ROUND(data!C195,0)</f>
        <v>1422421</v>
      </c>
      <c r="N2" s="223">
        <f>ROUND(data!C196,0)</f>
        <v>-769413</v>
      </c>
      <c r="O2" s="223">
        <f>ROUND(data!C199,0)</f>
        <v>72658</v>
      </c>
      <c r="P2" s="223">
        <f>ROUND(data!C200,0)</f>
        <v>6471496</v>
      </c>
      <c r="Q2" s="223">
        <f>ROUND(data!C201,0)</f>
        <v>0</v>
      </c>
      <c r="R2" s="223">
        <f>ROUND(data!C204,0)</f>
        <v>0</v>
      </c>
      <c r="S2" s="223">
        <f>ROUND(data!C205,0)</f>
        <v>13380</v>
      </c>
      <c r="T2" s="223">
        <f>ROUND(data!B211,0)</f>
        <v>1860281</v>
      </c>
      <c r="U2" s="223">
        <f>ROUND(data!C211,0)</f>
        <v>0</v>
      </c>
      <c r="V2" s="223">
        <f>ROUND(data!D211,0)</f>
        <v>0</v>
      </c>
      <c r="W2" s="223">
        <f>ROUND(data!B212,0)</f>
        <v>1808999</v>
      </c>
      <c r="X2" s="223">
        <f>ROUND(data!C212,0)</f>
        <v>0</v>
      </c>
      <c r="Y2" s="223">
        <f>ROUND(data!D212,0)</f>
        <v>0</v>
      </c>
      <c r="Z2" s="223">
        <f>ROUND(data!B213,0)</f>
        <v>30083486</v>
      </c>
      <c r="AA2" s="223">
        <f>ROUND(data!C213,0)</f>
        <v>0</v>
      </c>
      <c r="AB2" s="223">
        <f>ROUND(data!D213,0)</f>
        <v>0</v>
      </c>
      <c r="AC2" s="223">
        <f>ROUND(data!B214,0)</f>
        <v>8616836</v>
      </c>
      <c r="AD2" s="223">
        <f>ROUND(data!C214,0)</f>
        <v>93703</v>
      </c>
      <c r="AE2" s="223">
        <f>ROUND(data!D214,0)</f>
        <v>0</v>
      </c>
      <c r="AF2" s="223">
        <f>ROUND(data!B215,0)</f>
        <v>16329240</v>
      </c>
      <c r="AG2" s="223">
        <f>ROUND(data!C215,0)</f>
        <v>1403340</v>
      </c>
      <c r="AH2" s="223">
        <f>ROUND(data!D215,0)</f>
        <v>0</v>
      </c>
      <c r="AI2" s="223">
        <f>ROUND(data!B216,0)</f>
        <v>75029005</v>
      </c>
      <c r="AJ2" s="223">
        <f>ROUND(data!C216,0)</f>
        <v>4168365</v>
      </c>
      <c r="AK2" s="223">
        <f>ROUND(data!D216,0)</f>
        <v>741047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9225591</v>
      </c>
      <c r="AP2" s="223">
        <f>ROUND(data!C218,0)</f>
        <v>850029</v>
      </c>
      <c r="AQ2" s="223">
        <f>ROUND(data!D218,0)</f>
        <v>1671</v>
      </c>
      <c r="AR2" s="223">
        <f>ROUND(data!B219,0)</f>
        <v>2501236</v>
      </c>
      <c r="AS2" s="223">
        <f>ROUND(data!C219,0)</f>
        <v>-1808856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1007293</v>
      </c>
      <c r="AY2" s="223">
        <f>ROUND(data!C225,0)</f>
        <v>47890</v>
      </c>
      <c r="AZ2" s="223">
        <f>ROUND(data!D225,0)</f>
        <v>0</v>
      </c>
      <c r="BA2" s="223">
        <f>ROUND(data!B226,0)</f>
        <v>14871877</v>
      </c>
      <c r="BB2" s="223">
        <f>ROUND(data!C226,0)</f>
        <v>802115</v>
      </c>
      <c r="BC2" s="223">
        <f>ROUND(data!D226,0)</f>
        <v>0</v>
      </c>
      <c r="BD2" s="223">
        <f>ROUND(data!B227,0)</f>
        <v>3661854</v>
      </c>
      <c r="BE2" s="223">
        <f>ROUND(data!C227,0)</f>
        <v>404481</v>
      </c>
      <c r="BF2" s="223">
        <f>ROUND(data!D227,0)</f>
        <v>-13007</v>
      </c>
      <c r="BG2" s="223">
        <f>ROUND(data!B228,0)</f>
        <v>12228426</v>
      </c>
      <c r="BH2" s="223">
        <f>ROUND(data!C228,0)</f>
        <v>737028</v>
      </c>
      <c r="BI2" s="223">
        <f>ROUND(data!D228,0)</f>
        <v>-18970</v>
      </c>
      <c r="BJ2" s="223">
        <f>ROUND(data!B229,0)</f>
        <v>63228444</v>
      </c>
      <c r="BK2" s="223">
        <f>ROUND(data!C229,0)</f>
        <v>6573168</v>
      </c>
      <c r="BL2" s="223">
        <f>ROUND(data!D229,0)</f>
        <v>2111824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6483711</v>
      </c>
      <c r="BQ2" s="223">
        <f>ROUND(data!C231,0)</f>
        <v>524729</v>
      </c>
      <c r="BR2" s="223">
        <f>ROUND(data!D231,0)</f>
        <v>-527013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399453653</v>
      </c>
      <c r="BW2" s="223">
        <f>ROUND(data!C240,0)</f>
        <v>255940783</v>
      </c>
      <c r="BX2" s="223">
        <f>ROUND(data!C241,0)</f>
        <v>0</v>
      </c>
      <c r="BY2" s="223">
        <f>ROUND(data!C242,0)</f>
        <v>72419163</v>
      </c>
      <c r="BZ2" s="223">
        <f>ROUND(data!C243,0)</f>
        <v>111957904</v>
      </c>
      <c r="CA2" s="223">
        <f>ROUND(data!C244,0)</f>
        <v>11352425</v>
      </c>
      <c r="CB2" s="223">
        <f>ROUND(data!C247,0)</f>
        <v>4723</v>
      </c>
      <c r="CC2" s="223">
        <f>ROUND(data!C249,0)</f>
        <v>1217125</v>
      </c>
      <c r="CD2" s="223">
        <f>ROUND(data!C250,0)</f>
        <v>10611650</v>
      </c>
      <c r="CE2" s="223">
        <f>ROUND(data!C254+data!C255,0)</f>
        <v>10251011</v>
      </c>
      <c r="CF2" s="223">
        <f>data!D237</f>
        <v>6573109.14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132</v>
      </c>
      <c r="B2" s="16" t="str">
        <f>RIGHT(data!C96,4)</f>
        <v>2022</v>
      </c>
      <c r="C2" s="16" t="s">
        <v>1170</v>
      </c>
      <c r="D2" s="222">
        <f>ROUND(data!C127,0)</f>
        <v>4727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34442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10</v>
      </c>
      <c r="M2" s="222">
        <f>ROUND(data!C133,0)</f>
        <v>21</v>
      </c>
      <c r="N2" s="222">
        <f>ROUND(data!C134,0)</f>
        <v>71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106</v>
      </c>
      <c r="X2" s="222">
        <f>ROUND(data!C145,0)</f>
        <v>0</v>
      </c>
      <c r="Y2" s="222">
        <f>ROUND(data!B154,0)</f>
        <v>2468</v>
      </c>
      <c r="Z2" s="222">
        <f>ROUND(data!B155,0)</f>
        <v>19994</v>
      </c>
      <c r="AA2" s="222">
        <f>ROUND(data!B156,0)</f>
        <v>0</v>
      </c>
      <c r="AB2" s="222">
        <f>ROUND(data!B157,0)</f>
        <v>257231651</v>
      </c>
      <c r="AC2" s="222">
        <f>ROUND(data!B158,0)</f>
        <v>212944059</v>
      </c>
      <c r="AD2" s="222">
        <f>ROUND(data!C154,0)</f>
        <v>1353</v>
      </c>
      <c r="AE2" s="222">
        <f>ROUND(data!C155,0)</f>
        <v>9077</v>
      </c>
      <c r="AF2" s="222">
        <f>ROUND(data!C156,0)</f>
        <v>0</v>
      </c>
      <c r="AG2" s="222">
        <f>ROUND(data!C157,0)</f>
        <v>130921620</v>
      </c>
      <c r="AH2" s="222">
        <f>ROUND(data!C158,0)</f>
        <v>161264905</v>
      </c>
      <c r="AI2" s="222">
        <f>ROUND(data!D154,0)</f>
        <v>906</v>
      </c>
      <c r="AJ2" s="222">
        <f>ROUND(data!D155,0)</f>
        <v>5371</v>
      </c>
      <c r="AK2" s="222">
        <f>ROUND(data!D156,0)</f>
        <v>0</v>
      </c>
      <c r="AL2" s="222">
        <f>ROUND(data!D157,0)</f>
        <v>80898651</v>
      </c>
      <c r="AM2" s="222">
        <f>ROUND(data!D158,0)</f>
        <v>215344478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132</v>
      </c>
      <c r="B2" s="224" t="str">
        <f>RIGHT(data!C96,4)</f>
        <v>2022</v>
      </c>
      <c r="C2" s="16" t="s">
        <v>1170</v>
      </c>
      <c r="D2" s="222">
        <f>ROUND(data!C266,0)</f>
        <v>-956647</v>
      </c>
      <c r="E2" s="222">
        <f>ROUND(data!C267,0)</f>
        <v>0</v>
      </c>
      <c r="F2" s="222">
        <f>ROUND(data!C268,0)</f>
        <v>153601442</v>
      </c>
      <c r="G2" s="222">
        <f>ROUND(data!C269,0)</f>
        <v>130704970</v>
      </c>
      <c r="H2" s="222">
        <f>ROUND(data!C270,0)</f>
        <v>0</v>
      </c>
      <c r="I2" s="222">
        <f>ROUND(data!C271,0)</f>
        <v>1936023</v>
      </c>
      <c r="J2" s="222">
        <f>ROUND(data!C272,0)</f>
        <v>0</v>
      </c>
      <c r="K2" s="222">
        <f>ROUND(data!C273,0)</f>
        <v>5089813</v>
      </c>
      <c r="L2" s="222">
        <f>ROUND(data!C274,0)</f>
        <v>474525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1860281</v>
      </c>
      <c r="R2" s="222">
        <f>ROUND(data!C284,0)</f>
        <v>1808999</v>
      </c>
      <c r="S2" s="222">
        <f>ROUND(data!C285,0)</f>
        <v>30083486</v>
      </c>
      <c r="T2" s="222">
        <f>ROUND(data!C286,0)</f>
        <v>8710539</v>
      </c>
      <c r="U2" s="222">
        <f>ROUND(data!C287,0)</f>
        <v>17732579</v>
      </c>
      <c r="V2" s="222">
        <f>ROUND(data!C288,0)</f>
        <v>78456323</v>
      </c>
      <c r="W2" s="222">
        <f>ROUND(data!C289,0)</f>
        <v>10073949</v>
      </c>
      <c r="X2" s="222">
        <f>ROUND(data!C290,0)</f>
        <v>692380</v>
      </c>
      <c r="Y2" s="222">
        <f>ROUND(data!C291,0)</f>
        <v>0</v>
      </c>
      <c r="Z2" s="222">
        <f>ROUND(data!C292,0)</f>
        <v>109018182</v>
      </c>
      <c r="AA2" s="222">
        <f>ROUND(data!C295,0)</f>
        <v>0</v>
      </c>
      <c r="AB2" s="222">
        <f>ROUND(data!C296,0)</f>
        <v>0</v>
      </c>
      <c r="AC2" s="222">
        <f>ROUND(data!C297,0)</f>
        <v>12514838</v>
      </c>
      <c r="AD2" s="222">
        <f>ROUND(data!C298,0)</f>
        <v>16090765</v>
      </c>
      <c r="AE2" s="222">
        <f>ROUND(data!C302,0)</f>
        <v>1333043</v>
      </c>
      <c r="AF2" s="222">
        <f>ROUND(data!C303,0)</f>
        <v>0</v>
      </c>
      <c r="AG2" s="222">
        <f>ROUND(data!C304,0)</f>
        <v>0</v>
      </c>
      <c r="AH2" s="222">
        <f>ROUND(data!C305,0)</f>
        <v>31414</v>
      </c>
      <c r="AI2" s="222">
        <f>ROUND(data!C314,0)</f>
        <v>0</v>
      </c>
      <c r="AJ2" s="222">
        <f>ROUND(data!C315,0)</f>
        <v>42809</v>
      </c>
      <c r="AK2" s="222">
        <f>ROUND(data!C316,0)</f>
        <v>9952504</v>
      </c>
      <c r="AL2" s="222">
        <f>ROUND(data!C317,0)</f>
        <v>18164056</v>
      </c>
      <c r="AM2" s="222">
        <f>ROUND(data!C318,0)</f>
        <v>0</v>
      </c>
      <c r="AN2" s="222">
        <f>ROUND(data!C319,0)</f>
        <v>5855685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346563</v>
      </c>
      <c r="AS2" s="222">
        <f>ROUND(data!C326,0)</f>
        <v>0</v>
      </c>
      <c r="AT2" s="222">
        <f>ROUND(data!C327,0)</f>
        <v>0</v>
      </c>
      <c r="AU2" s="222">
        <f>ROUND(data!C328,0)</f>
        <v>15259283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791726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49744537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851.56</v>
      </c>
      <c r="BL2" s="222">
        <f>ROUND(data!C358,0)</f>
        <v>469051922</v>
      </c>
      <c r="BM2" s="222">
        <f>ROUND(data!C359,0)</f>
        <v>589553442</v>
      </c>
      <c r="BN2" s="222">
        <f>ROUND(data!C363,0)</f>
        <v>851123928</v>
      </c>
      <c r="BO2" s="222">
        <f>ROUND(data!C364,0)</f>
        <v>11828775</v>
      </c>
      <c r="BP2" s="222">
        <f>ROUND(data!C365,0)</f>
        <v>10251011</v>
      </c>
      <c r="BQ2" s="222">
        <f>ROUND(data!D381,0)</f>
        <v>5858443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5858443</v>
      </c>
      <c r="CC2" s="222">
        <f>ROUND(data!C382,0)</f>
        <v>0</v>
      </c>
      <c r="CD2" s="222">
        <f>ROUND(data!C389,0)</f>
        <v>96314136</v>
      </c>
      <c r="CE2" s="222">
        <f>ROUND(data!C390,0)</f>
        <v>18573927</v>
      </c>
      <c r="CF2" s="222">
        <f>ROUND(data!C391,0)</f>
        <v>8083635</v>
      </c>
      <c r="CG2" s="222">
        <f>ROUND(data!C392,0)</f>
        <v>26711514</v>
      </c>
      <c r="CH2" s="222">
        <f>ROUND(data!C393,0)</f>
        <v>1053205</v>
      </c>
      <c r="CI2" s="222">
        <f>ROUND(data!C394,0)</f>
        <v>47578271</v>
      </c>
      <c r="CJ2" s="222">
        <f>ROUND(data!C395,0)</f>
        <v>9089411</v>
      </c>
      <c r="CK2" s="222">
        <f>ROUND(data!C396,0)</f>
        <v>6210676</v>
      </c>
      <c r="CL2" s="222">
        <f>ROUND(data!C397,0)</f>
        <v>653007</v>
      </c>
      <c r="CM2" s="222">
        <f>ROUND(data!C398,0)</f>
        <v>6544154</v>
      </c>
      <c r="CN2" s="222">
        <f>ROUND(data!C399,0)</f>
        <v>13380</v>
      </c>
      <c r="CO2" s="222">
        <f>ROUND(data!C362,0)</f>
        <v>6573109</v>
      </c>
      <c r="CP2" s="222">
        <f>ROUND(data!D415,0)</f>
        <v>2629744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2629744</v>
      </c>
      <c r="DE2" s="65">
        <f>ROUND(data!C419,0)</f>
        <v>0</v>
      </c>
      <c r="DF2" s="222">
        <f>ROUND(data!D420,0)</f>
        <v>-407010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132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3473</v>
      </c>
      <c r="F2" s="212">
        <f>ROUND(data!C60,2)</f>
        <v>33.93</v>
      </c>
      <c r="G2" s="222">
        <f>ROUND(data!C61,0)</f>
        <v>4781081</v>
      </c>
      <c r="H2" s="222">
        <f>ROUND(data!C62,0)</f>
        <v>920839</v>
      </c>
      <c r="I2" s="222">
        <f>ROUND(data!C63,0)</f>
        <v>1071527</v>
      </c>
      <c r="J2" s="222">
        <f>ROUND(data!C64,0)</f>
        <v>654088</v>
      </c>
      <c r="K2" s="222">
        <f>ROUND(data!C65,0)</f>
        <v>908</v>
      </c>
      <c r="L2" s="222">
        <f>ROUND(data!C66,0)</f>
        <v>64788</v>
      </c>
      <c r="M2" s="66">
        <f>ROUND(data!C67,0)</f>
        <v>161988</v>
      </c>
      <c r="N2" s="222">
        <f>ROUND(data!C68,0)</f>
        <v>5036</v>
      </c>
      <c r="O2" s="222">
        <f>ROUND(data!C69,0)</f>
        <v>12301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12301</v>
      </c>
      <c r="AD2" s="222">
        <f>ROUND(data!C84,0)</f>
        <v>5000</v>
      </c>
      <c r="AE2" s="222">
        <f>ROUND(data!C89,0)</f>
        <v>24092829</v>
      </c>
      <c r="AF2" s="222">
        <f>ROUND(data!C87,0)</f>
        <v>24019975</v>
      </c>
      <c r="AG2" s="222">
        <f>IF(data!C90&gt;0,ROUND(data!C90,0),0)</f>
        <v>4301</v>
      </c>
      <c r="AH2" s="222">
        <f>IF(data!C91&gt;0,ROUND(data!C91,0),0)</f>
        <v>6709</v>
      </c>
      <c r="AI2" s="222">
        <f>IF(data!C92&gt;0,ROUND(data!C92,0),0)</f>
        <v>1234</v>
      </c>
      <c r="AJ2" s="222">
        <f>IF(data!C93&gt;0,ROUND(data!C93,0),0)</f>
        <v>33314</v>
      </c>
      <c r="AK2" s="212">
        <f>IF(data!C94&gt;0,ROUND(data!C94,2),0)</f>
        <v>31.79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132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90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132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30969</v>
      </c>
      <c r="F4" s="212">
        <f>ROUND(data!E60,2)</f>
        <v>223.85</v>
      </c>
      <c r="G4" s="222">
        <f>ROUND(data!E61,0)</f>
        <v>26803736</v>
      </c>
      <c r="H4" s="222">
        <f>ROUND(data!E62,0)</f>
        <v>5162604</v>
      </c>
      <c r="I4" s="222">
        <f>ROUND(data!E63,0)</f>
        <v>0</v>
      </c>
      <c r="J4" s="222">
        <f>ROUND(data!E64,0)</f>
        <v>1908246</v>
      </c>
      <c r="K4" s="222">
        <f>ROUND(data!E65,0)</f>
        <v>3092</v>
      </c>
      <c r="L4" s="222">
        <f>ROUND(data!E66,0)</f>
        <v>376327</v>
      </c>
      <c r="M4" s="66">
        <f>ROUND(data!E67,0)</f>
        <v>944593</v>
      </c>
      <c r="N4" s="222">
        <f>ROUND(data!E68,0)</f>
        <v>15699</v>
      </c>
      <c r="O4" s="222">
        <f>ROUND(data!E69,0)</f>
        <v>52286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52286</v>
      </c>
      <c r="AD4" s="222">
        <f>ROUND(data!E84,0)</f>
        <v>27750</v>
      </c>
      <c r="AE4" s="222">
        <f>ROUND(data!E89,0)</f>
        <v>153218537</v>
      </c>
      <c r="AF4" s="222">
        <f>ROUND(data!E87,0)</f>
        <v>141378410</v>
      </c>
      <c r="AG4" s="222">
        <f>IF(data!E90&gt;0,ROUND(data!E90,0),0)</f>
        <v>34870</v>
      </c>
      <c r="AH4" s="222">
        <f>IF(data!E91&gt;0,ROUND(data!E91,0),0)</f>
        <v>99445</v>
      </c>
      <c r="AI4" s="222">
        <f>IF(data!E92&gt;0,ROUND(data!E92,0),0)</f>
        <v>10002</v>
      </c>
      <c r="AJ4" s="222">
        <f>IF(data!E93&gt;0,ROUND(data!E93,0),0)</f>
        <v>222097</v>
      </c>
      <c r="AK4" s="212">
        <f>IF(data!E94&gt;0,ROUND(data!E94,2),0)</f>
        <v>168.54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132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132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132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132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132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132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132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132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132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132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132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341291</v>
      </c>
      <c r="F15" s="212">
        <f>ROUND(data!P60,2)</f>
        <v>31.5</v>
      </c>
      <c r="G15" s="222">
        <f>ROUND(data!P61,0)</f>
        <v>3304831</v>
      </c>
      <c r="H15" s="222">
        <f>ROUND(data!P62,0)</f>
        <v>636794</v>
      </c>
      <c r="I15" s="222">
        <f>ROUND(data!P63,0)</f>
        <v>543957</v>
      </c>
      <c r="J15" s="222">
        <f>ROUND(data!P64,0)</f>
        <v>9639618</v>
      </c>
      <c r="K15" s="222">
        <f>ROUND(data!P65,0)</f>
        <v>968</v>
      </c>
      <c r="L15" s="222">
        <f>ROUND(data!P66,0)</f>
        <v>831243</v>
      </c>
      <c r="M15" s="66">
        <f>ROUND(data!P67,0)</f>
        <v>657885</v>
      </c>
      <c r="N15" s="222">
        <f>ROUND(data!P68,0)</f>
        <v>95048</v>
      </c>
      <c r="O15" s="222">
        <f>ROUND(data!P69,0)</f>
        <v>28350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28350</v>
      </c>
      <c r="AD15" s="222">
        <f>ROUND(data!P84,0)</f>
        <v>0</v>
      </c>
      <c r="AE15" s="222">
        <f>ROUND(data!P89,0)</f>
        <v>165240157</v>
      </c>
      <c r="AF15" s="222">
        <f>ROUND(data!P87,0)</f>
        <v>42999819</v>
      </c>
      <c r="AG15" s="222">
        <f>IF(data!P90&gt;0,ROUND(data!P90,0),0)</f>
        <v>10325</v>
      </c>
      <c r="AH15" s="222">
        <f>IF(data!P91&gt;0,ROUND(data!P91,0),0)</f>
        <v>0</v>
      </c>
      <c r="AI15" s="222">
        <f>IF(data!P92&gt;0,ROUND(data!P92,0),0)</f>
        <v>2962</v>
      </c>
      <c r="AJ15" s="222">
        <f>IF(data!P93&gt;0,ROUND(data!P93,0),0)</f>
        <v>74787</v>
      </c>
      <c r="AK15" s="212">
        <f>IF(data!P94&gt;0,ROUND(data!P94,2),0)</f>
        <v>11.4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132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220785</v>
      </c>
      <c r="F16" s="212">
        <f>ROUND(data!Q60,2)</f>
        <v>14.34</v>
      </c>
      <c r="G16" s="222">
        <f>ROUND(data!Q61,0)</f>
        <v>1872212</v>
      </c>
      <c r="H16" s="222">
        <f>ROUND(data!Q62,0)</f>
        <v>360582</v>
      </c>
      <c r="I16" s="222">
        <f>ROUND(data!Q63,0)</f>
        <v>0</v>
      </c>
      <c r="J16" s="222">
        <f>ROUND(data!Q64,0)</f>
        <v>163776</v>
      </c>
      <c r="K16" s="222">
        <f>ROUND(data!Q65,0)</f>
        <v>583</v>
      </c>
      <c r="L16" s="222">
        <f>ROUND(data!Q66,0)</f>
        <v>17205</v>
      </c>
      <c r="M16" s="66">
        <f>ROUND(data!Q67,0)</f>
        <v>145469</v>
      </c>
      <c r="N16" s="222">
        <f>ROUND(data!Q68,0)</f>
        <v>1317</v>
      </c>
      <c r="O16" s="222">
        <f>ROUND(data!Q69,0)</f>
        <v>4783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4783</v>
      </c>
      <c r="AD16" s="222">
        <f>ROUND(data!Q84,0)</f>
        <v>0</v>
      </c>
      <c r="AE16" s="222">
        <f>ROUND(data!Q89,0)</f>
        <v>21641766</v>
      </c>
      <c r="AF16" s="222">
        <f>ROUND(data!Q87,0)</f>
        <v>3477717</v>
      </c>
      <c r="AG16" s="222">
        <f>IF(data!Q90&gt;0,ROUND(data!Q90,0),0)</f>
        <v>3714</v>
      </c>
      <c r="AH16" s="222">
        <f>IF(data!Q91&gt;0,ROUND(data!Q91,0),0)</f>
        <v>0</v>
      </c>
      <c r="AI16" s="222">
        <f>IF(data!Q92&gt;0,ROUND(data!Q92,0),0)</f>
        <v>1065</v>
      </c>
      <c r="AJ16" s="222">
        <f>IF(data!Q93&gt;0,ROUND(data!Q93,0),0)</f>
        <v>0</v>
      </c>
      <c r="AK16" s="212">
        <f>IF(data!Q94&gt;0,ROUND(data!Q94,2),0)</f>
        <v>12.12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132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132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9.5</v>
      </c>
      <c r="G18" s="222">
        <f>ROUND(data!S61,0)</f>
        <v>517534</v>
      </c>
      <c r="H18" s="222">
        <f>ROUND(data!S62,0)</f>
        <v>99634</v>
      </c>
      <c r="I18" s="222">
        <f>ROUND(data!S63,0)</f>
        <v>0</v>
      </c>
      <c r="J18" s="222">
        <f>ROUND(data!S64,0)</f>
        <v>259975</v>
      </c>
      <c r="K18" s="222">
        <f>ROUND(data!S65,0)</f>
        <v>0</v>
      </c>
      <c r="L18" s="222">
        <f>ROUND(data!S66,0)</f>
        <v>107223</v>
      </c>
      <c r="M18" s="66">
        <f>ROUND(data!S67,0)</f>
        <v>130362</v>
      </c>
      <c r="N18" s="222">
        <f>ROUND(data!S68,0)</f>
        <v>36210</v>
      </c>
      <c r="O18" s="222">
        <f>ROUND(data!S69,0)</f>
        <v>76100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76100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4966</v>
      </c>
      <c r="AH18" s="222">
        <f>IF(data!S91&gt;0,ROUND(data!S91,0),0)</f>
        <v>0</v>
      </c>
      <c r="AI18" s="222">
        <f>IF(data!S92&gt;0,ROUND(data!S92,0),0)</f>
        <v>1424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132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2.14</v>
      </c>
      <c r="G19" s="222">
        <f>ROUND(data!T61,0)</f>
        <v>306848</v>
      </c>
      <c r="H19" s="222">
        <f>ROUND(data!T62,0)</f>
        <v>59232</v>
      </c>
      <c r="I19" s="222">
        <f>ROUND(data!T63,0)</f>
        <v>0</v>
      </c>
      <c r="J19" s="222">
        <f>ROUND(data!T64,0)</f>
        <v>185330</v>
      </c>
      <c r="K19" s="222">
        <f>ROUND(data!T65,0)</f>
        <v>0</v>
      </c>
      <c r="L19" s="222">
        <f>ROUND(data!T66,0)</f>
        <v>0</v>
      </c>
      <c r="M19" s="66">
        <f>ROUND(data!T67,0)</f>
        <v>1123</v>
      </c>
      <c r="N19" s="222">
        <f>ROUND(data!T68,0)</f>
        <v>0</v>
      </c>
      <c r="O19" s="222">
        <f>ROUND(data!T69,0)</f>
        <v>318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318</v>
      </c>
      <c r="AD19" s="222">
        <f>ROUND(data!T84,0)</f>
        <v>0</v>
      </c>
      <c r="AE19" s="222">
        <f>ROUND(data!T89,0)</f>
        <v>1657184</v>
      </c>
      <c r="AF19" s="222">
        <f>ROUND(data!T87,0)</f>
        <v>1611625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2.14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132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422516</v>
      </c>
      <c r="F20" s="212">
        <f>ROUND(data!U60,2)</f>
        <v>23.67</v>
      </c>
      <c r="G20" s="222">
        <f>ROUND(data!U61,0)</f>
        <v>1760165</v>
      </c>
      <c r="H20" s="222">
        <f>ROUND(data!U62,0)</f>
        <v>338862</v>
      </c>
      <c r="I20" s="222">
        <f>ROUND(data!U63,0)</f>
        <v>25587</v>
      </c>
      <c r="J20" s="222">
        <f>ROUND(data!U64,0)</f>
        <v>1462511</v>
      </c>
      <c r="K20" s="222">
        <f>ROUND(data!U65,0)</f>
        <v>7158</v>
      </c>
      <c r="L20" s="222">
        <f>ROUND(data!U66,0)</f>
        <v>1123541</v>
      </c>
      <c r="M20" s="66">
        <f>ROUND(data!U67,0)</f>
        <v>184415</v>
      </c>
      <c r="N20" s="222">
        <f>ROUND(data!U68,0)</f>
        <v>34606</v>
      </c>
      <c r="O20" s="222">
        <f>ROUND(data!U69,0)</f>
        <v>2202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2202</v>
      </c>
      <c r="AD20" s="222">
        <f>ROUND(data!U84,0)</f>
        <v>9204</v>
      </c>
      <c r="AE20" s="222">
        <f>ROUND(data!U89,0)</f>
        <v>61899178</v>
      </c>
      <c r="AF20" s="222">
        <f>ROUND(data!U87,0)</f>
        <v>37922137</v>
      </c>
      <c r="AG20" s="222">
        <f>IF(data!U90&gt;0,ROUND(data!U90,0),0)</f>
        <v>4613</v>
      </c>
      <c r="AH20" s="222">
        <f>IF(data!U91&gt;0,ROUND(data!U91,0),0)</f>
        <v>0</v>
      </c>
      <c r="AI20" s="222">
        <f>IF(data!U92&gt;0,ROUND(data!U92,0),0)</f>
        <v>1323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132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0</v>
      </c>
      <c r="F21" s="212">
        <f>ROUND(data!V60,2)</f>
        <v>2.21</v>
      </c>
      <c r="G21" s="222">
        <f>ROUND(data!V61,0)</f>
        <v>277135</v>
      </c>
      <c r="H21" s="222">
        <f>ROUND(data!V62,0)</f>
        <v>53353</v>
      </c>
      <c r="I21" s="222">
        <f>ROUND(data!V63,0)</f>
        <v>0</v>
      </c>
      <c r="J21" s="222">
        <f>ROUND(data!V64,0)</f>
        <v>129549</v>
      </c>
      <c r="K21" s="222">
        <f>ROUND(data!V65,0)</f>
        <v>0</v>
      </c>
      <c r="L21" s="222">
        <f>ROUND(data!V66,0)</f>
        <v>25434</v>
      </c>
      <c r="M21" s="66">
        <f>ROUND(data!V67,0)</f>
        <v>56386</v>
      </c>
      <c r="N21" s="222">
        <f>ROUND(data!V68,0)</f>
        <v>0</v>
      </c>
      <c r="O21" s="222">
        <f>ROUND(data!V69,0)</f>
        <v>17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17</v>
      </c>
      <c r="AD21" s="222">
        <f>ROUND(data!V84,0)</f>
        <v>0</v>
      </c>
      <c r="AE21" s="222">
        <f>ROUND(data!V89,0)</f>
        <v>15052234</v>
      </c>
      <c r="AF21" s="222">
        <f>ROUND(data!V87,0)</f>
        <v>8828446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16709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132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10781</v>
      </c>
      <c r="F22" s="212">
        <f>ROUND(data!W60,2)</f>
        <v>2.73</v>
      </c>
      <c r="G22" s="222">
        <f>ROUND(data!W61,0)</f>
        <v>389793</v>
      </c>
      <c r="H22" s="222">
        <f>ROUND(data!W62,0)</f>
        <v>75042</v>
      </c>
      <c r="I22" s="222">
        <f>ROUND(data!W63,0)</f>
        <v>0</v>
      </c>
      <c r="J22" s="222">
        <f>ROUND(data!W64,0)</f>
        <v>83810</v>
      </c>
      <c r="K22" s="222">
        <f>ROUND(data!W65,0)</f>
        <v>13435</v>
      </c>
      <c r="L22" s="222">
        <f>ROUND(data!W66,0)</f>
        <v>80483</v>
      </c>
      <c r="M22" s="66">
        <f>ROUND(data!W67,0)</f>
        <v>0</v>
      </c>
      <c r="N22" s="222">
        <f>ROUND(data!W68,0)</f>
        <v>289005</v>
      </c>
      <c r="O22" s="222">
        <f>ROUND(data!W69,0)</f>
        <v>40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40</v>
      </c>
      <c r="AD22" s="222">
        <f>ROUND(data!W84,0)</f>
        <v>0</v>
      </c>
      <c r="AE22" s="222">
        <f>ROUND(data!W89,0)</f>
        <v>17971437</v>
      </c>
      <c r="AF22" s="222">
        <f>ROUND(data!W87,0)</f>
        <v>3992516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132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46729</v>
      </c>
      <c r="F23" s="212">
        <f>ROUND(data!X60,2)</f>
        <v>6.61</v>
      </c>
      <c r="G23" s="222">
        <f>ROUND(data!X61,0)</f>
        <v>915679</v>
      </c>
      <c r="H23" s="222">
        <f>ROUND(data!X62,0)</f>
        <v>176284</v>
      </c>
      <c r="I23" s="222">
        <f>ROUND(data!X63,0)</f>
        <v>0</v>
      </c>
      <c r="J23" s="222">
        <f>ROUND(data!X64,0)</f>
        <v>127589</v>
      </c>
      <c r="K23" s="222">
        <f>ROUND(data!X65,0)</f>
        <v>296</v>
      </c>
      <c r="L23" s="222">
        <f>ROUND(data!X66,0)</f>
        <v>73026</v>
      </c>
      <c r="M23" s="66">
        <f>ROUND(data!X67,0)</f>
        <v>516008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113261570</v>
      </c>
      <c r="AF23" s="222">
        <f>ROUND(data!X87,0)</f>
        <v>34909086</v>
      </c>
      <c r="AG23" s="222">
        <f>IF(data!X90&gt;0,ROUND(data!X90,0),0)</f>
        <v>521</v>
      </c>
      <c r="AH23" s="222">
        <f>IF(data!X91&gt;0,ROUND(data!X91,0),0)</f>
        <v>0</v>
      </c>
      <c r="AI23" s="222">
        <f>IF(data!X92&gt;0,ROUND(data!X92,0),0)</f>
        <v>149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132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239734</v>
      </c>
      <c r="F24" s="212">
        <f>ROUND(data!Y60,2)</f>
        <v>23.33</v>
      </c>
      <c r="G24" s="222">
        <f>ROUND(data!Y61,0)</f>
        <v>2614992</v>
      </c>
      <c r="H24" s="222">
        <f>ROUND(data!Y62,0)</f>
        <v>503836</v>
      </c>
      <c r="I24" s="222">
        <f>ROUND(data!Y63,0)</f>
        <v>25500</v>
      </c>
      <c r="J24" s="222">
        <f>ROUND(data!Y64,0)</f>
        <v>535403</v>
      </c>
      <c r="K24" s="222">
        <f>ROUND(data!Y65,0)</f>
        <v>888</v>
      </c>
      <c r="L24" s="222">
        <f>ROUND(data!Y66,0)</f>
        <v>1089890</v>
      </c>
      <c r="M24" s="66">
        <f>ROUND(data!Y67,0)</f>
        <v>524230</v>
      </c>
      <c r="N24" s="222">
        <f>ROUND(data!Y68,0)</f>
        <v>11487</v>
      </c>
      <c r="O24" s="222">
        <f>ROUND(data!Y69,0)</f>
        <v>343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343</v>
      </c>
      <c r="AD24" s="222">
        <f>ROUND(data!Y84,0)</f>
        <v>0</v>
      </c>
      <c r="AE24" s="222">
        <f>ROUND(data!Y89,0)</f>
        <v>47268488</v>
      </c>
      <c r="AF24" s="222">
        <f>ROUND(data!Y87,0)</f>
        <v>11596480</v>
      </c>
      <c r="AG24" s="222">
        <f>IF(data!Y90&gt;0,ROUND(data!Y90,0),0)</f>
        <v>10802</v>
      </c>
      <c r="AH24" s="222">
        <f>IF(data!Y91&gt;0,ROUND(data!Y91,0),0)</f>
        <v>1</v>
      </c>
      <c r="AI24" s="222">
        <f>IF(data!Y92&gt;0,ROUND(data!Y92,0),0)</f>
        <v>3098</v>
      </c>
      <c r="AJ24" s="222">
        <f>IF(data!Y93&gt;0,ROUND(data!Y93,0),0)</f>
        <v>26021</v>
      </c>
      <c r="AK24" s="212">
        <f>IF(data!Y94&gt;0,ROUND(data!Y94,2),0)</f>
        <v>2.18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132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9217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132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10457</v>
      </c>
      <c r="F26" s="212">
        <f>ROUND(data!AA60,2)</f>
        <v>2.2</v>
      </c>
      <c r="G26" s="222">
        <f>ROUND(data!AA61,0)</f>
        <v>300222</v>
      </c>
      <c r="H26" s="222">
        <f>ROUND(data!AA62,0)</f>
        <v>57798</v>
      </c>
      <c r="I26" s="222">
        <f>ROUND(data!AA63,0)</f>
        <v>0</v>
      </c>
      <c r="J26" s="222">
        <f>ROUND(data!AA64,0)</f>
        <v>192806</v>
      </c>
      <c r="K26" s="222">
        <f>ROUND(data!AA65,0)</f>
        <v>153</v>
      </c>
      <c r="L26" s="222">
        <f>ROUND(data!AA66,0)</f>
        <v>45814</v>
      </c>
      <c r="M26" s="66">
        <f>ROUND(data!AA67,0)</f>
        <v>141221</v>
      </c>
      <c r="N26" s="222">
        <f>ROUND(data!AA68,0)</f>
        <v>0</v>
      </c>
      <c r="O26" s="222">
        <f>ROUND(data!AA69,0)</f>
        <v>63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63</v>
      </c>
      <c r="AD26" s="222">
        <f>ROUND(data!AA84,0)</f>
        <v>0</v>
      </c>
      <c r="AE26" s="222">
        <f>ROUND(data!AA89,0)</f>
        <v>6255067</v>
      </c>
      <c r="AF26" s="222">
        <f>ROUND(data!AA87,0)</f>
        <v>849915</v>
      </c>
      <c r="AG26" s="222">
        <f>IF(data!AA90&gt;0,ROUND(data!AA90,0),0)</f>
        <v>567</v>
      </c>
      <c r="AH26" s="222">
        <f>IF(data!AA91&gt;0,ROUND(data!AA91,0),0)</f>
        <v>0</v>
      </c>
      <c r="AI26" s="222">
        <f>IF(data!AA92&gt;0,ROUND(data!AA92,0),0)</f>
        <v>163</v>
      </c>
      <c r="AJ26" s="222">
        <f>IF(data!AA93&gt;0,ROUND(data!AA93,0),0)</f>
        <v>29293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132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22.94</v>
      </c>
      <c r="G27" s="222">
        <f>ROUND(data!AB61,0)</f>
        <v>2723914</v>
      </c>
      <c r="H27" s="222">
        <f>ROUND(data!AB62,0)</f>
        <v>524400</v>
      </c>
      <c r="I27" s="222">
        <f>ROUND(data!AB63,0)</f>
        <v>0</v>
      </c>
      <c r="J27" s="222">
        <f>ROUND(data!AB64,0)</f>
        <v>6758964</v>
      </c>
      <c r="K27" s="222">
        <f>ROUND(data!AB65,0)</f>
        <v>1732</v>
      </c>
      <c r="L27" s="222">
        <f>ROUND(data!AB66,0)</f>
        <v>342756</v>
      </c>
      <c r="M27" s="66">
        <f>ROUND(data!AB67,0)</f>
        <v>192853</v>
      </c>
      <c r="N27" s="222">
        <f>ROUND(data!AB68,0)</f>
        <v>8407</v>
      </c>
      <c r="O27" s="222">
        <f>ROUND(data!AB69,0)</f>
        <v>1111412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1111412</v>
      </c>
      <c r="AD27" s="222">
        <f>ROUND(data!AB84,0)</f>
        <v>1677146</v>
      </c>
      <c r="AE27" s="222">
        <f>ROUND(data!AB89,0)</f>
        <v>152588430</v>
      </c>
      <c r="AF27" s="222">
        <f>ROUND(data!AB87,0)</f>
        <v>83355369</v>
      </c>
      <c r="AG27" s="222">
        <f>IF(data!AB90&gt;0,ROUND(data!AB90,0),0)</f>
        <v>2597</v>
      </c>
      <c r="AH27" s="222">
        <f>IF(data!AB91&gt;0,ROUND(data!AB91,0),0)</f>
        <v>0</v>
      </c>
      <c r="AI27" s="222">
        <f>IF(data!AB92&gt;0,ROUND(data!AB92,0),0)</f>
        <v>745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132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90142</v>
      </c>
      <c r="F28" s="212">
        <f>ROUND(data!AC60,2)</f>
        <v>13.89</v>
      </c>
      <c r="G28" s="222">
        <f>ROUND(data!AC61,0)</f>
        <v>1836358</v>
      </c>
      <c r="H28" s="222">
        <f>ROUND(data!AC62,0)</f>
        <v>353879</v>
      </c>
      <c r="I28" s="222">
        <f>ROUND(data!AC63,0)</f>
        <v>1140</v>
      </c>
      <c r="J28" s="222">
        <f>ROUND(data!AC64,0)</f>
        <v>311508</v>
      </c>
      <c r="K28" s="222">
        <f>ROUND(data!AC65,0)</f>
        <v>944</v>
      </c>
      <c r="L28" s="222">
        <f>ROUND(data!AC66,0)</f>
        <v>2400</v>
      </c>
      <c r="M28" s="66">
        <f>ROUND(data!AC67,0)</f>
        <v>56425</v>
      </c>
      <c r="N28" s="222">
        <f>ROUND(data!AC68,0)</f>
        <v>10870</v>
      </c>
      <c r="O28" s="222">
        <f>ROUND(data!AC69,0)</f>
        <v>44598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44598</v>
      </c>
      <c r="AD28" s="222">
        <f>ROUND(data!AC84,0)</f>
        <v>0</v>
      </c>
      <c r="AE28" s="222">
        <f>ROUND(data!AC89,0)</f>
        <v>38648914</v>
      </c>
      <c r="AF28" s="222">
        <f>ROUND(data!AC87,0)</f>
        <v>33169628</v>
      </c>
      <c r="AG28" s="222">
        <f>IF(data!AC90&gt;0,ROUND(data!AC90,0),0)</f>
        <v>1166</v>
      </c>
      <c r="AH28" s="222">
        <f>IF(data!AC91&gt;0,ROUND(data!AC91,0),0)</f>
        <v>0</v>
      </c>
      <c r="AI28" s="222">
        <f>IF(data!AC92&gt;0,ROUND(data!AC92,0),0)</f>
        <v>334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132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470</v>
      </c>
      <c r="K29" s="222">
        <f>ROUND(data!AD65,0)</f>
        <v>0</v>
      </c>
      <c r="L29" s="222">
        <f>ROUND(data!AD66,0)</f>
        <v>284064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1057969</v>
      </c>
      <c r="AF29" s="222">
        <f>ROUND(data!AD87,0)</f>
        <v>1024719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132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0</v>
      </c>
      <c r="F30" s="212">
        <f>ROUND(data!AE60,2)</f>
        <v>15.72</v>
      </c>
      <c r="G30" s="222">
        <f>ROUND(data!AE61,0)</f>
        <v>1551755</v>
      </c>
      <c r="H30" s="222">
        <f>ROUND(data!AE62,0)</f>
        <v>298740</v>
      </c>
      <c r="I30" s="222">
        <f>ROUND(data!AE63,0)</f>
        <v>0</v>
      </c>
      <c r="J30" s="222">
        <f>ROUND(data!AE64,0)</f>
        <v>39751</v>
      </c>
      <c r="K30" s="222">
        <f>ROUND(data!AE65,0)</f>
        <v>9919</v>
      </c>
      <c r="L30" s="222">
        <f>ROUND(data!AE66,0)</f>
        <v>319955</v>
      </c>
      <c r="M30" s="66">
        <f>ROUND(data!AE67,0)</f>
        <v>168341</v>
      </c>
      <c r="N30" s="222">
        <f>ROUND(data!AE68,0)</f>
        <v>204613</v>
      </c>
      <c r="O30" s="222">
        <f>ROUND(data!AE69,0)</f>
        <v>11369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11369</v>
      </c>
      <c r="AD30" s="222">
        <f>ROUND(data!AE84,0)</f>
        <v>0</v>
      </c>
      <c r="AE30" s="222">
        <f>ROUND(data!AE89,0)</f>
        <v>12262946</v>
      </c>
      <c r="AF30" s="222">
        <f>ROUND(data!AE87,0)</f>
        <v>4655199</v>
      </c>
      <c r="AG30" s="222">
        <f>IF(data!AE90&gt;0,ROUND(data!AE90,0),0)</f>
        <v>6801</v>
      </c>
      <c r="AH30" s="222">
        <f>IF(data!AE91&gt;0,ROUND(data!AE91,0),0)</f>
        <v>0</v>
      </c>
      <c r="AI30" s="222">
        <f>IF(data!AE92&gt;0,ROUND(data!AE92,0),0)</f>
        <v>1951</v>
      </c>
      <c r="AJ30" s="222">
        <f>IF(data!AE93&gt;0,ROUND(data!AE93,0),0)</f>
        <v>6573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132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132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34279</v>
      </c>
      <c r="F32" s="212">
        <f>ROUND(data!AG60,2)</f>
        <v>53.8</v>
      </c>
      <c r="G32" s="222">
        <f>ROUND(data!AG61,0)</f>
        <v>6985911</v>
      </c>
      <c r="H32" s="222">
        <f>ROUND(data!AG62,0)</f>
        <v>1345066</v>
      </c>
      <c r="I32" s="222">
        <f>ROUND(data!AG63,0)</f>
        <v>1229756</v>
      </c>
      <c r="J32" s="222">
        <f>ROUND(data!AG64,0)</f>
        <v>1258156</v>
      </c>
      <c r="K32" s="222">
        <f>ROUND(data!AG65,0)</f>
        <v>1077</v>
      </c>
      <c r="L32" s="222">
        <f>ROUND(data!AG66,0)</f>
        <v>291657</v>
      </c>
      <c r="M32" s="66">
        <f>ROUND(data!AG67,0)</f>
        <v>350459</v>
      </c>
      <c r="N32" s="222">
        <f>ROUND(data!AG68,0)</f>
        <v>8060</v>
      </c>
      <c r="O32" s="222">
        <f>ROUND(data!AG69,0)</f>
        <v>103712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103712</v>
      </c>
      <c r="AD32" s="222">
        <f>ROUND(data!AG84,0)</f>
        <v>9000</v>
      </c>
      <c r="AE32" s="222">
        <f>ROUND(data!AG89,0)</f>
        <v>135151473</v>
      </c>
      <c r="AF32" s="222">
        <f>ROUND(data!AG87,0)</f>
        <v>31334289</v>
      </c>
      <c r="AG32" s="222">
        <f>IF(data!AG90&gt;0,ROUND(data!AG90,0),0)</f>
        <v>10098</v>
      </c>
      <c r="AH32" s="222">
        <f>IF(data!AG91&gt;0,ROUND(data!AG91,0),0)</f>
        <v>7724</v>
      </c>
      <c r="AI32" s="222">
        <f>IF(data!AG92&gt;0,ROUND(data!AG92,0),0)</f>
        <v>2896</v>
      </c>
      <c r="AJ32" s="222">
        <f>IF(data!AG93&gt;0,ROUND(data!AG93,0),0)</f>
        <v>111406</v>
      </c>
      <c r="AK32" s="212">
        <f>IF(data!AG94&gt;0,ROUND(data!AG94,2),0)</f>
        <v>32.13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132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132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132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222205</v>
      </c>
      <c r="F35" s="212">
        <f>ROUND(data!AJ60,2)</f>
        <v>263.53</v>
      </c>
      <c r="G35" s="222">
        <f>ROUND(data!AJ61,0)</f>
        <v>30847254</v>
      </c>
      <c r="H35" s="222">
        <f>ROUND(data!AJ62,0)</f>
        <v>5938627</v>
      </c>
      <c r="I35" s="222">
        <f>ROUND(data!AJ63,0)</f>
        <v>418476</v>
      </c>
      <c r="J35" s="222">
        <f>ROUND(data!AJ64,0)</f>
        <v>1734467</v>
      </c>
      <c r="K35" s="222">
        <f>ROUND(data!AJ65,0)</f>
        <v>117946</v>
      </c>
      <c r="L35" s="222">
        <f>ROUND(data!AJ66,0)</f>
        <v>5715708</v>
      </c>
      <c r="M35" s="66">
        <f>ROUND(data!AJ67,0)</f>
        <v>2308779</v>
      </c>
      <c r="N35" s="222">
        <f>ROUND(data!AJ68,0)</f>
        <v>2944505</v>
      </c>
      <c r="O35" s="222">
        <f>ROUND(data!AJ69,0)</f>
        <v>751921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751921</v>
      </c>
      <c r="AD35" s="222">
        <f>ROUND(data!AJ84,0)</f>
        <v>1101247</v>
      </c>
      <c r="AE35" s="222">
        <f>ROUND(data!AJ89,0)</f>
        <v>85961878</v>
      </c>
      <c r="AF35" s="222">
        <f>ROUND(data!AJ87,0)</f>
        <v>180873</v>
      </c>
      <c r="AG35" s="222">
        <f>IF(data!AJ90&gt;0,ROUND(data!AJ90,0),0)</f>
        <v>8996</v>
      </c>
      <c r="AH35" s="222">
        <f>IF(data!AJ91&gt;0,ROUND(data!AJ91,0),0)</f>
        <v>0</v>
      </c>
      <c r="AI35" s="222">
        <f>IF(data!AJ92&gt;0,ROUND(data!AJ92,0),0)</f>
        <v>2580</v>
      </c>
      <c r="AJ35" s="222">
        <f>IF(data!AJ93&gt;0,ROUND(data!AJ93,0),0)</f>
        <v>10644</v>
      </c>
      <c r="AK35" s="212">
        <f>IF(data!AJ94&gt;0,ROUND(data!AJ94,2),0)</f>
        <v>35.56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132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13580</v>
      </c>
      <c r="F36" s="212">
        <f>ROUND(data!AK60,2)</f>
        <v>4.32</v>
      </c>
      <c r="G36" s="222">
        <f>ROUND(data!AK61,0)</f>
        <v>471924</v>
      </c>
      <c r="H36" s="222">
        <f>ROUND(data!AK62,0)</f>
        <v>90853</v>
      </c>
      <c r="I36" s="222">
        <f>ROUND(data!AK63,0)</f>
        <v>0</v>
      </c>
      <c r="J36" s="222">
        <f>ROUND(data!AK64,0)</f>
        <v>1518</v>
      </c>
      <c r="K36" s="222">
        <f>ROUND(data!AK65,0)</f>
        <v>109</v>
      </c>
      <c r="L36" s="222">
        <f>ROUND(data!AK66,0)</f>
        <v>40</v>
      </c>
      <c r="M36" s="66">
        <f>ROUND(data!AK67,0)</f>
        <v>16846</v>
      </c>
      <c r="N36" s="222">
        <f>ROUND(data!AK68,0)</f>
        <v>0</v>
      </c>
      <c r="O36" s="222">
        <f>ROUND(data!AK69,0)</f>
        <v>1269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1269</v>
      </c>
      <c r="AD36" s="222">
        <f>ROUND(data!AK84,0)</f>
        <v>0</v>
      </c>
      <c r="AE36" s="222">
        <f>ROUND(data!AK89,0)</f>
        <v>3632055</v>
      </c>
      <c r="AF36" s="222">
        <f>ROUND(data!AK87,0)</f>
        <v>2322014</v>
      </c>
      <c r="AG36" s="222">
        <f>IF(data!AK90&gt;0,ROUND(data!AK90,0),0)</f>
        <v>685</v>
      </c>
      <c r="AH36" s="222">
        <f>IF(data!AK91&gt;0,ROUND(data!AK91,0),0)</f>
        <v>0</v>
      </c>
      <c r="AI36" s="222">
        <f>IF(data!AK92&gt;0,ROUND(data!AK92,0),0)</f>
        <v>196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132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2225</v>
      </c>
      <c r="F37" s="212">
        <f>ROUND(data!AL60,2)</f>
        <v>1.23</v>
      </c>
      <c r="G37" s="222">
        <f>ROUND(data!AL61,0)</f>
        <v>115900</v>
      </c>
      <c r="H37" s="222">
        <f>ROUND(data!AL62,0)</f>
        <v>22313</v>
      </c>
      <c r="I37" s="222">
        <f>ROUND(data!AL63,0)</f>
        <v>0</v>
      </c>
      <c r="J37" s="222">
        <f>ROUND(data!AL64,0)</f>
        <v>35</v>
      </c>
      <c r="K37" s="222">
        <f>ROUND(data!AL65,0)</f>
        <v>0</v>
      </c>
      <c r="L37" s="222">
        <f>ROUND(data!AL66,0)</f>
        <v>513</v>
      </c>
      <c r="M37" s="66">
        <f>ROUND(data!AL67,0)</f>
        <v>0</v>
      </c>
      <c r="N37" s="222">
        <f>ROUND(data!AL68,0)</f>
        <v>0</v>
      </c>
      <c r="O37" s="222">
        <f>ROUND(data!AL69,0)</f>
        <v>-3000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-3000</v>
      </c>
      <c r="AD37" s="222">
        <f>ROUND(data!AL84,0)</f>
        <v>0</v>
      </c>
      <c r="AE37" s="222">
        <f>ROUND(data!AL89,0)</f>
        <v>1219808</v>
      </c>
      <c r="AF37" s="222">
        <f>ROUND(data!AL87,0)</f>
        <v>905331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132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132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132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132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132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132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132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132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132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132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10.96</v>
      </c>
      <c r="G47" s="222">
        <f>ROUND(data!AV61,0)</f>
        <v>923619</v>
      </c>
      <c r="H47" s="222">
        <f>ROUND(data!AV62,0)</f>
        <v>177813</v>
      </c>
      <c r="I47" s="222">
        <f>ROUND(data!AV63,0)</f>
        <v>0</v>
      </c>
      <c r="J47" s="222">
        <f>ROUND(data!AV64,0)</f>
        <v>414230</v>
      </c>
      <c r="K47" s="222">
        <f>ROUND(data!AV65,0)</f>
        <v>0</v>
      </c>
      <c r="L47" s="222">
        <f>ROUND(data!AV66,0)</f>
        <v>316357</v>
      </c>
      <c r="M47" s="66">
        <f>ROUND(data!AV67,0)</f>
        <v>0</v>
      </c>
      <c r="N47" s="222">
        <f>ROUND(data!AV68,0)</f>
        <v>1086309</v>
      </c>
      <c r="O47" s="222">
        <f>ROUND(data!AV69,0)</f>
        <v>1493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1493</v>
      </c>
      <c r="AD47" s="222">
        <f>ROUND(data!AV84,0)</f>
        <v>2080515</v>
      </c>
      <c r="AE47" s="222">
        <f>ROUND(data!AV89,0)</f>
        <v>523446</v>
      </c>
      <c r="AF47" s="222">
        <f>ROUND(data!AV87,0)</f>
        <v>518372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2.37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132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132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132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117326</v>
      </c>
      <c r="F50" s="212">
        <f>ROUND(data!AY60,2)</f>
        <v>32.48</v>
      </c>
      <c r="G50" s="222">
        <f>ROUND(data!AY61,0)</f>
        <v>1733996</v>
      </c>
      <c r="H50" s="222">
        <f>ROUND(data!AY62,0)</f>
        <v>333824</v>
      </c>
      <c r="I50" s="222">
        <f>ROUND(data!AY63,0)</f>
        <v>0</v>
      </c>
      <c r="J50" s="222">
        <f>ROUND(data!AY64,0)</f>
        <v>633329</v>
      </c>
      <c r="K50" s="222">
        <f>ROUND(data!AY65,0)</f>
        <v>275</v>
      </c>
      <c r="L50" s="222">
        <f>ROUND(data!AY66,0)</f>
        <v>344058</v>
      </c>
      <c r="M50" s="66">
        <f>ROUND(data!AY67,0)</f>
        <v>100144</v>
      </c>
      <c r="N50" s="222">
        <f>ROUND(data!AY68,0)</f>
        <v>16752</v>
      </c>
      <c r="O50" s="222">
        <f>ROUND(data!AY69,0)</f>
        <v>5080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5080</v>
      </c>
      <c r="AD50" s="222">
        <f>ROUND(data!AY84,0)</f>
        <v>494892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132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55354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106708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4337</v>
      </c>
      <c r="AH51" s="222">
        <f>IFERROR(IF(data!AZ$91&gt;0,ROUND(data!AZ$91,0),0),0)</f>
        <v>3357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132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1</v>
      </c>
      <c r="G52" s="222">
        <f>ROUND(data!BA61,0)</f>
        <v>57697</v>
      </c>
      <c r="H52" s="222">
        <f>ROUND(data!BA62,0)</f>
        <v>11108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11244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457</v>
      </c>
      <c r="AH52" s="222">
        <f>IFERROR(IF(data!BA$91&gt;0,ROUND(data!BA$91,0),0),0)</f>
        <v>0</v>
      </c>
      <c r="AI52" s="222">
        <f>IFERROR(IF(data!BA$92&gt;0,ROUND(data!BA$92,0),0),0)</f>
        <v>131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132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132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0.09</v>
      </c>
      <c r="G54" s="222">
        <f>ROUND(data!BC61,0)</f>
        <v>6123</v>
      </c>
      <c r="H54" s="222">
        <f>ROUND(data!BC62,0)</f>
        <v>1179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132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-22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1014261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132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166264</v>
      </c>
      <c r="F56" s="212">
        <f>ROUND(data!BE60,2)</f>
        <v>5.15</v>
      </c>
      <c r="G56" s="222">
        <f>ROUND(data!BE61,0)</f>
        <v>378794</v>
      </c>
      <c r="H56" s="222">
        <f>ROUND(data!BE62,0)</f>
        <v>72924</v>
      </c>
      <c r="I56" s="222">
        <f>ROUND(data!BE63,0)</f>
        <v>0</v>
      </c>
      <c r="J56" s="222">
        <f>ROUND(data!BE64,0)</f>
        <v>19960</v>
      </c>
      <c r="K56" s="222">
        <f>ROUND(data!BE65,0)</f>
        <v>891961</v>
      </c>
      <c r="L56" s="222">
        <f>ROUND(data!BE66,0)</f>
        <v>2856612</v>
      </c>
      <c r="M56" s="66">
        <f>ROUND(data!BE67,0)</f>
        <v>486617</v>
      </c>
      <c r="N56" s="222">
        <f>ROUND(data!BE68,0)</f>
        <v>2683</v>
      </c>
      <c r="O56" s="222">
        <f>ROUND(data!BE69,0)</f>
        <v>2122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2122</v>
      </c>
      <c r="AD56" s="222">
        <f>ROUND(data!BE84,0)</f>
        <v>186</v>
      </c>
      <c r="AE56" s="222"/>
      <c r="AF56" s="222"/>
      <c r="AG56" s="222">
        <f>IF(data!BE90&gt;0,ROUND(data!BE90,0),0)</f>
        <v>14485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132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26.18</v>
      </c>
      <c r="G57" s="222">
        <f>ROUND(data!BF61,0)</f>
        <v>1759239</v>
      </c>
      <c r="H57" s="222">
        <f>ROUND(data!BF62,0)</f>
        <v>339026</v>
      </c>
      <c r="I57" s="222">
        <f>ROUND(data!BF63,0)</f>
        <v>0</v>
      </c>
      <c r="J57" s="222">
        <f>ROUND(data!BF64,0)</f>
        <v>155199</v>
      </c>
      <c r="K57" s="222">
        <f>ROUND(data!BF65,0)</f>
        <v>374</v>
      </c>
      <c r="L57" s="222">
        <f>ROUND(data!BF66,0)</f>
        <v>227883</v>
      </c>
      <c r="M57" s="66">
        <f>ROUND(data!BF67,0)</f>
        <v>44728</v>
      </c>
      <c r="N57" s="222">
        <f>ROUND(data!BF68,0)</f>
        <v>864</v>
      </c>
      <c r="O57" s="222">
        <f>ROUND(data!BF69,0)</f>
        <v>3180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3180</v>
      </c>
      <c r="AD57" s="222">
        <f>ROUND(data!BF84,0)</f>
        <v>0</v>
      </c>
      <c r="AE57" s="222"/>
      <c r="AF57" s="222"/>
      <c r="AG57" s="222">
        <f>IF(data!BF90&gt;0,ROUND(data!BF90,0),0)</f>
        <v>1306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132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11023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448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132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132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14798</v>
      </c>
      <c r="K60" s="222">
        <f>ROUND(data!BI65,0)</f>
        <v>0</v>
      </c>
      <c r="L60" s="222">
        <f>ROUND(data!BI66,0)</f>
        <v>0</v>
      </c>
      <c r="M60" s="66">
        <f>ROUND(data!BI67,0)</f>
        <v>5656</v>
      </c>
      <c r="N60" s="222">
        <f>ROUND(data!BI68,0)</f>
        <v>588</v>
      </c>
      <c r="O60" s="222">
        <f>ROUND(data!BI69,0)</f>
        <v>-84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-84</v>
      </c>
      <c r="AD60" s="222">
        <f>ROUND(data!BI84,0)</f>
        <v>18825</v>
      </c>
      <c r="AE60" s="222"/>
      <c r="AF60" s="222"/>
      <c r="AG60" s="222">
        <f>IF(data!BI90&gt;0,ROUND(data!BI90,0),0)</f>
        <v>121</v>
      </c>
      <c r="AH60" s="222">
        <f>IFERROR(IF(data!BI$91&gt;0,ROUND(data!BI$91,0),0),0)</f>
        <v>0</v>
      </c>
      <c r="AI60" s="222">
        <f>IFERROR(IF(data!BI$92&gt;0,ROUND(data!BI$92,0),0),0)</f>
        <v>35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132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132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7461497</v>
      </c>
      <c r="M62" s="66">
        <f>ROUND(data!BK67,0)</f>
        <v>0</v>
      </c>
      <c r="N62" s="222">
        <f>ROUND(data!BK68,0)</f>
        <v>0</v>
      </c>
      <c r="O62" s="222">
        <f>ROUND(data!BK69,0)</f>
        <v>42140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42140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132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24448</v>
      </c>
      <c r="K63" s="222">
        <f>ROUND(data!BL65,0)</f>
        <v>141</v>
      </c>
      <c r="L63" s="222">
        <f>ROUND(data!BL66,0)</f>
        <v>3342044</v>
      </c>
      <c r="M63" s="66">
        <f>ROUND(data!BL67,0)</f>
        <v>52456</v>
      </c>
      <c r="N63" s="222">
        <f>ROUND(data!BL68,0)</f>
        <v>10197</v>
      </c>
      <c r="O63" s="222">
        <f>ROUND(data!BL69,0)</f>
        <v>1494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1494</v>
      </c>
      <c r="AD63" s="222">
        <f>ROUND(data!BL84,0)</f>
        <v>0</v>
      </c>
      <c r="AE63" s="222"/>
      <c r="AF63" s="222"/>
      <c r="AG63" s="222">
        <f>IF(data!BL90&gt;0,ROUND(data!BL90,0),0)</f>
        <v>2132</v>
      </c>
      <c r="AH63" s="222">
        <f>IFERROR(IF(data!BL$91&gt;0,ROUND(data!BL$91,0),0),0)</f>
        <v>0</v>
      </c>
      <c r="AI63" s="222">
        <f>IFERROR(IF(data!BL$92&gt;0,ROUND(data!BL$92,0),0),0)</f>
        <v>612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132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132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4.16</v>
      </c>
      <c r="G65" s="222">
        <f>ROUND(data!BN61,0)</f>
        <v>547935</v>
      </c>
      <c r="H65" s="222">
        <f>ROUND(data!BN62,0)</f>
        <v>131491</v>
      </c>
      <c r="I65" s="222">
        <f>ROUND(data!BN63,0)</f>
        <v>0</v>
      </c>
      <c r="J65" s="222">
        <f>ROUND(data!BN64,0)</f>
        <v>36572</v>
      </c>
      <c r="K65" s="222">
        <f>ROUND(data!BN65,0)</f>
        <v>0</v>
      </c>
      <c r="L65" s="222">
        <f>ROUND(data!BN66,0)</f>
        <v>271610</v>
      </c>
      <c r="M65" s="66">
        <f>ROUND(data!BN67,0)</f>
        <v>846216</v>
      </c>
      <c r="N65" s="222">
        <f>ROUND(data!BN68,0)</f>
        <v>185909</v>
      </c>
      <c r="O65" s="222">
        <f>ROUND(data!BN69,0)</f>
        <v>112039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112039</v>
      </c>
      <c r="AD65" s="222">
        <f>ROUND(data!BN84,0)</f>
        <v>0</v>
      </c>
      <c r="AE65" s="222"/>
      <c r="AF65" s="222"/>
      <c r="AG65" s="222">
        <f>IF(data!BN90&gt;0,ROUND(data!BN90,0),0)</f>
        <v>33865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132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2952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120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132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132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132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0.01</v>
      </c>
      <c r="G69" s="222">
        <f>ROUND(data!BR61,0)</f>
        <v>443</v>
      </c>
      <c r="H69" s="222">
        <f>ROUND(data!BR62,0)</f>
        <v>85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28270</v>
      </c>
      <c r="N69" s="222">
        <f>ROUND(data!BR68,0)</f>
        <v>0</v>
      </c>
      <c r="O69" s="222">
        <f>ROUND(data!BR69,0)</f>
        <v>-19326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-19326</v>
      </c>
      <c r="AD69" s="222">
        <f>ROUND(data!BR84,0)</f>
        <v>296</v>
      </c>
      <c r="AE69" s="222"/>
      <c r="AF69" s="222"/>
      <c r="AG69" s="222">
        <f>IF(data!BR90&gt;0,ROUND(data!BR90,0),0)</f>
        <v>1149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132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24850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1010</v>
      </c>
      <c r="AH70" s="222">
        <f>IFERROR(IF(data!BS$91&gt;0,ROUND(data!BS$91,0),0),0)</f>
        <v>0</v>
      </c>
      <c r="AI70" s="222">
        <f>IFERROR(IF(data!BS$92&gt;0,ROUND(data!BS$92,0),0),0)</f>
        <v>290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132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6594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268</v>
      </c>
      <c r="AH71" s="222">
        <f>IFERROR(IF(data!BT$91&gt;0,ROUND(data!BT$91,0),0),0)</f>
        <v>0</v>
      </c>
      <c r="AI71" s="222">
        <f>IFERROR(IF(data!BT$92&gt;0,ROUND(data!BT$92,0),0),0)</f>
        <v>77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132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132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1640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67</v>
      </c>
      <c r="AH73" s="222">
        <f>IF(data!BV91&gt;0,ROUND(data!BV91,0),0)</f>
        <v>0</v>
      </c>
      <c r="AI73" s="222">
        <f>IF(data!BV92&gt;0,ROUND(data!BV92,0),0)</f>
        <v>19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132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132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5954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242</v>
      </c>
      <c r="AH75" s="222">
        <f>IF(data!BX91&gt;0,ROUND(data!BX91,0),0)</f>
        <v>0</v>
      </c>
      <c r="AI75" s="222">
        <f>IF(data!BX92&gt;0,ROUND(data!BX92,0),0)</f>
        <v>69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132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15.27</v>
      </c>
      <c r="G76" s="222">
        <f>ROUND(data!BY61,0)</f>
        <v>1605398</v>
      </c>
      <c r="H76" s="222">
        <f>ROUND(data!BY62,0)</f>
        <v>309660</v>
      </c>
      <c r="I76" s="222">
        <f>ROUND(data!BY63,0)</f>
        <v>0</v>
      </c>
      <c r="J76" s="222">
        <f>ROUND(data!BY64,0)</f>
        <v>4341</v>
      </c>
      <c r="K76" s="222">
        <f>ROUND(data!BY65,0)</f>
        <v>1246</v>
      </c>
      <c r="L76" s="222">
        <f>ROUND(data!BY66,0)</f>
        <v>65954</v>
      </c>
      <c r="M76" s="66">
        <f>ROUND(data!BY67,0)</f>
        <v>175147</v>
      </c>
      <c r="N76" s="222">
        <f>ROUND(data!BY68,0)</f>
        <v>31098</v>
      </c>
      <c r="O76" s="222">
        <f>ROUND(data!BY69,0)</f>
        <v>19435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19435</v>
      </c>
      <c r="AD76" s="222">
        <f>ROUND(data!BY84,0)</f>
        <v>0</v>
      </c>
      <c r="AE76" s="222"/>
      <c r="AF76" s="222"/>
      <c r="AG76" s="222">
        <f>IF(data!BY90&gt;0,ROUND(data!BY90,0),0)</f>
        <v>377</v>
      </c>
      <c r="AH76" s="222">
        <f>IF(data!BY91&gt;0,ROUND(data!BY91,0),0)</f>
        <v>0</v>
      </c>
      <c r="AI76" s="222">
        <f>IF(data!BY92&gt;0,ROUND(data!BY92,0),0)</f>
        <v>108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132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0.05</v>
      </c>
      <c r="G77" s="222">
        <f>ROUND(data!BZ61,0)</f>
        <v>9487</v>
      </c>
      <c r="H77" s="222">
        <f>ROUND(data!BZ62,0)</f>
        <v>1826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132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2.9</v>
      </c>
      <c r="G78" s="222">
        <f>ROUND(data!CA61,0)</f>
        <v>345638</v>
      </c>
      <c r="H78" s="222">
        <f>ROUND(data!CA62,0)</f>
        <v>66804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23120</v>
      </c>
      <c r="N78" s="222">
        <f>ROUND(data!CA68,0)</f>
        <v>0</v>
      </c>
      <c r="O78" s="222">
        <f>ROUND(data!CA69,0)</f>
        <v>1394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1394</v>
      </c>
      <c r="AD78" s="222">
        <f>ROUND(data!CA84,0)</f>
        <v>0</v>
      </c>
      <c r="AE78" s="222"/>
      <c r="AF78" s="222"/>
      <c r="AG78" s="222">
        <f>IF(data!CA90&gt;0,ROUND(data!CA90,0),0)</f>
        <v>859</v>
      </c>
      <c r="AH78" s="222">
        <f>IF(data!CA91&gt;0,ROUND(data!CA91,0),0)</f>
        <v>0</v>
      </c>
      <c r="AI78" s="222">
        <f>IF(data!CA92&gt;0,ROUND(data!CA92,0),0)</f>
        <v>246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132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33258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132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1.88</v>
      </c>
      <c r="G80" s="222">
        <f>ROUND(data!CC61,0)</f>
        <v>568523</v>
      </c>
      <c r="H80" s="222">
        <f>ROUND(data!CC62,0)</f>
        <v>109450</v>
      </c>
      <c r="I80" s="222">
        <f>ROUND(data!CC63,0)</f>
        <v>4767693</v>
      </c>
      <c r="J80" s="222">
        <f>ROUND(data!CC64,0)</f>
        <v>-38910</v>
      </c>
      <c r="K80" s="222">
        <f>ROUND(data!CC65,0)</f>
        <v>0</v>
      </c>
      <c r="L80" s="222">
        <f>ROUND(data!CC66,0)</f>
        <v>21866929</v>
      </c>
      <c r="M80" s="66">
        <f>ROUND(data!CC67,0)</f>
        <v>598711</v>
      </c>
      <c r="N80" s="222">
        <f>ROUND(data!CC68,0)</f>
        <v>197152</v>
      </c>
      <c r="O80" s="222">
        <f>ROUND(data!CC69,0)</f>
        <v>262692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262692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St. Clare Hospital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H-132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11315 Bridgeport Way SW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Lakewood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132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7667556.3299999991</v>
      </c>
      <c r="D15" s="275">
        <f>'Prior Year'!C60</f>
        <v>0</v>
      </c>
      <c r="E15" s="1">
        <f>data!C59</f>
        <v>3473</v>
      </c>
      <c r="F15" s="238" t="str">
        <f ref="F15:F59" t="shared" si="0">IF(B15=0,"",IF(D15=0,"",B15/D15))</f>
      </c>
      <c r="G15" s="238">
        <f ref="G15:G29" t="shared" si="1">IF(C15=0,"",IF(E15=0,"",C15/E15))</f>
        <v>2207.7616844226891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35238833.82</v>
      </c>
      <c r="D17" s="275">
        <f>'Prior Year'!E60</f>
        <v>0</v>
      </c>
      <c r="E17" s="1">
        <f>data!E59</f>
        <v>30969</v>
      </c>
      <c r="F17" s="238" t="str">
        <f t="shared" si="0"/>
      </c>
      <c r="G17" s="238">
        <f t="shared" si="1"/>
        <v>1137.8744492879978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15738693.419999993</v>
      </c>
      <c r="D28" s="275">
        <f>'Prior Year'!P60</f>
        <v>0</v>
      </c>
      <c r="E28" s="1">
        <f>data!P59</f>
        <v>341291</v>
      </c>
      <c r="F28" s="238" t="str">
        <f t="shared" si="0"/>
      </c>
      <c r="G28" s="238">
        <f t="shared" si="1"/>
        <v>46.115172741150495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2565928.1099999994</v>
      </c>
      <c r="D29" s="275">
        <f>'Prior Year'!Q60</f>
        <v>0</v>
      </c>
      <c r="E29" s="1">
        <f>data!Q59</f>
        <v>220785</v>
      </c>
      <c r="F29" s="238" t="str">
        <f t="shared" si="0"/>
      </c>
      <c r="G29" s="238">
        <f t="shared" si="1"/>
        <v>11.621840750050952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1227037.01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552850.23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4929843.1100000013</v>
      </c>
      <c r="D33" s="275">
        <f>'Prior Year'!U60</f>
        <v>0</v>
      </c>
      <c r="E33" s="1">
        <f>data!U59</f>
        <v>422516</v>
      </c>
      <c r="F33" s="238" t="str">
        <f t="shared" si="0"/>
      </c>
      <c r="G33" s="238">
        <f ref="G33:G69" t="shared" si="5">IF(C33=0,"",IF(E33=0,"",C33/E33))</f>
        <v>11.667825857482324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541873.5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931608.1100000001</v>
      </c>
      <c r="D35" s="275">
        <f>'Prior Year'!W60</f>
        <v>0</v>
      </c>
      <c r="E35" s="1">
        <f>data!W59</f>
        <v>10780.548299999999</v>
      </c>
      <c r="F35" s="238" t="str">
        <f t="shared" si="0"/>
      </c>
      <c r="G35" s="238">
        <f t="shared" si="5"/>
        <v>86.41565197569777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1808882.63</v>
      </c>
      <c r="D36" s="275">
        <f>'Prior Year'!X60</f>
        <v>0</v>
      </c>
      <c r="E36" s="1">
        <f>data!X59</f>
        <v>46729.169599999979</v>
      </c>
      <c r="F36" s="238" t="str">
        <f t="shared" si="0"/>
      </c>
      <c r="G36" s="238">
        <f t="shared" si="5"/>
        <v>38.709924560696678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5306569.8000000007</v>
      </c>
      <c r="D37" s="275">
        <f>'Prior Year'!Y60</f>
        <v>0</v>
      </c>
      <c r="E37" s="1">
        <f>data!Y59</f>
        <v>239734.2563999999</v>
      </c>
      <c r="F37" s="238" t="str">
        <f t="shared" si="0"/>
      </c>
      <c r="G37" s="238">
        <f t="shared" si="5"/>
        <v>22.135217051108107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9217.3114000000023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738077.69</v>
      </c>
      <c r="D39" s="275">
        <f>'Prior Year'!AA60</f>
        <v>0</v>
      </c>
      <c r="E39" s="1">
        <f>data!AA59</f>
        <v>10457.288100000002</v>
      </c>
      <c r="F39" s="238" t="str">
        <f t="shared" si="0"/>
      </c>
      <c r="G39" s="238">
        <f t="shared" si="5"/>
        <v>70.580219550420523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9987291.7800000012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2618122.3999999994</v>
      </c>
      <c r="D41" s="275">
        <f>'Prior Year'!AC60</f>
        <v>0</v>
      </c>
      <c r="E41" s="1">
        <f>data!AC59</f>
        <v>90141.589400000012</v>
      </c>
      <c r="F41" s="238" t="str">
        <f t="shared" si="0"/>
      </c>
      <c r="G41" s="238">
        <f t="shared" si="5"/>
        <v>29.044555542305527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284533.99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2604443.3500000006</v>
      </c>
      <c r="D43" s="275">
        <f>'Prior Year'!AE60</f>
        <v>0</v>
      </c>
      <c r="E43" s="1">
        <f>data!AE59</f>
        <v>0</v>
      </c>
      <c r="F43" s="238" t="str">
        <f t="shared" si="0"/>
      </c>
      <c r="G43" s="238" t="str">
        <f t="shared" si="5"/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11564854.569999998</v>
      </c>
      <c r="D45" s="275">
        <f>'Prior Year'!AG60</f>
        <v>0</v>
      </c>
      <c r="E45" s="1">
        <f>data!AG59</f>
        <v>34279</v>
      </c>
      <c r="F45" s="238" t="str">
        <f t="shared" si="0"/>
      </c>
      <c r="G45" s="238">
        <f t="shared" si="5"/>
        <v>337.37432743078847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49676435.51</v>
      </c>
      <c r="D48" s="275">
        <f>'Prior Year'!AJ60</f>
        <v>0</v>
      </c>
      <c r="E48" s="1">
        <f>data!AJ59</f>
        <v>222205.17</v>
      </c>
      <c r="F48" s="238" t="str">
        <f t="shared" si="0"/>
      </c>
      <c r="G48" s="238">
        <f t="shared" si="5"/>
        <v>223.56111475714087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582558.71</v>
      </c>
      <c r="D49" s="275">
        <f>'Prior Year'!AK60</f>
        <v>0</v>
      </c>
      <c r="E49" s="1">
        <f>data!AK59</f>
        <v>13580</v>
      </c>
      <c r="F49" s="238" t="str">
        <f t="shared" si="0"/>
      </c>
      <c r="G49" s="238">
        <f t="shared" si="5"/>
        <v>42.898284977908688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135761.44999999998</v>
      </c>
      <c r="D50" s="275">
        <f>'Prior Year'!AL60</f>
        <v>0</v>
      </c>
      <c r="E50" s="1">
        <f>data!AL59</f>
        <v>2225</v>
      </c>
      <c r="F50" s="238" t="str">
        <f t="shared" si="0"/>
      </c>
      <c r="G50" s="238">
        <f t="shared" si="5"/>
        <v>61.0163820224719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839306.5699999996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0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2672565.19</v>
      </c>
      <c r="D63" s="275">
        <f>'Prior Year'!AY60</f>
        <v>0</v>
      </c>
      <c r="E63" s="1">
        <f>data!AY59</f>
        <v>117326</v>
      </c>
      <c r="F63" s="238" t="str">
        <f>IF(B63=0,"",IF(D63=0,"",B63/D63))</f>
      </c>
      <c r="G63" s="238">
        <f t="shared" si="5"/>
        <v>22.77896791844945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106708</v>
      </c>
      <c r="D64" s="275">
        <f>'Prior Year'!AZ60</f>
        <v>0</v>
      </c>
      <c r="E64" s="1">
        <f>data!AZ59</f>
        <v>55354</v>
      </c>
      <c r="F64" s="238" t="str">
        <f>IF(B64=0,"",IF(D64=0,"",B64/D64))</f>
      </c>
      <c r="G64" s="238">
        <f t="shared" si="5"/>
        <v>1.9277378328576074</v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80049.010000000009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0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7301.6100000000006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1014239.49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4711487.7700000005</v>
      </c>
      <c r="D69" s="275">
        <f>'Prior Year'!BE60</f>
        <v>0</v>
      </c>
      <c r="E69" s="1">
        <f>data!BE59</f>
        <v>166264.39</v>
      </c>
      <c r="F69" s="238" t="str">
        <f>IF(B69=0,"",IF(D69=0,"",B69/D69))</f>
      </c>
      <c r="G69" s="238">
        <f t="shared" si="5"/>
        <v>28.337323283716977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2530492.01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11023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0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2133.7200000000012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0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7503637.33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3430779.6999999993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0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2131771.1500000004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2952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0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9175.8000000000029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24850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6594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1640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0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5954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2212278.5999999992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11312.96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436955.25000000006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33258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28332239.63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6776159.0200000005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5858442.6300000008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2629743.900000006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6/30/2022</v>
      </c>
      <c r="C4" s="78"/>
      <c r="D4" s="79"/>
      <c r="E4" s="80"/>
      <c r="F4" s="78" t="str">
        <f>"License Number:  "&amp;"H-"&amp;FIXED(data!C97,0)</f>
        <v>License Number:  H-132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St. Clare Hospital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98500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Pierce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253-588-1711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253-588-3001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4727</v>
      </c>
      <c r="G23" s="81">
        <f>data!D127</f>
        <v>34442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10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21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71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0</v>
      </c>
    </row>
    <row r="34" ht="20.1" customHeight="1">
      <c r="A34" s="77"/>
      <c r="B34" s="97" t="s">
        <v>851</v>
      </c>
      <c r="C34" s="81"/>
      <c r="D34" s="81">
        <f>data!C136</f>
        <v>0</v>
      </c>
      <c r="E34" s="78" t="s">
        <v>352</v>
      </c>
      <c r="F34" s="81"/>
      <c r="G34" s="81">
        <f>data!E143</f>
        <v>102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106</v>
      </c>
    </row>
    <row r="37" ht="20.1" customHeight="1">
      <c r="A37" s="77"/>
      <c r="E37" s="78" t="s">
        <v>354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St. Clare Hospital</v>
      </c>
      <c r="G2" s="4" t="s">
        <v>857</v>
      </c>
    </row>
    <row r="3" ht="20.1" customHeight="1">
      <c r="G3" s="4" t="str">
        <f>"FYE: "&amp;data!C96</f>
        <v>FYE: 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2468</v>
      </c>
      <c r="C7" s="141">
        <f>data!B155</f>
        <v>19994</v>
      </c>
      <c r="D7" s="141">
        <f>data!B156</f>
        <v>0</v>
      </c>
      <c r="E7" s="141">
        <f>data!B157</f>
        <v>257231650.65</v>
      </c>
      <c r="F7" s="141">
        <f>data!B158</f>
        <v>212944058.57999998</v>
      </c>
      <c r="G7" s="141">
        <f>data!B157+data!B158</f>
        <v>470175709.23</v>
      </c>
    </row>
    <row r="8" ht="20.1" customHeight="1">
      <c r="A8" s="77" t="s">
        <v>359</v>
      </c>
      <c r="B8" s="141">
        <f>data!C154</f>
        <v>1353</v>
      </c>
      <c r="C8" s="141">
        <f>data!C155</f>
        <v>9077</v>
      </c>
      <c r="D8" s="141">
        <f>data!C156</f>
        <v>0</v>
      </c>
      <c r="E8" s="141">
        <f>data!C157</f>
        <v>130921619.67</v>
      </c>
      <c r="F8" s="141">
        <f>data!C158</f>
        <v>161264905.48</v>
      </c>
      <c r="G8" s="141">
        <f>data!C157+data!C158</f>
        <v>292186525.15</v>
      </c>
    </row>
    <row r="9" ht="20.1" customHeight="1">
      <c r="A9" s="77" t="s">
        <v>862</v>
      </c>
      <c r="B9" s="141">
        <f>data!D154</f>
        <v>906</v>
      </c>
      <c r="C9" s="141">
        <f>data!D155</f>
        <v>5371</v>
      </c>
      <c r="D9" s="141">
        <f>data!D156</f>
        <v>0</v>
      </c>
      <c r="E9" s="141">
        <f>data!D157</f>
        <v>80898651.479999989</v>
      </c>
      <c r="F9" s="141">
        <f>data!D158</f>
        <v>215344478.2</v>
      </c>
      <c r="G9" s="141">
        <f>data!D157+data!D158</f>
        <v>296243129.67999995</v>
      </c>
    </row>
    <row r="10" ht="20.1" customHeight="1">
      <c r="A10" s="92" t="s">
        <v>230</v>
      </c>
      <c r="B10" s="141">
        <f>data!E154</f>
        <v>4727</v>
      </c>
      <c r="C10" s="141">
        <f>data!E155</f>
        <v>34442</v>
      </c>
      <c r="D10" s="141">
        <f>data!E156</f>
        <v>0</v>
      </c>
      <c r="E10" s="141">
        <f>data!E157</f>
        <v>469051921.79999995</v>
      </c>
      <c r="F10" s="141">
        <f>data!E158</f>
        <v>589553442.26</v>
      </c>
      <c r="G10" s="141">
        <f>E10+F10</f>
        <v>1058605364.06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St. Clare Hospital</v>
      </c>
      <c r="B3" s="83"/>
      <c r="C3" s="156" t="str">
        <f>"FYE: "&amp;data!C96</f>
        <v>FYE: 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5335888.72</v>
      </c>
    </row>
    <row r="7" ht="20.1" customHeight="1">
      <c r="A7" s="158">
        <v>3</v>
      </c>
      <c r="B7" s="97" t="s">
        <v>370</v>
      </c>
      <c r="C7" s="77">
        <f>data!C182</f>
        <v>-90942.329849853762</v>
      </c>
    </row>
    <row r="8" ht="20.1" customHeight="1">
      <c r="A8" s="158">
        <v>4</v>
      </c>
      <c r="B8" s="78" t="s">
        <v>371</v>
      </c>
      <c r="C8" s="77">
        <f>data!C183</f>
        <v>694717.86461673572</v>
      </c>
    </row>
    <row r="9" ht="20.1" customHeight="1">
      <c r="A9" s="158">
        <v>5</v>
      </c>
      <c r="B9" s="78" t="s">
        <v>372</v>
      </c>
      <c r="C9" s="77">
        <f>data!C184</f>
        <v>7739329.6977819856</v>
      </c>
    </row>
    <row r="10" ht="20.1" customHeight="1">
      <c r="A10" s="158">
        <v>6</v>
      </c>
      <c r="B10" s="78" t="s">
        <v>373</v>
      </c>
      <c r="C10" s="77">
        <f>data!C185</f>
        <v>142010.6505435023</v>
      </c>
    </row>
    <row r="11" ht="20.1" customHeight="1">
      <c r="A11" s="158">
        <v>7</v>
      </c>
      <c r="B11" s="78" t="s">
        <v>374</v>
      </c>
      <c r="C11" s="77">
        <f>data!C186</f>
        <v>3660340.0373680373</v>
      </c>
    </row>
    <row r="12" ht="20.1" customHeight="1">
      <c r="A12" s="158">
        <v>8</v>
      </c>
      <c r="B12" s="78" t="s">
        <v>375</v>
      </c>
      <c r="C12" s="77">
        <f>data!C187</f>
        <v>0</v>
      </c>
    </row>
    <row r="13" ht="20.1" customHeight="1">
      <c r="A13" s="158">
        <v>9</v>
      </c>
      <c r="B13" s="78" t="s">
        <v>375</v>
      </c>
      <c r="C13" s="77">
        <f>data!C188</f>
        <v>1092582.1095395945</v>
      </c>
    </row>
    <row r="14" ht="20.1" customHeight="1">
      <c r="A14" s="158">
        <v>10</v>
      </c>
      <c r="B14" s="78" t="s">
        <v>870</v>
      </c>
      <c r="C14" s="77">
        <f>data!D189</f>
        <v>18573926.75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3680641.5300000003</v>
      </c>
    </row>
    <row r="19" ht="20.1" customHeight="1">
      <c r="A19" s="77">
        <v>13</v>
      </c>
      <c r="B19" s="78" t="s">
        <v>872</v>
      </c>
      <c r="C19" s="77">
        <f>data!C192</f>
        <v>2530034.3999999994</v>
      </c>
    </row>
    <row r="20" ht="20.1" customHeight="1">
      <c r="A20" s="77">
        <v>14</v>
      </c>
      <c r="B20" s="78" t="s">
        <v>873</v>
      </c>
      <c r="C20" s="77">
        <f>data!D193</f>
        <v>6210675.93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1422420.58</v>
      </c>
    </row>
    <row r="26" ht="20.1" customHeight="1">
      <c r="A26" s="77">
        <v>18</v>
      </c>
      <c r="B26" s="78" t="s">
        <v>381</v>
      </c>
      <c r="C26" s="77">
        <f>data!C196</f>
        <v>-769413.49000000011</v>
      </c>
    </row>
    <row r="27" ht="20.1" customHeight="1">
      <c r="A27" s="77">
        <v>19</v>
      </c>
      <c r="B27" s="78" t="s">
        <v>876</v>
      </c>
      <c r="C27" s="77">
        <f>data!D197</f>
        <v>653007.09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72657.79</v>
      </c>
    </row>
    <row r="32" ht="20.1" customHeight="1">
      <c r="A32" s="77">
        <v>22</v>
      </c>
      <c r="B32" s="78" t="s">
        <v>878</v>
      </c>
      <c r="C32" s="77">
        <f>data!C200</f>
        <v>6471495.84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6544153.63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13380.02</v>
      </c>
    </row>
    <row r="40" ht="20.1" customHeight="1">
      <c r="A40" s="77">
        <v>28</v>
      </c>
      <c r="B40" s="78" t="s">
        <v>881</v>
      </c>
      <c r="C40" s="77">
        <f>data!D206</f>
        <v>13380.02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St. Clare Hospital</v>
      </c>
      <c r="F3" s="156" t="str">
        <f>"FYE: "&amp;data!C96</f>
        <v>FYE: 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1860280.7000000002</v>
      </c>
      <c r="D7" s="81">
        <f>data!C225</f>
        <v>47890.43</v>
      </c>
      <c r="E7" s="81">
        <f>data!D225</f>
        <v>0</v>
      </c>
      <c r="F7" s="81">
        <f>data!E211</f>
        <v>1860280.7000000002</v>
      </c>
    </row>
    <row r="8" ht="20.1" customHeight="1">
      <c r="A8" s="77">
        <v>2</v>
      </c>
      <c r="B8" s="81" t="s">
        <v>395</v>
      </c>
      <c r="C8" s="81">
        <f>data!B212</f>
        <v>1808999.17</v>
      </c>
      <c r="D8" s="81">
        <f>data!C226</f>
        <v>802115.15</v>
      </c>
      <c r="E8" s="81">
        <f>data!D226</f>
        <v>0</v>
      </c>
      <c r="F8" s="81">
        <f>data!E212</f>
        <v>1808999.17</v>
      </c>
    </row>
    <row r="9" ht="20.1" customHeight="1">
      <c r="A9" s="77">
        <v>3</v>
      </c>
      <c r="B9" s="81" t="s">
        <v>396</v>
      </c>
      <c r="C9" s="81">
        <f>data!B213</f>
        <v>30083486.45</v>
      </c>
      <c r="D9" s="81">
        <f>data!C227</f>
        <v>404481.07</v>
      </c>
      <c r="E9" s="81">
        <f>data!D227</f>
        <v>-13007.350000000006</v>
      </c>
      <c r="F9" s="81">
        <f>data!E213</f>
        <v>30083486.45</v>
      </c>
    </row>
    <row r="10" ht="20.1" customHeight="1">
      <c r="A10" s="77">
        <v>4</v>
      </c>
      <c r="B10" s="81" t="s">
        <v>887</v>
      </c>
      <c r="C10" s="81">
        <f>data!B214</f>
        <v>8616836.06</v>
      </c>
      <c r="D10" s="81">
        <f>data!C228</f>
        <v>737027.79999999993</v>
      </c>
      <c r="E10" s="81">
        <f>data!D228</f>
        <v>-18970.329999999987</v>
      </c>
      <c r="F10" s="81">
        <f>data!E214</f>
        <v>8710538.620000001</v>
      </c>
    </row>
    <row r="11" ht="20.1" customHeight="1">
      <c r="A11" s="77">
        <v>5</v>
      </c>
      <c r="B11" s="81" t="s">
        <v>888</v>
      </c>
      <c r="C11" s="81">
        <f>data!B215</f>
        <v>16329239.680000002</v>
      </c>
      <c r="D11" s="81">
        <f>data!C229</f>
        <v>6573167.9099999992</v>
      </c>
      <c r="E11" s="81">
        <f>data!D229</f>
        <v>2111824.4900000012</v>
      </c>
      <c r="F11" s="81">
        <f>data!E215</f>
        <v>17732579.330000002</v>
      </c>
    </row>
    <row r="12" ht="20.1" customHeight="1">
      <c r="A12" s="77">
        <v>6</v>
      </c>
      <c r="B12" s="81" t="s">
        <v>889</v>
      </c>
      <c r="C12" s="81">
        <f>data!B216</f>
        <v>75029005.11999999</v>
      </c>
      <c r="D12" s="81">
        <f>data!C230</f>
        <v>0</v>
      </c>
      <c r="E12" s="81">
        <f>data!D230</f>
        <v>0</v>
      </c>
      <c r="F12" s="81">
        <f>data!E216</f>
        <v>78456323.3</v>
      </c>
    </row>
    <row r="13" ht="20.1" customHeight="1">
      <c r="A13" s="77">
        <v>7</v>
      </c>
      <c r="B13" s="81" t="s">
        <v>890</v>
      </c>
      <c r="C13" s="81">
        <f>data!B217</f>
        <v>0</v>
      </c>
      <c r="D13" s="81">
        <f>data!C231</f>
        <v>524729.12</v>
      </c>
      <c r="E13" s="81">
        <f>data!D231</f>
        <v>-527013.00000000012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9225591.01</v>
      </c>
      <c r="D14" s="81">
        <f>data!C232</f>
        <v>0</v>
      </c>
      <c r="E14" s="81">
        <f>data!D232</f>
        <v>0</v>
      </c>
      <c r="F14" s="81">
        <f>data!E218</f>
        <v>10073949.389999999</v>
      </c>
    </row>
    <row r="15" ht="20.1" customHeight="1">
      <c r="A15" s="77">
        <v>9</v>
      </c>
      <c r="B15" s="81" t="s">
        <v>891</v>
      </c>
      <c r="C15" s="81">
        <f>data!B219</f>
        <v>2501236.35</v>
      </c>
      <c r="D15" s="81">
        <f>data!C233</f>
        <v>9089411.4799999986</v>
      </c>
      <c r="E15" s="81">
        <f>data!D233</f>
        <v>1552833.810000001</v>
      </c>
      <c r="F15" s="81">
        <f>data!E219</f>
        <v>692379.96000000043</v>
      </c>
    </row>
    <row r="16" ht="20.1" customHeight="1">
      <c r="A16" s="77">
        <v>10</v>
      </c>
      <c r="B16" s="81" t="s">
        <v>615</v>
      </c>
      <c r="C16" s="81">
        <f>data!B220</f>
        <v>145454674.54</v>
      </c>
      <c r="D16" s="81">
        <f>data!C234</f>
        <v>0</v>
      </c>
      <c r="E16" s="81">
        <f>data!D234</f>
        <v>0</v>
      </c>
      <c r="F16" s="81">
        <f>data!E220</f>
        <v>149418536.92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1007292.53</v>
      </c>
      <c r="D24" s="81">
        <f>data!C225</f>
        <v>47890.43</v>
      </c>
      <c r="E24" s="81">
        <f>data!D225</f>
        <v>0</v>
      </c>
      <c r="F24" s="81">
        <f>data!E225</f>
        <v>1055182.96</v>
      </c>
    </row>
    <row r="25" ht="20.1" customHeight="1">
      <c r="A25" s="77">
        <v>13</v>
      </c>
      <c r="B25" s="81" t="s">
        <v>396</v>
      </c>
      <c r="C25" s="81">
        <f>data!B226</f>
        <v>14871876.72</v>
      </c>
      <c r="D25" s="81">
        <f>data!C226</f>
        <v>802115.15</v>
      </c>
      <c r="E25" s="81">
        <f>data!D226</f>
        <v>0</v>
      </c>
      <c r="F25" s="81">
        <f>data!E226</f>
        <v>15673991.870000001</v>
      </c>
    </row>
    <row r="26" ht="20.1" customHeight="1">
      <c r="A26" s="77">
        <v>14</v>
      </c>
      <c r="B26" s="81" t="s">
        <v>887</v>
      </c>
      <c r="C26" s="81">
        <f>data!B227</f>
        <v>3661853.82</v>
      </c>
      <c r="D26" s="81">
        <f>data!C227</f>
        <v>404481.07</v>
      </c>
      <c r="E26" s="81">
        <f>data!D227</f>
        <v>-13007.350000000006</v>
      </c>
      <c r="F26" s="81">
        <f>data!E227</f>
        <v>4079342.2399999998</v>
      </c>
    </row>
    <row r="27" ht="20.1" customHeight="1">
      <c r="A27" s="77">
        <v>15</v>
      </c>
      <c r="B27" s="81" t="s">
        <v>888</v>
      </c>
      <c r="C27" s="81">
        <f>data!B228</f>
        <v>12228426.22</v>
      </c>
      <c r="D27" s="81">
        <f>data!C228</f>
        <v>737027.79999999993</v>
      </c>
      <c r="E27" s="81">
        <f>data!D228</f>
        <v>-18970.329999999987</v>
      </c>
      <c r="F27" s="81">
        <f>data!E228</f>
        <v>12984424.350000002</v>
      </c>
    </row>
    <row r="28" ht="20.1" customHeight="1">
      <c r="A28" s="77">
        <v>16</v>
      </c>
      <c r="B28" s="81" t="s">
        <v>889</v>
      </c>
      <c r="C28" s="81">
        <f>data!B229</f>
        <v>63228444.260000005</v>
      </c>
      <c r="D28" s="81">
        <f>data!C229</f>
        <v>6573167.9099999992</v>
      </c>
      <c r="E28" s="81">
        <f>data!D229</f>
        <v>2111824.4900000012</v>
      </c>
      <c r="F28" s="81">
        <f>data!E229</f>
        <v>67689787.68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6483710.93</v>
      </c>
      <c r="D30" s="81">
        <f>data!C231</f>
        <v>524729.12</v>
      </c>
      <c r="E30" s="81">
        <f>data!D231</f>
        <v>-527013.00000000012</v>
      </c>
      <c r="F30" s="81">
        <f>data!E231</f>
        <v>7535453.05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101481604.48000002</v>
      </c>
      <c r="D32" s="81">
        <f>data!C233</f>
        <v>9089411.4799999986</v>
      </c>
      <c r="E32" s="81">
        <f>data!D233</f>
        <v>1552833.810000001</v>
      </c>
      <c r="F32" s="81">
        <f>data!E233</f>
        <v>109018182.15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St. Clare Hospital</v>
      </c>
      <c r="B2" s="83"/>
      <c r="C2" s="83"/>
      <c r="D2" s="156" t="str">
        <f>"FYE: "&amp;data!C96</f>
        <v>FYE: 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6573109.14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399453652.84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255940782.68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72419162.68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111957904.40999998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11352425.469999999</v>
      </c>
    </row>
    <row r="13" ht="20.1" customHeight="1">
      <c r="A13" s="77">
        <v>9</v>
      </c>
      <c r="B13" s="81"/>
      <c r="C13" s="81" t="s">
        <v>898</v>
      </c>
      <c r="D13" s="81">
        <f>data!D245</f>
        <v>851123928.08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4723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1217125.34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10611649.5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11828774.84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10251011.190000001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10251011.190000001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