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25830ED7-082B-4CCA-B3ED-A52028701FF7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<sst xmlns="http://schemas.openxmlformats.org/spreadsheetml/2006/main" count="1376" uniqueCount="1376">
  <si>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</si>
  <si>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</si>
  <si>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</si>
  <si>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</si>
  <si>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</si>
  <si>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</si>
  <si>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</si>
  <si>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</si>
  <si>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</si>
  <si>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</si>
  <si>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</si>
  <si>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</si>
  <si>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</si>
  <si>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</si>
  <si>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</si>
  <si>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</si>
  <si>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</si>
  <si>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</si>
  <si>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</si>
  <si>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</si>
  <si>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</si>
  <si>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</si>
  <si>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</si>
  <si>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</si>
  <si>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</si>
  <si>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</si>
  <si>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</si>
  <si>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</si>
  <si>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</si>
  <si>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</si>
  <si>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</si>
  <si>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</si>
  <si>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</si>
  <si>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</si>
  <si>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</si>
  <si>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</si>
  <si>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</si>
  <si>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</si>
  <si>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</si>
  <si>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</si>
  <si>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</si>
  <si>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</si>
  <si>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</si>
  <si>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</si>
  <si>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</si>
  <si>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</si>
  <si>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</si>
  <si>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</si>
  <si>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</si>
  <si>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</si>
  <si>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</si>
  <si>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</si>
  <si>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</si>
  <si>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</si>
  <si>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</si>
  <si>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</si>
  <si>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</si>
  <si>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</si>
  <si>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</si>
  <si>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</si>
  <si>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</si>
  <si>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</si>
  <si>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</si>
  <si>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</si>
  <si>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</si>
  <si>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</si>
  <si>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</si>
  <si>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</si>
  <si>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</si>
  <si>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</si>
  <si>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</si>
  <si>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</si>
  <si>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</si>
  <si>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</si>
  <si>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</si>
  <si>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</si>
  <si>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</si>
  <si>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</si>
  <si>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</si>
  <si>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</si>
  <si>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</si>
  <si>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</si>
  <si>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</si>
  <si>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</si>
  <si>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</si>
  <si>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</si>
  <si>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</si>
  <si>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</si>
  <si>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</si>
  <si>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</si>
  <si>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</si>
  <si>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</si>
  <si>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</si>
  <si>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</si>
  <si>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</si>
  <si>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</si>
  <si>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</si>
  <si>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</si>
  <si>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</si>
  <si>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</si>
  <si>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</si>
  <si>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</si>
  <si>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</si>
  <si>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</si>
  <si>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</si>
  <si>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</si>
  <si>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</si>
  <si>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</si>
  <si>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</si>
  <si>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</si>
  <si>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</si>
  <si>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</si>
  <si>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</si>
  <si>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</si>
  <si>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</si>
  <si>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</si>
  <si>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</si>
  <si>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</si>
  <si>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</si>
  <si>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</si>
  <si>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</si>
  <si>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</si>
  <si>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</si>
  <si>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</si>
  <si>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</si>
  <si>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</si>
  <si>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</si>
  <si>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</si>
  <si>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</si>
  <si>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</si>
  <si>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</si>
  <si>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</si>
  <si>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</si>
  <si>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</si>
  <si>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</si>
  <si>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</si>
  <si>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</si>
  <si>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</si>
  <si>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</si>
  <si>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</si>
  <si>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</si>
  <si>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</si>
  <si>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</si>
  <si>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</si>
  <si>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</si>
  <si>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</si>
  <si>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</si>
  <si>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</si>
  <si>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</si>
  <si>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</si>
  <si>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</si>
  <si>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</si>
  <si>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</si>
  <si>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</si>
  <si>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</si>
  <si>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</si>
  <si>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</si>
  <si>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</si>
  <si>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</si>
  <si>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</si>
  <si>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</si>
  <si>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</si>
  <si>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</si>
  <si>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</si>
  <si>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</si>
  <si>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</si>
  <si>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</si>
  <si>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</si>
  <si>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</si>
  <si>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</si>
  <si>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</si>
  <si>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</si>
  <si>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</si>
  <si>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</si>
  <si>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</si>
  <si>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</si>
  <si>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</si>
  <si>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</si>
  <si>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</si>
  <si>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</si>
  <si>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</si>
  <si>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</si>
  <si>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</si>
  <si>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</si>
  <si>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</si>
  <si>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</si>
  <si>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</si>
  <si>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</si>
  <si>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</si>
  <si>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</si>
  <si>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</si>
  <si>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</si>
  <si>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</si>
  <si>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</si>
  <si>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</si>
  <si>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</si>
  <si>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</si>
  <si>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</si>
  <si>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</si>
  <si>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</si>
  <si>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</si>
  <si>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</si>
  <si>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</si>
  <si>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</si>
  <si>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</si>
  <si>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</si>
  <si>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</si>
  <si>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</si>
  <si>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</si>
  <si>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</si>
  <si>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</si>
  <si>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</si>
  <si>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</si>
  <si>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</si>
  <si>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</si>
  <si>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</si>
  <si>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</si>
  <si>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</si>
  <si>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</si>
  <si>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</si>
  <si>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</si>
  <si>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</si>
  <si>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</si>
  <si>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</si>
  <si>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</si>
  <si>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</si>
  <si>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</si>
  <si>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</si>
  <si>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</si>
  <si>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</si>
  <si>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</si>
  <si>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</si>
  <si>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</si>
  <si>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</si>
  <si>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</si>
  <si>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</si>
  <si>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</si>
  <si>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</si>
  <si>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</si>
  <si>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</si>
  <si>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</si>
  <si>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</si>
  <si>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</si>
  <si>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</si>
  <si>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</si>
  <si>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</si>
  <si>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</si>
  <si>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</si>
  <si>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</si>
  <si>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</si>
  <si>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</si>
  <si>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</si>
  <si>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</si>
  <si>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</si>
  <si>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</si>
  <si>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</si>
  <si>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</si>
  <si>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</si>
  <si>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</si>
  <si>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</si>
  <si>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</si>
  <si>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</si>
  <si>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</si>
  <si>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</si>
  <si>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</si>
  <si>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</si>
  <si>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</si>
  <si>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</si>
  <si>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</si>
  <si>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</si>
  <si>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</si>
  <si>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</si>
  <si>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</si>
  <si>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</si>
  <si>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</si>
  <si>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</si>
  <si>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</si>
  <si>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</si>
  <si>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</si>
  <si>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</si>
  <si>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</si>
  <si>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</si>
  <si>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</si>
  <si>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</si>
  <si>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</si>
  <si>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</si>
  <si>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</si>
  <si>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</si>
  <si>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</si>
  <si>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</si>
  <si>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</si>
  <si>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</si>
  <si>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</si>
  <si>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</si>
  <si>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</si>
  <si>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</si>
  <si>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</si>
  <si>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</si>
  <si>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</si>
  <si>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</si>
  <si>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145</t>
  </si>
  <si>
    <t>Hospital Name</t>
  </si>
  <si>
    <t>PeaceHealth St Joseph Medical Center</t>
  </si>
  <si>
    <t>Mailing Address</t>
  </si>
  <si>
    <t>2901 Squalicum Parkway</t>
  </si>
  <si>
    <t>City</t>
  </si>
  <si>
    <t>Bellingham</t>
  </si>
  <si>
    <t>State</t>
  </si>
  <si>
    <t>WA</t>
  </si>
  <si>
    <t>Zip</t>
  </si>
  <si>
    <t>County</t>
  </si>
  <si>
    <t>Whatcom</t>
  </si>
  <si>
    <t>Chief Executive Officer</t>
  </si>
  <si>
    <t>Charles Prosper</t>
  </si>
  <si>
    <t>Chief Financial Officer</t>
  </si>
  <si>
    <t>Krista Touros</t>
  </si>
  <si>
    <t>Chair of Governing Board</t>
  </si>
  <si>
    <t>N/A</t>
  </si>
  <si>
    <t>Telephone Number</t>
  </si>
  <si>
    <t>360-734-5400</t>
  </si>
  <si>
    <t>Facsimile Number</t>
  </si>
  <si>
    <t>360-715-6406</t>
  </si>
  <si>
    <t>Name of Submitter</t>
  </si>
  <si>
    <t>Nichole Reeves</t>
  </si>
  <si>
    <t>Email of Submitter</t>
  </si>
  <si>
    <t>Reeves@peacehealth.org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</si>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</sst>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Reeves@peacehealth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82" transitionEvaluation="1" transitionEntry="1" codeName="Sheet1">
    <tabColor rgb="FF92D050"/>
    <pageSetUpPr autoPageBreaks="0" fitToPage="1"/>
  </sheetPr>
  <dimension ref="A1:CF716"/>
  <sheetViews>
    <sheetView tabSelected="1" topLeftCell="A82" zoomScaleNormal="100" workbookViewId="0">
      <selection activeCell="B431" sqref="B431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66974664.849999994</v>
      </c>
      <c r="C47" s="24">
        <v>2601811.63</v>
      </c>
      <c r="D47" s="24">
        <v>1828919.42</v>
      </c>
      <c r="E47" s="24">
        <v>7632994.16</v>
      </c>
      <c r="F47" s="24">
        <v>0</v>
      </c>
      <c r="G47" s="24">
        <v>0</v>
      </c>
      <c r="H47" s="24">
        <v>857874.27</v>
      </c>
      <c r="I47" s="24">
        <v>0</v>
      </c>
      <c r="J47" s="24">
        <v>0</v>
      </c>
      <c r="K47" s="24">
        <v>0</v>
      </c>
      <c r="L47" s="24">
        <v>0</v>
      </c>
      <c r="M47" s="24">
        <v>1014337.12</v>
      </c>
      <c r="N47" s="24">
        <v>16911.44</v>
      </c>
      <c r="O47" s="24">
        <v>1552629.72</v>
      </c>
      <c r="P47" s="24">
        <v>1464272.08</v>
      </c>
      <c r="Q47" s="24">
        <v>1780138.13</v>
      </c>
      <c r="R47" s="24">
        <v>0</v>
      </c>
      <c r="S47" s="24">
        <v>459804.17</v>
      </c>
      <c r="T47" s="24">
        <v>664281.36</v>
      </c>
      <c r="U47" s="24">
        <v>1774093.05</v>
      </c>
      <c r="V47" s="24">
        <v>45239.13</v>
      </c>
      <c r="W47" s="24">
        <v>179407.8</v>
      </c>
      <c r="X47" s="24">
        <v>328615.46</v>
      </c>
      <c r="Y47" s="24">
        <v>2723633.5</v>
      </c>
      <c r="Z47" s="24">
        <v>533685.37</v>
      </c>
      <c r="AA47" s="24">
        <v>234755.43</v>
      </c>
      <c r="AB47" s="24">
        <v>2310244.9</v>
      </c>
      <c r="AC47" s="24">
        <v>603216.32</v>
      </c>
      <c r="AD47" s="24">
        <v>0</v>
      </c>
      <c r="AE47" s="24">
        <v>1847504.13</v>
      </c>
      <c r="AF47" s="24">
        <v>0</v>
      </c>
      <c r="AG47" s="24">
        <v>2941764.9</v>
      </c>
      <c r="AH47" s="24">
        <v>0</v>
      </c>
      <c r="AI47" s="24">
        <v>1995104.9</v>
      </c>
      <c r="AJ47" s="24">
        <v>19014498.96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575292.93</v>
      </c>
      <c r="AQ47" s="24">
        <v>0</v>
      </c>
      <c r="AR47" s="24">
        <v>2020891.63</v>
      </c>
      <c r="AS47" s="24">
        <v>0</v>
      </c>
      <c r="AT47" s="24">
        <v>0</v>
      </c>
      <c r="AU47" s="24">
        <v>0</v>
      </c>
      <c r="AV47" s="24">
        <v>103694.05</v>
      </c>
      <c r="AW47" s="24">
        <v>0</v>
      </c>
      <c r="AX47" s="24">
        <v>0</v>
      </c>
      <c r="AY47" s="24">
        <v>1221703.48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804438.08</v>
      </c>
      <c r="BF47" s="24">
        <v>804975.78</v>
      </c>
      <c r="BG47" s="24">
        <v>163401.62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1052842.93</v>
      </c>
      <c r="BO47" s="24">
        <v>0</v>
      </c>
      <c r="BP47" s="24">
        <v>0</v>
      </c>
      <c r="BQ47" s="24">
        <v>0</v>
      </c>
      <c r="BR47" s="24">
        <v>93319.56</v>
      </c>
      <c r="BS47" s="24">
        <v>53753.46</v>
      </c>
      <c r="BT47" s="24">
        <v>164219.71</v>
      </c>
      <c r="BU47" s="24">
        <v>3267.87</v>
      </c>
      <c r="BV47" s="24">
        <v>0</v>
      </c>
      <c r="BW47" s="24">
        <v>158234.79</v>
      </c>
      <c r="BX47" s="24">
        <v>1997220.5</v>
      </c>
      <c r="BY47" s="24">
        <v>1304621.4</v>
      </c>
      <c r="BZ47" s="24">
        <v>928530.97</v>
      </c>
      <c r="CA47" s="24">
        <v>195568.87</v>
      </c>
      <c r="CB47" s="24">
        <v>20058.45</v>
      </c>
      <c r="CC47" s="24">
        <v>902891.42</v>
      </c>
      <c r="CD47" s="20"/>
      <c r="CE47" s="32">
        <f>SUM(C47:CC47)</f>
        <v>66974664.849999994</v>
      </c>
    </row>
    <row r="48">
      <c r="A48" s="32" t="s">
        <v>232</v>
      </c>
      <c r="B48" s="312">
        <v>1337751.48</v>
      </c>
      <c r="C48" s="32">
        <f>IF($B$48,(ROUND((($B$48/$CE$61)*C61),0)))</f>
        <v>80350</v>
      </c>
      <c r="D48" s="32">
        <f ref="D48:BO48" t="shared" si="0">IF($B$48,(ROUND((($B$48/$CE$61)*D61),0)))</f>
        <v>33832</v>
      </c>
      <c r="E48" s="32">
        <f t="shared" si="0"/>
        <v>179893</v>
      </c>
      <c r="F48" s="32">
        <f t="shared" si="0"/>
        <v>0</v>
      </c>
      <c r="G48" s="32">
        <f t="shared" si="0"/>
        <v>0</v>
      </c>
      <c r="H48" s="32">
        <f t="shared" si="0"/>
        <v>18662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19586</v>
      </c>
      <c r="N48" s="32">
        <f t="shared" si="0"/>
        <v>766</v>
      </c>
      <c r="O48" s="32">
        <f t="shared" si="0"/>
        <v>29219</v>
      </c>
      <c r="P48" s="32">
        <f t="shared" si="0"/>
        <v>31565</v>
      </c>
      <c r="Q48" s="32">
        <f t="shared" si="0"/>
        <v>30231</v>
      </c>
      <c r="R48" s="32">
        <f t="shared" si="0"/>
        <v>0</v>
      </c>
      <c r="S48" s="32">
        <f t="shared" si="0"/>
        <v>13859</v>
      </c>
      <c r="T48" s="32">
        <f t="shared" si="0"/>
        <v>11367</v>
      </c>
      <c r="U48" s="32">
        <f t="shared" si="0"/>
        <v>24648</v>
      </c>
      <c r="V48" s="32">
        <f t="shared" si="0"/>
        <v>577</v>
      </c>
      <c r="W48" s="32">
        <f t="shared" si="0"/>
        <v>2608</v>
      </c>
      <c r="X48" s="32">
        <f t="shared" si="0"/>
        <v>5595</v>
      </c>
      <c r="Y48" s="32">
        <f t="shared" si="0"/>
        <v>46461</v>
      </c>
      <c r="Z48" s="32">
        <f t="shared" si="0"/>
        <v>8197</v>
      </c>
      <c r="AA48" s="32">
        <f t="shared" si="0"/>
        <v>3743</v>
      </c>
      <c r="AB48" s="32">
        <f t="shared" si="0"/>
        <v>38506</v>
      </c>
      <c r="AC48" s="32">
        <f t="shared" si="0"/>
        <v>20651</v>
      </c>
      <c r="AD48" s="32">
        <f t="shared" si="0"/>
        <v>0</v>
      </c>
      <c r="AE48" s="32">
        <f t="shared" si="0"/>
        <v>29021</v>
      </c>
      <c r="AF48" s="32">
        <f t="shared" si="0"/>
        <v>0</v>
      </c>
      <c r="AG48" s="32">
        <f t="shared" si="0"/>
        <v>70698</v>
      </c>
      <c r="AH48" s="32">
        <f t="shared" si="0"/>
        <v>0</v>
      </c>
      <c r="AI48" s="32">
        <f t="shared" si="0"/>
        <v>31171</v>
      </c>
      <c r="AJ48" s="32">
        <f t="shared" si="0"/>
        <v>394876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9478</v>
      </c>
      <c r="AQ48" s="32">
        <f t="shared" si="0"/>
        <v>0</v>
      </c>
      <c r="AR48" s="32">
        <f t="shared" si="0"/>
        <v>33545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1677</v>
      </c>
      <c r="AW48" s="32">
        <f t="shared" si="0"/>
        <v>0</v>
      </c>
      <c r="AX48" s="32">
        <f t="shared" si="0"/>
        <v>0</v>
      </c>
      <c r="AY48" s="32">
        <f t="shared" si="0"/>
        <v>13979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0</v>
      </c>
      <c r="BE48" s="32">
        <f t="shared" si="0"/>
        <v>11819</v>
      </c>
      <c r="BF48" s="32">
        <f t="shared" si="0"/>
        <v>10110</v>
      </c>
      <c r="BG48" s="32">
        <f t="shared" si="0"/>
        <v>1952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24292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1266</v>
      </c>
      <c r="BS48" s="32">
        <f t="shared" si="1"/>
        <v>689</v>
      </c>
      <c r="BT48" s="32">
        <f t="shared" si="1"/>
        <v>2777</v>
      </c>
      <c r="BU48" s="32">
        <f t="shared" si="1"/>
        <v>57</v>
      </c>
      <c r="BV48" s="32">
        <f t="shared" si="1"/>
        <v>0</v>
      </c>
      <c r="BW48" s="32">
        <f t="shared" si="1"/>
        <v>2828</v>
      </c>
      <c r="BX48" s="32">
        <f t="shared" si="1"/>
        <v>38055</v>
      </c>
      <c r="BY48" s="32">
        <f t="shared" si="1"/>
        <v>23277</v>
      </c>
      <c r="BZ48" s="32">
        <f t="shared" si="1"/>
        <v>15226</v>
      </c>
      <c r="CA48" s="32">
        <f t="shared" si="1"/>
        <v>4733</v>
      </c>
      <c r="CB48" s="32">
        <f t="shared" si="1"/>
        <v>244</v>
      </c>
      <c r="CC48" s="32">
        <f t="shared" si="1"/>
        <v>15669</v>
      </c>
      <c r="CD48" s="32">
        <f t="shared" si="1"/>
        <v>0</v>
      </c>
      <c r="CE48" s="32">
        <f>SUM(C48:CD48)</f>
        <v>1337755</v>
      </c>
    </row>
    <row r="49">
      <c r="A49" s="20" t="s">
        <v>233</v>
      </c>
      <c r="B49" s="32">
        <f>B47+B48</f>
        <v>68312416.33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38176377.57</v>
      </c>
      <c r="C51" s="24">
        <v>207886.74</v>
      </c>
      <c r="D51" s="24">
        <v>103197.23</v>
      </c>
      <c r="E51" s="24">
        <v>311662.92</v>
      </c>
      <c r="F51" s="24">
        <v>0</v>
      </c>
      <c r="G51" s="24">
        <v>43936.72</v>
      </c>
      <c r="H51" s="24">
        <v>7501.09</v>
      </c>
      <c r="I51" s="24">
        <v>0</v>
      </c>
      <c r="J51" s="24">
        <v>0</v>
      </c>
      <c r="K51" s="24">
        <v>0</v>
      </c>
      <c r="L51" s="24">
        <v>0</v>
      </c>
      <c r="M51" s="24">
        <v>42325.71</v>
      </c>
      <c r="N51" s="24">
        <v>7999602.64</v>
      </c>
      <c r="O51" s="24">
        <v>69886.62</v>
      </c>
      <c r="P51" s="24">
        <v>1680565.02</v>
      </c>
      <c r="Q51" s="24">
        <v>1815.35</v>
      </c>
      <c r="R51" s="24">
        <v>7360.51</v>
      </c>
      <c r="S51" s="24">
        <v>169772.68</v>
      </c>
      <c r="T51" s="24">
        <v>32700.45</v>
      </c>
      <c r="U51" s="24">
        <v>14341.29</v>
      </c>
      <c r="V51" s="24">
        <v>15449.38</v>
      </c>
      <c r="W51" s="24">
        <v>418743.69</v>
      </c>
      <c r="X51" s="24">
        <v>66264.82</v>
      </c>
      <c r="Y51" s="24">
        <v>1895395.41</v>
      </c>
      <c r="Z51" s="24">
        <v>247380.38</v>
      </c>
      <c r="AA51" s="24">
        <v>188562.85</v>
      </c>
      <c r="AB51" s="24">
        <v>116830.26</v>
      </c>
      <c r="AC51" s="24">
        <v>234621.07</v>
      </c>
      <c r="AD51" s="24">
        <v>0</v>
      </c>
      <c r="AE51" s="24">
        <v>51435.26</v>
      </c>
      <c r="AF51" s="24">
        <v>0</v>
      </c>
      <c r="AG51" s="24">
        <v>74904.98</v>
      </c>
      <c r="AH51" s="24">
        <v>0</v>
      </c>
      <c r="AI51" s="24">
        <v>113788.36</v>
      </c>
      <c r="AJ51" s="24">
        <v>233505.87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29754.13</v>
      </c>
      <c r="AQ51" s="24">
        <v>0</v>
      </c>
      <c r="AR51" s="24">
        <v>1216.59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70266.21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191700.44</v>
      </c>
      <c r="BF51" s="24">
        <v>75630.6</v>
      </c>
      <c r="BG51" s="24">
        <v>74.43</v>
      </c>
      <c r="BH51" s="24">
        <v>0</v>
      </c>
      <c r="BI51" s="24">
        <v>860362.57</v>
      </c>
      <c r="BJ51" s="24">
        <v>0</v>
      </c>
      <c r="BK51" s="24">
        <v>0</v>
      </c>
      <c r="BL51" s="24">
        <v>0</v>
      </c>
      <c r="BM51" s="24">
        <v>0</v>
      </c>
      <c r="BN51" s="24">
        <v>21843199.51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247.29</v>
      </c>
      <c r="BU51" s="24">
        <v>575.33</v>
      </c>
      <c r="BV51" s="24">
        <v>0</v>
      </c>
      <c r="BW51" s="24">
        <v>864.93</v>
      </c>
      <c r="BX51" s="24">
        <v>6884.09</v>
      </c>
      <c r="BY51" s="24">
        <v>739435.35</v>
      </c>
      <c r="BZ51" s="24">
        <v>0</v>
      </c>
      <c r="CA51" s="24">
        <v>0</v>
      </c>
      <c r="CB51" s="24">
        <v>994.4</v>
      </c>
      <c r="CC51" s="24">
        <v>5734.4</v>
      </c>
      <c r="CD51" s="20"/>
      <c r="CE51" s="32">
        <f>SUM(C51:CD51)</f>
        <v>38176377.57</v>
      </c>
    </row>
    <row r="52">
      <c r="A52" s="39" t="s">
        <v>235</v>
      </c>
      <c r="B52" s="313">
        <v>226004.44</v>
      </c>
      <c r="C52" s="32">
        <f>IF($B$52,ROUND(($B$52/($CE$90+$CF$90)*C90),0))</f>
        <v>5413</v>
      </c>
      <c r="D52" s="32">
        <f ref="D52:BO52" t="shared" si="2">IF($B$52,ROUND(($B$52/($CE$90+$CF$90)*D90),0))</f>
        <v>4119</v>
      </c>
      <c r="E52" s="32">
        <f t="shared" si="2"/>
        <v>21890</v>
      </c>
      <c r="F52" s="32">
        <f t="shared" si="2"/>
        <v>0</v>
      </c>
      <c r="G52" s="32">
        <f t="shared" si="2"/>
        <v>604</v>
      </c>
      <c r="H52" s="32">
        <f t="shared" si="2"/>
        <v>2350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2878</v>
      </c>
      <c r="N52" s="32">
        <f t="shared" si="2"/>
        <v>1104</v>
      </c>
      <c r="O52" s="32">
        <f t="shared" si="2"/>
        <v>3234</v>
      </c>
      <c r="P52" s="32">
        <f t="shared" si="2"/>
        <v>9047</v>
      </c>
      <c r="Q52" s="32">
        <f t="shared" si="2"/>
        <v>2525</v>
      </c>
      <c r="R52" s="32">
        <f t="shared" si="2"/>
        <v>179</v>
      </c>
      <c r="S52" s="32">
        <f t="shared" si="2"/>
        <v>3269</v>
      </c>
      <c r="T52" s="32">
        <f t="shared" si="2"/>
        <v>2947</v>
      </c>
      <c r="U52" s="32">
        <f t="shared" si="2"/>
        <v>3673</v>
      </c>
      <c r="V52" s="32">
        <f t="shared" si="2"/>
        <v>64</v>
      </c>
      <c r="W52" s="32">
        <f t="shared" si="2"/>
        <v>721</v>
      </c>
      <c r="X52" s="32">
        <f t="shared" si="2"/>
        <v>642</v>
      </c>
      <c r="Y52" s="32">
        <f t="shared" si="2"/>
        <v>6185</v>
      </c>
      <c r="Z52" s="32">
        <f t="shared" si="2"/>
        <v>3591</v>
      </c>
      <c r="AA52" s="32">
        <f t="shared" si="2"/>
        <v>1654</v>
      </c>
      <c r="AB52" s="32">
        <f t="shared" si="2"/>
        <v>1216</v>
      </c>
      <c r="AC52" s="32">
        <f t="shared" si="2"/>
        <v>464</v>
      </c>
      <c r="AD52" s="32">
        <f t="shared" si="2"/>
        <v>318</v>
      </c>
      <c r="AE52" s="32">
        <f t="shared" si="2"/>
        <v>6895</v>
      </c>
      <c r="AF52" s="32">
        <f t="shared" si="2"/>
        <v>0</v>
      </c>
      <c r="AG52" s="32">
        <f t="shared" si="2"/>
        <v>10940</v>
      </c>
      <c r="AH52" s="32">
        <f t="shared" si="2"/>
        <v>0</v>
      </c>
      <c r="AI52" s="32">
        <f t="shared" si="2"/>
        <v>4658</v>
      </c>
      <c r="AJ52" s="32">
        <f t="shared" si="2"/>
        <v>33845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2229</v>
      </c>
      <c r="AQ52" s="32">
        <f t="shared" si="2"/>
        <v>300</v>
      </c>
      <c r="AR52" s="32">
        <f t="shared" si="2"/>
        <v>1233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548</v>
      </c>
      <c r="AW52" s="32">
        <f t="shared" si="2"/>
        <v>116</v>
      </c>
      <c r="AX52" s="32">
        <f t="shared" si="2"/>
        <v>151</v>
      </c>
      <c r="AY52" s="32">
        <f t="shared" si="2"/>
        <v>3370</v>
      </c>
      <c r="AZ52" s="32">
        <f t="shared" si="2"/>
        <v>0</v>
      </c>
      <c r="BA52" s="32">
        <f t="shared" si="2"/>
        <v>238</v>
      </c>
      <c r="BB52" s="32">
        <f t="shared" si="2"/>
        <v>0</v>
      </c>
      <c r="BC52" s="32">
        <f t="shared" si="2"/>
        <v>0</v>
      </c>
      <c r="BD52" s="32">
        <f t="shared" si="2"/>
        <v>808</v>
      </c>
      <c r="BE52" s="32">
        <f t="shared" si="2"/>
        <v>26701</v>
      </c>
      <c r="BF52" s="32">
        <f t="shared" si="2"/>
        <v>1249</v>
      </c>
      <c r="BG52" s="32">
        <f t="shared" si="2"/>
        <v>335</v>
      </c>
      <c r="BH52" s="32">
        <f t="shared" si="2"/>
        <v>3092</v>
      </c>
      <c r="BI52" s="32">
        <f t="shared" si="2"/>
        <v>20709</v>
      </c>
      <c r="BJ52" s="32">
        <f t="shared" si="2"/>
        <v>746</v>
      </c>
      <c r="BK52" s="32">
        <f t="shared" si="2"/>
        <v>0</v>
      </c>
      <c r="BL52" s="32">
        <f t="shared" si="2"/>
        <v>521</v>
      </c>
      <c r="BM52" s="32">
        <f t="shared" si="2"/>
        <v>0</v>
      </c>
      <c r="BN52" s="32">
        <f t="shared" si="2"/>
        <v>14114</v>
      </c>
      <c r="BO52" s="32">
        <f t="shared" si="2"/>
        <v>485</v>
      </c>
      <c r="BP52" s="32">
        <f ref="BP52:CD52" t="shared" si="3">IF($B$52,ROUND(($B$52/($CE$90+$CF$90)*BP90),0))</f>
        <v>491</v>
      </c>
      <c r="BQ52" s="32">
        <f t="shared" si="3"/>
        <v>0</v>
      </c>
      <c r="BR52" s="32">
        <f t="shared" si="3"/>
        <v>388</v>
      </c>
      <c r="BS52" s="32">
        <f t="shared" si="3"/>
        <v>568</v>
      </c>
      <c r="BT52" s="32">
        <f t="shared" si="3"/>
        <v>543</v>
      </c>
      <c r="BU52" s="32">
        <f t="shared" si="3"/>
        <v>319</v>
      </c>
      <c r="BV52" s="32">
        <f t="shared" si="3"/>
        <v>2480</v>
      </c>
      <c r="BW52" s="32">
        <f t="shared" si="3"/>
        <v>798</v>
      </c>
      <c r="BX52" s="32">
        <f t="shared" si="3"/>
        <v>743</v>
      </c>
      <c r="BY52" s="32">
        <f t="shared" si="3"/>
        <v>1040</v>
      </c>
      <c r="BZ52" s="32">
        <f t="shared" si="3"/>
        <v>0</v>
      </c>
      <c r="CA52" s="32">
        <f t="shared" si="3"/>
        <v>427</v>
      </c>
      <c r="CB52" s="32">
        <f t="shared" si="3"/>
        <v>6649</v>
      </c>
      <c r="CC52" s="32">
        <f t="shared" si="3"/>
        <v>189</v>
      </c>
      <c r="CD52" s="32">
        <f t="shared" si="3"/>
        <v>0</v>
      </c>
      <c r="CE52" s="32">
        <f>SUM(C52:CD52)</f>
        <v>226005</v>
      </c>
    </row>
    <row r="53">
      <c r="A53" s="20" t="s">
        <v>233</v>
      </c>
      <c r="B53" s="32">
        <f>B51+B52</f>
        <v>38402382.01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10880</v>
      </c>
      <c r="D59" s="24">
        <v>9401</v>
      </c>
      <c r="E59" s="24">
        <v>47632</v>
      </c>
      <c r="F59" s="24">
        <v>0</v>
      </c>
      <c r="G59" s="24">
        <v>0</v>
      </c>
      <c r="H59" s="24">
        <v>4689</v>
      </c>
      <c r="I59" s="24">
        <v>0</v>
      </c>
      <c r="J59" s="24">
        <v>0</v>
      </c>
      <c r="K59" s="24">
        <v>0</v>
      </c>
      <c r="L59" s="24">
        <v>0</v>
      </c>
      <c r="M59" s="24">
        <v>3820</v>
      </c>
      <c r="N59" s="24">
        <v>0</v>
      </c>
      <c r="O59" s="24">
        <v>1881</v>
      </c>
      <c r="P59" s="30">
        <v>861787</v>
      </c>
      <c r="Q59" s="30">
        <v>2605734</v>
      </c>
      <c r="R59" s="30">
        <v>1615610</v>
      </c>
      <c r="S59" s="314"/>
      <c r="T59" s="314"/>
      <c r="U59" s="31">
        <v>866744</v>
      </c>
      <c r="V59" s="30">
        <v>39201</v>
      </c>
      <c r="W59" s="30">
        <v>4244</v>
      </c>
      <c r="X59" s="30">
        <v>33295</v>
      </c>
      <c r="Y59" s="30">
        <v>95492</v>
      </c>
      <c r="Z59" s="30">
        <v>21645</v>
      </c>
      <c r="AA59" s="30">
        <v>3881</v>
      </c>
      <c r="AB59" s="314"/>
      <c r="AC59" s="30">
        <v>44919</v>
      </c>
      <c r="AD59" s="30">
        <v>1591</v>
      </c>
      <c r="AE59" s="30">
        <v>170307</v>
      </c>
      <c r="AF59" s="30">
        <v>0</v>
      </c>
      <c r="AG59" s="30">
        <v>63526</v>
      </c>
      <c r="AH59" s="30">
        <v>0</v>
      </c>
      <c r="AI59" s="30">
        <v>8816</v>
      </c>
      <c r="AJ59" s="30">
        <v>403591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26662</v>
      </c>
      <c r="AQ59" s="30">
        <v>559</v>
      </c>
      <c r="AR59" s="30">
        <v>68764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218851</v>
      </c>
      <c r="AZ59" s="30">
        <v>0</v>
      </c>
      <c r="BA59" s="314"/>
      <c r="BB59" s="314"/>
      <c r="BC59" s="314"/>
      <c r="BD59" s="314"/>
      <c r="BE59" s="30">
        <v>744456.8394520547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108.63143329876353</v>
      </c>
      <c r="D60" s="315">
        <v>68.725029060954625</v>
      </c>
      <c r="E60" s="315">
        <v>326.90738961032258</v>
      </c>
      <c r="F60" s="315">
        <v>0</v>
      </c>
      <c r="G60" s="315">
        <v>0</v>
      </c>
      <c r="H60" s="315">
        <v>30.967749252403841</v>
      </c>
      <c r="I60" s="315">
        <v>0</v>
      </c>
      <c r="J60" s="315">
        <v>0</v>
      </c>
      <c r="K60" s="315">
        <v>0</v>
      </c>
      <c r="L60" s="315">
        <v>0</v>
      </c>
      <c r="M60" s="315">
        <v>36.925870709993148</v>
      </c>
      <c r="N60" s="315">
        <v>24.865908653846152</v>
      </c>
      <c r="O60" s="315">
        <v>49.075545135054952</v>
      </c>
      <c r="P60" s="316">
        <v>56.96925976081716</v>
      </c>
      <c r="Q60" s="316">
        <v>53.616794131181294</v>
      </c>
      <c r="R60" s="316">
        <v>0.0015096153846153846</v>
      </c>
      <c r="S60" s="317">
        <v>37.777536565934057</v>
      </c>
      <c r="T60" s="317">
        <v>22.375784506524713</v>
      </c>
      <c r="U60" s="318">
        <v>74.193380326923219</v>
      </c>
      <c r="V60" s="316">
        <v>1.7418890188873606</v>
      </c>
      <c r="W60" s="316">
        <v>5.5451866454326924</v>
      </c>
      <c r="X60" s="316">
        <v>11.70226225635302</v>
      </c>
      <c r="Y60" s="316">
        <v>92.35158540178557</v>
      </c>
      <c r="Z60" s="316">
        <v>15.575258017342035</v>
      </c>
      <c r="AA60" s="316">
        <v>7.4464586018200629</v>
      </c>
      <c r="AB60" s="317">
        <v>75.276445015968221</v>
      </c>
      <c r="AC60" s="316">
        <v>28.388947488667583</v>
      </c>
      <c r="AD60" s="316">
        <v>0</v>
      </c>
      <c r="AE60" s="316">
        <v>68.784040924622261</v>
      </c>
      <c r="AF60" s="316">
        <v>0</v>
      </c>
      <c r="AG60" s="316">
        <v>114.34404382924443</v>
      </c>
      <c r="AH60" s="316">
        <v>0</v>
      </c>
      <c r="AI60" s="316">
        <v>67.631932663688318</v>
      </c>
      <c r="AJ60" s="316">
        <v>579.27417116179254</v>
      </c>
      <c r="AK60" s="316">
        <v>0</v>
      </c>
      <c r="AL60" s="316">
        <v>0</v>
      </c>
      <c r="AM60" s="316">
        <v>0</v>
      </c>
      <c r="AN60" s="316">
        <v>0</v>
      </c>
      <c r="AO60" s="316">
        <v>0</v>
      </c>
      <c r="AP60" s="316">
        <v>16.403941037259635</v>
      </c>
      <c r="AQ60" s="316">
        <v>0</v>
      </c>
      <c r="AR60" s="316">
        <v>74.439526640625033</v>
      </c>
      <c r="AS60" s="316">
        <v>0</v>
      </c>
      <c r="AT60" s="316">
        <v>0</v>
      </c>
      <c r="AU60" s="316">
        <v>0</v>
      </c>
      <c r="AV60" s="317">
        <v>4.9809783380837933</v>
      </c>
      <c r="AW60" s="317">
        <v>0</v>
      </c>
      <c r="AX60" s="317">
        <v>0</v>
      </c>
      <c r="AY60" s="316">
        <v>65.159215686984908</v>
      </c>
      <c r="AZ60" s="316">
        <v>0</v>
      </c>
      <c r="BA60" s="317">
        <v>0</v>
      </c>
      <c r="BB60" s="317">
        <v>0</v>
      </c>
      <c r="BC60" s="317">
        <v>0</v>
      </c>
      <c r="BD60" s="317">
        <v>0</v>
      </c>
      <c r="BE60" s="316">
        <v>41.0231121725618</v>
      </c>
      <c r="BF60" s="317">
        <v>46.801247756524731</v>
      </c>
      <c r="BG60" s="317">
        <v>9.191316677712889</v>
      </c>
      <c r="BH60" s="317">
        <v>0</v>
      </c>
      <c r="BI60" s="317">
        <v>0</v>
      </c>
      <c r="BJ60" s="317">
        <v>0</v>
      </c>
      <c r="BK60" s="317">
        <v>0</v>
      </c>
      <c r="BL60" s="317">
        <v>0</v>
      </c>
      <c r="BM60" s="317">
        <v>0</v>
      </c>
      <c r="BN60" s="317">
        <v>27.985940924793958</v>
      </c>
      <c r="BO60" s="317">
        <v>0</v>
      </c>
      <c r="BP60" s="317">
        <v>0</v>
      </c>
      <c r="BQ60" s="317">
        <v>0</v>
      </c>
      <c r="BR60" s="317">
        <v>4.6563201232829687</v>
      </c>
      <c r="BS60" s="317">
        <v>2.0054956043956045</v>
      </c>
      <c r="BT60" s="317">
        <v>6.8894611679258313</v>
      </c>
      <c r="BU60" s="317">
        <v>0.15041217032967019</v>
      </c>
      <c r="BV60" s="317">
        <v>0</v>
      </c>
      <c r="BW60" s="317">
        <v>4.7249361018200577</v>
      </c>
      <c r="BX60" s="317">
        <v>83.258007824519083</v>
      </c>
      <c r="BY60" s="317">
        <v>42.861631280219811</v>
      </c>
      <c r="BZ60" s="317">
        <v>31.310894344265098</v>
      </c>
      <c r="CA60" s="317">
        <v>10.136113565075528</v>
      </c>
      <c r="CB60" s="317">
        <v>1.0031083787774706</v>
      </c>
      <c r="CC60" s="317">
        <v>27.984621334134633</v>
      </c>
      <c r="CD60" s="247" t="s">
        <v>248</v>
      </c>
      <c r="CE60" s="268">
        <f ref="CE60:CE68" t="shared" si="4">SUM(C60:CD60)</f>
        <v>2460.0616927830006</v>
      </c>
    </row>
    <row r="61">
      <c r="A61" s="39" t="s">
        <v>263</v>
      </c>
      <c r="B61" s="20"/>
      <c r="C61" s="24">
        <v>18363628.29</v>
      </c>
      <c r="D61" s="24">
        <v>7732107.2</v>
      </c>
      <c r="E61" s="24">
        <v>41113692.98</v>
      </c>
      <c r="F61" s="24">
        <v>0</v>
      </c>
      <c r="G61" s="24">
        <v>0</v>
      </c>
      <c r="H61" s="24">
        <v>4265069.38</v>
      </c>
      <c r="I61" s="24">
        <v>0</v>
      </c>
      <c r="J61" s="24">
        <v>0</v>
      </c>
      <c r="K61" s="24">
        <v>0</v>
      </c>
      <c r="L61" s="24">
        <v>0</v>
      </c>
      <c r="M61" s="24">
        <v>4476210.23</v>
      </c>
      <c r="N61" s="24">
        <v>175079.88</v>
      </c>
      <c r="O61" s="24">
        <v>6677903.67</v>
      </c>
      <c r="P61" s="30">
        <v>7213986.18</v>
      </c>
      <c r="Q61" s="30">
        <v>6909248.3</v>
      </c>
      <c r="R61" s="30">
        <v>0</v>
      </c>
      <c r="S61" s="319">
        <v>3167469.72</v>
      </c>
      <c r="T61" s="319">
        <v>2597861.21</v>
      </c>
      <c r="U61" s="31">
        <v>5633134.3</v>
      </c>
      <c r="V61" s="30">
        <v>131808.26</v>
      </c>
      <c r="W61" s="30">
        <v>596153.97</v>
      </c>
      <c r="X61" s="30">
        <v>1278722.11</v>
      </c>
      <c r="Y61" s="30">
        <v>10618515.07</v>
      </c>
      <c r="Z61" s="30">
        <v>1873292.16</v>
      </c>
      <c r="AA61" s="30">
        <v>855340.27</v>
      </c>
      <c r="AB61" s="320">
        <v>8800418.37</v>
      </c>
      <c r="AC61" s="30">
        <v>4719679.99</v>
      </c>
      <c r="AD61" s="30">
        <v>0</v>
      </c>
      <c r="AE61" s="30">
        <v>6632687.37</v>
      </c>
      <c r="AF61" s="30">
        <v>0</v>
      </c>
      <c r="AG61" s="30">
        <v>16157623.18</v>
      </c>
      <c r="AH61" s="30">
        <v>0</v>
      </c>
      <c r="AI61" s="30">
        <v>7123917.4</v>
      </c>
      <c r="AJ61" s="30">
        <v>90247229.62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2166163.99</v>
      </c>
      <c r="AQ61" s="30">
        <v>0</v>
      </c>
      <c r="AR61" s="30">
        <v>7666503.52</v>
      </c>
      <c r="AS61" s="30">
        <v>0</v>
      </c>
      <c r="AT61" s="30">
        <v>0</v>
      </c>
      <c r="AU61" s="30">
        <v>0</v>
      </c>
      <c r="AV61" s="319">
        <v>383172.58</v>
      </c>
      <c r="AW61" s="319">
        <v>0</v>
      </c>
      <c r="AX61" s="319">
        <v>0</v>
      </c>
      <c r="AY61" s="30">
        <v>3194933.95</v>
      </c>
      <c r="AZ61" s="30">
        <v>0</v>
      </c>
      <c r="BA61" s="319">
        <v>0</v>
      </c>
      <c r="BB61" s="319">
        <v>0</v>
      </c>
      <c r="BC61" s="319">
        <v>0</v>
      </c>
      <c r="BD61" s="319">
        <v>0</v>
      </c>
      <c r="BE61" s="30">
        <v>2701131.78</v>
      </c>
      <c r="BF61" s="319">
        <v>2310488.08</v>
      </c>
      <c r="BG61" s="319">
        <v>446151.97</v>
      </c>
      <c r="BH61" s="319">
        <v>0</v>
      </c>
      <c r="BI61" s="319">
        <v>0</v>
      </c>
      <c r="BJ61" s="319">
        <v>0</v>
      </c>
      <c r="BK61" s="319">
        <v>0</v>
      </c>
      <c r="BL61" s="319">
        <v>0</v>
      </c>
      <c r="BM61" s="319">
        <v>0</v>
      </c>
      <c r="BN61" s="319">
        <v>5551843.48</v>
      </c>
      <c r="BO61" s="319">
        <v>0</v>
      </c>
      <c r="BP61" s="319">
        <v>0</v>
      </c>
      <c r="BQ61" s="319">
        <v>0</v>
      </c>
      <c r="BR61" s="319">
        <v>289279.3</v>
      </c>
      <c r="BS61" s="319">
        <v>157434.6</v>
      </c>
      <c r="BT61" s="319">
        <v>634664.08</v>
      </c>
      <c r="BU61" s="319">
        <v>13106.64</v>
      </c>
      <c r="BV61" s="319">
        <v>0</v>
      </c>
      <c r="BW61" s="319">
        <v>646251.93</v>
      </c>
      <c r="BX61" s="319">
        <v>8697224.01</v>
      </c>
      <c r="BY61" s="319">
        <v>5319923.29</v>
      </c>
      <c r="BZ61" s="319">
        <v>3479775.21</v>
      </c>
      <c r="CA61" s="319">
        <v>1081761.35</v>
      </c>
      <c r="CB61" s="319">
        <v>55791.39</v>
      </c>
      <c r="CC61" s="319">
        <v>3581020.5700000003</v>
      </c>
      <c r="CD61" s="29" t="s">
        <v>248</v>
      </c>
      <c r="CE61" s="32">
        <f t="shared" si="4"/>
        <v>305737400.83000004</v>
      </c>
    </row>
    <row r="62">
      <c r="A62" s="39" t="s">
        <v>11</v>
      </c>
      <c r="B62" s="20"/>
      <c r="C62" s="32">
        <f>ROUND(C47+C48,0)</f>
        <v>2682162</v>
      </c>
      <c r="D62" s="32">
        <f ref="D62:BO62" t="shared" si="5">ROUND(D47+D48,0)</f>
        <v>1862751</v>
      </c>
      <c r="E62" s="32">
        <f t="shared" si="5"/>
        <v>7812887</v>
      </c>
      <c r="F62" s="32">
        <f t="shared" si="5"/>
        <v>0</v>
      </c>
      <c r="G62" s="32">
        <f t="shared" si="5"/>
        <v>0</v>
      </c>
      <c r="H62" s="32">
        <f t="shared" si="5"/>
        <v>876536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1033923</v>
      </c>
      <c r="N62" s="32">
        <f t="shared" si="5"/>
        <v>17677</v>
      </c>
      <c r="O62" s="32">
        <f t="shared" si="5"/>
        <v>1581849</v>
      </c>
      <c r="P62" s="32">
        <f t="shared" si="5"/>
        <v>1495837</v>
      </c>
      <c r="Q62" s="32">
        <f t="shared" si="5"/>
        <v>1810369</v>
      </c>
      <c r="R62" s="32">
        <f t="shared" si="5"/>
        <v>0</v>
      </c>
      <c r="S62" s="32">
        <f t="shared" si="5"/>
        <v>473663</v>
      </c>
      <c r="T62" s="32">
        <f t="shared" si="5"/>
        <v>675648</v>
      </c>
      <c r="U62" s="32">
        <f t="shared" si="5"/>
        <v>1798741</v>
      </c>
      <c r="V62" s="32">
        <f t="shared" si="5"/>
        <v>45816</v>
      </c>
      <c r="W62" s="32">
        <f t="shared" si="5"/>
        <v>182016</v>
      </c>
      <c r="X62" s="32">
        <f t="shared" si="5"/>
        <v>334210</v>
      </c>
      <c r="Y62" s="32">
        <f t="shared" si="5"/>
        <v>2770095</v>
      </c>
      <c r="Z62" s="32">
        <f t="shared" si="5"/>
        <v>541882</v>
      </c>
      <c r="AA62" s="32">
        <f t="shared" si="5"/>
        <v>238498</v>
      </c>
      <c r="AB62" s="32">
        <f t="shared" si="5"/>
        <v>2348751</v>
      </c>
      <c r="AC62" s="32">
        <f t="shared" si="5"/>
        <v>623867</v>
      </c>
      <c r="AD62" s="32">
        <f t="shared" si="5"/>
        <v>0</v>
      </c>
      <c r="AE62" s="32">
        <f t="shared" si="5"/>
        <v>1876525</v>
      </c>
      <c r="AF62" s="32">
        <f t="shared" si="5"/>
        <v>0</v>
      </c>
      <c r="AG62" s="32">
        <f t="shared" si="5"/>
        <v>3012463</v>
      </c>
      <c r="AH62" s="32">
        <f t="shared" si="5"/>
        <v>0</v>
      </c>
      <c r="AI62" s="32">
        <f t="shared" si="5"/>
        <v>2026276</v>
      </c>
      <c r="AJ62" s="32">
        <f t="shared" si="5"/>
        <v>19409375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584771</v>
      </c>
      <c r="AQ62" s="32">
        <f t="shared" si="5"/>
        <v>0</v>
      </c>
      <c r="AR62" s="32">
        <f t="shared" si="5"/>
        <v>2054437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105371</v>
      </c>
      <c r="AW62" s="32">
        <f t="shared" si="5"/>
        <v>0</v>
      </c>
      <c r="AX62" s="32">
        <f t="shared" si="5"/>
        <v>0</v>
      </c>
      <c r="AY62" s="32">
        <f t="shared" si="5"/>
        <v>1235682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816257</v>
      </c>
      <c r="BF62" s="32">
        <f t="shared" si="5"/>
        <v>815086</v>
      </c>
      <c r="BG62" s="32">
        <f t="shared" si="5"/>
        <v>165354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1077135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94586</v>
      </c>
      <c r="BS62" s="32">
        <f t="shared" si="6"/>
        <v>54442</v>
      </c>
      <c r="BT62" s="32">
        <f t="shared" si="6"/>
        <v>166997</v>
      </c>
      <c r="BU62" s="32">
        <f t="shared" si="6"/>
        <v>3325</v>
      </c>
      <c r="BV62" s="32">
        <f t="shared" si="6"/>
        <v>0</v>
      </c>
      <c r="BW62" s="32">
        <f t="shared" si="6"/>
        <v>161063</v>
      </c>
      <c r="BX62" s="32">
        <f t="shared" si="6"/>
        <v>2035276</v>
      </c>
      <c r="BY62" s="32">
        <f t="shared" si="6"/>
        <v>1327898</v>
      </c>
      <c r="BZ62" s="32">
        <f t="shared" si="6"/>
        <v>943757</v>
      </c>
      <c r="CA62" s="32">
        <f t="shared" si="6"/>
        <v>200302</v>
      </c>
      <c r="CB62" s="32">
        <f t="shared" si="6"/>
        <v>20302</v>
      </c>
      <c r="CC62" s="32">
        <f t="shared" si="6"/>
        <v>918560</v>
      </c>
      <c r="CD62" s="29" t="s">
        <v>248</v>
      </c>
      <c r="CE62" s="32">
        <f t="shared" si="4"/>
        <v>68312418</v>
      </c>
    </row>
    <row r="63">
      <c r="A63" s="39" t="s">
        <v>264</v>
      </c>
      <c r="B63" s="20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176360.38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5858841.14</v>
      </c>
      <c r="O63" s="24">
        <v>0</v>
      </c>
      <c r="P63" s="30">
        <v>88725</v>
      </c>
      <c r="Q63" s="30">
        <v>0</v>
      </c>
      <c r="R63" s="30">
        <v>997951</v>
      </c>
      <c r="S63" s="319">
        <v>0</v>
      </c>
      <c r="T63" s="319">
        <v>0</v>
      </c>
      <c r="U63" s="31">
        <v>157604.16</v>
      </c>
      <c r="V63" s="30">
        <v>0</v>
      </c>
      <c r="W63" s="30">
        <v>0</v>
      </c>
      <c r="X63" s="30">
        <v>0</v>
      </c>
      <c r="Y63" s="30">
        <v>0</v>
      </c>
      <c r="Z63" s="30">
        <v>48093</v>
      </c>
      <c r="AA63" s="30">
        <v>0</v>
      </c>
      <c r="AB63" s="32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1011370</v>
      </c>
      <c r="AH63" s="30">
        <v>0</v>
      </c>
      <c r="AI63" s="30">
        <v>0</v>
      </c>
      <c r="AJ63" s="30">
        <v>3511355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9090.85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268800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85292.5</v>
      </c>
      <c r="BX63" s="319">
        <v>763075</v>
      </c>
      <c r="BY63" s="319">
        <v>31486.5</v>
      </c>
      <c r="BZ63" s="319">
        <v>0</v>
      </c>
      <c r="CA63" s="319">
        <v>0</v>
      </c>
      <c r="CB63" s="319">
        <v>0</v>
      </c>
      <c r="CC63" s="319">
        <v>0</v>
      </c>
      <c r="CD63" s="29" t="s">
        <v>248</v>
      </c>
      <c r="CE63" s="32">
        <f t="shared" si="4"/>
        <v>13008044.53</v>
      </c>
    </row>
    <row r="64">
      <c r="A64" s="39" t="s">
        <v>265</v>
      </c>
      <c r="B64" s="20"/>
      <c r="C64" s="24">
        <v>1481694.7</v>
      </c>
      <c r="D64" s="24">
        <v>599858.45</v>
      </c>
      <c r="E64" s="24">
        <v>3470162</v>
      </c>
      <c r="F64" s="24">
        <v>0</v>
      </c>
      <c r="G64" s="24">
        <v>0</v>
      </c>
      <c r="H64" s="24">
        <v>77873.36</v>
      </c>
      <c r="I64" s="24">
        <v>0</v>
      </c>
      <c r="J64" s="24">
        <v>0</v>
      </c>
      <c r="K64" s="24">
        <v>0</v>
      </c>
      <c r="L64" s="24">
        <v>0</v>
      </c>
      <c r="M64" s="24">
        <v>218907.69</v>
      </c>
      <c r="N64" s="24">
        <v>77262.58</v>
      </c>
      <c r="O64" s="24">
        <v>991802.95</v>
      </c>
      <c r="P64" s="30">
        <v>19577476.05</v>
      </c>
      <c r="Q64" s="30">
        <v>750256.64</v>
      </c>
      <c r="R64" s="30">
        <v>575016.87</v>
      </c>
      <c r="S64" s="319">
        <v>2915479.11</v>
      </c>
      <c r="T64" s="319">
        <v>788529.11</v>
      </c>
      <c r="U64" s="31">
        <v>1414698.82</v>
      </c>
      <c r="V64" s="30">
        <v>16.97</v>
      </c>
      <c r="W64" s="30">
        <v>97366.21</v>
      </c>
      <c r="X64" s="30">
        <v>468458.17</v>
      </c>
      <c r="Y64" s="30">
        <v>24530692.29</v>
      </c>
      <c r="Z64" s="30">
        <v>77229.53</v>
      </c>
      <c r="AA64" s="30">
        <v>964178.82</v>
      </c>
      <c r="AB64" s="320">
        <v>41062895</v>
      </c>
      <c r="AC64" s="30">
        <v>1253260.24</v>
      </c>
      <c r="AD64" s="30">
        <v>483.13</v>
      </c>
      <c r="AE64" s="30">
        <v>140961.35</v>
      </c>
      <c r="AF64" s="30">
        <v>0</v>
      </c>
      <c r="AG64" s="30">
        <v>2123427.8</v>
      </c>
      <c r="AH64" s="30">
        <v>0</v>
      </c>
      <c r="AI64" s="30">
        <v>1266998.16</v>
      </c>
      <c r="AJ64" s="30">
        <v>5084923.91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531899.22</v>
      </c>
      <c r="AQ64" s="30">
        <v>267.12</v>
      </c>
      <c r="AR64" s="30">
        <v>1392768.36</v>
      </c>
      <c r="AS64" s="30">
        <v>0</v>
      </c>
      <c r="AT64" s="30">
        <v>0</v>
      </c>
      <c r="AU64" s="30">
        <v>0</v>
      </c>
      <c r="AV64" s="319">
        <v>2425.71</v>
      </c>
      <c r="AW64" s="319">
        <v>0</v>
      </c>
      <c r="AX64" s="319">
        <v>0</v>
      </c>
      <c r="AY64" s="30">
        <v>88192.67</v>
      </c>
      <c r="AZ64" s="30">
        <v>0</v>
      </c>
      <c r="BA64" s="319">
        <v>0</v>
      </c>
      <c r="BB64" s="319">
        <v>0</v>
      </c>
      <c r="BC64" s="319">
        <v>0</v>
      </c>
      <c r="BD64" s="319">
        <v>0</v>
      </c>
      <c r="BE64" s="30">
        <v>453373.48</v>
      </c>
      <c r="BF64" s="319">
        <v>421092.1</v>
      </c>
      <c r="BG64" s="319">
        <v>3930.95</v>
      </c>
      <c r="BH64" s="319">
        <v>0</v>
      </c>
      <c r="BI64" s="319">
        <v>24948.29</v>
      </c>
      <c r="BJ64" s="319">
        <v>0</v>
      </c>
      <c r="BK64" s="319">
        <v>0</v>
      </c>
      <c r="BL64" s="319">
        <v>0</v>
      </c>
      <c r="BM64" s="319">
        <v>0</v>
      </c>
      <c r="BN64" s="319">
        <v>465910.59</v>
      </c>
      <c r="BO64" s="319">
        <v>0</v>
      </c>
      <c r="BP64" s="319">
        <v>0</v>
      </c>
      <c r="BQ64" s="319">
        <v>0</v>
      </c>
      <c r="BR64" s="319">
        <v>0</v>
      </c>
      <c r="BS64" s="319">
        <v>7737.14</v>
      </c>
      <c r="BT64" s="319">
        <v>26990.22</v>
      </c>
      <c r="BU64" s="319">
        <v>0</v>
      </c>
      <c r="BV64" s="319">
        <v>0</v>
      </c>
      <c r="BW64" s="319">
        <v>13062.27</v>
      </c>
      <c r="BX64" s="319">
        <v>1967340.23</v>
      </c>
      <c r="BY64" s="319">
        <v>163155.68</v>
      </c>
      <c r="BZ64" s="319">
        <v>5024.66</v>
      </c>
      <c r="CA64" s="319">
        <v>0</v>
      </c>
      <c r="CB64" s="319">
        <v>2131.74</v>
      </c>
      <c r="CC64" s="319">
        <v>-195518.44</v>
      </c>
      <c r="CD64" s="29" t="s">
        <v>248</v>
      </c>
      <c r="CE64" s="32">
        <f t="shared" si="4"/>
        <v>115384641.89999998</v>
      </c>
    </row>
    <row r="65">
      <c r="A65" s="39" t="s">
        <v>266</v>
      </c>
      <c r="B65" s="20"/>
      <c r="C65" s="24">
        <v>115</v>
      </c>
      <c r="D65" s="24">
        <v>0</v>
      </c>
      <c r="E65" s="24">
        <v>1348.43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44582.67</v>
      </c>
      <c r="N65" s="24">
        <v>1004.83</v>
      </c>
      <c r="O65" s="24">
        <v>0</v>
      </c>
      <c r="P65" s="30">
        <v>0</v>
      </c>
      <c r="Q65" s="30">
        <v>0</v>
      </c>
      <c r="R65" s="30">
        <v>0</v>
      </c>
      <c r="S65" s="319">
        <v>0</v>
      </c>
      <c r="T65" s="31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20">
        <v>0</v>
      </c>
      <c r="AC65" s="30">
        <v>0</v>
      </c>
      <c r="AD65" s="30">
        <v>0</v>
      </c>
      <c r="AE65" s="30">
        <v>10.36</v>
      </c>
      <c r="AF65" s="30">
        <v>0</v>
      </c>
      <c r="AG65" s="30">
        <v>0</v>
      </c>
      <c r="AH65" s="30">
        <v>0</v>
      </c>
      <c r="AI65" s="30">
        <v>0</v>
      </c>
      <c r="AJ65" s="30">
        <v>41188.78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4196.92</v>
      </c>
      <c r="AQ65" s="30">
        <v>0</v>
      </c>
      <c r="AR65" s="30">
        <v>10437.21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2223751.55</v>
      </c>
      <c r="BF65" s="319">
        <v>771731</v>
      </c>
      <c r="BG65" s="319">
        <v>0</v>
      </c>
      <c r="BH65" s="319">
        <v>0</v>
      </c>
      <c r="BI65" s="319">
        <v>982978.26</v>
      </c>
      <c r="BJ65" s="319">
        <v>0</v>
      </c>
      <c r="BK65" s="319">
        <v>0</v>
      </c>
      <c r="BL65" s="319">
        <v>0</v>
      </c>
      <c r="BM65" s="319">
        <v>0</v>
      </c>
      <c r="BN65" s="319">
        <v>0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5276.41</v>
      </c>
      <c r="BY65" s="319">
        <v>12770.65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248</v>
      </c>
      <c r="CE65" s="32">
        <f t="shared" si="4"/>
        <v>4099392.07</v>
      </c>
    </row>
    <row r="66">
      <c r="A66" s="39" t="s">
        <v>267</v>
      </c>
      <c r="B66" s="20"/>
      <c r="C66" s="24">
        <v>1300379.02</v>
      </c>
      <c r="D66" s="24">
        <v>34.700000000000728</v>
      </c>
      <c r="E66" s="24">
        <v>35399.44</v>
      </c>
      <c r="F66" s="24">
        <v>0</v>
      </c>
      <c r="G66" s="24">
        <v>0</v>
      </c>
      <c r="H66" s="24">
        <v>4356.4</v>
      </c>
      <c r="I66" s="24">
        <v>0</v>
      </c>
      <c r="J66" s="24">
        <v>0</v>
      </c>
      <c r="K66" s="24">
        <v>0</v>
      </c>
      <c r="L66" s="24">
        <v>0</v>
      </c>
      <c r="M66" s="24">
        <v>261772.41000000003</v>
      </c>
      <c r="N66" s="24">
        <v>-1068535.53</v>
      </c>
      <c r="O66" s="24">
        <v>8523.5999999999985</v>
      </c>
      <c r="P66" s="30">
        <v>1629357.73</v>
      </c>
      <c r="Q66" s="30">
        <v>17376.17</v>
      </c>
      <c r="R66" s="30">
        <v>16758.89</v>
      </c>
      <c r="S66" s="319">
        <v>25348.59999999986</v>
      </c>
      <c r="T66" s="319">
        <v>126656.52</v>
      </c>
      <c r="U66" s="31">
        <v>8676680.58</v>
      </c>
      <c r="V66" s="30">
        <v>0.2</v>
      </c>
      <c r="W66" s="30">
        <v>2101.75</v>
      </c>
      <c r="X66" s="30">
        <v>6047.92</v>
      </c>
      <c r="Y66" s="30">
        <v>75953.43</v>
      </c>
      <c r="Z66" s="30">
        <v>943290.35000000009</v>
      </c>
      <c r="AA66" s="30">
        <v>33630.040000000008</v>
      </c>
      <c r="AB66" s="320">
        <v>1200764.69</v>
      </c>
      <c r="AC66" s="30">
        <v>42253.789999999994</v>
      </c>
      <c r="AD66" s="30">
        <v>1589528.06</v>
      </c>
      <c r="AE66" s="30">
        <v>29926.02</v>
      </c>
      <c r="AF66" s="30">
        <v>0</v>
      </c>
      <c r="AG66" s="30">
        <v>1583270.35</v>
      </c>
      <c r="AH66" s="30">
        <v>0</v>
      </c>
      <c r="AI66" s="30">
        <v>427246.25</v>
      </c>
      <c r="AJ66" s="30">
        <v>3591812.13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12186</v>
      </c>
      <c r="AQ66" s="30">
        <v>52.61</v>
      </c>
      <c r="AR66" s="30">
        <v>1928399.83</v>
      </c>
      <c r="AS66" s="30">
        <v>0</v>
      </c>
      <c r="AT66" s="30">
        <v>0</v>
      </c>
      <c r="AU66" s="30">
        <v>0</v>
      </c>
      <c r="AV66" s="319">
        <v>5741.4299999999994</v>
      </c>
      <c r="AW66" s="319">
        <v>0</v>
      </c>
      <c r="AX66" s="319">
        <v>0</v>
      </c>
      <c r="AY66" s="30">
        <v>946448.3</v>
      </c>
      <c r="AZ66" s="30">
        <v>0</v>
      </c>
      <c r="BA66" s="319">
        <v>0</v>
      </c>
      <c r="BB66" s="319">
        <v>0</v>
      </c>
      <c r="BC66" s="319">
        <v>0</v>
      </c>
      <c r="BD66" s="319">
        <v>0</v>
      </c>
      <c r="BE66" s="30">
        <v>14002064.420000002</v>
      </c>
      <c r="BF66" s="319">
        <v>2290851.23</v>
      </c>
      <c r="BG66" s="319">
        <v>176.78</v>
      </c>
      <c r="BH66" s="319">
        <v>0</v>
      </c>
      <c r="BI66" s="319">
        <v>2335453.22</v>
      </c>
      <c r="BJ66" s="319">
        <v>0</v>
      </c>
      <c r="BK66" s="319">
        <v>0</v>
      </c>
      <c r="BL66" s="319">
        <v>0</v>
      </c>
      <c r="BM66" s="319">
        <v>0</v>
      </c>
      <c r="BN66" s="319">
        <v>84500786.86</v>
      </c>
      <c r="BO66" s="319">
        <v>0</v>
      </c>
      <c r="BP66" s="319">
        <v>0</v>
      </c>
      <c r="BQ66" s="319">
        <v>0</v>
      </c>
      <c r="BR66" s="319">
        <v>0</v>
      </c>
      <c r="BS66" s="319">
        <v>675.12</v>
      </c>
      <c r="BT66" s="319">
        <v>21272.05</v>
      </c>
      <c r="BU66" s="319">
        <v>0</v>
      </c>
      <c r="BV66" s="319">
        <v>0</v>
      </c>
      <c r="BW66" s="319">
        <v>0</v>
      </c>
      <c r="BX66" s="319">
        <v>1381563.69</v>
      </c>
      <c r="BY66" s="319">
        <v>155422.28</v>
      </c>
      <c r="BZ66" s="319">
        <v>700</v>
      </c>
      <c r="CA66" s="319">
        <v>0</v>
      </c>
      <c r="CB66" s="319">
        <v>262.39</v>
      </c>
      <c r="CC66" s="319">
        <v>-6056842.61</v>
      </c>
      <c r="CD66" s="29" t="s">
        <v>248</v>
      </c>
      <c r="CE66" s="32">
        <f t="shared" si="4"/>
        <v>122085147.11</v>
      </c>
    </row>
    <row r="67">
      <c r="A67" s="39" t="s">
        <v>16</v>
      </c>
      <c r="B67" s="20"/>
      <c r="C67" s="32">
        <f ref="C67:BN67" t="shared" si="7">ROUND(C51+C52,0)</f>
        <v>213300</v>
      </c>
      <c r="D67" s="32">
        <f t="shared" si="7"/>
        <v>107316</v>
      </c>
      <c r="E67" s="32">
        <f t="shared" si="7"/>
        <v>333553</v>
      </c>
      <c r="F67" s="32">
        <f t="shared" si="7"/>
        <v>0</v>
      </c>
      <c r="G67" s="32">
        <f t="shared" si="7"/>
        <v>44541</v>
      </c>
      <c r="H67" s="32">
        <f t="shared" si="7"/>
        <v>9851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45204</v>
      </c>
      <c r="N67" s="32">
        <f t="shared" si="7"/>
        <v>8000707</v>
      </c>
      <c r="O67" s="32">
        <f t="shared" si="7"/>
        <v>73121</v>
      </c>
      <c r="P67" s="32">
        <f t="shared" si="7"/>
        <v>1689612</v>
      </c>
      <c r="Q67" s="32">
        <f t="shared" si="7"/>
        <v>4340</v>
      </c>
      <c r="R67" s="32">
        <f t="shared" si="7"/>
        <v>7540</v>
      </c>
      <c r="S67" s="32">
        <f t="shared" si="7"/>
        <v>173042</v>
      </c>
      <c r="T67" s="32">
        <f t="shared" si="7"/>
        <v>35647</v>
      </c>
      <c r="U67" s="32">
        <f t="shared" si="7"/>
        <v>18014</v>
      </c>
      <c r="V67" s="32">
        <f t="shared" si="7"/>
        <v>15513</v>
      </c>
      <c r="W67" s="32">
        <f t="shared" si="7"/>
        <v>419465</v>
      </c>
      <c r="X67" s="32">
        <f t="shared" si="7"/>
        <v>66907</v>
      </c>
      <c r="Y67" s="32">
        <f t="shared" si="7"/>
        <v>1901580</v>
      </c>
      <c r="Z67" s="32">
        <f t="shared" si="7"/>
        <v>250971</v>
      </c>
      <c r="AA67" s="32">
        <f t="shared" si="7"/>
        <v>190217</v>
      </c>
      <c r="AB67" s="32">
        <f t="shared" si="7"/>
        <v>118046</v>
      </c>
      <c r="AC67" s="32">
        <f t="shared" si="7"/>
        <v>235085</v>
      </c>
      <c r="AD67" s="32">
        <f t="shared" si="7"/>
        <v>318</v>
      </c>
      <c r="AE67" s="32">
        <f t="shared" si="7"/>
        <v>58330</v>
      </c>
      <c r="AF67" s="32">
        <f t="shared" si="7"/>
        <v>0</v>
      </c>
      <c r="AG67" s="32">
        <f t="shared" si="7"/>
        <v>85845</v>
      </c>
      <c r="AH67" s="32">
        <f t="shared" si="7"/>
        <v>0</v>
      </c>
      <c r="AI67" s="32">
        <f t="shared" si="7"/>
        <v>118446</v>
      </c>
      <c r="AJ67" s="32">
        <f t="shared" si="7"/>
        <v>267351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31983</v>
      </c>
      <c r="AQ67" s="32">
        <f t="shared" si="7"/>
        <v>300</v>
      </c>
      <c r="AR67" s="32">
        <f t="shared" si="7"/>
        <v>2450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548</v>
      </c>
      <c r="AW67" s="32">
        <f t="shared" si="7"/>
        <v>116</v>
      </c>
      <c r="AX67" s="32">
        <f t="shared" si="7"/>
        <v>151</v>
      </c>
      <c r="AY67" s="32">
        <f t="shared" si="7"/>
        <v>73636</v>
      </c>
      <c r="AZ67" s="32">
        <f t="shared" si="7"/>
        <v>0</v>
      </c>
      <c r="BA67" s="32">
        <f t="shared" si="7"/>
        <v>238</v>
      </c>
      <c r="BB67" s="32">
        <f t="shared" si="7"/>
        <v>0</v>
      </c>
      <c r="BC67" s="32">
        <f t="shared" si="7"/>
        <v>0</v>
      </c>
      <c r="BD67" s="32">
        <f t="shared" si="7"/>
        <v>808</v>
      </c>
      <c r="BE67" s="32">
        <f t="shared" si="7"/>
        <v>218401</v>
      </c>
      <c r="BF67" s="32">
        <f t="shared" si="7"/>
        <v>76880</v>
      </c>
      <c r="BG67" s="32">
        <f t="shared" si="7"/>
        <v>409</v>
      </c>
      <c r="BH67" s="32">
        <f t="shared" si="7"/>
        <v>3092</v>
      </c>
      <c r="BI67" s="32">
        <f t="shared" si="7"/>
        <v>881072</v>
      </c>
      <c r="BJ67" s="32">
        <f t="shared" si="7"/>
        <v>746</v>
      </c>
      <c r="BK67" s="32">
        <f t="shared" si="7"/>
        <v>0</v>
      </c>
      <c r="BL67" s="32">
        <f t="shared" si="7"/>
        <v>521</v>
      </c>
      <c r="BM67" s="32">
        <f t="shared" si="7"/>
        <v>0</v>
      </c>
      <c r="BN67" s="32">
        <f t="shared" si="7"/>
        <v>21857314</v>
      </c>
      <c r="BO67" s="32">
        <f ref="BO67:CC67" t="shared" si="8">ROUND(BO51+BO52,0)</f>
        <v>485</v>
      </c>
      <c r="BP67" s="32">
        <f t="shared" si="8"/>
        <v>491</v>
      </c>
      <c r="BQ67" s="32">
        <f t="shared" si="8"/>
        <v>0</v>
      </c>
      <c r="BR67" s="32">
        <f t="shared" si="8"/>
        <v>388</v>
      </c>
      <c r="BS67" s="32">
        <f t="shared" si="8"/>
        <v>568</v>
      </c>
      <c r="BT67" s="32">
        <f t="shared" si="8"/>
        <v>790</v>
      </c>
      <c r="BU67" s="32">
        <f t="shared" si="8"/>
        <v>894</v>
      </c>
      <c r="BV67" s="32">
        <f t="shared" si="8"/>
        <v>2480</v>
      </c>
      <c r="BW67" s="32">
        <f t="shared" si="8"/>
        <v>1663</v>
      </c>
      <c r="BX67" s="32">
        <f t="shared" si="8"/>
        <v>7627</v>
      </c>
      <c r="BY67" s="32">
        <f t="shared" si="8"/>
        <v>740475</v>
      </c>
      <c r="BZ67" s="32">
        <f t="shared" si="8"/>
        <v>0</v>
      </c>
      <c r="CA67" s="32">
        <f t="shared" si="8"/>
        <v>427</v>
      </c>
      <c r="CB67" s="32">
        <f t="shared" si="8"/>
        <v>7643</v>
      </c>
      <c r="CC67" s="32">
        <f t="shared" si="8"/>
        <v>5923</v>
      </c>
      <c r="CD67" s="29" t="s">
        <v>248</v>
      </c>
      <c r="CE67" s="32">
        <f t="shared" si="4"/>
        <v>38402381</v>
      </c>
    </row>
    <row r="68">
      <c r="A68" s="39" t="s">
        <v>268</v>
      </c>
      <c r="B68" s="32"/>
      <c r="C68" s="24">
        <v>21248.49</v>
      </c>
      <c r="D68" s="24">
        <v>23418.25</v>
      </c>
      <c r="E68" s="24">
        <v>137824.85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16166.36</v>
      </c>
      <c r="N68" s="24">
        <v>0</v>
      </c>
      <c r="O68" s="24">
        <v>13845.61</v>
      </c>
      <c r="P68" s="30">
        <v>95789.51</v>
      </c>
      <c r="Q68" s="30">
        <v>0</v>
      </c>
      <c r="R68" s="30">
        <v>0</v>
      </c>
      <c r="S68" s="319">
        <v>1026278.78</v>
      </c>
      <c r="T68" s="319">
        <v>1431.31</v>
      </c>
      <c r="U68" s="31">
        <v>0</v>
      </c>
      <c r="V68" s="30">
        <v>0</v>
      </c>
      <c r="W68" s="30">
        <v>0</v>
      </c>
      <c r="X68" s="30">
        <v>0</v>
      </c>
      <c r="Y68" s="30">
        <v>125148.6</v>
      </c>
      <c r="Z68" s="30">
        <v>1072.2</v>
      </c>
      <c r="AA68" s="30">
        <v>99600</v>
      </c>
      <c r="AB68" s="320">
        <v>558137.22</v>
      </c>
      <c r="AC68" s="30">
        <v>93140.11</v>
      </c>
      <c r="AD68" s="30">
        <v>0</v>
      </c>
      <c r="AE68" s="30">
        <v>0</v>
      </c>
      <c r="AF68" s="30">
        <v>0</v>
      </c>
      <c r="AG68" s="30">
        <v>14249.92</v>
      </c>
      <c r="AH68" s="30">
        <v>0</v>
      </c>
      <c r="AI68" s="30">
        <v>20681.39</v>
      </c>
      <c r="AJ68" s="30">
        <v>2277608.59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226322.5</v>
      </c>
      <c r="AQ68" s="30">
        <v>0</v>
      </c>
      <c r="AR68" s="30">
        <v>356296.86</v>
      </c>
      <c r="AS68" s="30">
        <v>0</v>
      </c>
      <c r="AT68" s="30">
        <v>0</v>
      </c>
      <c r="AU68" s="30">
        <v>0</v>
      </c>
      <c r="AV68" s="319">
        <v>6235.46</v>
      </c>
      <c r="AW68" s="319">
        <v>0</v>
      </c>
      <c r="AX68" s="319">
        <v>0</v>
      </c>
      <c r="AY68" s="30">
        <v>0</v>
      </c>
      <c r="AZ68" s="30">
        <v>0</v>
      </c>
      <c r="BA68" s="319">
        <v>0</v>
      </c>
      <c r="BB68" s="319">
        <v>0</v>
      </c>
      <c r="BC68" s="319">
        <v>0</v>
      </c>
      <c r="BD68" s="319">
        <v>0</v>
      </c>
      <c r="BE68" s="30">
        <v>184343.54</v>
      </c>
      <c r="BF68" s="319">
        <v>0</v>
      </c>
      <c r="BG68" s="319">
        <v>0</v>
      </c>
      <c r="BH68" s="319">
        <v>0</v>
      </c>
      <c r="BI68" s="319">
        <v>3283626.81</v>
      </c>
      <c r="BJ68" s="319">
        <v>0</v>
      </c>
      <c r="BK68" s="319">
        <v>0</v>
      </c>
      <c r="BL68" s="319">
        <v>0</v>
      </c>
      <c r="BM68" s="319">
        <v>0</v>
      </c>
      <c r="BN68" s="319">
        <v>73246.28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864725.75</v>
      </c>
      <c r="BY68" s="319">
        <v>0</v>
      </c>
      <c r="BZ68" s="319">
        <v>0</v>
      </c>
      <c r="CA68" s="319">
        <v>0</v>
      </c>
      <c r="CB68" s="319">
        <v>0</v>
      </c>
      <c r="CC68" s="319">
        <v>0</v>
      </c>
      <c r="CD68" s="29" t="s">
        <v>248</v>
      </c>
      <c r="CE68" s="32">
        <f t="shared" si="4"/>
        <v>9520438.3899999987</v>
      </c>
    </row>
    <row r="69">
      <c r="A69" s="39" t="s">
        <v>269</v>
      </c>
      <c r="B69" s="20"/>
      <c r="C69" s="32">
        <f ref="C69:BN69" t="shared" si="9">SUM(C70:C83)</f>
        <v>12836.58</v>
      </c>
      <c r="D69" s="32">
        <f t="shared" si="9"/>
        <v>7412.18</v>
      </c>
      <c r="E69" s="32">
        <f t="shared" si="9"/>
        <v>23140.69</v>
      </c>
      <c r="F69" s="32">
        <f t="shared" si="9"/>
        <v>0</v>
      </c>
      <c r="G69" s="32">
        <f t="shared" si="9"/>
        <v>0</v>
      </c>
      <c r="H69" s="32">
        <f t="shared" si="9"/>
        <v>12157.970000000001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11777.169999999998</v>
      </c>
      <c r="N69" s="32">
        <f t="shared" si="9"/>
        <v>0</v>
      </c>
      <c r="O69" s="32">
        <f t="shared" si="9"/>
        <v>18294.28</v>
      </c>
      <c r="P69" s="32">
        <f t="shared" si="9"/>
        <v>87889.34</v>
      </c>
      <c r="Q69" s="32">
        <f t="shared" si="9"/>
        <v>4854.56</v>
      </c>
      <c r="R69" s="32">
        <f t="shared" si="9"/>
        <v>3317.72</v>
      </c>
      <c r="S69" s="32">
        <f t="shared" si="9"/>
        <v>31563.54</v>
      </c>
      <c r="T69" s="32">
        <f t="shared" si="9"/>
        <v>9163.99</v>
      </c>
      <c r="U69" s="32">
        <f t="shared" si="9"/>
        <v>23694.46</v>
      </c>
      <c r="V69" s="32">
        <f t="shared" si="9"/>
        <v>0</v>
      </c>
      <c r="W69" s="32">
        <f t="shared" si="9"/>
        <v>6559.76</v>
      </c>
      <c r="X69" s="32">
        <f t="shared" si="9"/>
        <v>16620.97</v>
      </c>
      <c r="Y69" s="32">
        <f t="shared" si="9"/>
        <v>127967.31000000001</v>
      </c>
      <c r="Z69" s="32">
        <f t="shared" si="9"/>
        <v>32669.85</v>
      </c>
      <c r="AA69" s="32">
        <f t="shared" si="9"/>
        <v>438.70999999999913</v>
      </c>
      <c r="AB69" s="32">
        <f t="shared" si="9"/>
        <v>27457.910000000003</v>
      </c>
      <c r="AC69" s="32">
        <f t="shared" si="9"/>
        <v>23168.78</v>
      </c>
      <c r="AD69" s="32">
        <f t="shared" si="9"/>
        <v>0</v>
      </c>
      <c r="AE69" s="32">
        <f t="shared" si="9"/>
        <v>19889.36</v>
      </c>
      <c r="AF69" s="32">
        <f t="shared" si="9"/>
        <v>0</v>
      </c>
      <c r="AG69" s="32">
        <f t="shared" si="9"/>
        <v>43788.1</v>
      </c>
      <c r="AH69" s="32">
        <f t="shared" si="9"/>
        <v>0</v>
      </c>
      <c r="AI69" s="32">
        <f t="shared" si="9"/>
        <v>15799.470000000001</v>
      </c>
      <c r="AJ69" s="32">
        <f t="shared" si="9"/>
        <v>196083.94999999998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12580.02</v>
      </c>
      <c r="AQ69" s="32">
        <f t="shared" si="9"/>
        <v>0</v>
      </c>
      <c r="AR69" s="32">
        <f t="shared" si="9"/>
        <v>443029.16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2691.83</v>
      </c>
      <c r="AW69" s="32">
        <f t="shared" si="9"/>
        <v>0</v>
      </c>
      <c r="AX69" s="32">
        <f t="shared" si="9"/>
        <v>0</v>
      </c>
      <c r="AY69" s="32">
        <f t="shared" si="9"/>
        <v>65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31245.86</v>
      </c>
      <c r="BF69" s="32">
        <f t="shared" si="9"/>
        <v>1498.47</v>
      </c>
      <c r="BG69" s="32">
        <f t="shared" si="9"/>
        <v>44</v>
      </c>
      <c r="BH69" s="32">
        <f t="shared" si="9"/>
        <v>0</v>
      </c>
      <c r="BI69" s="32">
        <f t="shared" si="9"/>
        <v>10785.92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173659.45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2476.04</v>
      </c>
      <c r="BS69" s="32">
        <f t="shared" si="10"/>
        <v>2034.4299999999998</v>
      </c>
      <c r="BT69" s="32">
        <f t="shared" si="10"/>
        <v>20886.87</v>
      </c>
      <c r="BU69" s="32">
        <f t="shared" si="10"/>
        <v>11</v>
      </c>
      <c r="BV69" s="32">
        <f t="shared" si="10"/>
        <v>0</v>
      </c>
      <c r="BW69" s="32">
        <f t="shared" si="10"/>
        <v>12308.189999999999</v>
      </c>
      <c r="BX69" s="32">
        <f t="shared" si="10"/>
        <v>22246.14</v>
      </c>
      <c r="BY69" s="32">
        <f t="shared" si="10"/>
        <v>102097.67</v>
      </c>
      <c r="BZ69" s="32">
        <f t="shared" si="10"/>
        <v>3373.74</v>
      </c>
      <c r="CA69" s="32">
        <f t="shared" si="10"/>
        <v>0</v>
      </c>
      <c r="CB69" s="32">
        <f t="shared" si="10"/>
        <v>337.6</v>
      </c>
      <c r="CC69" s="32">
        <f t="shared" si="10"/>
        <v>359778.44</v>
      </c>
      <c r="CD69" s="32">
        <f t="shared" si="10"/>
        <v>23526441.259999994</v>
      </c>
      <c r="CE69" s="32">
        <f>SUM(CE70:CE84)</f>
        <v>32782634.019999996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12836.58</v>
      </c>
      <c r="D83" s="24">
        <v>7412.18</v>
      </c>
      <c r="E83" s="30">
        <v>23140.69</v>
      </c>
      <c r="F83" s="30">
        <v>0</v>
      </c>
      <c r="G83" s="24">
        <v>0</v>
      </c>
      <c r="H83" s="24">
        <v>12157.970000000001</v>
      </c>
      <c r="I83" s="30">
        <v>0</v>
      </c>
      <c r="J83" s="30">
        <v>0</v>
      </c>
      <c r="K83" s="30">
        <v>0</v>
      </c>
      <c r="L83" s="30">
        <v>0</v>
      </c>
      <c r="M83" s="24">
        <v>11777.169999999998</v>
      </c>
      <c r="N83" s="24">
        <v>0</v>
      </c>
      <c r="O83" s="24">
        <v>18294.28</v>
      </c>
      <c r="P83" s="30">
        <v>87889.34</v>
      </c>
      <c r="Q83" s="30">
        <v>4854.56</v>
      </c>
      <c r="R83" s="31">
        <v>3317.72</v>
      </c>
      <c r="S83" s="30">
        <v>31563.54</v>
      </c>
      <c r="T83" s="24">
        <v>9163.99</v>
      </c>
      <c r="U83" s="30">
        <v>23694.46</v>
      </c>
      <c r="V83" s="30">
        <v>0</v>
      </c>
      <c r="W83" s="24">
        <v>6559.76</v>
      </c>
      <c r="X83" s="30">
        <v>16620.97</v>
      </c>
      <c r="Y83" s="30">
        <v>127967.31000000001</v>
      </c>
      <c r="Z83" s="30">
        <v>32669.85</v>
      </c>
      <c r="AA83" s="30">
        <v>438.70999999999913</v>
      </c>
      <c r="AB83" s="30">
        <v>27457.910000000003</v>
      </c>
      <c r="AC83" s="30">
        <v>23168.78</v>
      </c>
      <c r="AD83" s="30">
        <v>0</v>
      </c>
      <c r="AE83" s="30">
        <v>19889.36</v>
      </c>
      <c r="AF83" s="30">
        <v>0</v>
      </c>
      <c r="AG83" s="30">
        <v>43788.1</v>
      </c>
      <c r="AH83" s="30">
        <v>0</v>
      </c>
      <c r="AI83" s="30">
        <v>15799.470000000001</v>
      </c>
      <c r="AJ83" s="30">
        <v>196083.94999999998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12580.02</v>
      </c>
      <c r="AQ83" s="24">
        <v>0</v>
      </c>
      <c r="AR83" s="24">
        <v>443029.16</v>
      </c>
      <c r="AS83" s="24">
        <v>0</v>
      </c>
      <c r="AT83" s="24">
        <v>0</v>
      </c>
      <c r="AU83" s="30">
        <v>0</v>
      </c>
      <c r="AV83" s="30">
        <v>2691.83</v>
      </c>
      <c r="AW83" s="30">
        <v>0</v>
      </c>
      <c r="AX83" s="30">
        <v>0</v>
      </c>
      <c r="AY83" s="30">
        <v>65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31245.86</v>
      </c>
      <c r="BF83" s="30">
        <v>1498.47</v>
      </c>
      <c r="BG83" s="30">
        <v>44</v>
      </c>
      <c r="BH83" s="31">
        <v>0</v>
      </c>
      <c r="BI83" s="30">
        <v>10785.92</v>
      </c>
      <c r="BJ83" s="30">
        <v>0</v>
      </c>
      <c r="BK83" s="30">
        <v>0</v>
      </c>
      <c r="BL83" s="30">
        <v>0</v>
      </c>
      <c r="BM83" s="30">
        <v>0</v>
      </c>
      <c r="BN83" s="30">
        <v>173659.45</v>
      </c>
      <c r="BO83" s="30">
        <v>0</v>
      </c>
      <c r="BP83" s="30">
        <v>0</v>
      </c>
      <c r="BQ83" s="30">
        <v>0</v>
      </c>
      <c r="BR83" s="30">
        <v>2476.04</v>
      </c>
      <c r="BS83" s="30">
        <v>2034.4299999999998</v>
      </c>
      <c r="BT83" s="30">
        <v>20886.87</v>
      </c>
      <c r="BU83" s="30">
        <v>11</v>
      </c>
      <c r="BV83" s="30">
        <v>0</v>
      </c>
      <c r="BW83" s="30">
        <v>12308.189999999999</v>
      </c>
      <c r="BX83" s="30">
        <v>22246.14</v>
      </c>
      <c r="BY83" s="30">
        <v>102097.67</v>
      </c>
      <c r="BZ83" s="30">
        <v>3373.74</v>
      </c>
      <c r="CA83" s="30">
        <v>0</v>
      </c>
      <c r="CB83" s="30">
        <v>337.6</v>
      </c>
      <c r="CC83" s="30">
        <v>359778.44</v>
      </c>
      <c r="CD83" s="35">
        <v>23526441.259999994</v>
      </c>
      <c r="CE83" s="32">
        <f t="shared" si="11"/>
        <v>25484137.739999995</v>
      </c>
    </row>
    <row r="84">
      <c r="A84" s="39" t="s">
        <v>284</v>
      </c>
      <c r="B84" s="20"/>
      <c r="C84" s="24">
        <v>2984.47</v>
      </c>
      <c r="D84" s="24">
        <v>4983.91</v>
      </c>
      <c r="E84" s="24">
        <v>7711.99</v>
      </c>
      <c r="F84" s="24">
        <v>0</v>
      </c>
      <c r="G84" s="24">
        <v>0</v>
      </c>
      <c r="H84" s="24">
        <v>5374.66</v>
      </c>
      <c r="I84" s="24">
        <v>0</v>
      </c>
      <c r="J84" s="24">
        <v>0</v>
      </c>
      <c r="K84" s="24">
        <v>0</v>
      </c>
      <c r="L84" s="24">
        <v>0</v>
      </c>
      <c r="M84" s="24">
        <v>32993.45</v>
      </c>
      <c r="N84" s="24">
        <v>195166.71</v>
      </c>
      <c r="O84" s="24">
        <v>20616.57</v>
      </c>
      <c r="P84" s="24">
        <v>1435.89</v>
      </c>
      <c r="Q84" s="24">
        <v>5513.01</v>
      </c>
      <c r="R84" s="24">
        <v>0</v>
      </c>
      <c r="S84" s="24">
        <v>-119879.56</v>
      </c>
      <c r="T84" s="24">
        <v>1485.01</v>
      </c>
      <c r="U84" s="24">
        <v>0</v>
      </c>
      <c r="V84" s="24">
        <v>0</v>
      </c>
      <c r="W84" s="24">
        <v>0</v>
      </c>
      <c r="X84" s="24">
        <v>0</v>
      </c>
      <c r="Y84" s="24">
        <v>-3494.46</v>
      </c>
      <c r="Z84" s="24">
        <v>0</v>
      </c>
      <c r="AA84" s="24">
        <v>0</v>
      </c>
      <c r="AB84" s="24">
        <v>1785130.62</v>
      </c>
      <c r="AC84" s="24">
        <v>-12104.95</v>
      </c>
      <c r="AD84" s="24">
        <v>0</v>
      </c>
      <c r="AE84" s="24">
        <v>52952.23</v>
      </c>
      <c r="AF84" s="24">
        <v>0</v>
      </c>
      <c r="AG84" s="24">
        <v>38942.98</v>
      </c>
      <c r="AH84" s="24">
        <v>0</v>
      </c>
      <c r="AI84" s="24">
        <v>1839.07</v>
      </c>
      <c r="AJ84" s="24">
        <v>7406567.76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1912.31</v>
      </c>
      <c r="AQ84" s="24">
        <v>0</v>
      </c>
      <c r="AR84" s="24">
        <v>590236.97</v>
      </c>
      <c r="AS84" s="24">
        <v>0</v>
      </c>
      <c r="AT84" s="24">
        <v>0</v>
      </c>
      <c r="AU84" s="24">
        <v>0</v>
      </c>
      <c r="AV84" s="24">
        <v>578875.15</v>
      </c>
      <c r="AW84" s="24">
        <v>0</v>
      </c>
      <c r="AX84" s="24">
        <v>0</v>
      </c>
      <c r="AY84" s="24">
        <v>18368.85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8130.92</v>
      </c>
      <c r="BF84" s="24">
        <v>0</v>
      </c>
      <c r="BG84" s="24">
        <v>0</v>
      </c>
      <c r="BH84" s="24">
        <v>0</v>
      </c>
      <c r="BI84" s="24">
        <v>1380050.37</v>
      </c>
      <c r="BJ84" s="24">
        <v>0</v>
      </c>
      <c r="BK84" s="24">
        <v>0</v>
      </c>
      <c r="BL84" s="24">
        <v>0</v>
      </c>
      <c r="BM84" s="24">
        <v>0</v>
      </c>
      <c r="BN84" s="24">
        <v>745713.35</v>
      </c>
      <c r="BO84" s="24">
        <v>0</v>
      </c>
      <c r="BP84" s="24">
        <v>0</v>
      </c>
      <c r="BQ84" s="24">
        <v>0</v>
      </c>
      <c r="BR84" s="24">
        <v>0</v>
      </c>
      <c r="BS84" s="24">
        <v>338.01</v>
      </c>
      <c r="BT84" s="24">
        <v>41469.48</v>
      </c>
      <c r="BU84" s="24">
        <v>0</v>
      </c>
      <c r="BV84" s="24">
        <v>0</v>
      </c>
      <c r="BW84" s="24">
        <v>0</v>
      </c>
      <c r="BX84" s="24">
        <v>6428.02</v>
      </c>
      <c r="BY84" s="24">
        <v>65049.44</v>
      </c>
      <c r="BZ84" s="24">
        <v>0</v>
      </c>
      <c r="CA84" s="24">
        <v>0</v>
      </c>
      <c r="CB84" s="24">
        <v>0</v>
      </c>
      <c r="CC84" s="24">
        <v>72170.88</v>
      </c>
      <c r="CD84" s="35">
        <v>-5638466.83</v>
      </c>
      <c r="CE84" s="32">
        <f t="shared" si="11"/>
        <v>7298496.2799999993</v>
      </c>
    </row>
    <row r="85">
      <c r="A85" s="39" t="s">
        <v>285</v>
      </c>
      <c r="B85" s="32"/>
      <c r="C85" s="32">
        <f>SUM(C61:C69)-C84</f>
        <v>24072379.609999996</v>
      </c>
      <c r="D85" s="32">
        <f ref="D85:BO85" t="shared" si="12">SUM(D61:D69)-D84</f>
        <v>10327913.869999997</v>
      </c>
      <c r="E85" s="32">
        <f t="shared" si="12"/>
        <v>52920296.399999991</v>
      </c>
      <c r="F85" s="32">
        <f t="shared" si="12"/>
        <v>0</v>
      </c>
      <c r="G85" s="32">
        <f t="shared" si="12"/>
        <v>44541</v>
      </c>
      <c r="H85" s="32">
        <f t="shared" si="12"/>
        <v>5416829.83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6075550.080000001</v>
      </c>
      <c r="N85" s="32">
        <f t="shared" si="12"/>
        <v>12866870.189999998</v>
      </c>
      <c r="O85" s="32">
        <f t="shared" si="12"/>
        <v>9344723.5399999972</v>
      </c>
      <c r="P85" s="32">
        <f t="shared" si="12"/>
        <v>31877236.92</v>
      </c>
      <c r="Q85" s="32">
        <f t="shared" si="12"/>
        <v>9490931.660000002</v>
      </c>
      <c r="R85" s="32">
        <f t="shared" si="12"/>
        <v>1600584.48</v>
      </c>
      <c r="S85" s="32">
        <f t="shared" si="12"/>
        <v>7932724.31</v>
      </c>
      <c r="T85" s="32">
        <f t="shared" si="12"/>
        <v>4233452.13</v>
      </c>
      <c r="U85" s="32">
        <f t="shared" si="12"/>
        <v>17722567.32</v>
      </c>
      <c r="V85" s="32">
        <f t="shared" si="12"/>
        <v>193154.43000000002</v>
      </c>
      <c r="W85" s="32">
        <f t="shared" si="12"/>
        <v>1303662.69</v>
      </c>
      <c r="X85" s="32">
        <f t="shared" si="12"/>
        <v>2170966.1700000004</v>
      </c>
      <c r="Y85" s="32">
        <f t="shared" si="12"/>
        <v>40153446.160000004</v>
      </c>
      <c r="Z85" s="32">
        <f t="shared" si="12"/>
        <v>3768500.0900000003</v>
      </c>
      <c r="AA85" s="32">
        <f t="shared" si="12"/>
        <v>2381902.84</v>
      </c>
      <c r="AB85" s="32">
        <f t="shared" si="12"/>
        <v>52331339.569999993</v>
      </c>
      <c r="AC85" s="32">
        <f t="shared" si="12"/>
        <v>7002559.8600000013</v>
      </c>
      <c r="AD85" s="32">
        <f t="shared" si="12"/>
        <v>1590329.19</v>
      </c>
      <c r="AE85" s="32">
        <f t="shared" si="12"/>
        <v>8705377.2299999986</v>
      </c>
      <c r="AF85" s="32">
        <f t="shared" si="12"/>
        <v>0</v>
      </c>
      <c r="AG85" s="32">
        <f t="shared" si="12"/>
        <v>23993094.370000005</v>
      </c>
      <c r="AH85" s="32">
        <f t="shared" si="12"/>
        <v>0</v>
      </c>
      <c r="AI85" s="32">
        <f t="shared" si="12"/>
        <v>10997525.600000002</v>
      </c>
      <c r="AJ85" s="32">
        <f t="shared" si="12"/>
        <v>117220360.22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3568190.34</v>
      </c>
      <c r="AQ85" s="32">
        <f t="shared" si="12"/>
        <v>619.73</v>
      </c>
      <c r="AR85" s="32">
        <f t="shared" si="12"/>
        <v>13273175.819999998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-72689.139999999956</v>
      </c>
      <c r="AW85" s="32">
        <f t="shared" si="12"/>
        <v>116</v>
      </c>
      <c r="AX85" s="32">
        <f t="shared" si="12"/>
        <v>151</v>
      </c>
      <c r="AY85" s="32">
        <f t="shared" si="12"/>
        <v>5520589.07</v>
      </c>
      <c r="AZ85" s="32">
        <f t="shared" si="12"/>
        <v>0</v>
      </c>
      <c r="BA85" s="32">
        <f t="shared" si="12"/>
        <v>238</v>
      </c>
      <c r="BB85" s="32">
        <f t="shared" si="12"/>
        <v>0</v>
      </c>
      <c r="BC85" s="32">
        <f t="shared" si="12"/>
        <v>0</v>
      </c>
      <c r="BD85" s="32">
        <f t="shared" si="12"/>
        <v>808</v>
      </c>
      <c r="BE85" s="32">
        <f t="shared" si="12"/>
        <v>20622437.709999997</v>
      </c>
      <c r="BF85" s="32">
        <f t="shared" si="12"/>
        <v>6687626.88</v>
      </c>
      <c r="BG85" s="32">
        <f t="shared" si="12"/>
        <v>616066.7</v>
      </c>
      <c r="BH85" s="32">
        <f t="shared" si="12"/>
        <v>3092</v>
      </c>
      <c r="BI85" s="32">
        <f t="shared" si="12"/>
        <v>6138814.13</v>
      </c>
      <c r="BJ85" s="32">
        <f t="shared" si="12"/>
        <v>746</v>
      </c>
      <c r="BK85" s="32">
        <f t="shared" si="12"/>
        <v>0</v>
      </c>
      <c r="BL85" s="32">
        <f t="shared" si="12"/>
        <v>521</v>
      </c>
      <c r="BM85" s="32">
        <f t="shared" si="12"/>
        <v>0</v>
      </c>
      <c r="BN85" s="32">
        <f t="shared" si="12"/>
        <v>113222982.31000002</v>
      </c>
      <c r="BO85" s="32">
        <f t="shared" si="12"/>
        <v>485</v>
      </c>
      <c r="BP85" s="32">
        <f ref="BP85:CD85" t="shared" si="13">SUM(BP61:BP69)-BP84</f>
        <v>491</v>
      </c>
      <c r="BQ85" s="32">
        <f t="shared" si="13"/>
        <v>0</v>
      </c>
      <c r="BR85" s="32">
        <f t="shared" si="13"/>
        <v>386729.33999999997</v>
      </c>
      <c r="BS85" s="32">
        <f t="shared" si="13"/>
        <v>222553.28</v>
      </c>
      <c r="BT85" s="32">
        <f t="shared" si="13"/>
        <v>830130.74</v>
      </c>
      <c r="BU85" s="32">
        <f t="shared" si="13"/>
        <v>17336.64</v>
      </c>
      <c r="BV85" s="32">
        <f t="shared" si="13"/>
        <v>2480</v>
      </c>
      <c r="BW85" s="32">
        <f t="shared" si="13"/>
        <v>919640.89</v>
      </c>
      <c r="BX85" s="32">
        <f t="shared" si="13"/>
        <v>15737926.21</v>
      </c>
      <c r="BY85" s="32">
        <f t="shared" si="13"/>
        <v>7788179.63</v>
      </c>
      <c r="BZ85" s="32">
        <f t="shared" si="13"/>
        <v>4432630.61</v>
      </c>
      <c r="CA85" s="32">
        <f t="shared" si="13"/>
        <v>1282490.35</v>
      </c>
      <c r="CB85" s="32">
        <f t="shared" si="13"/>
        <v>86468.12000000001</v>
      </c>
      <c r="CC85" s="32">
        <f t="shared" si="13"/>
        <v>-1459249.9200000004</v>
      </c>
      <c r="CD85" s="32">
        <f t="shared" si="13"/>
        <v>29164908.089999996</v>
      </c>
      <c r="CE85" s="32">
        <f t="shared" si="11"/>
        <v>694735505.29000008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77746968.5</v>
      </c>
      <c r="D87" s="24">
        <v>46947817</v>
      </c>
      <c r="E87" s="24">
        <v>256763518</v>
      </c>
      <c r="F87" s="24">
        <v>0</v>
      </c>
      <c r="G87" s="24">
        <v>0</v>
      </c>
      <c r="H87" s="24">
        <v>18756899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23928010.72</v>
      </c>
      <c r="P87" s="24">
        <v>98003603.9</v>
      </c>
      <c r="Q87" s="24">
        <v>3505038</v>
      </c>
      <c r="R87" s="24">
        <v>15820932</v>
      </c>
      <c r="S87" s="24">
        <v>0</v>
      </c>
      <c r="T87" s="24">
        <v>4505109</v>
      </c>
      <c r="U87" s="24">
        <v>72019385.43</v>
      </c>
      <c r="V87" s="24">
        <v>4414276</v>
      </c>
      <c r="W87" s="24">
        <v>8491024.7</v>
      </c>
      <c r="X87" s="24">
        <v>42278819.59</v>
      </c>
      <c r="Y87" s="24">
        <v>111560651.03</v>
      </c>
      <c r="Z87" s="24">
        <v>1008967</v>
      </c>
      <c r="AA87" s="24">
        <v>2036852.2</v>
      </c>
      <c r="AB87" s="24">
        <v>61543438.74</v>
      </c>
      <c r="AC87" s="24">
        <v>32242365</v>
      </c>
      <c r="AD87" s="24">
        <v>3130757</v>
      </c>
      <c r="AE87" s="24">
        <v>14265287</v>
      </c>
      <c r="AF87" s="24">
        <v>0</v>
      </c>
      <c r="AG87" s="24">
        <v>50510204</v>
      </c>
      <c r="AH87" s="24">
        <v>0</v>
      </c>
      <c r="AI87" s="24">
        <v>5036904.42</v>
      </c>
      <c r="AJ87" s="24">
        <v>78095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35945.6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954630868.83</v>
      </c>
    </row>
    <row r="88">
      <c r="A88" s="26" t="s">
        <v>288</v>
      </c>
      <c r="B88" s="20"/>
      <c r="C88" s="24">
        <v>1033432</v>
      </c>
      <c r="D88" s="24">
        <v>969473</v>
      </c>
      <c r="E88" s="24">
        <v>20424615.35</v>
      </c>
      <c r="F88" s="24">
        <v>0</v>
      </c>
      <c r="G88" s="24">
        <v>0</v>
      </c>
      <c r="H88" s="24">
        <v>1143167</v>
      </c>
      <c r="I88" s="24">
        <v>0</v>
      </c>
      <c r="J88" s="24">
        <v>0</v>
      </c>
      <c r="K88" s="24">
        <v>0</v>
      </c>
      <c r="L88" s="24">
        <v>0</v>
      </c>
      <c r="M88" s="24">
        <v>3800163.59</v>
      </c>
      <c r="N88" s="24">
        <v>0</v>
      </c>
      <c r="O88" s="24">
        <v>817319.93</v>
      </c>
      <c r="P88" s="24">
        <v>121453417.9</v>
      </c>
      <c r="Q88" s="24">
        <v>9036310</v>
      </c>
      <c r="R88" s="24">
        <v>19973441</v>
      </c>
      <c r="S88" s="24">
        <v>0</v>
      </c>
      <c r="T88" s="24">
        <v>22543301</v>
      </c>
      <c r="U88" s="24">
        <v>55946638.74</v>
      </c>
      <c r="V88" s="24">
        <v>9033942</v>
      </c>
      <c r="W88" s="24">
        <v>9031998.15</v>
      </c>
      <c r="X88" s="24">
        <v>70324321.42</v>
      </c>
      <c r="Y88" s="24">
        <v>176913976.77</v>
      </c>
      <c r="Z88" s="24">
        <v>50095119</v>
      </c>
      <c r="AA88" s="24">
        <v>18359381.6</v>
      </c>
      <c r="AB88" s="24">
        <v>122079867.91</v>
      </c>
      <c r="AC88" s="24">
        <v>2118150</v>
      </c>
      <c r="AD88" s="24">
        <v>197087</v>
      </c>
      <c r="AE88" s="24">
        <v>15596665.04</v>
      </c>
      <c r="AF88" s="24">
        <v>0</v>
      </c>
      <c r="AG88" s="24">
        <v>148375763.5</v>
      </c>
      <c r="AH88" s="24">
        <v>0</v>
      </c>
      <c r="AI88" s="24">
        <v>7097429.07</v>
      </c>
      <c r="AJ88" s="24">
        <v>183046667.91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6792955.58</v>
      </c>
      <c r="AQ88" s="24">
        <v>0</v>
      </c>
      <c r="AR88" s="24">
        <v>21052566.82</v>
      </c>
      <c r="AS88" s="24">
        <v>0</v>
      </c>
      <c r="AT88" s="24">
        <v>0</v>
      </c>
      <c r="AU88" s="24">
        <v>0</v>
      </c>
      <c r="AV88" s="24">
        <v>37634.04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1097294805.32</v>
      </c>
    </row>
    <row r="89">
      <c r="A89" s="26" t="s">
        <v>289</v>
      </c>
      <c r="B89" s="20"/>
      <c r="C89" s="32">
        <f>C87+C88</f>
        <v>78780400.5</v>
      </c>
      <c r="D89" s="32">
        <f ref="D89:AV89" t="shared" si="15">D87+D88</f>
        <v>47917290</v>
      </c>
      <c r="E89" s="32">
        <f t="shared" si="15"/>
        <v>277188133.35</v>
      </c>
      <c r="F89" s="32">
        <f t="shared" si="15"/>
        <v>0</v>
      </c>
      <c r="G89" s="32">
        <f t="shared" si="15"/>
        <v>0</v>
      </c>
      <c r="H89" s="32">
        <f t="shared" si="15"/>
        <v>19900066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3800163.59</v>
      </c>
      <c r="N89" s="32">
        <f t="shared" si="15"/>
        <v>0</v>
      </c>
      <c r="O89" s="32">
        <f t="shared" si="15"/>
        <v>24745330.65</v>
      </c>
      <c r="P89" s="32">
        <f t="shared" si="15"/>
        <v>219457021.8</v>
      </c>
      <c r="Q89" s="32">
        <f t="shared" si="15"/>
        <v>12541348</v>
      </c>
      <c r="R89" s="32">
        <f t="shared" si="15"/>
        <v>35794373</v>
      </c>
      <c r="S89" s="32">
        <f t="shared" si="15"/>
        <v>0</v>
      </c>
      <c r="T89" s="32">
        <f t="shared" si="15"/>
        <v>27048410</v>
      </c>
      <c r="U89" s="32">
        <f t="shared" si="15"/>
        <v>127966024.17000002</v>
      </c>
      <c r="V89" s="32">
        <f t="shared" si="15"/>
        <v>13448218</v>
      </c>
      <c r="W89" s="32">
        <f t="shared" si="15"/>
        <v>17523022.85</v>
      </c>
      <c r="X89" s="32">
        <f t="shared" si="15"/>
        <v>112603141.01</v>
      </c>
      <c r="Y89" s="32">
        <f t="shared" si="15"/>
        <v>288474627.8</v>
      </c>
      <c r="Z89" s="32">
        <f t="shared" si="15"/>
        <v>51104086</v>
      </c>
      <c r="AA89" s="32">
        <f t="shared" si="15"/>
        <v>20396233.8</v>
      </c>
      <c r="AB89" s="32">
        <f t="shared" si="15"/>
        <v>183623306.65</v>
      </c>
      <c r="AC89" s="32">
        <f t="shared" si="15"/>
        <v>34360515</v>
      </c>
      <c r="AD89" s="32">
        <f t="shared" si="15"/>
        <v>3327844</v>
      </c>
      <c r="AE89" s="32">
        <f t="shared" si="15"/>
        <v>29861952.04</v>
      </c>
      <c r="AF89" s="32">
        <f t="shared" si="15"/>
        <v>0</v>
      </c>
      <c r="AG89" s="32">
        <f t="shared" si="15"/>
        <v>198885967.5</v>
      </c>
      <c r="AH89" s="32">
        <f t="shared" si="15"/>
        <v>0</v>
      </c>
      <c r="AI89" s="32">
        <f t="shared" si="15"/>
        <v>12134333.49</v>
      </c>
      <c r="AJ89" s="32">
        <f t="shared" si="15"/>
        <v>183124762.91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6828901.18</v>
      </c>
      <c r="AQ89" s="32">
        <f t="shared" si="15"/>
        <v>0</v>
      </c>
      <c r="AR89" s="32">
        <f t="shared" si="15"/>
        <v>21052566.82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37634.04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2051925674.15</v>
      </c>
    </row>
    <row r="90">
      <c r="A90" s="39" t="s">
        <v>290</v>
      </c>
      <c r="B90" s="32"/>
      <c r="C90" s="24">
        <v>17831.46</v>
      </c>
      <c r="D90" s="24">
        <v>13567.939999999999</v>
      </c>
      <c r="E90" s="24">
        <v>72105.38</v>
      </c>
      <c r="F90" s="24">
        <v>0</v>
      </c>
      <c r="G90" s="24">
        <v>1991</v>
      </c>
      <c r="H90" s="24">
        <v>7739.793333333334</v>
      </c>
      <c r="I90" s="24">
        <v>0</v>
      </c>
      <c r="J90" s="24">
        <v>0</v>
      </c>
      <c r="K90" s="24">
        <v>0</v>
      </c>
      <c r="L90" s="24">
        <v>0</v>
      </c>
      <c r="M90" s="24">
        <v>9479.36</v>
      </c>
      <c r="N90" s="24">
        <v>3638</v>
      </c>
      <c r="O90" s="24">
        <v>10652.2</v>
      </c>
      <c r="P90" s="24">
        <v>29801.750000000004</v>
      </c>
      <c r="Q90" s="24">
        <v>8316.82</v>
      </c>
      <c r="R90" s="24">
        <v>588.99</v>
      </c>
      <c r="S90" s="24">
        <v>10769.470000000001</v>
      </c>
      <c r="T90" s="24">
        <v>9707.9394520547939</v>
      </c>
      <c r="U90" s="24">
        <v>12097.759999999998</v>
      </c>
      <c r="V90" s="24">
        <v>211.85000000000002</v>
      </c>
      <c r="W90" s="24">
        <v>2373.4500000000003</v>
      </c>
      <c r="X90" s="24">
        <v>2113.87</v>
      </c>
      <c r="Y90" s="24">
        <v>20373.960000000003</v>
      </c>
      <c r="Z90" s="24">
        <v>11828</v>
      </c>
      <c r="AA90" s="24">
        <v>5448.95</v>
      </c>
      <c r="AB90" s="24">
        <v>4005.9</v>
      </c>
      <c r="AC90" s="24">
        <v>1528.6100000000001</v>
      </c>
      <c r="AD90" s="24">
        <v>1045.86</v>
      </c>
      <c r="AE90" s="24">
        <v>22712.056666666667</v>
      </c>
      <c r="AF90" s="24">
        <v>0</v>
      </c>
      <c r="AG90" s="24">
        <v>36036.090000000004</v>
      </c>
      <c r="AH90" s="24">
        <v>0</v>
      </c>
      <c r="AI90" s="24">
        <v>15342.079999999996</v>
      </c>
      <c r="AJ90" s="24">
        <v>111484.33333333334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7341.333333333333</v>
      </c>
      <c r="AQ90" s="24">
        <v>987</v>
      </c>
      <c r="AR90" s="24">
        <v>4061.83</v>
      </c>
      <c r="AS90" s="24">
        <v>0</v>
      </c>
      <c r="AT90" s="24">
        <v>0</v>
      </c>
      <c r="AU90" s="24">
        <v>0</v>
      </c>
      <c r="AV90" s="24">
        <v>1806.3333333333333</v>
      </c>
      <c r="AW90" s="24">
        <v>381.96</v>
      </c>
      <c r="AX90" s="24">
        <v>497.59000000000003</v>
      </c>
      <c r="AY90" s="24">
        <v>11100.733333333334</v>
      </c>
      <c r="AZ90" s="24">
        <v>0</v>
      </c>
      <c r="BA90" s="24">
        <v>784.49</v>
      </c>
      <c r="BB90" s="24">
        <v>0</v>
      </c>
      <c r="BC90" s="24">
        <v>0</v>
      </c>
      <c r="BD90" s="24">
        <v>2660.2766666666662</v>
      </c>
      <c r="BE90" s="24">
        <v>87951.886666666673</v>
      </c>
      <c r="BF90" s="24">
        <v>4115.6833333333343</v>
      </c>
      <c r="BG90" s="24">
        <v>1104.9766666666665</v>
      </c>
      <c r="BH90" s="24">
        <v>10184.096666666666</v>
      </c>
      <c r="BI90" s="24">
        <v>68216.5</v>
      </c>
      <c r="BJ90" s="24">
        <v>2456.6666666666665</v>
      </c>
      <c r="BK90" s="24">
        <v>0</v>
      </c>
      <c r="BL90" s="24">
        <v>1717.2600000000002</v>
      </c>
      <c r="BM90" s="24">
        <v>0</v>
      </c>
      <c r="BN90" s="24">
        <v>46491.24</v>
      </c>
      <c r="BO90" s="24">
        <v>1596.6666666666667</v>
      </c>
      <c r="BP90" s="24">
        <v>1617</v>
      </c>
      <c r="BQ90" s="24">
        <v>0</v>
      </c>
      <c r="BR90" s="24">
        <v>1277.98</v>
      </c>
      <c r="BS90" s="24">
        <v>1870.8400000000002</v>
      </c>
      <c r="BT90" s="24">
        <v>1789.8666666666668</v>
      </c>
      <c r="BU90" s="24">
        <v>1051.8899999999999</v>
      </c>
      <c r="BV90" s="24">
        <v>8169</v>
      </c>
      <c r="BW90" s="24">
        <v>2628.5366666666664</v>
      </c>
      <c r="BX90" s="24">
        <v>2447.5333333333328</v>
      </c>
      <c r="BY90" s="24">
        <v>3424.46</v>
      </c>
      <c r="BZ90" s="24">
        <v>0</v>
      </c>
      <c r="CA90" s="24">
        <v>1406.3833333333332</v>
      </c>
      <c r="CB90" s="24">
        <v>21902.443333333333</v>
      </c>
      <c r="CC90" s="24">
        <v>621.51</v>
      </c>
      <c r="CD90" s="264" t="s">
        <v>248</v>
      </c>
      <c r="CE90" s="32">
        <f t="shared" si="14"/>
        <v>744456.8394520547</v>
      </c>
      <c r="CF90" s="32">
        <f>BE59-CE90</f>
        <v>0</v>
      </c>
    </row>
    <row r="91">
      <c r="A91" s="26" t="s">
        <v>291</v>
      </c>
      <c r="B91" s="20"/>
      <c r="C91" s="24">
        <v>17039</v>
      </c>
      <c r="D91" s="24">
        <v>25854</v>
      </c>
      <c r="E91" s="24">
        <v>154182</v>
      </c>
      <c r="F91" s="24">
        <v>0</v>
      </c>
      <c r="G91" s="24">
        <v>0</v>
      </c>
      <c r="H91" s="24">
        <v>14235</v>
      </c>
      <c r="I91" s="24">
        <v>0</v>
      </c>
      <c r="J91" s="24">
        <v>340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276</v>
      </c>
      <c r="Q91" s="24">
        <v>163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17</v>
      </c>
      <c r="Y91" s="24">
        <v>0</v>
      </c>
      <c r="Z91" s="24">
        <v>0</v>
      </c>
      <c r="AA91" s="24">
        <v>58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6680</v>
      </c>
      <c r="AH91" s="24">
        <v>0</v>
      </c>
      <c r="AI91" s="24">
        <v>7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21" t="s">
        <v>248</v>
      </c>
      <c r="AY91" s="321" t="s">
        <v>248</v>
      </c>
      <c r="AZ91" s="24">
        <v>0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>
        <v>0</v>
      </c>
      <c r="BG91" s="29" t="s">
        <v>248</v>
      </c>
      <c r="BH91" s="24">
        <v>0</v>
      </c>
      <c r="BI91" s="24">
        <v>0</v>
      </c>
      <c r="BJ91" s="29" t="s">
        <v>248</v>
      </c>
      <c r="BK91" s="24">
        <v>0</v>
      </c>
      <c r="BL91" s="24">
        <v>0</v>
      </c>
      <c r="BM91" s="24">
        <v>0</v>
      </c>
      <c r="BN91" s="29" t="s">
        <v>248</v>
      </c>
      <c r="BO91" s="29" t="s">
        <v>248</v>
      </c>
      <c r="BP91" s="29" t="s">
        <v>248</v>
      </c>
      <c r="BQ91" s="29" t="s">
        <v>248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218851</v>
      </c>
      <c r="CF91" s="32">
        <f>AY59-CE91</f>
        <v>0</v>
      </c>
    </row>
    <row r="92">
      <c r="A92" s="26" t="s">
        <v>292</v>
      </c>
      <c r="B92" s="20"/>
      <c r="C92" s="24">
        <v>3573.2414616954024</v>
      </c>
      <c r="D92" s="24">
        <v>2718.8758384224011</v>
      </c>
      <c r="E92" s="24">
        <v>14449.177657202632</v>
      </c>
      <c r="F92" s="24">
        <v>0</v>
      </c>
      <c r="G92" s="24">
        <v>259.89108633488087</v>
      </c>
      <c r="H92" s="24">
        <v>1276.7711354732908</v>
      </c>
      <c r="I92" s="24">
        <v>0</v>
      </c>
      <c r="J92" s="24">
        <v>0</v>
      </c>
      <c r="K92" s="24">
        <v>0</v>
      </c>
      <c r="L92" s="24">
        <v>0</v>
      </c>
      <c r="M92" s="24">
        <v>1534.9810186396478</v>
      </c>
      <c r="N92" s="24">
        <v>347.80934167769169</v>
      </c>
      <c r="O92" s="24">
        <v>2134.5914859619888</v>
      </c>
      <c r="P92" s="24">
        <v>5971.9646473749754</v>
      </c>
      <c r="Q92" s="24">
        <v>1376.1121475754771</v>
      </c>
      <c r="R92" s="24">
        <v>118.02754729696699</v>
      </c>
      <c r="S92" s="24">
        <v>2158.0911896437415</v>
      </c>
      <c r="T92" s="24">
        <v>1616.2942183833511</v>
      </c>
      <c r="U92" s="24">
        <v>2001.7115309039639</v>
      </c>
      <c r="V92" s="24">
        <v>27.653403636385995</v>
      </c>
      <c r="W92" s="24">
        <v>309.81340977474792</v>
      </c>
      <c r="X92" s="24">
        <v>349.76375410257447</v>
      </c>
      <c r="Y92" s="24">
        <v>3504.0055293282003</v>
      </c>
      <c r="Z92" s="24">
        <v>1543.9436309236421</v>
      </c>
      <c r="AA92" s="24">
        <v>326.81063292703993</v>
      </c>
      <c r="AB92" s="24">
        <v>522.90190996931165</v>
      </c>
      <c r="AC92" s="24">
        <v>199.53395955919751</v>
      </c>
      <c r="AD92" s="24">
        <v>136.51918209653366</v>
      </c>
      <c r="AE92" s="24">
        <v>2749.4801685727575</v>
      </c>
      <c r="AF92" s="24">
        <v>0</v>
      </c>
      <c r="AG92" s="24">
        <v>7221.2623590769963</v>
      </c>
      <c r="AH92" s="24">
        <v>0</v>
      </c>
      <c r="AI92" s="24">
        <v>3074.3952746801319</v>
      </c>
      <c r="AJ92" s="24">
        <v>11267.176164022545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376.12264008739146</v>
      </c>
      <c r="AQ92" s="24">
        <v>25.413037085048138</v>
      </c>
      <c r="AR92" s="24">
        <v>672.0758179672639</v>
      </c>
      <c r="AS92" s="24">
        <v>0</v>
      </c>
      <c r="AT92" s="24">
        <v>0</v>
      </c>
      <c r="AU92" s="24">
        <v>0</v>
      </c>
      <c r="AV92" s="24">
        <v>151.82978560345288</v>
      </c>
      <c r="AW92" s="24">
        <v>0</v>
      </c>
      <c r="AX92" s="321" t="s">
        <v>248</v>
      </c>
      <c r="AY92" s="321" t="s">
        <v>248</v>
      </c>
      <c r="AZ92" s="29" t="s">
        <v>248</v>
      </c>
      <c r="BA92" s="24">
        <v>54.801952384573021</v>
      </c>
      <c r="BB92" s="24">
        <v>0</v>
      </c>
      <c r="BC92" s="24">
        <v>0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0</v>
      </c>
      <c r="BI92" s="24">
        <v>2198.8122898403044</v>
      </c>
      <c r="BJ92" s="29" t="s">
        <v>248</v>
      </c>
      <c r="BK92" s="24">
        <v>0</v>
      </c>
      <c r="BL92" s="24">
        <v>0</v>
      </c>
      <c r="BM92" s="24">
        <v>0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130.69087508974567</v>
      </c>
      <c r="BT92" s="24">
        <v>125.03433803031409</v>
      </c>
      <c r="BU92" s="24">
        <v>73.481657757024948</v>
      </c>
      <c r="BV92" s="24">
        <v>221.37616426813838</v>
      </c>
      <c r="BW92" s="24">
        <v>183.62113124166137</v>
      </c>
      <c r="BX92" s="24">
        <v>93.428798137483085</v>
      </c>
      <c r="BY92" s="24">
        <v>48.093604939110939</v>
      </c>
      <c r="BZ92" s="24">
        <v>0</v>
      </c>
      <c r="CA92" s="24">
        <v>0</v>
      </c>
      <c r="CB92" s="24">
        <v>2295.051543026314</v>
      </c>
      <c r="CC92" s="29" t="s">
        <v>248</v>
      </c>
      <c r="CD92" s="29" t="s">
        <v>248</v>
      </c>
      <c r="CE92" s="32">
        <f t="shared" si="14"/>
        <v>77420.633320714274</v>
      </c>
      <c r="CF92" s="20"/>
    </row>
    <row r="93">
      <c r="A93" s="26" t="s">
        <v>293</v>
      </c>
      <c r="B93" s="20"/>
      <c r="C93" s="24">
        <v>69047</v>
      </c>
      <c r="D93" s="24">
        <v>91586</v>
      </c>
      <c r="E93" s="24">
        <v>563675</v>
      </c>
      <c r="F93" s="24">
        <v>0</v>
      </c>
      <c r="G93" s="24">
        <v>0</v>
      </c>
      <c r="H93" s="24">
        <v>16177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135683</v>
      </c>
      <c r="Q93" s="24">
        <v>0</v>
      </c>
      <c r="R93" s="24">
        <v>0</v>
      </c>
      <c r="S93" s="24">
        <v>15757</v>
      </c>
      <c r="T93" s="24">
        <v>8325</v>
      </c>
      <c r="U93" s="24">
        <v>0</v>
      </c>
      <c r="V93" s="24">
        <v>0</v>
      </c>
      <c r="W93" s="24">
        <v>11952</v>
      </c>
      <c r="X93" s="24">
        <v>11840</v>
      </c>
      <c r="Y93" s="24">
        <v>170626</v>
      </c>
      <c r="Z93" s="24">
        <v>0</v>
      </c>
      <c r="AA93" s="24">
        <v>0</v>
      </c>
      <c r="AB93" s="24">
        <v>7462</v>
      </c>
      <c r="AC93" s="24">
        <v>0</v>
      </c>
      <c r="AD93" s="24">
        <v>0</v>
      </c>
      <c r="AE93" s="24">
        <v>15657</v>
      </c>
      <c r="AF93" s="24">
        <v>0</v>
      </c>
      <c r="AG93" s="24">
        <v>364613</v>
      </c>
      <c r="AH93" s="24">
        <v>0</v>
      </c>
      <c r="AI93" s="24">
        <v>53844</v>
      </c>
      <c r="AJ93" s="24">
        <v>68678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5411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321" t="s">
        <v>248</v>
      </c>
      <c r="AY93" s="321" t="s">
        <v>248</v>
      </c>
      <c r="AZ93" s="29" t="s">
        <v>248</v>
      </c>
      <c r="BA93" s="29" t="s">
        <v>248</v>
      </c>
      <c r="BB93" s="24">
        <v>0</v>
      </c>
      <c r="BC93" s="24">
        <v>0</v>
      </c>
      <c r="BD93" s="29" t="s">
        <v>248</v>
      </c>
      <c r="BE93" s="29" t="s">
        <v>248</v>
      </c>
      <c r="BF93" s="29" t="s">
        <v>248</v>
      </c>
      <c r="BG93" s="29" t="s">
        <v>248</v>
      </c>
      <c r="BH93" s="24">
        <v>0</v>
      </c>
      <c r="BI93" s="24">
        <v>0</v>
      </c>
      <c r="BJ93" s="29" t="s">
        <v>248</v>
      </c>
      <c r="BK93" s="24">
        <v>0</v>
      </c>
      <c r="BL93" s="24">
        <v>0</v>
      </c>
      <c r="BM93" s="24">
        <v>0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29063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1639396</v>
      </c>
      <c r="CF93" s="32">
        <f>BA59</f>
        <v>0</v>
      </c>
    </row>
    <row r="94">
      <c r="A94" s="26" t="s">
        <v>294</v>
      </c>
      <c r="B94" s="20"/>
      <c r="C94" s="315">
        <v>68.7988520259274</v>
      </c>
      <c r="D94" s="315">
        <v>46.643186122081055</v>
      </c>
      <c r="E94" s="315">
        <v>200.24809765763075</v>
      </c>
      <c r="F94" s="315">
        <v>0</v>
      </c>
      <c r="G94" s="315">
        <v>0</v>
      </c>
      <c r="H94" s="315">
        <v>13.212069406078317</v>
      </c>
      <c r="I94" s="315">
        <v>0</v>
      </c>
      <c r="J94" s="315">
        <v>0</v>
      </c>
      <c r="K94" s="315">
        <v>0</v>
      </c>
      <c r="L94" s="315">
        <v>0</v>
      </c>
      <c r="M94" s="315">
        <v>13.749603743131875</v>
      </c>
      <c r="N94" s="315">
        <v>0</v>
      </c>
      <c r="O94" s="315">
        <v>33.1892352899313</v>
      </c>
      <c r="P94" s="316">
        <v>21.785211395261008</v>
      </c>
      <c r="Q94" s="316">
        <v>42.836667820741781</v>
      </c>
      <c r="R94" s="316">
        <v>0</v>
      </c>
      <c r="S94" s="317">
        <v>0.17019232657967021</v>
      </c>
      <c r="T94" s="317">
        <v>18.434814114182693</v>
      </c>
      <c r="U94" s="318">
        <v>0.0038461648351648362</v>
      </c>
      <c r="V94" s="316">
        <v>0</v>
      </c>
      <c r="W94" s="316">
        <v>0</v>
      </c>
      <c r="X94" s="316">
        <v>0</v>
      </c>
      <c r="Y94" s="316">
        <v>19.293208301339277</v>
      </c>
      <c r="Z94" s="316">
        <v>-0.036830038804945044</v>
      </c>
      <c r="AA94" s="316">
        <v>1.8012973404876396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67.9947316303226</v>
      </c>
      <c r="AH94" s="316">
        <v>0</v>
      </c>
      <c r="AI94" s="316">
        <v>37.046753256064562</v>
      </c>
      <c r="AJ94" s="316">
        <v>69.987486032966828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4.5120818221153849</v>
      </c>
      <c r="AQ94" s="316">
        <v>0</v>
      </c>
      <c r="AR94" s="316">
        <v>34.840742940590673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694.511247351463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98225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47"/>
      <c r="D117" s="20"/>
      <c r="E117" s="20"/>
    </row>
    <row r="118">
      <c r="A118" s="20" t="s">
        <v>159</v>
      </c>
      <c r="B118" s="46" t="s">
        <v>299</v>
      </c>
      <c r="C118" s="234">
        <v>1</v>
      </c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13588</v>
      </c>
      <c r="D127" s="50">
        <v>72602</v>
      </c>
      <c r="E127" s="20"/>
    </row>
    <row r="128">
      <c r="A128" s="20" t="s">
        <v>339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340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341</v>
      </c>
      <c r="B130" s="46" t="s">
        <v>299</v>
      </c>
      <c r="C130" s="47">
        <v>1881</v>
      </c>
      <c r="D130" s="50">
        <v>3033</v>
      </c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24</v>
      </c>
      <c r="D132" s="20"/>
      <c r="E132" s="20"/>
    </row>
    <row r="133">
      <c r="A133" s="20" t="s">
        <v>344</v>
      </c>
      <c r="B133" s="46" t="s">
        <v>299</v>
      </c>
      <c r="C133" s="47">
        <v>0</v>
      </c>
      <c r="D133" s="20"/>
      <c r="E133" s="20"/>
    </row>
    <row r="134">
      <c r="A134" s="20" t="s">
        <v>345</v>
      </c>
      <c r="B134" s="46" t="s">
        <v>299</v>
      </c>
      <c r="C134" s="47">
        <v>170</v>
      </c>
      <c r="D134" s="20"/>
      <c r="E134" s="20"/>
    </row>
    <row r="135">
      <c r="A135" s="20" t="s">
        <v>346</v>
      </c>
      <c r="B135" s="46" t="s">
        <v>299</v>
      </c>
      <c r="C135" s="47">
        <v>14</v>
      </c>
      <c r="D135" s="20"/>
      <c r="E135" s="20"/>
    </row>
    <row r="136">
      <c r="A136" s="20" t="s">
        <v>347</v>
      </c>
      <c r="B136" s="46" t="s">
        <v>299</v>
      </c>
      <c r="C136" s="47">
        <v>13</v>
      </c>
      <c r="D136" s="20"/>
      <c r="E136" s="20"/>
    </row>
    <row r="137">
      <c r="A137" s="20" t="s">
        <v>348</v>
      </c>
      <c r="B137" s="46" t="s">
        <v>299</v>
      </c>
      <c r="C137" s="47">
        <v>14</v>
      </c>
      <c r="D137" s="20"/>
      <c r="E137" s="20"/>
    </row>
    <row r="138">
      <c r="A138" s="20" t="s">
        <v>123</v>
      </c>
      <c r="B138" s="46" t="s">
        <v>299</v>
      </c>
      <c r="C138" s="47">
        <v>20</v>
      </c>
      <c r="D138" s="20"/>
      <c r="E138" s="20"/>
    </row>
    <row r="139">
      <c r="A139" s="20" t="s">
        <v>349</v>
      </c>
      <c r="B139" s="46" t="s">
        <v>299</v>
      </c>
      <c r="C139" s="47">
        <v>0</v>
      </c>
      <c r="D139" s="20"/>
      <c r="E139" s="20"/>
    </row>
    <row r="140">
      <c r="A140" s="20" t="s">
        <v>350</v>
      </c>
      <c r="B140" s="46"/>
      <c r="C140" s="47">
        <v>0</v>
      </c>
      <c r="D140" s="20"/>
      <c r="E140" s="20"/>
    </row>
    <row r="141">
      <c r="A141" s="20" t="s">
        <v>340</v>
      </c>
      <c r="B141" s="46" t="s">
        <v>299</v>
      </c>
      <c r="C141" s="47">
        <v>0</v>
      </c>
      <c r="D141" s="20"/>
      <c r="E141" s="20"/>
    </row>
    <row r="142">
      <c r="A142" s="20" t="s">
        <v>351</v>
      </c>
      <c r="B142" s="46" t="s">
        <v>299</v>
      </c>
      <c r="C142" s="47">
        <v>0</v>
      </c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255</v>
      </c>
    </row>
    <row r="144">
      <c r="A144" s="20" t="s">
        <v>353</v>
      </c>
      <c r="B144" s="46" t="s">
        <v>299</v>
      </c>
      <c r="C144" s="47">
        <v>255</v>
      </c>
      <c r="D144" s="20"/>
      <c r="E144" s="20"/>
    </row>
    <row r="145">
      <c r="A145" s="20" t="s">
        <v>354</v>
      </c>
      <c r="B145" s="46" t="s">
        <v>299</v>
      </c>
      <c r="C145" s="47">
        <v>14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7231</v>
      </c>
      <c r="C154" s="50">
        <v>2757</v>
      </c>
      <c r="D154" s="50">
        <v>3600</v>
      </c>
      <c r="E154" s="32">
        <f>SUM(B154:D154)</f>
        <v>13588</v>
      </c>
    </row>
    <row r="155">
      <c r="A155" s="20" t="s">
        <v>242</v>
      </c>
      <c r="B155" s="50">
        <v>44156</v>
      </c>
      <c r="C155" s="50">
        <v>14109</v>
      </c>
      <c r="D155" s="50">
        <v>14337</v>
      </c>
      <c r="E155" s="32">
        <f>SUM(B155:D155)</f>
        <v>72602</v>
      </c>
    </row>
    <row r="156">
      <c r="A156" s="20" t="s">
        <v>360</v>
      </c>
      <c r="B156" s="50">
        <v>43716</v>
      </c>
      <c r="C156" s="50">
        <v>23377</v>
      </c>
      <c r="D156" s="50">
        <v>32926</v>
      </c>
      <c r="E156" s="32">
        <f>SUM(B156:D156)</f>
        <v>100019</v>
      </c>
    </row>
    <row r="157">
      <c r="A157" s="20" t="s">
        <v>287</v>
      </c>
      <c r="B157" s="50">
        <v>571061312.89</v>
      </c>
      <c r="C157" s="50">
        <v>176651334.8</v>
      </c>
      <c r="D157" s="50">
        <v>206918221.14</v>
      </c>
      <c r="E157" s="32">
        <f>SUM(B157:D157)</f>
        <v>954630868.83</v>
      </c>
      <c r="F157" s="18"/>
    </row>
    <row r="158">
      <c r="A158" s="20" t="s">
        <v>288</v>
      </c>
      <c r="B158" s="50">
        <v>567830009.75</v>
      </c>
      <c r="C158" s="50">
        <v>183321829.26</v>
      </c>
      <c r="D158" s="50">
        <v>346142966.31</v>
      </c>
      <c r="E158" s="32">
        <f>SUM(B158:D158)</f>
        <v>1097294805.32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>
        <v>0</v>
      </c>
      <c r="C160" s="50">
        <v>0</v>
      </c>
      <c r="D160" s="50">
        <v>0</v>
      </c>
      <c r="E160" s="32">
        <f>SUM(B160:D160)</f>
        <v>0</v>
      </c>
    </row>
    <row r="161">
      <c r="A161" s="20" t="s">
        <v>242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>
      <c r="A162" s="20" t="s">
        <v>360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>
      <c r="A163" s="20" t="s">
        <v>287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>
      <c r="A164" s="20" t="s">
        <v>288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>
      <c r="A167" s="20" t="s">
        <v>242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>
      <c r="A168" s="20" t="s">
        <v>360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>
      <c r="A169" s="20" t="s">
        <v>287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>
      <c r="A170" s="20" t="s">
        <v>288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>
        <v>53370923</v>
      </c>
      <c r="C173" s="50">
        <v>32690849</v>
      </c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17279797.23</v>
      </c>
      <c r="D181" s="20"/>
      <c r="E181" s="20"/>
    </row>
    <row r="182">
      <c r="A182" s="20" t="s">
        <v>370</v>
      </c>
      <c r="B182" s="46" t="s">
        <v>299</v>
      </c>
      <c r="C182" s="47">
        <v>407399.73</v>
      </c>
      <c r="D182" s="20"/>
      <c r="E182" s="20"/>
    </row>
    <row r="183">
      <c r="A183" s="25" t="s">
        <v>371</v>
      </c>
      <c r="B183" s="46" t="s">
        <v>299</v>
      </c>
      <c r="C183" s="47">
        <v>1312696.52</v>
      </c>
      <c r="D183" s="20"/>
      <c r="E183" s="20"/>
    </row>
    <row r="184">
      <c r="A184" s="20" t="s">
        <v>372</v>
      </c>
      <c r="B184" s="46" t="s">
        <v>299</v>
      </c>
      <c r="C184" s="47">
        <v>31464096.18</v>
      </c>
      <c r="D184" s="20"/>
      <c r="E184" s="20"/>
    </row>
    <row r="185">
      <c r="A185" s="20" t="s">
        <v>373</v>
      </c>
      <c r="B185" s="46" t="s">
        <v>299</v>
      </c>
      <c r="C185" s="47">
        <v>211540.14</v>
      </c>
      <c r="D185" s="20"/>
      <c r="E185" s="20"/>
    </row>
    <row r="186">
      <c r="A186" s="20" t="s">
        <v>374</v>
      </c>
      <c r="B186" s="46" t="s">
        <v>299</v>
      </c>
      <c r="C186" s="47">
        <v>15585246.57</v>
      </c>
      <c r="D186" s="20"/>
      <c r="E186" s="20"/>
    </row>
    <row r="187">
      <c r="A187" s="20" t="s">
        <v>375</v>
      </c>
      <c r="B187" s="46" t="s">
        <v>299</v>
      </c>
      <c r="C187" s="47">
        <v>1982604.24</v>
      </c>
      <c r="D187" s="20"/>
      <c r="E187" s="20"/>
    </row>
    <row r="188">
      <c r="A188" s="20" t="s">
        <v>375</v>
      </c>
      <c r="B188" s="46" t="s">
        <v>299</v>
      </c>
      <c r="C188" s="47">
        <v>69035.72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68312416.33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6269877.79</v>
      </c>
      <c r="D191" s="20"/>
      <c r="E191" s="20"/>
    </row>
    <row r="192">
      <c r="A192" s="20" t="s">
        <v>378</v>
      </c>
      <c r="B192" s="46" t="s">
        <v>299</v>
      </c>
      <c r="C192" s="47">
        <v>3250560.6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9520438.39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3407895.4</v>
      </c>
      <c r="D195" s="20"/>
      <c r="E195" s="20"/>
    </row>
    <row r="196">
      <c r="A196" s="20" t="s">
        <v>381</v>
      </c>
      <c r="B196" s="46" t="s">
        <v>299</v>
      </c>
      <c r="C196" s="47">
        <v>1512122.71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4920018.1099999994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470964.83</v>
      </c>
      <c r="D199" s="20"/>
      <c r="E199" s="20"/>
    </row>
    <row r="200">
      <c r="A200" s="20" t="s">
        <v>384</v>
      </c>
      <c r="B200" s="46" t="s">
        <v>299</v>
      </c>
      <c r="C200" s="47">
        <v>18002830.49</v>
      </c>
      <c r="D200" s="20"/>
      <c r="E200" s="20"/>
    </row>
    <row r="201">
      <c r="A201" s="20" t="s">
        <v>159</v>
      </c>
      <c r="B201" s="46" t="s">
        <v>299</v>
      </c>
      <c r="C201" s="47">
        <v>0</v>
      </c>
      <c r="D201" s="20"/>
      <c r="E201" s="20"/>
    </row>
    <row r="202">
      <c r="A202" s="20" t="s">
        <v>230</v>
      </c>
      <c r="B202" s="20"/>
      <c r="C202" s="27"/>
      <c r="D202" s="32">
        <f>SUM(C199:C201)</f>
        <v>18473795.319999997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>
        <v>0</v>
      </c>
      <c r="D204" s="20"/>
      <c r="E204" s="20"/>
    </row>
    <row r="205">
      <c r="A205" s="20" t="s">
        <v>387</v>
      </c>
      <c r="B205" s="46" t="s">
        <v>299</v>
      </c>
      <c r="C205" s="47">
        <v>132627.83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132627.83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18108572.46</v>
      </c>
      <c r="C211" s="47">
        <v>1202675.66</v>
      </c>
      <c r="D211" s="50">
        <v>1800899.37</v>
      </c>
      <c r="E211" s="32">
        <f ref="E211:E219" t="shared" si="16">SUM(B211:C211)-D211</f>
        <v>17510348.75</v>
      </c>
    </row>
    <row r="212">
      <c r="A212" s="20" t="s">
        <v>395</v>
      </c>
      <c r="B212" s="50">
        <v>8190668.1799999988</v>
      </c>
      <c r="C212" s="47">
        <v>0</v>
      </c>
      <c r="D212" s="50">
        <v>0</v>
      </c>
      <c r="E212" s="32">
        <f t="shared" si="16"/>
        <v>8190668.1799999988</v>
      </c>
    </row>
    <row r="213">
      <c r="A213" s="20" t="s">
        <v>396</v>
      </c>
      <c r="B213" s="50">
        <v>173067817.45000017</v>
      </c>
      <c r="C213" s="47">
        <v>867165.13</v>
      </c>
      <c r="D213" s="50">
        <v>0</v>
      </c>
      <c r="E213" s="32">
        <f t="shared" si="16"/>
        <v>173934982.58000016</v>
      </c>
    </row>
    <row r="214">
      <c r="A214" s="20" t="s">
        <v>397</v>
      </c>
      <c r="B214" s="50">
        <v>0</v>
      </c>
      <c r="C214" s="47">
        <v>0</v>
      </c>
      <c r="D214" s="50">
        <v>0</v>
      </c>
      <c r="E214" s="32">
        <f t="shared" si="16"/>
        <v>0</v>
      </c>
    </row>
    <row r="215">
      <c r="A215" s="20" t="s">
        <v>398</v>
      </c>
      <c r="B215" s="50">
        <v>76444839.23</v>
      </c>
      <c r="C215" s="47">
        <v>3917372.11</v>
      </c>
      <c r="D215" s="50">
        <v>215783.26</v>
      </c>
      <c r="E215" s="32">
        <f t="shared" si="16"/>
        <v>80146428.08</v>
      </c>
    </row>
    <row r="216">
      <c r="A216" s="20" t="s">
        <v>399</v>
      </c>
      <c r="B216" s="50">
        <v>112338178.36999989</v>
      </c>
      <c r="C216" s="47">
        <v>12603472.32</v>
      </c>
      <c r="D216" s="50">
        <v>48530.38</v>
      </c>
      <c r="E216" s="32">
        <f t="shared" si="16"/>
        <v>124893120.30999988</v>
      </c>
    </row>
    <row r="217">
      <c r="A217" s="20" t="s">
        <v>400</v>
      </c>
      <c r="B217" s="50">
        <v>0</v>
      </c>
      <c r="C217" s="47">
        <v>0</v>
      </c>
      <c r="D217" s="50">
        <v>0</v>
      </c>
      <c r="E217" s="32">
        <f t="shared" si="16"/>
        <v>0</v>
      </c>
    </row>
    <row r="218">
      <c r="A218" s="20" t="s">
        <v>401</v>
      </c>
      <c r="B218" s="50">
        <v>5029081.0200000005</v>
      </c>
      <c r="C218" s="47">
        <v>30277.74</v>
      </c>
      <c r="D218" s="50">
        <v>0</v>
      </c>
      <c r="E218" s="32">
        <f t="shared" si="16"/>
        <v>5059358.7600000007</v>
      </c>
    </row>
    <row r="219">
      <c r="A219" s="20" t="s">
        <v>402</v>
      </c>
      <c r="B219" s="50">
        <v>11148714.790000001</v>
      </c>
      <c r="C219" s="47">
        <v>30892389.709999979</v>
      </c>
      <c r="D219" s="50">
        <v>0</v>
      </c>
      <c r="E219" s="32">
        <f t="shared" si="16"/>
        <v>42041104.499999978</v>
      </c>
    </row>
    <row r="220">
      <c r="A220" s="20" t="s">
        <v>230</v>
      </c>
      <c r="B220" s="32">
        <f>SUM(B211:B219)</f>
        <v>404327871.50000006</v>
      </c>
      <c r="C220" s="266">
        <f>SUM(C211:C219)</f>
        <v>49513352.669999972</v>
      </c>
      <c r="D220" s="32">
        <f>SUM(D211:D219)</f>
        <v>2065213.01</v>
      </c>
      <c r="E220" s="32">
        <f>SUM(E211:E219)</f>
        <v>451776011.16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0</v>
      </c>
      <c r="C225" s="47">
        <v>0</v>
      </c>
      <c r="D225" s="50">
        <v>0</v>
      </c>
      <c r="E225" s="32">
        <f ref="E225:E232" t="shared" si="17">SUM(B225:C225)-D225</f>
        <v>0</v>
      </c>
    </row>
    <row r="226">
      <c r="A226" s="20" t="s">
        <v>396</v>
      </c>
      <c r="B226" s="50">
        <v>6886996.4399999995</v>
      </c>
      <c r="C226" s="47">
        <v>161104.77</v>
      </c>
      <c r="D226" s="50">
        <v>0</v>
      </c>
      <c r="E226" s="32">
        <f t="shared" si="17"/>
        <v>7048101.209999999</v>
      </c>
    </row>
    <row r="227">
      <c r="A227" s="20" t="s">
        <v>397</v>
      </c>
      <c r="B227" s="50">
        <v>126589050.17999984</v>
      </c>
      <c r="C227" s="47">
        <v>4265107.92</v>
      </c>
      <c r="D227" s="50">
        <v>0</v>
      </c>
      <c r="E227" s="32">
        <f t="shared" si="17"/>
        <v>130854158.09999985</v>
      </c>
    </row>
    <row r="228">
      <c r="A228" s="20" t="s">
        <v>398</v>
      </c>
      <c r="B228" s="50">
        <v>0</v>
      </c>
      <c r="C228" s="47">
        <v>0</v>
      </c>
      <c r="D228" s="50">
        <v>0</v>
      </c>
      <c r="E228" s="32">
        <f t="shared" si="17"/>
        <v>0</v>
      </c>
    </row>
    <row r="229">
      <c r="A229" s="20" t="s">
        <v>399</v>
      </c>
      <c r="B229" s="50">
        <v>50662145.250000089</v>
      </c>
      <c r="C229" s="47">
        <v>3662730.55</v>
      </c>
      <c r="D229" s="50">
        <v>95903.7</v>
      </c>
      <c r="E229" s="32">
        <f t="shared" si="17"/>
        <v>54228972.100000083</v>
      </c>
    </row>
    <row r="230">
      <c r="A230" s="20" t="s">
        <v>400</v>
      </c>
      <c r="B230" s="50">
        <v>86310566.909999728</v>
      </c>
      <c r="C230" s="47">
        <v>8034364.33</v>
      </c>
      <c r="D230" s="50">
        <v>30165.15</v>
      </c>
      <c r="E230" s="32">
        <f t="shared" si="17"/>
        <v>94314766.08999972</v>
      </c>
    </row>
    <row r="231">
      <c r="A231" s="20" t="s">
        <v>401</v>
      </c>
      <c r="B231" s="50">
        <v>0</v>
      </c>
      <c r="C231" s="47">
        <v>0</v>
      </c>
      <c r="D231" s="50">
        <v>0</v>
      </c>
      <c r="E231" s="32">
        <f t="shared" si="17"/>
        <v>0</v>
      </c>
    </row>
    <row r="232">
      <c r="A232" s="20" t="s">
        <v>402</v>
      </c>
      <c r="B232" s="50">
        <v>2874099.4199999995</v>
      </c>
      <c r="C232" s="47">
        <v>429685.91</v>
      </c>
      <c r="D232" s="50">
        <v>0</v>
      </c>
      <c r="E232" s="32">
        <f t="shared" si="17"/>
        <v>3303785.3299999996</v>
      </c>
    </row>
    <row r="233">
      <c r="A233" s="20" t="s">
        <v>230</v>
      </c>
      <c r="B233" s="32">
        <f>SUM(B224:B232)</f>
        <v>273322858.19999969</v>
      </c>
      <c r="C233" s="266">
        <f>SUM(C224:C232)</f>
        <v>16552993.48</v>
      </c>
      <c r="D233" s="32">
        <f>SUM(D224:D232)</f>
        <v>126068.85</v>
      </c>
      <c r="E233" s="32">
        <f>SUM(E224:E232)</f>
        <v>289749782.82999963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4" t="s">
        <v>405</v>
      </c>
      <c r="C236" s="344"/>
      <c r="D236" s="38"/>
      <c r="E236" s="38"/>
    </row>
    <row r="237">
      <c r="A237" s="56" t="s">
        <v>405</v>
      </c>
      <c r="B237" s="38"/>
      <c r="C237" s="47">
        <v>14231493.26</v>
      </c>
      <c r="D237" s="40">
        <f>C237</f>
        <v>14231493.26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855367799.45</v>
      </c>
      <c r="D239" s="20"/>
      <c r="E239" s="20"/>
    </row>
    <row r="240">
      <c r="A240" s="20" t="s">
        <v>408</v>
      </c>
      <c r="B240" s="46" t="s">
        <v>299</v>
      </c>
      <c r="C240" s="47">
        <v>283709034.96</v>
      </c>
      <c r="D240" s="20"/>
      <c r="E240" s="20"/>
    </row>
    <row r="241">
      <c r="A241" s="20" t="s">
        <v>409</v>
      </c>
      <c r="B241" s="46" t="s">
        <v>299</v>
      </c>
      <c r="C241" s="47">
        <v>8269138.58</v>
      </c>
      <c r="D241" s="20"/>
      <c r="E241" s="20"/>
    </row>
    <row r="242">
      <c r="A242" s="20" t="s">
        <v>410</v>
      </c>
      <c r="B242" s="46" t="s">
        <v>299</v>
      </c>
      <c r="C242" s="47">
        <v>35413584.53</v>
      </c>
      <c r="D242" s="20"/>
      <c r="E242" s="20"/>
    </row>
    <row r="243">
      <c r="A243" s="20" t="s">
        <v>411</v>
      </c>
      <c r="B243" s="46" t="s">
        <v>299</v>
      </c>
      <c r="C243" s="47">
        <v>122574919.23</v>
      </c>
      <c r="D243" s="20"/>
      <c r="E243" s="20"/>
    </row>
    <row r="244">
      <c r="A244" s="20" t="s">
        <v>412</v>
      </c>
      <c r="B244" s="46" t="s">
        <v>299</v>
      </c>
      <c r="C244" s="47">
        <v>5038891.04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1310373367.79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28030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12107447.51</v>
      </c>
      <c r="D249" s="20"/>
      <c r="E249" s="20"/>
    </row>
    <row r="250">
      <c r="A250" s="26" t="s">
        <v>417</v>
      </c>
      <c r="B250" s="46" t="s">
        <v>299</v>
      </c>
      <c r="C250" s="47">
        <v>16135663.98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28243111.490000002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676352.02</v>
      </c>
      <c r="D254" s="20"/>
      <c r="E254" s="20"/>
    </row>
    <row r="255">
      <c r="A255" s="20" t="s">
        <v>419</v>
      </c>
      <c r="B255" s="46" t="s">
        <v>299</v>
      </c>
      <c r="C255" s="47">
        <v>0</v>
      </c>
      <c r="D255" s="20"/>
      <c r="E255" s="20"/>
    </row>
    <row r="256">
      <c r="A256" s="20" t="s">
        <v>421</v>
      </c>
      <c r="B256" s="20"/>
      <c r="C256" s="27"/>
      <c r="D256" s="32">
        <f>SUM(C254:C255)</f>
        <v>676352.02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1353524324.56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0</v>
      </c>
      <c r="D266" s="20"/>
      <c r="E266" s="20"/>
    </row>
    <row r="267">
      <c r="A267" s="20" t="s">
        <v>426</v>
      </c>
      <c r="B267" s="46" t="s">
        <v>299</v>
      </c>
      <c r="C267" s="47">
        <v>0</v>
      </c>
      <c r="D267" s="20"/>
      <c r="E267" s="20"/>
    </row>
    <row r="268">
      <c r="A268" s="20" t="s">
        <v>427</v>
      </c>
      <c r="B268" s="46" t="s">
        <v>299</v>
      </c>
      <c r="C268" s="47">
        <v>288823074.79</v>
      </c>
      <c r="D268" s="20"/>
      <c r="E268" s="20"/>
    </row>
    <row r="269">
      <c r="A269" s="20" t="s">
        <v>428</v>
      </c>
      <c r="B269" s="46" t="s">
        <v>299</v>
      </c>
      <c r="C269" s="47">
        <v>192327303</v>
      </c>
      <c r="D269" s="20"/>
      <c r="E269" s="20"/>
    </row>
    <row r="270">
      <c r="A270" s="20" t="s">
        <v>429</v>
      </c>
      <c r="B270" s="46" t="s">
        <v>299</v>
      </c>
      <c r="C270" s="47">
        <v>0</v>
      </c>
      <c r="D270" s="20"/>
      <c r="E270" s="20"/>
    </row>
    <row r="271">
      <c r="A271" s="20" t="s">
        <v>430</v>
      </c>
      <c r="B271" s="46" t="s">
        <v>299</v>
      </c>
      <c r="C271" s="47">
        <v>0</v>
      </c>
      <c r="D271" s="20"/>
      <c r="E271" s="20"/>
    </row>
    <row r="272">
      <c r="A272" s="20" t="s">
        <v>431</v>
      </c>
      <c r="B272" s="46" t="s">
        <v>299</v>
      </c>
      <c r="C272" s="47">
        <v>0</v>
      </c>
      <c r="D272" s="20"/>
      <c r="E272" s="20"/>
    </row>
    <row r="273">
      <c r="A273" s="20" t="s">
        <v>432</v>
      </c>
      <c r="B273" s="46" t="s">
        <v>299</v>
      </c>
      <c r="C273" s="47">
        <v>0</v>
      </c>
      <c r="D273" s="20"/>
      <c r="E273" s="20"/>
    </row>
    <row r="274">
      <c r="A274" s="20" t="s">
        <v>433</v>
      </c>
      <c r="B274" s="46" t="s">
        <v>299</v>
      </c>
      <c r="C274" s="47">
        <v>0</v>
      </c>
      <c r="D274" s="20"/>
      <c r="E274" s="20"/>
    </row>
    <row r="275">
      <c r="A275" s="20" t="s">
        <v>434</v>
      </c>
      <c r="B275" s="46" t="s">
        <v>299</v>
      </c>
      <c r="C275" s="47">
        <v>0</v>
      </c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96495771.790000021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>
        <v>0</v>
      </c>
      <c r="D278" s="20"/>
      <c r="E278" s="20"/>
    </row>
    <row r="279">
      <c r="A279" s="20" t="s">
        <v>426</v>
      </c>
      <c r="B279" s="46" t="s">
        <v>299</v>
      </c>
      <c r="C279" s="47">
        <v>0</v>
      </c>
      <c r="D279" s="20"/>
      <c r="E279" s="20"/>
    </row>
    <row r="280">
      <c r="A280" s="20" t="s">
        <v>437</v>
      </c>
      <c r="B280" s="46" t="s">
        <v>299</v>
      </c>
      <c r="C280" s="47">
        <v>0</v>
      </c>
      <c r="D280" s="20"/>
      <c r="E280" s="20"/>
    </row>
    <row r="281">
      <c r="A281" s="20" t="s">
        <v>438</v>
      </c>
      <c r="B281" s="20"/>
      <c r="C281" s="27"/>
      <c r="D281" s="32">
        <f>SUM(C278:C280)</f>
        <v>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47">
        <v>17510348.75</v>
      </c>
      <c r="D283" s="20"/>
      <c r="E283" s="20"/>
    </row>
    <row r="284">
      <c r="A284" s="20" t="s">
        <v>395</v>
      </c>
      <c r="B284" s="46" t="s">
        <v>299</v>
      </c>
      <c r="C284" s="47">
        <v>8190668.1799999988</v>
      </c>
      <c r="D284" s="20"/>
      <c r="E284" s="20"/>
    </row>
    <row r="285">
      <c r="A285" s="20" t="s">
        <v>396</v>
      </c>
      <c r="B285" s="46" t="s">
        <v>299</v>
      </c>
      <c r="C285" s="47">
        <v>173934982.58000016</v>
      </c>
      <c r="D285" s="20"/>
      <c r="E285" s="20"/>
    </row>
    <row r="286">
      <c r="A286" s="20" t="s">
        <v>440</v>
      </c>
      <c r="B286" s="46" t="s">
        <v>299</v>
      </c>
      <c r="C286" s="47">
        <v>0</v>
      </c>
      <c r="D286" s="20"/>
      <c r="E286" s="20"/>
    </row>
    <row r="287">
      <c r="A287" s="20" t="s">
        <v>441</v>
      </c>
      <c r="B287" s="46" t="s">
        <v>299</v>
      </c>
      <c r="C287" s="47">
        <v>80146428.08</v>
      </c>
      <c r="D287" s="20"/>
      <c r="E287" s="20"/>
    </row>
    <row r="288">
      <c r="A288" s="20" t="s">
        <v>442</v>
      </c>
      <c r="B288" s="46" t="s">
        <v>299</v>
      </c>
      <c r="C288" s="47">
        <v>124893120.30999988</v>
      </c>
      <c r="D288" s="20"/>
      <c r="E288" s="20"/>
    </row>
    <row r="289">
      <c r="A289" s="20" t="s">
        <v>401</v>
      </c>
      <c r="B289" s="46" t="s">
        <v>299</v>
      </c>
      <c r="C289" s="47">
        <v>5059358.7600000007</v>
      </c>
      <c r="D289" s="20"/>
      <c r="E289" s="20"/>
    </row>
    <row r="290">
      <c r="A290" s="20" t="s">
        <v>402</v>
      </c>
      <c r="B290" s="46" t="s">
        <v>299</v>
      </c>
      <c r="C290" s="47">
        <v>42041104.499999978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451776011.16</v>
      </c>
      <c r="E291" s="20"/>
    </row>
    <row r="292">
      <c r="A292" s="20" t="s">
        <v>444</v>
      </c>
      <c r="B292" s="46" t="s">
        <v>299</v>
      </c>
      <c r="C292" s="47">
        <v>289749782.82999969</v>
      </c>
      <c r="D292" s="20"/>
      <c r="E292" s="20"/>
    </row>
    <row r="293">
      <c r="A293" s="20" t="s">
        <v>445</v>
      </c>
      <c r="B293" s="20"/>
      <c r="C293" s="27"/>
      <c r="D293" s="32">
        <f>D291-C292</f>
        <v>162026228.33000034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47">
        <v>0</v>
      </c>
      <c r="D295" s="20"/>
      <c r="E295" s="20"/>
    </row>
    <row r="296">
      <c r="A296" s="20" t="s">
        <v>448</v>
      </c>
      <c r="B296" s="46" t="s">
        <v>299</v>
      </c>
      <c r="C296" s="47">
        <v>0</v>
      </c>
      <c r="D296" s="20"/>
      <c r="E296" s="20"/>
    </row>
    <row r="297">
      <c r="A297" s="20" t="s">
        <v>449</v>
      </c>
      <c r="B297" s="46" t="s">
        <v>299</v>
      </c>
      <c r="C297" s="47">
        <v>0</v>
      </c>
      <c r="D297" s="20"/>
      <c r="E297" s="20"/>
    </row>
    <row r="298">
      <c r="A298" s="20" t="s">
        <v>437</v>
      </c>
      <c r="B298" s="46" t="s">
        <v>299</v>
      </c>
      <c r="C298" s="47">
        <v>89259781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89259781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>
        <v>0</v>
      </c>
      <c r="D302" s="20"/>
      <c r="E302" s="20"/>
    </row>
    <row r="303">
      <c r="A303" s="20" t="s">
        <v>453</v>
      </c>
      <c r="B303" s="46" t="s">
        <v>299</v>
      </c>
      <c r="C303" s="47">
        <v>0</v>
      </c>
      <c r="D303" s="20"/>
      <c r="E303" s="20"/>
    </row>
    <row r="304">
      <c r="A304" s="20" t="s">
        <v>454</v>
      </c>
      <c r="B304" s="46" t="s">
        <v>299</v>
      </c>
      <c r="C304" s="47">
        <v>0</v>
      </c>
      <c r="D304" s="20"/>
      <c r="E304" s="20"/>
    </row>
    <row r="305">
      <c r="A305" s="20" t="s">
        <v>455</v>
      </c>
      <c r="B305" s="46" t="s">
        <v>299</v>
      </c>
      <c r="C305" s="47">
        <v>0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0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347781781.12000036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0</v>
      </c>
      <c r="D314" s="20"/>
      <c r="E314" s="20"/>
    </row>
    <row r="315">
      <c r="A315" s="20" t="s">
        <v>461</v>
      </c>
      <c r="B315" s="46" t="s">
        <v>299</v>
      </c>
      <c r="C315" s="47">
        <v>0</v>
      </c>
      <c r="D315" s="20"/>
      <c r="E315" s="20"/>
    </row>
    <row r="316">
      <c r="A316" s="20" t="s">
        <v>462</v>
      </c>
      <c r="B316" s="46" t="s">
        <v>299</v>
      </c>
      <c r="C316" s="47">
        <v>0</v>
      </c>
      <c r="D316" s="20"/>
      <c r="E316" s="20"/>
    </row>
    <row r="317">
      <c r="A317" s="20" t="s">
        <v>463</v>
      </c>
      <c r="B317" s="46" t="s">
        <v>299</v>
      </c>
      <c r="C317" s="47">
        <v>0</v>
      </c>
      <c r="D317" s="20"/>
      <c r="E317" s="20"/>
    </row>
    <row r="318">
      <c r="A318" s="20" t="s">
        <v>464</v>
      </c>
      <c r="B318" s="46" t="s">
        <v>299</v>
      </c>
      <c r="C318" s="47">
        <v>17730555.040000014</v>
      </c>
      <c r="D318" s="20"/>
      <c r="E318" s="20"/>
    </row>
    <row r="319">
      <c r="A319" s="20" t="s">
        <v>465</v>
      </c>
      <c r="B319" s="46" t="s">
        <v>299</v>
      </c>
      <c r="C319" s="47">
        <v>4456458.2000000011</v>
      </c>
      <c r="D319" s="20"/>
      <c r="E319" s="20"/>
    </row>
    <row r="320">
      <c r="A320" s="20" t="s">
        <v>466</v>
      </c>
      <c r="B320" s="46" t="s">
        <v>299</v>
      </c>
      <c r="C320" s="47">
        <v>0</v>
      </c>
      <c r="D320" s="20"/>
      <c r="E320" s="20"/>
    </row>
    <row r="321">
      <c r="A321" s="20" t="s">
        <v>467</v>
      </c>
      <c r="B321" s="46" t="s">
        <v>299</v>
      </c>
      <c r="C321" s="47">
        <v>0</v>
      </c>
      <c r="D321" s="20"/>
      <c r="E321" s="20"/>
    </row>
    <row r="322">
      <c r="A322" s="20" t="s">
        <v>468</v>
      </c>
      <c r="B322" s="46" t="s">
        <v>299</v>
      </c>
      <c r="C322" s="47">
        <v>0</v>
      </c>
      <c r="D322" s="20"/>
      <c r="E322" s="20"/>
    </row>
    <row r="323">
      <c r="A323" s="20" t="s">
        <v>469</v>
      </c>
      <c r="B323" s="46" t="s">
        <v>299</v>
      </c>
      <c r="C323" s="47">
        <v>0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22187013.240000017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>
        <v>0</v>
      </c>
      <c r="D326" s="20"/>
      <c r="E326" s="20"/>
    </row>
    <row r="327">
      <c r="A327" s="20" t="s">
        <v>473</v>
      </c>
      <c r="B327" s="46" t="s">
        <v>299</v>
      </c>
      <c r="C327" s="47">
        <v>0</v>
      </c>
      <c r="D327" s="20"/>
      <c r="E327" s="20"/>
    </row>
    <row r="328">
      <c r="A328" s="20" t="s">
        <v>474</v>
      </c>
      <c r="B328" s="46" t="s">
        <v>299</v>
      </c>
      <c r="C328" s="47">
        <v>0</v>
      </c>
      <c r="D328" s="20"/>
      <c r="E328" s="20"/>
    </row>
    <row r="329">
      <c r="A329" s="20" t="s">
        <v>475</v>
      </c>
      <c r="B329" s="20"/>
      <c r="C329" s="27"/>
      <c r="D329" s="32">
        <f>SUM(C326:C328)</f>
        <v>0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>
        <v>0</v>
      </c>
      <c r="D331" s="20"/>
      <c r="E331" s="20"/>
    </row>
    <row r="332">
      <c r="A332" s="20" t="s">
        <v>478</v>
      </c>
      <c r="B332" s="46" t="s">
        <v>299</v>
      </c>
      <c r="C332" s="47">
        <v>0</v>
      </c>
      <c r="D332" s="20"/>
      <c r="E332" s="20"/>
    </row>
    <row r="333">
      <c r="A333" s="20" t="s">
        <v>479</v>
      </c>
      <c r="B333" s="46" t="s">
        <v>299</v>
      </c>
      <c r="C333" s="47">
        <v>0</v>
      </c>
      <c r="D333" s="20"/>
      <c r="E333" s="20"/>
    </row>
    <row r="334">
      <c r="A334" s="26" t="s">
        <v>480</v>
      </c>
      <c r="B334" s="46" t="s">
        <v>299</v>
      </c>
      <c r="C334" s="47">
        <v>0</v>
      </c>
      <c r="D334" s="20"/>
      <c r="E334" s="20"/>
    </row>
    <row r="335">
      <c r="A335" s="20" t="s">
        <v>481</v>
      </c>
      <c r="B335" s="46" t="s">
        <v>299</v>
      </c>
      <c r="C335" s="47">
        <v>0</v>
      </c>
      <c r="D335" s="20"/>
      <c r="E335" s="20"/>
    </row>
    <row r="336">
      <c r="A336" s="26" t="s">
        <v>482</v>
      </c>
      <c r="B336" s="46" t="s">
        <v>299</v>
      </c>
      <c r="C336" s="47">
        <v>0</v>
      </c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>
        <v>0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0</v>
      </c>
      <c r="E339" s="20"/>
    </row>
    <row r="340">
      <c r="A340" s="20" t="s">
        <v>485</v>
      </c>
      <c r="B340" s="20"/>
      <c r="C340" s="27"/>
      <c r="D340" s="32">
        <f>C323</f>
        <v>0</v>
      </c>
      <c r="E340" s="20"/>
    </row>
    <row r="341">
      <c r="A341" s="20" t="s">
        <v>486</v>
      </c>
      <c r="B341" s="20"/>
      <c r="C341" s="27"/>
      <c r="D341" s="32">
        <f>D339-D340</f>
        <v>0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7">
        <v>325594767.88000035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>
        <v>0</v>
      </c>
      <c r="D345" s="20"/>
      <c r="E345" s="20"/>
    </row>
    <row r="346">
      <c r="A346" s="20" t="s">
        <v>489</v>
      </c>
      <c r="B346" s="46" t="s">
        <v>299</v>
      </c>
      <c r="C346" s="234">
        <v>0</v>
      </c>
      <c r="D346" s="20"/>
      <c r="E346" s="20"/>
    </row>
    <row r="347">
      <c r="A347" s="20" t="s">
        <v>490</v>
      </c>
      <c r="B347" s="46" t="s">
        <v>299</v>
      </c>
      <c r="C347" s="234">
        <v>0</v>
      </c>
      <c r="D347" s="20"/>
      <c r="E347" s="20"/>
    </row>
    <row r="348">
      <c r="A348" s="20" t="s">
        <v>491</v>
      </c>
      <c r="B348" s="46" t="s">
        <v>299</v>
      </c>
      <c r="C348" s="234">
        <v>0</v>
      </c>
      <c r="D348" s="20"/>
      <c r="E348" s="20"/>
    </row>
    <row r="349">
      <c r="A349" s="20" t="s">
        <v>492</v>
      </c>
      <c r="B349" s="46" t="s">
        <v>299</v>
      </c>
      <c r="C349" s="234">
        <v>0</v>
      </c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347781781.12000036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347781781.12000036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954630868.83</v>
      </c>
      <c r="D358" s="20"/>
      <c r="E358" s="20"/>
    </row>
    <row r="359">
      <c r="A359" s="20" t="s">
        <v>498</v>
      </c>
      <c r="B359" s="46" t="s">
        <v>299</v>
      </c>
      <c r="C359" s="234">
        <v>1097294805.32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2051925674.15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14231493.26</v>
      </c>
      <c r="D362" s="20"/>
      <c r="E362" s="45"/>
    </row>
    <row r="363">
      <c r="A363" s="20" t="s">
        <v>501</v>
      </c>
      <c r="B363" s="46" t="s">
        <v>299</v>
      </c>
      <c r="C363" s="47">
        <v>1310373367.79</v>
      </c>
      <c r="D363" s="20"/>
      <c r="E363" s="20"/>
    </row>
    <row r="364">
      <c r="A364" s="20" t="s">
        <v>502</v>
      </c>
      <c r="B364" s="46" t="s">
        <v>299</v>
      </c>
      <c r="C364" s="47">
        <v>28243111.490000002</v>
      </c>
      <c r="D364" s="20"/>
      <c r="E364" s="20"/>
    </row>
    <row r="365">
      <c r="A365" s="20" t="s">
        <v>503</v>
      </c>
      <c r="B365" s="46" t="s">
        <v>299</v>
      </c>
      <c r="C365" s="47">
        <v>676352.02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1353524324.56</v>
      </c>
      <c r="E366" s="20"/>
    </row>
    <row r="367">
      <c r="A367" s="20" t="s">
        <v>504</v>
      </c>
      <c r="B367" s="20"/>
      <c r="C367" s="27"/>
      <c r="D367" s="32">
        <f>D360-D366</f>
        <v>698401349.59000015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7298496.2799999993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7298496.2799999993</v>
      </c>
      <c r="E381" s="32"/>
      <c r="F381" s="60"/>
    </row>
    <row r="382">
      <c r="A382" s="56" t="s">
        <v>519</v>
      </c>
      <c r="B382" s="46" t="s">
        <v>299</v>
      </c>
      <c r="C382" s="47">
        <v>0</v>
      </c>
      <c r="D382" s="32"/>
      <c r="E382" s="20"/>
    </row>
    <row r="383">
      <c r="A383" s="20" t="s">
        <v>520</v>
      </c>
      <c r="B383" s="20"/>
      <c r="C383" s="27"/>
      <c r="D383" s="32">
        <f>D381+C382</f>
        <v>7298496.2799999993</v>
      </c>
      <c r="E383" s="20"/>
    </row>
    <row r="384">
      <c r="A384" s="20" t="s">
        <v>521</v>
      </c>
      <c r="B384" s="20"/>
      <c r="C384" s="27"/>
      <c r="D384" s="32">
        <f>D367+D383</f>
        <v>705699845.87000012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305737400.83000004</v>
      </c>
      <c r="D389" s="20"/>
      <c r="E389" s="20"/>
    </row>
    <row r="390">
      <c r="A390" s="20" t="s">
        <v>11</v>
      </c>
      <c r="B390" s="46" t="s">
        <v>299</v>
      </c>
      <c r="C390" s="47">
        <v>68312416.33</v>
      </c>
      <c r="D390" s="20"/>
      <c r="E390" s="20"/>
    </row>
    <row r="391">
      <c r="A391" s="20" t="s">
        <v>264</v>
      </c>
      <c r="B391" s="46" t="s">
        <v>299</v>
      </c>
      <c r="C391" s="47">
        <v>13008044.53</v>
      </c>
      <c r="D391" s="20"/>
      <c r="E391" s="20"/>
    </row>
    <row r="392">
      <c r="A392" s="20" t="s">
        <v>524</v>
      </c>
      <c r="B392" s="46" t="s">
        <v>299</v>
      </c>
      <c r="C392" s="47">
        <v>115384641.89999998</v>
      </c>
      <c r="D392" s="20"/>
      <c r="E392" s="20"/>
    </row>
    <row r="393">
      <c r="A393" s="20" t="s">
        <v>525</v>
      </c>
      <c r="B393" s="46" t="s">
        <v>299</v>
      </c>
      <c r="C393" s="47">
        <v>4099392.07</v>
      </c>
      <c r="D393" s="20"/>
      <c r="E393" s="20"/>
    </row>
    <row r="394">
      <c r="A394" s="20" t="s">
        <v>526</v>
      </c>
      <c r="B394" s="46" t="s">
        <v>299</v>
      </c>
      <c r="C394" s="47">
        <v>122085147.11</v>
      </c>
      <c r="D394" s="20"/>
      <c r="E394" s="20"/>
    </row>
    <row r="395">
      <c r="A395" s="20" t="s">
        <v>16</v>
      </c>
      <c r="B395" s="46" t="s">
        <v>299</v>
      </c>
      <c r="C395" s="47">
        <v>38402382.01</v>
      </c>
      <c r="D395" s="20"/>
      <c r="E395" s="20"/>
    </row>
    <row r="396">
      <c r="A396" s="20" t="s">
        <v>527</v>
      </c>
      <c r="B396" s="46" t="s">
        <v>299</v>
      </c>
      <c r="C396" s="47">
        <v>9520438.39</v>
      </c>
      <c r="D396" s="20"/>
      <c r="E396" s="20"/>
    </row>
    <row r="397">
      <c r="A397" s="20" t="s">
        <v>528</v>
      </c>
      <c r="B397" s="46" t="s">
        <v>299</v>
      </c>
      <c r="C397" s="47">
        <v>4920018.1099999994</v>
      </c>
      <c r="D397" s="20"/>
      <c r="E397" s="20"/>
    </row>
    <row r="398">
      <c r="A398" s="20" t="s">
        <v>529</v>
      </c>
      <c r="B398" s="46" t="s">
        <v>299</v>
      </c>
      <c r="C398" s="47">
        <v>18473795.319999997</v>
      </c>
      <c r="D398" s="20"/>
      <c r="E398" s="20"/>
    </row>
    <row r="399">
      <c r="A399" s="20" t="s">
        <v>530</v>
      </c>
      <c r="B399" s="46" t="s">
        <v>299</v>
      </c>
      <c r="C399" s="47">
        <v>132627.83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1957696.4799999998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1957696.4799999998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702034000.91000009</v>
      </c>
      <c r="E416" s="32"/>
    </row>
    <row r="417">
      <c r="A417" s="32" t="s">
        <v>535</v>
      </c>
      <c r="B417" s="20"/>
      <c r="C417" s="27"/>
      <c r="D417" s="32">
        <f>D384-D416</f>
        <v>3665844.9600000381</v>
      </c>
      <c r="E417" s="32"/>
    </row>
    <row r="418">
      <c r="A418" s="32" t="s">
        <v>536</v>
      </c>
      <c r="B418" s="20"/>
      <c r="C418" s="236">
        <v>-324361.55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-324361.55</v>
      </c>
      <c r="E420" s="32"/>
    </row>
    <row r="421">
      <c r="A421" s="32" t="s">
        <v>539</v>
      </c>
      <c r="B421" s="20"/>
      <c r="C421" s="27"/>
      <c r="D421" s="32">
        <f>D417+D420</f>
        <v>3341483.4100000383</v>
      </c>
      <c r="E421" s="32"/>
      <c r="F421" s="63"/>
    </row>
    <row r="422">
      <c r="A422" s="32" t="s">
        <v>540</v>
      </c>
      <c r="B422" s="46" t="s">
        <v>299</v>
      </c>
      <c r="C422" s="47">
        <v>0</v>
      </c>
      <c r="D422" s="32"/>
      <c r="E422" s="20"/>
    </row>
    <row r="423">
      <c r="A423" s="20" t="s">
        <v>541</v>
      </c>
      <c r="B423" s="46" t="s">
        <v>299</v>
      </c>
      <c r="C423" s="47">
        <v>0</v>
      </c>
      <c r="D423" s="32"/>
      <c r="E423" s="20"/>
    </row>
    <row r="424">
      <c r="A424" s="20" t="s">
        <v>542</v>
      </c>
      <c r="B424" s="20"/>
      <c r="C424" s="27"/>
      <c r="D424" s="32">
        <f>D421+C422-C423</f>
        <v>3341483.4100000383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656504.952785388</v>
      </c>
      <c r="E612" s="258">
        <f>SUM(C624:D647)+SUM(C668:D713)</f>
        <v>576603478.66593635</v>
      </c>
      <c r="F612" s="258">
        <f>CE64-(AX64+BD64+BE64+BG64+BJ64+BN64+BP64+BQ64+CB64+CC64+CD64)</f>
        <v>114654813.57999998</v>
      </c>
      <c r="G612" s="256">
        <f>CE91-(AX91+AY91+BD91+BE91+BG91+BJ91+BN91+BP91+BQ91+CB91+CC91+CD91)</f>
        <v>218851</v>
      </c>
      <c r="H612" s="261">
        <f>CE60-(AX60+AY60+AZ60+BD60+BE60+BG60+BJ60+BN60+BO60+BP60+BQ60+BR60+CB60+CC60+CD60)</f>
        <v>2283.0580574847518</v>
      </c>
      <c r="I612" s="256">
        <f>CE92-(AX92+AY92+AZ92+BD92+BE92+BF92+BG92+BJ92+BN92+BO92+BP92+BQ92+BR92+CB92+CC92+CD92)</f>
        <v>75125.581777687956</v>
      </c>
      <c r="J612" s="256">
        <f>CE93-(AX93+AY93+AZ93+BA93+BD93+BE93+BF93+BG93+BJ93+BN93+BO93+BP93+BQ93+BR93+CB93+CC93+CD93)</f>
        <v>1639396</v>
      </c>
      <c r="K612" s="256">
        <f>CE89-(AW89+AX89+AY89+AZ89+BA89+BB89+BC89+BD89+BE89+BF89+BG89+BH89+BI89+BJ89+BK89+BL89+BM89+BN89+BO89+BP89+BQ89+BR89+BS89+BT89+BU89+BV89+BW89+BX89+CB89+CC89+CD89)</f>
        <v>2051925674.15</v>
      </c>
      <c r="L612" s="262">
        <f>CE94-(AW94+AX94+AY94+AZ94+BA94+BB94+BC94+BD94+BE94+BF94+BG94+BH94+BI94+BJ94+BK94+BL94+BM94+BN94+BO94+BP94+BQ94+BR94+BS94+BT94+BU94+BV94+BW94+BX94+BY94+BZ94+CA94+CB94+CC94+CD94)</f>
        <v>694.511247351463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20622437.709999997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29164908.089999996</v>
      </c>
      <c r="D615" s="256">
        <f>SUM(C614:C615)</f>
        <v>49787345.8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151</v>
      </c>
      <c r="D616" s="256">
        <f>(D615/D612)*AX90</f>
        <v>37735.717440536268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746</v>
      </c>
      <c r="D617" s="256">
        <f>(D615/D612)*BJ90</f>
        <v>186306.15402021224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616066.7</v>
      </c>
      <c r="D618" s="256">
        <f>(D615/D612)*BG90</f>
        <v>83798.081295281154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113222982.31000002</v>
      </c>
      <c r="D619" s="256">
        <f>(D615/D612)*BN90</f>
        <v>3525754.7299989089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-1459249.9200000004</v>
      </c>
      <c r="D620" s="256">
        <f>(D615/D612)*CC90</f>
        <v>47133.434647938448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491</v>
      </c>
      <c r="D621" s="256">
        <f>(D615/D612)*BP90</f>
        <v>122628.37898942329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86468.12000000001</v>
      </c>
      <c r="D622" s="256">
        <f>(D615/D612)*CB90</f>
        <v>1661014.9176712229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118132026.62406354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808</v>
      </c>
      <c r="D624" s="256">
        <f>(D615/D612)*BD90</f>
        <v>201747.31929296206</v>
      </c>
      <c r="E624" s="258">
        <f>(E623/E612)*SUM(C624:D624)</f>
        <v>41498.657668392385</v>
      </c>
      <c r="F624" s="258">
        <f>SUM(C624:E624)</f>
        <v>244053.97696135443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5520589.07</v>
      </c>
      <c r="D625" s="256">
        <f>(D615/D612)*AY90</f>
        <v>841845.97047651466</v>
      </c>
      <c r="E625" s="258">
        <f>(E623/E612)*SUM(C625:D625)</f>
        <v>1303508.1705271867</v>
      </c>
      <c r="F625" s="258">
        <f>(F624/F612)*AY64</f>
        <v>187.72671796568054</v>
      </c>
      <c r="G625" s="256">
        <f>SUM(C625:F625)</f>
        <v>7666130.9377216678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386729.33999999997</v>
      </c>
      <c r="D626" s="256">
        <f>(D615/D612)*BR90</f>
        <v>96918.129734634</v>
      </c>
      <c r="E626" s="258">
        <f>(E623/E612)*SUM(C626:D626)</f>
        <v>99087.601593285421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485</v>
      </c>
      <c r="D627" s="256">
        <f>(D615/D612)*BO90</f>
        <v>121086.36061829265</v>
      </c>
      <c r="E627" s="258">
        <f>(E623/E612)*SUM(C627:D627)</f>
        <v>24907.01450936668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729213.44645557867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6687626.88</v>
      </c>
      <c r="D629" s="256">
        <f>(D615/D612)*BF90</f>
        <v>312120.94966014416</v>
      </c>
      <c r="E629" s="258">
        <f>(E623/E612)*SUM(C629:D629)</f>
        <v>1434078.0580933963</v>
      </c>
      <c r="F629" s="258">
        <f>(F624/F612)*BF64</f>
        <v>896.33569200565239</v>
      </c>
      <c r="G629" s="256">
        <f>(G625/G612)*BF91</f>
        <v>0</v>
      </c>
      <c r="H629" s="258">
        <f>(H628/H612)*BF60</f>
        <v>14948.414939809192</v>
      </c>
      <c r="I629" s="256">
        <f>SUM(C629:H629)</f>
        <v>8449670.6383853555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238</v>
      </c>
      <c r="D630" s="256">
        <f>(D615/D612)*BA90</f>
        <v>59493.343867292933</v>
      </c>
      <c r="E630" s="258">
        <f>(E623/E612)*SUM(C630:D630)</f>
        <v>12237.499364984316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6163.79184071285</v>
      </c>
      <c r="J630" s="256">
        <f>SUM(C630:I630)</f>
        <v>78132.6350729901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116</v>
      </c>
      <c r="D631" s="256">
        <f>(D615/D612)*AW90</f>
        <v>28966.688706740952</v>
      </c>
      <c r="E631" s="258">
        <f>(E623/E612)*SUM(C631:D631)</f>
        <v>5958.3354657395976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6138814.13</v>
      </c>
      <c r="D634" s="256">
        <f>(D615/D612)*BI90</f>
        <v>5173332.600700058</v>
      </c>
      <c r="E634" s="258">
        <f>(E623/E612)*SUM(C634:D634)</f>
        <v>2317583.6917567281</v>
      </c>
      <c r="F634" s="258">
        <f>(F624/F612)*BI64</f>
        <v>53.104873687983456</v>
      </c>
      <c r="G634" s="256">
        <f>(G625/G612)*BI91</f>
        <v>0</v>
      </c>
      <c r="H634" s="258">
        <f>(H628/H612)*BI60</f>
        <v>0</v>
      </c>
      <c r="I634" s="256">
        <f>(I629/I612)*BI92</f>
        <v>247309.0950531908</v>
      </c>
      <c r="J634" s="256">
        <f>(J630/J612)*BI93</f>
        <v>0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3092</v>
      </c>
      <c r="D636" s="256">
        <f>(D615/D612)*BH90</f>
        <v>772331.02393625386</v>
      </c>
      <c r="E636" s="258">
        <f>(E623/E612)*SUM(C636:D636)</f>
        <v>158865.31506970065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521</v>
      </c>
      <c r="D637" s="256">
        <f>(D615/D612)*BL90</f>
        <v>130231.79350858198</v>
      </c>
      <c r="E637" s="258">
        <f>(E623/E612)*SUM(C637:D637)</f>
        <v>26788.066765853502</v>
      </c>
      <c r="F637" s="258">
        <f>(F624/F612)*BL64</f>
        <v>0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222553.28</v>
      </c>
      <c r="D639" s="256">
        <f>(D615/D612)*BS90</f>
        <v>141878.83521865966</v>
      </c>
      <c r="E639" s="258">
        <f>(E623/E612)*SUM(C639:D639)</f>
        <v>74663.275423311788</v>
      </c>
      <c r="F639" s="258">
        <f>(F624/F612)*BS64</f>
        <v>16.469258710967541</v>
      </c>
      <c r="G639" s="256">
        <f>(G625/G612)*BS91</f>
        <v>0</v>
      </c>
      <c r="H639" s="258">
        <f>(H628/H612)*BS60</f>
        <v>640.55942718513188</v>
      </c>
      <c r="I639" s="256">
        <f>(I629/I612)*BS92</f>
        <v>14699.318445460398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830130.74</v>
      </c>
      <c r="D640" s="256">
        <f>(D615/D612)*BT90</f>
        <v>135738.06304300297</v>
      </c>
      <c r="E640" s="258">
        <f>(E623/E612)*SUM(C640:D640)</f>
        <v>197883.0225242778</v>
      </c>
      <c r="F640" s="258">
        <f>(F624/F612)*BT64</f>
        <v>57.451321269348917</v>
      </c>
      <c r="G640" s="256">
        <f>(G625/G612)*BT91</f>
        <v>0</v>
      </c>
      <c r="H640" s="258">
        <f>(H628/H612)*BT60</f>
        <v>2200.5080887079566</v>
      </c>
      <c r="I640" s="256">
        <f>(I629/I612)*BT92</f>
        <v>14063.105400915125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17336.64</v>
      </c>
      <c r="D641" s="256">
        <f>(D615/D612)*BU90</f>
        <v>79772.149397145608</v>
      </c>
      <c r="E641" s="258">
        <f>(E623/E612)*SUM(C641:D641)</f>
        <v>19895.228729864215</v>
      </c>
      <c r="F641" s="258">
        <f>(F624/F612)*BU64</f>
        <v>0</v>
      </c>
      <c r="G641" s="256">
        <f>(G625/G612)*BU91</f>
        <v>0</v>
      </c>
      <c r="H641" s="258">
        <f>(H628/H612)*BU60</f>
        <v>48.041957038884846</v>
      </c>
      <c r="I641" s="256">
        <f>(I629/I612)*BU92</f>
        <v>8264.7720166317449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2480</v>
      </c>
      <c r="D642" s="256">
        <f>(D615/D612)*BV90</f>
        <v>619512.20034916443</v>
      </c>
      <c r="E642" s="258">
        <f>(E623/E612)*SUM(C642:D642)</f>
        <v>127431.07159465725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24899.050775942356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919640.89</v>
      </c>
      <c r="D643" s="256">
        <f>(D615/D612)*BW90</f>
        <v>199340.25389461679</v>
      </c>
      <c r="E643" s="258">
        <f>(E623/E612)*SUM(C643:D643)</f>
        <v>229252.01663406668</v>
      </c>
      <c r="F643" s="258">
        <f>(F624/F612)*BW64</f>
        <v>27.804318389289836</v>
      </c>
      <c r="G643" s="256">
        <f>(G625/G612)*BW91</f>
        <v>0</v>
      </c>
      <c r="H643" s="258">
        <f>(H628/H612)*BW60</f>
        <v>1509.1543238661609</v>
      </c>
      <c r="I643" s="256">
        <f>(I629/I612)*BW92</f>
        <v>20652.593224916251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15737926.21</v>
      </c>
      <c r="D644" s="256">
        <f>(D615/D612)*BX90</f>
        <v>185613.50970268797</v>
      </c>
      <c r="E644" s="258">
        <f>(E623/E612)*SUM(C644:D644)</f>
        <v>3262345.9408698478</v>
      </c>
      <c r="F644" s="258">
        <f>(F624/F612)*BX64</f>
        <v>4187.6759655847482</v>
      </c>
      <c r="G644" s="256">
        <f>(G625/G612)*BX91</f>
        <v>0</v>
      </c>
      <c r="H644" s="258">
        <f>(H628/H612)*BX60</f>
        <v>26592.779203184407</v>
      </c>
      <c r="I644" s="256">
        <f>(I629/I612)*BX92</f>
        <v>10508.305609373463</v>
      </c>
      <c r="J644" s="256">
        <f>(J630/J612)*BX93</f>
        <v>0</v>
      </c>
      <c r="K644" s="258">
        <f>SUM(C631:J644)</f>
        <v>38135723.762555018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7788179.63</v>
      </c>
      <c r="D645" s="256">
        <f>(D615/D612)*BY90</f>
        <v>259700.66710829962</v>
      </c>
      <c r="E645" s="258">
        <f>(E623/E612)*SUM(C645:D645)</f>
        <v>1648814.9043514237</v>
      </c>
      <c r="F645" s="258">
        <f>(F624/F612)*BY64</f>
        <v>347.29281156652615</v>
      </c>
      <c r="G645" s="256">
        <f>(G625/G612)*BY91</f>
        <v>0</v>
      </c>
      <c r="H645" s="258">
        <f>(H628/H612)*BY60</f>
        <v>13690.0933220206</v>
      </c>
      <c r="I645" s="256">
        <f>(I629/I612)*BY92</f>
        <v>5409.2775314626933</v>
      </c>
      <c r="J645" s="256">
        <f>(J630/J612)*BY93</f>
        <v>1385.1252370545685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4432630.61</v>
      </c>
      <c r="D646" s="256">
        <f>(D615/D612)*BZ90</f>
        <v>0</v>
      </c>
      <c r="E646" s="258">
        <f>(E623/E612)*SUM(C646:D646)</f>
        <v>908138.18613559741</v>
      </c>
      <c r="F646" s="258">
        <f>(F624/F612)*BZ64</f>
        <v>10.695479915660069</v>
      </c>
      <c r="G646" s="256">
        <f>(G625/G612)*BZ91</f>
        <v>0</v>
      </c>
      <c r="H646" s="258">
        <f>(H628/H612)*BZ60</f>
        <v>10000.764151193966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1282490.35</v>
      </c>
      <c r="D647" s="256">
        <f>(D615/D612)*CA90</f>
        <v>106655.84935337564</v>
      </c>
      <c r="E647" s="258">
        <f>(E623/E612)*SUM(C647:D647)</f>
        <v>284602.26460375718</v>
      </c>
      <c r="F647" s="258">
        <f>(F624/F612)*CA64</f>
        <v>0</v>
      </c>
      <c r="G647" s="256">
        <f>(G625/G612)*CA91</f>
        <v>0</v>
      </c>
      <c r="H647" s="258">
        <f>(H628/H612)*CA60</f>
        <v>3237.4955521704833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16745293.205637837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212227388.78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24072379.609999996</v>
      </c>
      <c r="D668" s="256">
        <f>(D615/D612)*C90</f>
        <v>1352283.8805285972</v>
      </c>
      <c r="E668" s="258">
        <f>(E623/E612)*SUM(C668:D668)</f>
        <v>5208895.0821454935</v>
      </c>
      <c r="F668" s="258">
        <f>(F624/F612)*C64</f>
        <v>3153.9319884310526</v>
      </c>
      <c r="G668" s="256">
        <f>(G625/G612)*C91</f>
        <v>596859.07328657166</v>
      </c>
      <c r="H668" s="258">
        <f>(H628/H612)*C60</f>
        <v>34697.103566640129</v>
      </c>
      <c r="I668" s="256">
        <f>(I629/I612)*C92</f>
        <v>401896.56769774191</v>
      </c>
      <c r="J668" s="256">
        <f>(J630/J612)*C93</f>
        <v>3290.7388171526268</v>
      </c>
      <c r="K668" s="256">
        <f>(K644/K612)*C89</f>
        <v>1464160.046935417</v>
      </c>
      <c r="L668" s="256">
        <f>(L647/L612)*C94</f>
        <v>1658802.4366471309</v>
      </c>
      <c r="M668" s="231">
        <f ref="M668:M713" t="shared" si="18">ROUND(SUM(D668:L668),0)</f>
        <v>10724039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10327913.869999997</v>
      </c>
      <c r="D669" s="256">
        <f>(D615/D612)*D90</f>
        <v>1028951.4461507456</v>
      </c>
      <c r="E669" s="258">
        <f>(E623/E612)*SUM(C669:D669)</f>
        <v>2326745.4421146573</v>
      </c>
      <c r="F669" s="258">
        <f>(F624/F612)*D64</f>
        <v>1276.8573404397471</v>
      </c>
      <c r="G669" s="256">
        <f>(G625/G612)*D91</f>
        <v>905639.6784289584</v>
      </c>
      <c r="H669" s="258">
        <f>(H628/H612)*D60</f>
        <v>21950.915849468376</v>
      </c>
      <c r="I669" s="256">
        <f>(I629/I612)*D92</f>
        <v>305802.694604306</v>
      </c>
      <c r="J669" s="256">
        <f>(J630/J612)*D93</f>
        <v>4364.9341073144442</v>
      </c>
      <c r="K669" s="256">
        <f>(K644/K612)*D89</f>
        <v>890558.83354411216</v>
      </c>
      <c r="L669" s="256">
        <f>(L647/L612)*D94</f>
        <v>1124609.3287012333</v>
      </c>
      <c r="M669" s="231">
        <f t="shared" si="18"/>
        <v>6609900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52920296.399999991</v>
      </c>
      <c r="D670" s="256">
        <f>(D615/D612)*E90</f>
        <v>5468253.4729847759</v>
      </c>
      <c r="E670" s="258">
        <f>(E623/E612)*SUM(C670:D670)</f>
        <v>11962393.539654831</v>
      </c>
      <c r="F670" s="258">
        <f>(F624/F612)*E64</f>
        <v>7386.5789874512466</v>
      </c>
      <c r="G670" s="256">
        <f>(G625/G612)*E91</f>
        <v>5400840.7557644341</v>
      </c>
      <c r="H670" s="258">
        <f>(H628/H612)*E60</f>
        <v>104414.89364145621</v>
      </c>
      <c r="I670" s="256">
        <f>(I629/I612)*E92</f>
        <v>1625156.0295422475</v>
      </c>
      <c r="J670" s="256">
        <f>(J630/J612)*E93</f>
        <v>26864.414134698203</v>
      </c>
      <c r="K670" s="256">
        <f>(K644/K612)*E89</f>
        <v>5151634.0074416939</v>
      </c>
      <c r="L670" s="256">
        <f>(L647/L612)*E94</f>
        <v>4828162.4263621261</v>
      </c>
      <c r="M670" s="231">
        <f t="shared" si="18"/>
        <v>34575106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44541</v>
      </c>
      <c r="D672" s="256">
        <f>(D615/D612)*G90</f>
        <v>150991.40542235112</v>
      </c>
      <c r="E672" s="258">
        <f>(E623/E612)*SUM(C672:D672)</f>
        <v>40059.833452033163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29230.976045953485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220282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5416829.83</v>
      </c>
      <c r="D673" s="256">
        <f>(D615/D612)*H90</f>
        <v>586962.46764366841</v>
      </c>
      <c r="E673" s="258">
        <f>(E623/E612)*SUM(C673:D673)</f>
        <v>1230030.9966764841</v>
      </c>
      <c r="F673" s="258">
        <f>(F624/F612)*H64</f>
        <v>165.76105803078542</v>
      </c>
      <c r="G673" s="256">
        <f>(G625/G612)*H91</f>
        <v>498637.76678410394</v>
      </c>
      <c r="H673" s="258">
        <f>(H628/H612)*H60</f>
        <v>9891.16290200535</v>
      </c>
      <c r="I673" s="256">
        <f>(I629/I612)*H92</f>
        <v>143603.48792068433</v>
      </c>
      <c r="J673" s="256">
        <f>(J630/J612)*H93</f>
        <v>770.98616659779634</v>
      </c>
      <c r="K673" s="256">
        <f>(K644/K612)*H89</f>
        <v>369849.37095588766</v>
      </c>
      <c r="L673" s="256">
        <f>(L647/L612)*H94</f>
        <v>318554.92175500869</v>
      </c>
      <c r="M673" s="231">
        <f t="shared" si="18"/>
        <v>3158467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11909.8588483734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11910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6075550.080000001</v>
      </c>
      <c r="D678" s="256">
        <f>(D615/D612)*M90</f>
        <v>718885.93114234984</v>
      </c>
      <c r="E678" s="258">
        <f>(E623/E612)*SUM(C678:D678)</f>
        <v>1392014.6607869943</v>
      </c>
      <c r="F678" s="258">
        <f>(F624/F612)*M64</f>
        <v>465.96641400185104</v>
      </c>
      <c r="G678" s="256">
        <f>(G625/G612)*M91</f>
        <v>0</v>
      </c>
      <c r="H678" s="258">
        <f>(H628/H612)*M60</f>
        <v>11794.199168755502</v>
      </c>
      <c r="I678" s="256">
        <f>(I629/I612)*M92</f>
        <v>172645.37241201568</v>
      </c>
      <c r="J678" s="256">
        <f>(J630/J612)*M93</f>
        <v>0</v>
      </c>
      <c r="K678" s="256">
        <f>(K644/K612)*M89</f>
        <v>70627.309140128869</v>
      </c>
      <c r="L678" s="256">
        <f>(L647/L612)*M94</f>
        <v>331515.35992845247</v>
      </c>
      <c r="M678" s="231">
        <f t="shared" si="18"/>
        <v>2697949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12866870.189999998</v>
      </c>
      <c r="D679" s="256">
        <f>(D615/D612)*N90</f>
        <v>275894.8934839344</v>
      </c>
      <c r="E679" s="258">
        <f>(E623/E612)*SUM(C679:D679)</f>
        <v>2692632.8615777348</v>
      </c>
      <c r="F679" s="258">
        <f>(F624/F612)*N64</f>
        <v>164.46095310370839</v>
      </c>
      <c r="G679" s="256">
        <f>(G625/G612)*N91</f>
        <v>0</v>
      </c>
      <c r="H679" s="258">
        <f>(H628/H612)*N60</f>
        <v>7942.2224455813493</v>
      </c>
      <c r="I679" s="256">
        <f>(I629/I612)*N92</f>
        <v>39119.489161852551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3015754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9344723.5399999972</v>
      </c>
      <c r="D680" s="256">
        <f>(D615/D612)*O90</f>
        <v>807830.56194875378</v>
      </c>
      <c r="E680" s="258">
        <f>(E623/E612)*SUM(C680:D680)</f>
        <v>2080011.3697692615</v>
      </c>
      <c r="F680" s="258">
        <f>(F624/F612)*O64</f>
        <v>2111.149516985708</v>
      </c>
      <c r="G680" s="256">
        <f>(G625/G612)*O91</f>
        <v>0</v>
      </c>
      <c r="H680" s="258">
        <f>(H628/H612)*O60</f>
        <v>15674.830207360481</v>
      </c>
      <c r="I680" s="256">
        <f>(I629/I612)*O92</f>
        <v>240085.927816897</v>
      </c>
      <c r="J680" s="256">
        <f>(J630/J612)*O93</f>
        <v>0</v>
      </c>
      <c r="K680" s="256">
        <f>(K644/K612)*O89</f>
        <v>459900.23224033252</v>
      </c>
      <c r="L680" s="256">
        <f>(L647/L612)*O94</f>
        <v>800222.42738360364</v>
      </c>
      <c r="M680" s="231">
        <f t="shared" si="18"/>
        <v>4405836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31877236.92</v>
      </c>
      <c r="D681" s="256">
        <f>(D615/D612)*P90</f>
        <v>2260074.3930414631</v>
      </c>
      <c r="E681" s="258">
        <f>(E623/E612)*SUM(C681:D681)</f>
        <v>6993904.6816652473</v>
      </c>
      <c r="F681" s="258">
        <f>(F624/F612)*P64</f>
        <v>41672.571256978787</v>
      </c>
      <c r="G681" s="256">
        <f>(G625/G612)*P91</f>
        <v>9668.0030651501711</v>
      </c>
      <c r="H681" s="258">
        <f>(H628/H612)*P60</f>
        <v>18196.098919173481</v>
      </c>
      <c r="I681" s="256">
        <f>(I629/I612)*P92</f>
        <v>671690.43008178694</v>
      </c>
      <c r="J681" s="256">
        <f>(J630/J612)*P93</f>
        <v>6466.5708130363355</v>
      </c>
      <c r="K681" s="256">
        <f>(K644/K612)*P89</f>
        <v>4078682.0236969325</v>
      </c>
      <c r="L681" s="256">
        <f>(L647/L612)*P94</f>
        <v>525261.115283045</v>
      </c>
      <c r="M681" s="231">
        <f t="shared" si="18"/>
        <v>14605616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9490931.660000002</v>
      </c>
      <c r="D682" s="256">
        <f>(D615/D612)*Q90</f>
        <v>630722.42111738736</v>
      </c>
      <c r="E682" s="258">
        <f>(E623/E612)*SUM(C682:D682)</f>
        <v>2073680.7071586577</v>
      </c>
      <c r="F682" s="258">
        <f>(F624/F612)*Q64</f>
        <v>1596.9945876359013</v>
      </c>
      <c r="G682" s="256">
        <f>(G625/G612)*Q91</f>
        <v>5709.726447896659</v>
      </c>
      <c r="H682" s="258">
        <f>(H628/H612)*Q60</f>
        <v>17125.314491289097</v>
      </c>
      <c r="I682" s="256">
        <f>(I629/I612)*Q92</f>
        <v>154776.76356507512</v>
      </c>
      <c r="J682" s="256">
        <f>(J630/J612)*Q93</f>
        <v>0</v>
      </c>
      <c r="K682" s="256">
        <f>(K644/K612)*Q89</f>
        <v>233085.13995576094</v>
      </c>
      <c r="L682" s="256">
        <f>(L647/L612)*Q94</f>
        <v>1032830.7357819225</v>
      </c>
      <c r="M682" s="231">
        <f t="shared" si="18"/>
        <v>4149528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1600584.48</v>
      </c>
      <c r="D683" s="256">
        <f>(D615/D612)*R90</f>
        <v>44667.216413717026</v>
      </c>
      <c r="E683" s="258">
        <f>(E623/E612)*SUM(C683:D683)</f>
        <v>337072.05106307456</v>
      </c>
      <c r="F683" s="258">
        <f>(F624/F612)*R64</f>
        <v>1223.9796094165013</v>
      </c>
      <c r="G683" s="256">
        <f>(G625/G612)*R91</f>
        <v>0</v>
      </c>
      <c r="H683" s="258">
        <f>(H628/H612)*R60</f>
        <v>0.48217426351852677</v>
      </c>
      <c r="I683" s="256">
        <f>(I629/I612)*R92</f>
        <v>13275.023997378396</v>
      </c>
      <c r="J683" s="256">
        <f>(J630/J612)*R93</f>
        <v>0</v>
      </c>
      <c r="K683" s="256">
        <f>(K644/K612)*R89</f>
        <v>665250.37343144533</v>
      </c>
      <c r="L683" s="256">
        <f>(L647/L612)*R94</f>
        <v>0</v>
      </c>
      <c r="M683" s="231">
        <f t="shared" si="18"/>
        <v>1061489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7932724.31</v>
      </c>
      <c r="D684" s="256">
        <f>(D615/D612)*S90</f>
        <v>816723.96331182716</v>
      </c>
      <c r="E684" s="258">
        <f>(E623/E612)*SUM(C684:D684)</f>
        <v>1792549.1166999447</v>
      </c>
      <c r="F684" s="258">
        <f>(F624/F612)*S64</f>
        <v>6205.8822418893005</v>
      </c>
      <c r="G684" s="256">
        <f>(G625/G612)*S91</f>
        <v>0</v>
      </c>
      <c r="H684" s="258">
        <f>(H628/H612)*S60</f>
        <v>12066.222997498349</v>
      </c>
      <c r="I684" s="256">
        <f>(I629/I612)*S92</f>
        <v>242729.0322230373</v>
      </c>
      <c r="J684" s="256">
        <f>(J630/J612)*S93</f>
        <v>750.96921722701836</v>
      </c>
      <c r="K684" s="256">
        <f>(K644/K612)*S89</f>
        <v>0</v>
      </c>
      <c r="L684" s="256">
        <f>(L647/L612)*S94</f>
        <v>4103.490650143528</v>
      </c>
      <c r="M684" s="231">
        <f t="shared" si="18"/>
        <v>2875129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4233452.13</v>
      </c>
      <c r="D685" s="256">
        <f>(D615/D612)*T90</f>
        <v>736220.70397832373</v>
      </c>
      <c r="E685" s="258">
        <f>(E623/E612)*SUM(C685:D685)</f>
        <v>1018165.074020555</v>
      </c>
      <c r="F685" s="258">
        <f>(F624/F612)*T64</f>
        <v>1678.4612807470176</v>
      </c>
      <c r="G685" s="256">
        <f>(G625/G612)*T91</f>
        <v>0</v>
      </c>
      <c r="H685" s="258">
        <f>(H628/H612)*T60</f>
        <v>7146.8716634943494</v>
      </c>
      <c r="I685" s="256">
        <f>(I629/I612)*T92</f>
        <v>181790.98886022787</v>
      </c>
      <c r="J685" s="256">
        <f>(J630/J612)*T93</f>
        <v>396.76453217077665</v>
      </c>
      <c r="K685" s="256">
        <f>(K644/K612)*T89</f>
        <v>502703.73092516081</v>
      </c>
      <c r="L685" s="256">
        <f>(L647/L612)*T94</f>
        <v>444480.0119661729</v>
      </c>
      <c r="M685" s="231">
        <f t="shared" si="18"/>
        <v>2892583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17722567.32</v>
      </c>
      <c r="D686" s="256">
        <f>(D615/D612)*U90</f>
        <v>917457.45096047327</v>
      </c>
      <c r="E686" s="258">
        <f>(E623/E612)*SUM(C686:D686)</f>
        <v>3818887.64807827</v>
      </c>
      <c r="F686" s="258">
        <f>(F624/F612)*U64</f>
        <v>3011.3247097351864</v>
      </c>
      <c r="G686" s="256">
        <f>(G625/G612)*U91</f>
        <v>0</v>
      </c>
      <c r="H686" s="258">
        <f>(H628/H612)*U60</f>
        <v>23697.51850813218</v>
      </c>
      <c r="I686" s="256">
        <f>(I629/I612)*U92</f>
        <v>225140.39490899444</v>
      </c>
      <c r="J686" s="256">
        <f>(J630/J612)*U93</f>
        <v>0</v>
      </c>
      <c r="K686" s="256">
        <f>(K644/K612)*U89</f>
        <v>2378291.2852148539</v>
      </c>
      <c r="L686" s="256">
        <f>(L647/L612)*U94</f>
        <v>92.734506644290747</v>
      </c>
      <c r="M686" s="231">
        <f t="shared" si="18"/>
        <v>7366578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193154.43000000002</v>
      </c>
      <c r="D687" s="256">
        <f>(D615/D612)*V90</f>
        <v>16066.06189790311</v>
      </c>
      <c r="E687" s="258">
        <f>(E623/E612)*SUM(C687:D687)</f>
        <v>42864.189401642732</v>
      </c>
      <c r="F687" s="258">
        <f>(F624/F612)*V64</f>
        <v>0.036122303632236084</v>
      </c>
      <c r="G687" s="256">
        <f>(G625/G612)*V91</f>
        <v>0</v>
      </c>
      <c r="H687" s="258">
        <f>(H628/H612)*V60</f>
        <v>556.36294076786191</v>
      </c>
      <c r="I687" s="256">
        <f>(I629/I612)*V92</f>
        <v>3110.2874311076075</v>
      </c>
      <c r="J687" s="256">
        <f>(J630/J612)*V93</f>
        <v>0</v>
      </c>
      <c r="K687" s="256">
        <f>(K644/K612)*V89</f>
        <v>249939.62169661373</v>
      </c>
      <c r="L687" s="256">
        <f>(L647/L612)*V94</f>
        <v>0</v>
      </c>
      <c r="M687" s="231">
        <f t="shared" si="18"/>
        <v>312537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1303662.69</v>
      </c>
      <c r="D688" s="256">
        <f>(D615/D612)*W90</f>
        <v>179995.25424393738</v>
      </c>
      <c r="E688" s="258">
        <f>(E623/E612)*SUM(C688:D688)</f>
        <v>303965.42208856839</v>
      </c>
      <c r="F688" s="258">
        <f>(F624/F612)*W64</f>
        <v>207.25349446906671</v>
      </c>
      <c r="G688" s="256">
        <f>(G625/G612)*W91</f>
        <v>0</v>
      </c>
      <c r="H688" s="258">
        <f>(H628/H612)*W60</f>
        <v>1771.1440371386304</v>
      </c>
      <c r="I688" s="256">
        <f>(I629/I612)*W92</f>
        <v>34845.936763570222</v>
      </c>
      <c r="J688" s="256">
        <f>(J630/J612)*W93</f>
        <v>569.62518780842311</v>
      </c>
      <c r="K688" s="256">
        <f>(K644/K612)*W89</f>
        <v>325671.23035261018</v>
      </c>
      <c r="L688" s="256">
        <f>(L647/L612)*W94</f>
        <v>0</v>
      </c>
      <c r="M688" s="231">
        <f t="shared" si="18"/>
        <v>847026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2170966.1700000004</v>
      </c>
      <c r="D689" s="256">
        <f>(D615/D612)*X90</f>
        <v>160309.49381222771</v>
      </c>
      <c r="E689" s="258">
        <f>(E623/E612)*SUM(C689:D689)</f>
        <v>477621.67412287428</v>
      </c>
      <c r="F689" s="258">
        <f>(F624/F612)*X64</f>
        <v>997.15900151689277</v>
      </c>
      <c r="G689" s="256">
        <f>(G625/G612)*X91</f>
        <v>595.49294241866994</v>
      </c>
      <c r="H689" s="258">
        <f>(H628/H612)*X60</f>
        <v>3737.7266702904317</v>
      </c>
      <c r="I689" s="256">
        <f>(I629/I612)*X92</f>
        <v>39339.309639658582</v>
      </c>
      <c r="J689" s="256">
        <f>(J630/J612)*X93</f>
        <v>564.28733464288234</v>
      </c>
      <c r="K689" s="256">
        <f>(K644/K612)*X89</f>
        <v>2092766.9722404748</v>
      </c>
      <c r="L689" s="256">
        <f>(L647/L612)*X94</f>
        <v>0</v>
      </c>
      <c r="M689" s="231">
        <f t="shared" si="18"/>
        <v>2775932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40153446.160000004</v>
      </c>
      <c r="D690" s="256">
        <f>(D615/D612)*Y90</f>
        <v>1545099.3743941565</v>
      </c>
      <c r="E690" s="258">
        <f>(E623/E612)*SUM(C690:D690)</f>
        <v>8543017.64299221</v>
      </c>
      <c r="F690" s="258">
        <f>(F624/F612)*Y64</f>
        <v>52215.976146631278</v>
      </c>
      <c r="G690" s="256">
        <f>(G625/G612)*Y91</f>
        <v>0</v>
      </c>
      <c r="H690" s="258">
        <f>(H628/H612)*Y60</f>
        <v>29497.286613318</v>
      </c>
      <c r="I690" s="256">
        <f>(I629/I612)*Y92</f>
        <v>394109.3291699182</v>
      </c>
      <c r="J690" s="256">
        <f>(J630/J612)*Y93</f>
        <v>8131.9333412817941</v>
      </c>
      <c r="K690" s="256">
        <f>(K644/K612)*Y89</f>
        <v>5361397.2751931483</v>
      </c>
      <c r="L690" s="256">
        <f>(L647/L612)*Y94</f>
        <v>465176.67081045808</v>
      </c>
      <c r="M690" s="231">
        <f t="shared" si="18"/>
        <v>16398645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3768500.0900000003</v>
      </c>
      <c r="D691" s="256">
        <f>(D615/D612)*Z90</f>
        <v>896999.67018361087</v>
      </c>
      <c r="E691" s="258">
        <f>(E623/E612)*SUM(C691:D691)</f>
        <v>955847.41035509133</v>
      </c>
      <c r="F691" s="258">
        <f>(F624/F612)*Z64</f>
        <v>164.39060294843171</v>
      </c>
      <c r="G691" s="256">
        <f>(G625/G612)*Z91</f>
        <v>0</v>
      </c>
      <c r="H691" s="258">
        <f>(H628/H612)*Z60</f>
        <v>4974.7694943744218</v>
      </c>
      <c r="I691" s="256">
        <f>(I629/I612)*Z92</f>
        <v>173653.43278329377</v>
      </c>
      <c r="J691" s="256">
        <f>(J630/J612)*Z93</f>
        <v>0</v>
      </c>
      <c r="K691" s="256">
        <f>(K644/K612)*Z89</f>
        <v>949786.50122947246</v>
      </c>
      <c r="L691" s="256">
        <f>(L647/L612)*Z94</f>
        <v>-888.00548719079711</v>
      </c>
      <c r="M691" s="231">
        <f t="shared" si="18"/>
        <v>2980538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2381902.84</v>
      </c>
      <c r="D692" s="256">
        <f>(D615/D612)*AA90</f>
        <v>413231.852624872</v>
      </c>
      <c r="E692" s="258">
        <f>(E623/E612)*SUM(C692:D692)</f>
        <v>572655.10553450591</v>
      </c>
      <c r="F692" s="258">
        <f>(F624/F612)*AA64</f>
        <v>2052.3488563235769</v>
      </c>
      <c r="G692" s="256">
        <f>(G625/G612)*AA91</f>
        <v>2031.6818035460506</v>
      </c>
      <c r="H692" s="258">
        <f>(H628/H612)*AA60</f>
        <v>2378.41421645856</v>
      </c>
      <c r="I692" s="256">
        <f>(I629/I612)*AA92</f>
        <v>36757.681524882151</v>
      </c>
      <c r="J692" s="256">
        <f>(J630/J612)*AA93</f>
        <v>0</v>
      </c>
      <c r="K692" s="256">
        <f>(K644/K612)*AA89</f>
        <v>379070.81518218148</v>
      </c>
      <c r="L692" s="256">
        <f>(L647/L612)*AA94</f>
        <v>43430.905161046037</v>
      </c>
      <c r="M692" s="231">
        <f t="shared" si="18"/>
        <v>1451609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52331339.569999993</v>
      </c>
      <c r="D693" s="256">
        <f>(D615/D612)*AB90</f>
        <v>303795.31440552307</v>
      </c>
      <c r="E693" s="258">
        <f>(E623/E612)*SUM(C693:D693)</f>
        <v>10783658.763058202</v>
      </c>
      <c r="F693" s="258">
        <f>(F624/F612)*AB64</f>
        <v>87406.385457196768</v>
      </c>
      <c r="G693" s="256">
        <f>(G625/G612)*AB91</f>
        <v>0</v>
      </c>
      <c r="H693" s="258">
        <f>(H628/H612)*AB60</f>
        <v>24043.451600829329</v>
      </c>
      <c r="I693" s="256">
        <f>(I629/I612)*AB92</f>
        <v>58812.841256898588</v>
      </c>
      <c r="J693" s="256">
        <f>(J630/J612)*AB93</f>
        <v>355.63446715415444</v>
      </c>
      <c r="K693" s="256">
        <f>(K644/K612)*AB89</f>
        <v>3412700.4632719592</v>
      </c>
      <c r="L693" s="256">
        <f>(L647/L612)*AB94</f>
        <v>0</v>
      </c>
      <c r="M693" s="231">
        <f t="shared" si="18"/>
        <v>14670773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7002559.8600000013</v>
      </c>
      <c r="D694" s="256">
        <f>(D615/D612)*AC90</f>
        <v>115925.14929314925</v>
      </c>
      <c r="E694" s="258">
        <f>(E623/E612)*SUM(C694:D694)</f>
        <v>1458404.4178616819</v>
      </c>
      <c r="F694" s="258">
        <f>(F624/F612)*AC64</f>
        <v>2667.6869133464393</v>
      </c>
      <c r="G694" s="256">
        <f>(G625/G612)*AC91</f>
        <v>0</v>
      </c>
      <c r="H694" s="258">
        <f>(H628/H612)*AC60</f>
        <v>9067.4883065675149</v>
      </c>
      <c r="I694" s="256">
        <f>(I629/I612)*AC92</f>
        <v>22442.371819992444</v>
      </c>
      <c r="J694" s="256">
        <f>(J630/J612)*AC93</f>
        <v>0</v>
      </c>
      <c r="K694" s="256">
        <f>(K644/K612)*AC89</f>
        <v>638601.643756877</v>
      </c>
      <c r="L694" s="256">
        <f>(L647/L612)*AC94</f>
        <v>0</v>
      </c>
      <c r="M694" s="231">
        <f t="shared" si="18"/>
        <v>2247109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1590329.19</v>
      </c>
      <c r="D695" s="256">
        <f>(D615/D612)*AD90</f>
        <v>79314.852473641455</v>
      </c>
      <c r="E695" s="258">
        <f>(E623/E612)*SUM(C695:D695)</f>
        <v>342069.44941530307</v>
      </c>
      <c r="F695" s="258">
        <f>(F624/F612)*AD64</f>
        <v>1.0283894256831008</v>
      </c>
      <c r="G695" s="256">
        <f>(G625/G612)*AD91</f>
        <v>0</v>
      </c>
      <c r="H695" s="258">
        <f>(H628/H612)*AD60</f>
        <v>0</v>
      </c>
      <c r="I695" s="256">
        <f>(I629/I612)*AD92</f>
        <v>15354.851133812614</v>
      </c>
      <c r="J695" s="256">
        <f>(J630/J612)*AD93</f>
        <v>0</v>
      </c>
      <c r="K695" s="256">
        <f>(K644/K612)*AD89</f>
        <v>61849.09185925941</v>
      </c>
      <c r="L695" s="256">
        <f>(L647/L612)*AD94</f>
        <v>0</v>
      </c>
      <c r="M695" s="231">
        <f t="shared" si="18"/>
        <v>498589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8705377.2299999986</v>
      </c>
      <c r="D696" s="256">
        <f>(D615/D612)*AE90</f>
        <v>1722413.5389915016</v>
      </c>
      <c r="E696" s="258">
        <f>(E623/E612)*SUM(C696:D696)</f>
        <v>2136400.667583141</v>
      </c>
      <c r="F696" s="258">
        <f>(F624/F612)*AE64</f>
        <v>300.05001090806735</v>
      </c>
      <c r="G696" s="256">
        <f>(G625/G612)*AE91</f>
        <v>0</v>
      </c>
      <c r="H696" s="258">
        <f>(H628/H612)*AE60</f>
        <v>21969.76436028297</v>
      </c>
      <c r="I696" s="256">
        <f>(I629/I612)*AE92</f>
        <v>309244.88438520062</v>
      </c>
      <c r="J696" s="256">
        <f>(J630/J612)*AE93</f>
        <v>746.20327690064266</v>
      </c>
      <c r="K696" s="256">
        <f>(K644/K612)*AE89</f>
        <v>554994.3491397911</v>
      </c>
      <c r="L696" s="256">
        <f>(L647/L612)*AE94</f>
        <v>0</v>
      </c>
      <c r="M696" s="231">
        <f t="shared" si="18"/>
        <v>4746069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23993094.370000005</v>
      </c>
      <c r="D698" s="256">
        <f>(D615/D612)*AG90</f>
        <v>2732867.842805793</v>
      </c>
      <c r="E698" s="258">
        <f>(E623/E612)*SUM(C698:D698)</f>
        <v>5475499.5356281158</v>
      </c>
      <c r="F698" s="258">
        <f>(F624/F612)*AG64</f>
        <v>4519.9236141856854</v>
      </c>
      <c r="G698" s="256">
        <f>(G625/G612)*AG91</f>
        <v>233993.69737392443</v>
      </c>
      <c r="H698" s="258">
        <f>(H628/H612)*AG60</f>
        <v>36521.723137541354</v>
      </c>
      <c r="I698" s="256">
        <f>(I629/I612)*AG92</f>
        <v>812203.87361701857</v>
      </c>
      <c r="J698" s="256">
        <f>(J630/J612)*AG93</f>
        <v>17377.238002208214</v>
      </c>
      <c r="K698" s="256">
        <f>(K644/K612)*AG89</f>
        <v>3696362.1111522</v>
      </c>
      <c r="L698" s="256">
        <f>(L647/L612)*AG94</f>
        <v>1639414.3679176671</v>
      </c>
      <c r="M698" s="231">
        <f t="shared" si="18"/>
        <v>14648760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10997525.600000002</v>
      </c>
      <c r="D700" s="256">
        <f>(D615/D612)*AI90</f>
        <v>1163496.8464601426</v>
      </c>
      <c r="E700" s="258">
        <f>(E623/E612)*SUM(C700:D700)</f>
        <v>2491497.6766093755</v>
      </c>
      <c r="F700" s="258">
        <f>(F624/F612)*AI64</f>
        <v>2696.92941879814</v>
      </c>
      <c r="G700" s="256">
        <f>(G625/G612)*AI91</f>
        <v>245.20297629004057</v>
      </c>
      <c r="H700" s="258">
        <f>(H628/H612)*AI60</f>
        <v>21601.778608500925</v>
      </c>
      <c r="I700" s="256">
        <f>(I629/I612)*AI92</f>
        <v>345789.36852866621</v>
      </c>
      <c r="J700" s="256">
        <f>(J630/J612)*AI93</f>
        <v>2566.1729093337294</v>
      </c>
      <c r="K700" s="256">
        <f>(K644/K612)*AI89</f>
        <v>225520.63939111863</v>
      </c>
      <c r="L700" s="256">
        <f>(L647/L612)*AI94</f>
        <v>893230.6682655951</v>
      </c>
      <c r="M700" s="231">
        <f t="shared" si="18"/>
        <v>5146645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117220360.22</v>
      </c>
      <c r="D701" s="256">
        <f>(D615/D612)*AJ90</f>
        <v>8454633.93901249</v>
      </c>
      <c r="E701" s="258">
        <f>(E623/E612)*SUM(C701:D701)</f>
        <v>25747749.199017376</v>
      </c>
      <c r="F701" s="258">
        <f>(F624/F612)*AJ64</f>
        <v>10823.757538234362</v>
      </c>
      <c r="G701" s="256">
        <f>(G625/G612)*AJ91</f>
        <v>0</v>
      </c>
      <c r="H701" s="258">
        <f>(H628/H612)*AJ60</f>
        <v>185021.36352194398</v>
      </c>
      <c r="I701" s="256">
        <f>(I629/I612)*AJ92</f>
        <v>1267263.7649899954</v>
      </c>
      <c r="J701" s="256">
        <f>(J630/J612)*AJ93</f>
        <v>3273.1524973483</v>
      </c>
      <c r="K701" s="256">
        <f>(K644/K612)*AJ89</f>
        <v>3403434.8614074728</v>
      </c>
      <c r="L701" s="256">
        <f>(L647/L612)*AJ94</f>
        <v>1687461.4757022534</v>
      </c>
      <c r="M701" s="231">
        <f t="shared" si="18"/>
        <v>40759662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3568190.34</v>
      </c>
      <c r="D707" s="256">
        <f>(D615/D612)*AP90</f>
        <v>556744.46894723945</v>
      </c>
      <c r="E707" s="258">
        <f>(E623/E612)*SUM(C707:D707)</f>
        <v>845098.80134697992</v>
      </c>
      <c r="F707" s="258">
        <f>(F624/F612)*AP64</f>
        <v>1132.1994771119353</v>
      </c>
      <c r="G707" s="256">
        <f>(G625/G612)*AP91</f>
        <v>0</v>
      </c>
      <c r="H707" s="258">
        <f>(H628/H612)*AP60</f>
        <v>5239.4525579488427</v>
      </c>
      <c r="I707" s="256">
        <f>(I629/I612)*AP92</f>
        <v>42303.997562150034</v>
      </c>
      <c r="J707" s="256">
        <f>(J630/J612)*AP93</f>
        <v>257.88503106018891</v>
      </c>
      <c r="K707" s="256">
        <f>(K644/K612)*AP89</f>
        <v>126917.40850220893</v>
      </c>
      <c r="L707" s="256">
        <f>(L647/L612)*AP94</f>
        <v>108790.36641564274</v>
      </c>
      <c r="M707" s="231">
        <f t="shared" si="18"/>
        <v>1686485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619.73</v>
      </c>
      <c r="D708" s="256">
        <f>(D615/D612)*AQ90</f>
        <v>74851.088474063567</v>
      </c>
      <c r="E708" s="258">
        <f>(E623/E612)*SUM(C708:D708)</f>
        <v>15462.134841686033</v>
      </c>
      <c r="F708" s="258">
        <f>(F624/F612)*AQ64</f>
        <v>0.5685910280638129</v>
      </c>
      <c r="G708" s="256">
        <f>(G625/G612)*AQ91</f>
        <v>0</v>
      </c>
      <c r="H708" s="258">
        <f>(H628/H612)*AQ60</f>
        <v>0</v>
      </c>
      <c r="I708" s="256">
        <f>(I629/I612)*AQ92</f>
        <v>2858.304564284972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93172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13273175.819999998</v>
      </c>
      <c r="D709" s="256">
        <f>(D615/D612)*AR90</f>
        <v>308036.87608571997</v>
      </c>
      <c r="E709" s="258">
        <f>(E623/E612)*SUM(C709:D709)</f>
        <v>2782460.1119525791</v>
      </c>
      <c r="F709" s="258">
        <f>(F624/F612)*AR64</f>
        <v>2964.6435821621394</v>
      </c>
      <c r="G709" s="256">
        <f>(G625/G612)*AR91</f>
        <v>0</v>
      </c>
      <c r="H709" s="258">
        <f>(H628/H612)*AR60</f>
        <v>23776.138147767881</v>
      </c>
      <c r="I709" s="256">
        <f>(I629/I612)*AR92</f>
        <v>75591.0193501277</v>
      </c>
      <c r="J709" s="256">
        <f>(J630/J612)*AR93</f>
        <v>0</v>
      </c>
      <c r="K709" s="256">
        <f>(K644/K612)*AR89</f>
        <v>391268.98349903926</v>
      </c>
      <c r="L709" s="256">
        <f>(L647/L612)*AR94</f>
        <v>840041.76788688323</v>
      </c>
      <c r="M709" s="231">
        <f t="shared" si="18"/>
        <v>4424140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-72689.139999999956</v>
      </c>
      <c r="D713" s="256">
        <f>(D615/D612)*AV90</f>
        <v>136986.84513372186</v>
      </c>
      <c r="E713" s="258">
        <f>(E623/E612)*SUM(C713:D713)</f>
        <v>13173.035709560218</v>
      </c>
      <c r="F713" s="258">
        <f>(F624/F612)*AV64</f>
        <v>5.1633608216706781</v>
      </c>
      <c r="G713" s="256">
        <f>(G625/G612)*AV91</f>
        <v>0</v>
      </c>
      <c r="H713" s="258">
        <f>(H628/H612)*AV60</f>
        <v>1590.9347415528534</v>
      </c>
      <c r="I713" s="256">
        <f>(I629/I612)*AV92</f>
        <v>17076.89512797703</v>
      </c>
      <c r="J713" s="256">
        <f>(J630/J612)*AV93</f>
        <v>0</v>
      </c>
      <c r="K713" s="256">
        <f>(K644/K612)*AV89</f>
        <v>699.44119886480348</v>
      </c>
      <c r="L713" s="256">
        <f>(L647/L612)*AV94</f>
        <v>0</v>
      </c>
      <c r="M713" s="231">
        <f t="shared" si="18"/>
        <v>169532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694735505.29</v>
      </c>
      <c r="D715" s="231">
        <f>SUM(D616:D647)+SUM(D668:D713)</f>
        <v>49787345.800000027</v>
      </c>
      <c r="E715" s="231">
        <f>SUM(E624:E647)+SUM(E668:E713)</f>
        <v>118132026.62406357</v>
      </c>
      <c r="F715" s="231">
        <f>SUM(F625:F648)+SUM(F668:F713)</f>
        <v>244053.97696135441</v>
      </c>
      <c r="G715" s="231">
        <f>SUM(G626:G647)+SUM(G668:G713)</f>
        <v>7666130.9377216678</v>
      </c>
      <c r="H715" s="231">
        <f>SUM(H629:H647)+SUM(H668:H713)</f>
        <v>729213.44645557855</v>
      </c>
      <c r="I715" s="231">
        <f>SUM(I630:I647)+SUM(I668:I713)</f>
        <v>8449670.63838536</v>
      </c>
      <c r="J715" s="231">
        <f>SUM(J631:J647)+SUM(J668:J713)</f>
        <v>78132.6350729901</v>
      </c>
      <c r="K715" s="231">
        <f>SUM(K668:K713)</f>
        <v>38135723.762555018</v>
      </c>
      <c r="L715" s="231">
        <f>SUM(L668:L713)</f>
        <v>16745293.205637839</v>
      </c>
      <c r="M715" s="231">
        <f>SUM(M668:M713)</f>
        <v>212227389</v>
      </c>
      <c r="N715" s="250" t="s">
        <v>697</v>
      </c>
    </row>
    <row r="716" ht="12.6" customHeight="1" s="231" customFormat="1">
      <c r="C716" s="253">
        <f>CE85</f>
        <v>694735505.29000008</v>
      </c>
      <c r="D716" s="231">
        <f>D615</f>
        <v>49787345.8</v>
      </c>
      <c r="E716" s="231">
        <f>E623</f>
        <v>118132026.62406354</v>
      </c>
      <c r="F716" s="231">
        <f>F624</f>
        <v>244053.97696135443</v>
      </c>
      <c r="G716" s="231">
        <f>G625</f>
        <v>7666130.9377216678</v>
      </c>
      <c r="H716" s="231">
        <f>H628</f>
        <v>729213.44645557867</v>
      </c>
      <c r="I716" s="231">
        <f>I629</f>
        <v>8449670.6383853555</v>
      </c>
      <c r="J716" s="231">
        <f>J630</f>
        <v>78132.6350729901</v>
      </c>
      <c r="K716" s="231">
        <f>K644</f>
        <v>38135723.762555018</v>
      </c>
      <c r="L716" s="231">
        <f>L647</f>
        <v>16745293.205637837</v>
      </c>
      <c r="M716" s="231">
        <f>C648</f>
        <v>212227388.78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PeaceHealth St Joseph Medical Center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H-145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2901 Squalicum Parkway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Bellingham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145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24072379.609999996</v>
      </c>
      <c r="D15" s="275">
        <f>'Prior Year'!C60</f>
        <v>0</v>
      </c>
      <c r="E15" s="1">
        <f>data!C59</f>
        <v>10880</v>
      </c>
      <c r="F15" s="238" t="str">
        <f ref="F15:F59" t="shared" si="0">IF(B15=0,"",IF(D15=0,"",B15/D15))</f>
      </c>
      <c r="G15" s="238">
        <f ref="G15:G29" t="shared" si="1">IF(C15=0,"",IF(E15=0,"",C15/E15))</f>
        <v>2212.5348906249997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10327913.869999997</v>
      </c>
      <c r="D16" s="275">
        <f>'Prior Year'!D60</f>
        <v>0</v>
      </c>
      <c r="E16" s="1">
        <f>data!D59</f>
        <v>9401</v>
      </c>
      <c r="F16" s="238" t="str">
        <f t="shared" si="0"/>
      </c>
      <c r="G16" s="238">
        <f t="shared" si="1"/>
        <v>1098.5973694287839</v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52920296.399999991</v>
      </c>
      <c r="D17" s="275">
        <f>'Prior Year'!E60</f>
        <v>0</v>
      </c>
      <c r="E17" s="1">
        <f>data!E59</f>
        <v>47632</v>
      </c>
      <c r="F17" s="238" t="str">
        <f t="shared" si="0"/>
      </c>
      <c r="G17" s="238">
        <f t="shared" si="1"/>
        <v>1111.0240258649646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44541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5416829.83</v>
      </c>
      <c r="D20" s="275">
        <f>'Prior Year'!H60</f>
        <v>0</v>
      </c>
      <c r="E20" s="1">
        <f>data!H59</f>
        <v>4689</v>
      </c>
      <c r="F20" s="238" t="str">
        <f t="shared" si="0"/>
      </c>
      <c r="G20" s="238">
        <f t="shared" si="1"/>
        <v>1155.2206931115377</v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6075550.080000001</v>
      </c>
      <c r="D25" s="275">
        <f>'Prior Year'!M60</f>
        <v>0</v>
      </c>
      <c r="E25" s="1">
        <f>data!M59</f>
        <v>3820</v>
      </c>
      <c r="F25" s="238" t="str">
        <f t="shared" si="0"/>
      </c>
      <c r="G25" s="238">
        <f t="shared" si="1"/>
        <v>1590.4581361256546</v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12866870.189999998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9344723.5399999972</v>
      </c>
      <c r="D27" s="275">
        <f>'Prior Year'!O60</f>
        <v>0</v>
      </c>
      <c r="E27" s="1">
        <f>data!O59</f>
        <v>1881</v>
      </c>
      <c r="F27" s="238" t="str">
        <f t="shared" si="0"/>
      </c>
      <c r="G27" s="238">
        <f t="shared" si="1"/>
        <v>4967.9550983519393</v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31877236.92</v>
      </c>
      <c r="D28" s="275">
        <f>'Prior Year'!P60</f>
        <v>0</v>
      </c>
      <c r="E28" s="1">
        <f>data!P59</f>
        <v>861787</v>
      </c>
      <c r="F28" s="238" t="str">
        <f t="shared" si="0"/>
      </c>
      <c r="G28" s="238">
        <f t="shared" si="1"/>
        <v>36.989693416122549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9490931.660000002</v>
      </c>
      <c r="D29" s="275">
        <f>'Prior Year'!Q60</f>
        <v>0</v>
      </c>
      <c r="E29" s="1">
        <f>data!Q59</f>
        <v>2605734</v>
      </c>
      <c r="F29" s="238" t="str">
        <f t="shared" si="0"/>
      </c>
      <c r="G29" s="238">
        <f t="shared" si="1"/>
        <v>3.64232560192253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1600584.48</v>
      </c>
      <c r="D30" s="275">
        <f>'Prior Year'!R60</f>
        <v>0</v>
      </c>
      <c r="E30" s="1">
        <f>data!R59</f>
        <v>1615610</v>
      </c>
      <c r="F30" s="238" t="str">
        <f t="shared" si="0"/>
      </c>
      <c r="G30" s="238">
        <f>IFERROR(IF(C30=0,"",IF(E30=0,"",C30/E30)),"")</f>
        <v>0.990699785220443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7932724.31</v>
      </c>
      <c r="D31" s="275" t="s">
        <v>317</v>
      </c>
      <c r="E31" s="4" t="s">
        <v>317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4233452.13</v>
      </c>
      <c r="D32" s="275" t="s">
        <v>317</v>
      </c>
      <c r="E32" s="4" t="s">
        <v>317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17722567.32</v>
      </c>
      <c r="D33" s="275">
        <f>'Prior Year'!U60</f>
        <v>0</v>
      </c>
      <c r="E33" s="1">
        <f>data!U59</f>
        <v>866744</v>
      </c>
      <c r="F33" s="238" t="str">
        <f t="shared" si="0"/>
      </c>
      <c r="G33" s="238">
        <f ref="G33:G69" t="shared" si="5">IF(C33=0,"",IF(E33=0,"",C33/E33))</f>
        <v>20.447291610902411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193154.43000000002</v>
      </c>
      <c r="D34" s="275">
        <f>'Prior Year'!V60</f>
        <v>0</v>
      </c>
      <c r="E34" s="1">
        <f>data!V59</f>
        <v>39201</v>
      </c>
      <c r="F34" s="238" t="str">
        <f t="shared" si="0"/>
      </c>
      <c r="G34" s="238">
        <f t="shared" si="5"/>
        <v>4.9272832325705984</v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1303662.69</v>
      </c>
      <c r="D35" s="275">
        <f>'Prior Year'!W60</f>
        <v>0</v>
      </c>
      <c r="E35" s="1">
        <f>data!W59</f>
        <v>4244</v>
      </c>
      <c r="F35" s="238" t="str">
        <f t="shared" si="0"/>
      </c>
      <c r="G35" s="238">
        <f t="shared" si="5"/>
        <v>307.17782516493872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2170966.1700000004</v>
      </c>
      <c r="D36" s="275">
        <f>'Prior Year'!X60</f>
        <v>0</v>
      </c>
      <c r="E36" s="1">
        <f>data!X59</f>
        <v>33295</v>
      </c>
      <c r="F36" s="238" t="str">
        <f t="shared" si="0"/>
      </c>
      <c r="G36" s="238">
        <f t="shared" si="5"/>
        <v>65.2039696651149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40153446.160000004</v>
      </c>
      <c r="D37" s="275">
        <f>'Prior Year'!Y60</f>
        <v>0</v>
      </c>
      <c r="E37" s="1">
        <f>data!Y59</f>
        <v>95492</v>
      </c>
      <c r="F37" s="238" t="str">
        <f t="shared" si="0"/>
      </c>
      <c r="G37" s="238">
        <f t="shared" si="5"/>
        <v>420.490157918988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3768500.0900000003</v>
      </c>
      <c r="D38" s="275">
        <f>'Prior Year'!Z60</f>
        <v>0</v>
      </c>
      <c r="E38" s="1">
        <f>data!Z59</f>
        <v>21645</v>
      </c>
      <c r="F38" s="238" t="str">
        <f t="shared" si="0"/>
      </c>
      <c r="G38" s="238">
        <f t="shared" si="5"/>
        <v>174.10487826287829</v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2381902.84</v>
      </c>
      <c r="D39" s="275">
        <f>'Prior Year'!AA60</f>
        <v>0</v>
      </c>
      <c r="E39" s="1">
        <f>data!AA59</f>
        <v>3881</v>
      </c>
      <c r="F39" s="238" t="str">
        <f t="shared" si="0"/>
      </c>
      <c r="G39" s="238">
        <f t="shared" si="5"/>
        <v>613.73430559134238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52331339.569999993</v>
      </c>
      <c r="D40" s="275" t="s">
        <v>317</v>
      </c>
      <c r="E40" s="4" t="s">
        <v>317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7002559.8600000013</v>
      </c>
      <c r="D41" s="275">
        <f>'Prior Year'!AC60</f>
        <v>0</v>
      </c>
      <c r="E41" s="1">
        <f>data!AC59</f>
        <v>44919</v>
      </c>
      <c r="F41" s="238" t="str">
        <f t="shared" si="0"/>
      </c>
      <c r="G41" s="238">
        <f t="shared" si="5"/>
        <v>155.89304882121155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1590329.19</v>
      </c>
      <c r="D42" s="275">
        <f>'Prior Year'!AD60</f>
        <v>0</v>
      </c>
      <c r="E42" s="1">
        <f>data!AD59</f>
        <v>1591</v>
      </c>
      <c r="F42" s="238" t="str">
        <f t="shared" si="0"/>
      </c>
      <c r="G42" s="238">
        <f t="shared" si="5"/>
        <v>999.57837209302318</v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8705377.2299999986</v>
      </c>
      <c r="D43" s="275">
        <f>'Prior Year'!AE60</f>
        <v>0</v>
      </c>
      <c r="E43" s="1">
        <f>data!AE59</f>
        <v>170307</v>
      </c>
      <c r="F43" s="238" t="str">
        <f t="shared" si="0"/>
      </c>
      <c r="G43" s="238">
        <f t="shared" si="5"/>
        <v>51.115792245767928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23993094.370000005</v>
      </c>
      <c r="D45" s="275">
        <f>'Prior Year'!AG60</f>
        <v>0</v>
      </c>
      <c r="E45" s="1">
        <f>data!AG59</f>
        <v>63526</v>
      </c>
      <c r="F45" s="238" t="str">
        <f t="shared" si="0"/>
      </c>
      <c r="G45" s="238">
        <f t="shared" si="5"/>
        <v>377.68936136385111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10997525.600000002</v>
      </c>
      <c r="D47" s="275">
        <f>'Prior Year'!AI60</f>
        <v>0</v>
      </c>
      <c r="E47" s="1">
        <f>data!AI59</f>
        <v>8816</v>
      </c>
      <c r="F47" s="238" t="str">
        <f t="shared" si="0"/>
      </c>
      <c r="G47" s="238">
        <f t="shared" si="5"/>
        <v>1247.4507259528132</v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117220360.22</v>
      </c>
      <c r="D48" s="275">
        <f>'Prior Year'!AJ60</f>
        <v>0</v>
      </c>
      <c r="E48" s="1">
        <f>data!AJ59</f>
        <v>403591</v>
      </c>
      <c r="F48" s="238" t="str">
        <f t="shared" si="0"/>
      </c>
      <c r="G48" s="238">
        <f t="shared" si="5"/>
        <v>290.443444526761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</c>
      <c r="G49" s="238" t="str">
        <f t="shared" si="5"/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</c>
      <c r="G50" s="238" t="str">
        <f t="shared" si="5"/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3568190.34</v>
      </c>
      <c r="D54" s="275">
        <f>'Prior Year'!AP60</f>
        <v>0</v>
      </c>
      <c r="E54" s="1">
        <f>data!AP59</f>
        <v>26662</v>
      </c>
      <c r="F54" s="238" t="str">
        <f t="shared" si="0"/>
      </c>
      <c r="G54" s="238">
        <f t="shared" si="5"/>
        <v>133.83055809766708</v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619.73</v>
      </c>
      <c r="D55" s="275">
        <f>'Prior Year'!AQ60</f>
        <v>0</v>
      </c>
      <c r="E55" s="1">
        <f>data!AQ59</f>
        <v>559</v>
      </c>
      <c r="F55" s="238" t="str">
        <f t="shared" si="0"/>
      </c>
      <c r="G55" s="238">
        <f t="shared" si="5"/>
        <v>1.1086404293381038</v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13273175.819999998</v>
      </c>
      <c r="D56" s="275">
        <f>'Prior Year'!AR60</f>
        <v>0</v>
      </c>
      <c r="E56" s="1">
        <f>data!AR59</f>
        <v>68764</v>
      </c>
      <c r="F56" s="238" t="str">
        <f t="shared" si="0"/>
      </c>
      <c r="G56" s="238">
        <f t="shared" si="5"/>
        <v>193.02506864056772</v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-72689.139999999956</v>
      </c>
      <c r="D60" s="275" t="s">
        <v>317</v>
      </c>
      <c r="E60" s="4" t="s">
        <v>317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116</v>
      </c>
      <c r="D61" s="275" t="s">
        <v>317</v>
      </c>
      <c r="E61" s="4" t="s">
        <v>317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151</v>
      </c>
      <c r="D62" s="275" t="s">
        <v>317</v>
      </c>
      <c r="E62" s="4" t="s">
        <v>317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5520589.07</v>
      </c>
      <c r="D63" s="275">
        <f>'Prior Year'!AY60</f>
        <v>0</v>
      </c>
      <c r="E63" s="1">
        <f>data!AY59</f>
        <v>218851</v>
      </c>
      <c r="F63" s="238" t="str">
        <f>IF(B63=0,"",IF(D63=0,"",B63/D63))</f>
      </c>
      <c r="G63" s="238">
        <f t="shared" si="5"/>
        <v>25.225331709702036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238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0</v>
      </c>
      <c r="D66" s="275" t="s">
        <v>317</v>
      </c>
      <c r="E66" s="4" t="s">
        <v>317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0</v>
      </c>
      <c r="D67" s="275" t="s">
        <v>317</v>
      </c>
      <c r="E67" s="4" t="s">
        <v>317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808</v>
      </c>
      <c r="D68" s="275" t="s">
        <v>317</v>
      </c>
      <c r="E68" s="4" t="s">
        <v>317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20622437.709999997</v>
      </c>
      <c r="D69" s="275">
        <f>'Prior Year'!BE60</f>
        <v>0</v>
      </c>
      <c r="E69" s="1">
        <f>data!BE59</f>
        <v>744456.8394520547</v>
      </c>
      <c r="F69" s="238" t="str">
        <f>IF(B69=0,"",IF(D69=0,"",B69/D69))</f>
      </c>
      <c r="G69" s="238">
        <f t="shared" si="5"/>
        <v>27.701320771233434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6687626.88</v>
      </c>
      <c r="D70" s="275" t="s">
        <v>317</v>
      </c>
      <c r="E70" s="4" t="s">
        <v>317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616066.7</v>
      </c>
      <c r="D71" s="275" t="s">
        <v>317</v>
      </c>
      <c r="E71" s="4" t="s">
        <v>317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3092</v>
      </c>
      <c r="D72" s="275" t="s">
        <v>317</v>
      </c>
      <c r="E72" s="4" t="s">
        <v>317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6138814.13</v>
      </c>
      <c r="D73" s="275" t="s">
        <v>317</v>
      </c>
      <c r="E73" s="4" t="s">
        <v>317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746</v>
      </c>
      <c r="D74" s="275" t="s">
        <v>317</v>
      </c>
      <c r="E74" s="4" t="s">
        <v>317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0</v>
      </c>
      <c r="D75" s="275" t="s">
        <v>317</v>
      </c>
      <c r="E75" s="4" t="s">
        <v>317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521</v>
      </c>
      <c r="D76" s="275" t="s">
        <v>317</v>
      </c>
      <c r="E76" s="4" t="s">
        <v>317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0</v>
      </c>
      <c r="D77" s="275" t="s">
        <v>317</v>
      </c>
      <c r="E77" s="4" t="s">
        <v>317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113222982.31000002</v>
      </c>
      <c r="D78" s="275" t="s">
        <v>317</v>
      </c>
      <c r="E78" s="4" t="s">
        <v>317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485</v>
      </c>
      <c r="D79" s="275" t="s">
        <v>317</v>
      </c>
      <c r="E79" s="4" t="s">
        <v>317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491</v>
      </c>
      <c r="D80" s="275" t="s">
        <v>317</v>
      </c>
      <c r="E80" s="4" t="s">
        <v>317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317</v>
      </c>
      <c r="E81" s="4" t="s">
        <v>317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386729.33999999997</v>
      </c>
      <c r="D82" s="275" t="s">
        <v>317</v>
      </c>
      <c r="E82" s="4" t="s">
        <v>317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222553.28</v>
      </c>
      <c r="D83" s="275" t="s">
        <v>317</v>
      </c>
      <c r="E83" s="4" t="s">
        <v>317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830130.74</v>
      </c>
      <c r="D84" s="275" t="s">
        <v>317</v>
      </c>
      <c r="E84" s="4" t="s">
        <v>317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17336.64</v>
      </c>
      <c r="D85" s="275" t="s">
        <v>317</v>
      </c>
      <c r="E85" s="4" t="s">
        <v>317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2480</v>
      </c>
      <c r="D86" s="275" t="s">
        <v>317</v>
      </c>
      <c r="E86" s="4" t="s">
        <v>317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919640.89</v>
      </c>
      <c r="D87" s="275" t="s">
        <v>317</v>
      </c>
      <c r="E87" s="4" t="s">
        <v>317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15737926.21</v>
      </c>
      <c r="D88" s="275" t="s">
        <v>317</v>
      </c>
      <c r="E88" s="4" t="s">
        <v>317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7788179.63</v>
      </c>
      <c r="D89" s="275" t="s">
        <v>317</v>
      </c>
      <c r="E89" s="4" t="s">
        <v>317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4432630.61</v>
      </c>
      <c r="D90" s="275" t="s">
        <v>317</v>
      </c>
      <c r="E90" s="4" t="s">
        <v>317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1282490.35</v>
      </c>
      <c r="D91" s="275" t="s">
        <v>317</v>
      </c>
      <c r="E91" s="4" t="s">
        <v>317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86468.12000000001</v>
      </c>
      <c r="D92" s="275" t="s">
        <v>317</v>
      </c>
      <c r="E92" s="4" t="s">
        <v>317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-1459249.9200000004</v>
      </c>
      <c r="D93" s="275" t="s">
        <v>317</v>
      </c>
      <c r="E93" s="4" t="s">
        <v>317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29164908.089999996</v>
      </c>
      <c r="D94" s="275" t="s">
        <v>317</v>
      </c>
      <c r="E94" s="4" t="s">
        <v>317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816</v>
      </c>
    </row>
    <row r="3">
      <c r="A3" s="11" t="s">
        <v>817</v>
      </c>
    </row>
    <row r="4">
      <c r="A4" s="330" t="s">
        <v>818</v>
      </c>
    </row>
    <row r="5">
      <c r="A5" s="331" t="s">
        <v>819</v>
      </c>
    </row>
    <row r="6">
      <c r="A6" s="329"/>
    </row>
    <row r="7">
      <c r="A7" s="330" t="s">
        <v>820</v>
      </c>
    </row>
    <row r="8">
      <c r="A8" s="331" t="s">
        <v>821</v>
      </c>
    </row>
    <row r="11">
      <c r="A11" s="13" t="s">
        <v>822</v>
      </c>
      <c r="D11" s="276">
        <f>data!C380</f>
        <v>7298496.2799999993</v>
      </c>
    </row>
    <row r="12">
      <c r="A12" s="13" t="s">
        <v>823</v>
      </c>
      <c r="D12" s="276" t="str">
        <f>IF(OR(data!C380&gt;1000000,data!C380/(data!D360+data!D383)&gt;0.01),"Yes","No")</f>
        <v>Yes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1957696.4799999998</v>
      </c>
    </row>
    <row r="26">
      <c r="A26" s="13" t="s">
        <v>823</v>
      </c>
      <c r="D26" s="277" t="str">
        <f>IF(OR(data!C414&gt;1000000,data!C414/(data!D416)&gt;0.01),"Yes","No")</f>
        <v>Yes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H-145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PeaceHealth St Joseph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98225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Whatcom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Charles Prosper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Krista Touros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360-734-5400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  <v>  360-715-6406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</c>
      <c r="D16" s="94" t="s">
        <v>837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  <v> X</v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13588</v>
      </c>
      <c r="G23" s="81">
        <f>data!D127</f>
        <v>72602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1881</v>
      </c>
      <c r="G26" s="81">
        <f>data!D130</f>
        <v>3033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24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0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170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14</v>
      </c>
      <c r="E33" s="78" t="s">
        <v>849</v>
      </c>
      <c r="F33" s="81"/>
      <c r="G33" s="81">
        <f>data!C142</f>
        <v>0</v>
      </c>
    </row>
    <row r="34" ht="20.1" customHeight="1">
      <c r="A34" s="77"/>
      <c r="B34" s="97" t="s">
        <v>850</v>
      </c>
      <c r="C34" s="81"/>
      <c r="D34" s="81">
        <f>data!C136</f>
        <v>13</v>
      </c>
      <c r="E34" s="78" t="s">
        <v>352</v>
      </c>
      <c r="F34" s="81"/>
      <c r="G34" s="81">
        <f>data!E143</f>
        <v>255</v>
      </c>
    </row>
    <row r="35" ht="20.1" customHeight="1">
      <c r="A35" s="77"/>
      <c r="B35" s="97" t="s">
        <v>851</v>
      </c>
      <c r="C35" s="81"/>
      <c r="D35" s="81">
        <f>data!C137</f>
        <v>14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20</v>
      </c>
      <c r="E36" s="78" t="s">
        <v>353</v>
      </c>
      <c r="F36" s="81"/>
      <c r="G36" s="81">
        <f>data!C144</f>
        <v>255</v>
      </c>
    </row>
    <row r="37" ht="20.1" customHeight="1">
      <c r="A37" s="77"/>
      <c r="E37" s="78" t="s">
        <v>354</v>
      </c>
      <c r="F37" s="81"/>
      <c r="G37" s="81">
        <f>data!C145</f>
        <v>14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PeaceHealth St Joseph Medical Center</v>
      </c>
      <c r="G2" s="4" t="s">
        <v>856</v>
      </c>
    </row>
    <row r="3" ht="20.1" customHeight="1">
      <c r="G3" s="4" t="str">
        <f>"FYE: "&amp;data!C96</f>
        <v>FYE: 06/30/2022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364</v>
      </c>
      <c r="F5" s="88"/>
      <c r="G5" s="88"/>
    </row>
    <row r="6" ht="20.1" customHeight="1">
      <c r="A6" s="140" t="s">
        <v>859</v>
      </c>
      <c r="B6" s="93" t="s">
        <v>337</v>
      </c>
      <c r="C6" s="93" t="s">
        <v>860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7231</v>
      </c>
      <c r="C7" s="141">
        <f>data!B155</f>
        <v>44156</v>
      </c>
      <c r="D7" s="141">
        <f>data!B156</f>
        <v>43716</v>
      </c>
      <c r="E7" s="141">
        <f>data!B157</f>
        <v>571061312.89</v>
      </c>
      <c r="F7" s="141">
        <f>data!B158</f>
        <v>567830009.75</v>
      </c>
      <c r="G7" s="141">
        <f>data!B157+data!B158</f>
        <v>1138891322.6399999</v>
      </c>
    </row>
    <row r="8" ht="20.1" customHeight="1">
      <c r="A8" s="77" t="s">
        <v>359</v>
      </c>
      <c r="B8" s="141">
        <f>data!C154</f>
        <v>2757</v>
      </c>
      <c r="C8" s="141">
        <f>data!C155</f>
        <v>14109</v>
      </c>
      <c r="D8" s="141">
        <f>data!C156</f>
        <v>23377</v>
      </c>
      <c r="E8" s="141">
        <f>data!C157</f>
        <v>176651334.8</v>
      </c>
      <c r="F8" s="141">
        <f>data!C158</f>
        <v>183321829.26</v>
      </c>
      <c r="G8" s="141">
        <f>data!C157+data!C158</f>
        <v>359973164.06</v>
      </c>
    </row>
    <row r="9" ht="20.1" customHeight="1">
      <c r="A9" s="77" t="s">
        <v>861</v>
      </c>
      <c r="B9" s="141">
        <f>data!D154</f>
        <v>3600</v>
      </c>
      <c r="C9" s="141">
        <f>data!D155</f>
        <v>14337</v>
      </c>
      <c r="D9" s="141">
        <f>data!D156</f>
        <v>32926</v>
      </c>
      <c r="E9" s="141">
        <f>data!D157</f>
        <v>206918221.14</v>
      </c>
      <c r="F9" s="141">
        <f>data!D158</f>
        <v>346142966.31</v>
      </c>
      <c r="G9" s="141">
        <f>data!D157+data!D158</f>
        <v>553061187.45</v>
      </c>
    </row>
    <row r="10" ht="20.1" customHeight="1">
      <c r="A10" s="92" t="s">
        <v>230</v>
      </c>
      <c r="B10" s="141">
        <f>data!E154</f>
        <v>13588</v>
      </c>
      <c r="C10" s="141">
        <f>data!E155</f>
        <v>72602</v>
      </c>
      <c r="D10" s="141">
        <f>data!E156</f>
        <v>100019</v>
      </c>
      <c r="E10" s="141">
        <f>data!E157</f>
        <v>954630868.83</v>
      </c>
      <c r="F10" s="141">
        <f>data!E158</f>
        <v>1097294805.32</v>
      </c>
      <c r="G10" s="141">
        <f>E10+F10</f>
        <v>2051925674.15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859</v>
      </c>
      <c r="B15" s="93" t="s">
        <v>337</v>
      </c>
      <c r="C15" s="93" t="s">
        <v>860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359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861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859</v>
      </c>
      <c r="B24" s="93" t="s">
        <v>337</v>
      </c>
      <c r="C24" s="93" t="s">
        <v>860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53370923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32690849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PeaceHealth St Joseph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868</v>
      </c>
      <c r="C6" s="77">
        <f>data!C181</f>
        <v>17279797.23</v>
      </c>
    </row>
    <row r="7" ht="20.1" customHeight="1">
      <c r="A7" s="158">
        <v>3</v>
      </c>
      <c r="B7" s="97" t="s">
        <v>370</v>
      </c>
      <c r="C7" s="77">
        <f>data!C182</f>
        <v>407399.73</v>
      </c>
    </row>
    <row r="8" ht="20.1" customHeight="1">
      <c r="A8" s="158">
        <v>4</v>
      </c>
      <c r="B8" s="78" t="s">
        <v>371</v>
      </c>
      <c r="C8" s="77">
        <f>data!C183</f>
        <v>1312696.52</v>
      </c>
    </row>
    <row r="9" ht="20.1" customHeight="1">
      <c r="A9" s="158">
        <v>5</v>
      </c>
      <c r="B9" s="78" t="s">
        <v>372</v>
      </c>
      <c r="C9" s="77">
        <f>data!C184</f>
        <v>31464096.18</v>
      </c>
    </row>
    <row r="10" ht="20.1" customHeight="1">
      <c r="A10" s="158">
        <v>6</v>
      </c>
      <c r="B10" s="78" t="s">
        <v>373</v>
      </c>
      <c r="C10" s="77">
        <f>data!C185</f>
        <v>211540.14</v>
      </c>
    </row>
    <row r="11" ht="20.1" customHeight="1">
      <c r="A11" s="158">
        <v>7</v>
      </c>
      <c r="B11" s="78" t="s">
        <v>374</v>
      </c>
      <c r="C11" s="77">
        <f>data!C186</f>
        <v>15585246.57</v>
      </c>
    </row>
    <row r="12" ht="20.1" customHeight="1">
      <c r="A12" s="158">
        <v>8</v>
      </c>
      <c r="B12" s="78" t="s">
        <v>375</v>
      </c>
      <c r="C12" s="77">
        <f>data!C187</f>
        <v>1982604.24</v>
      </c>
    </row>
    <row r="13" ht="20.1" customHeight="1">
      <c r="A13" s="158">
        <v>9</v>
      </c>
      <c r="B13" s="78" t="s">
        <v>375</v>
      </c>
      <c r="C13" s="77">
        <f>data!C188</f>
        <v>69035.72</v>
      </c>
    </row>
    <row r="14" ht="20.1" customHeight="1">
      <c r="A14" s="158">
        <v>10</v>
      </c>
      <c r="B14" s="78" t="s">
        <v>869</v>
      </c>
      <c r="C14" s="77">
        <f>data!D189</f>
        <v>68312416.33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870</v>
      </c>
      <c r="C18" s="77">
        <f>data!C191</f>
        <v>6269877.79</v>
      </c>
    </row>
    <row r="19" ht="20.1" customHeight="1">
      <c r="A19" s="77">
        <v>13</v>
      </c>
      <c r="B19" s="78" t="s">
        <v>871</v>
      </c>
      <c r="C19" s="77">
        <f>data!C192</f>
        <v>3250560.6</v>
      </c>
    </row>
    <row r="20" ht="20.1" customHeight="1">
      <c r="A20" s="77">
        <v>14</v>
      </c>
      <c r="B20" s="78" t="s">
        <v>872</v>
      </c>
      <c r="C20" s="77">
        <f>data!D193</f>
        <v>9520438.39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3407895.4</v>
      </c>
    </row>
    <row r="26" ht="20.1" customHeight="1">
      <c r="A26" s="77">
        <v>18</v>
      </c>
      <c r="B26" s="78" t="s">
        <v>381</v>
      </c>
      <c r="C26" s="77">
        <f>data!C196</f>
        <v>1512122.71</v>
      </c>
    </row>
    <row r="27" ht="20.1" customHeight="1">
      <c r="A27" s="77">
        <v>19</v>
      </c>
      <c r="B27" s="78" t="s">
        <v>875</v>
      </c>
      <c r="C27" s="77">
        <f>data!D197</f>
        <v>4920018.1099999994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383</v>
      </c>
      <c r="C31" s="77">
        <f>data!C199</f>
        <v>470964.83</v>
      </c>
    </row>
    <row r="32" ht="20.1" customHeight="1">
      <c r="A32" s="77">
        <v>22</v>
      </c>
      <c r="B32" s="78" t="s">
        <v>877</v>
      </c>
      <c r="C32" s="77">
        <f>data!C200</f>
        <v>18002830.49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18473795.319999997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387</v>
      </c>
      <c r="C39" s="77">
        <f>data!C205</f>
        <v>132627.83</v>
      </c>
    </row>
    <row r="40" ht="20.1" customHeight="1">
      <c r="A40" s="77">
        <v>28</v>
      </c>
      <c r="B40" s="78" t="s">
        <v>880</v>
      </c>
      <c r="C40" s="77">
        <f>data!D206</f>
        <v>132627.83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PeaceHealth St Joseph Medical Center</v>
      </c>
      <c r="F3" s="156" t="str">
        <f>"FYE: "&amp;data!C96</f>
        <v>FYE: 06/30/2022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391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394</v>
      </c>
      <c r="C7" s="81">
        <f>data!B211</f>
        <v>18108572.46</v>
      </c>
      <c r="D7" s="81">
        <f>data!C225</f>
        <v>0</v>
      </c>
      <c r="E7" s="81">
        <f>data!D225</f>
        <v>0</v>
      </c>
      <c r="F7" s="81">
        <f>data!E211</f>
        <v>17510348.75</v>
      </c>
    </row>
    <row r="8" ht="20.1" customHeight="1">
      <c r="A8" s="77">
        <v>2</v>
      </c>
      <c r="B8" s="81" t="s">
        <v>395</v>
      </c>
      <c r="C8" s="81">
        <f>data!B212</f>
        <v>8190668.1799999988</v>
      </c>
      <c r="D8" s="81">
        <f>data!C226</f>
        <v>161104.77</v>
      </c>
      <c r="E8" s="81">
        <f>data!D226</f>
        <v>0</v>
      </c>
      <c r="F8" s="81">
        <f>data!E212</f>
        <v>8190668.1799999988</v>
      </c>
    </row>
    <row r="9" ht="20.1" customHeight="1">
      <c r="A9" s="77">
        <v>3</v>
      </c>
      <c r="B9" s="81" t="s">
        <v>396</v>
      </c>
      <c r="C9" s="81">
        <f>data!B213</f>
        <v>173067817.45000017</v>
      </c>
      <c r="D9" s="81">
        <f>data!C227</f>
        <v>4265107.92</v>
      </c>
      <c r="E9" s="81">
        <f>data!D227</f>
        <v>0</v>
      </c>
      <c r="F9" s="81">
        <f>data!E213</f>
        <v>173934982.58000016</v>
      </c>
    </row>
    <row r="10" ht="20.1" customHeight="1">
      <c r="A10" s="77">
        <v>4</v>
      </c>
      <c r="B10" s="81" t="s">
        <v>886</v>
      </c>
      <c r="C10" s="81">
        <f>data!B214</f>
        <v>0</v>
      </c>
      <c r="D10" s="81">
        <f>data!C228</f>
        <v>0</v>
      </c>
      <c r="E10" s="81">
        <f>data!D228</f>
        <v>0</v>
      </c>
      <c r="F10" s="81">
        <f>data!E214</f>
        <v>0</v>
      </c>
    </row>
    <row r="11" ht="20.1" customHeight="1">
      <c r="A11" s="77">
        <v>5</v>
      </c>
      <c r="B11" s="81" t="s">
        <v>887</v>
      </c>
      <c r="C11" s="81">
        <f>data!B215</f>
        <v>76444839.23</v>
      </c>
      <c r="D11" s="81">
        <f>data!C229</f>
        <v>3662730.55</v>
      </c>
      <c r="E11" s="81">
        <f>data!D229</f>
        <v>95903.7</v>
      </c>
      <c r="F11" s="81">
        <f>data!E215</f>
        <v>80146428.08</v>
      </c>
    </row>
    <row r="12" ht="20.1" customHeight="1">
      <c r="A12" s="77">
        <v>6</v>
      </c>
      <c r="B12" s="81" t="s">
        <v>888</v>
      </c>
      <c r="C12" s="81">
        <f>data!B216</f>
        <v>112338178.36999989</v>
      </c>
      <c r="D12" s="81">
        <f>data!C230</f>
        <v>8034364.33</v>
      </c>
      <c r="E12" s="81">
        <f>data!D230</f>
        <v>30165.15</v>
      </c>
      <c r="F12" s="81">
        <f>data!E216</f>
        <v>124893120.30999988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ht="20.1" customHeight="1">
      <c r="A14" s="77">
        <v>8</v>
      </c>
      <c r="B14" s="81" t="s">
        <v>401</v>
      </c>
      <c r="C14" s="81">
        <f>data!B218</f>
        <v>5029081.0200000005</v>
      </c>
      <c r="D14" s="81">
        <f>data!C232</f>
        <v>429685.91</v>
      </c>
      <c r="E14" s="81">
        <f>data!D232</f>
        <v>0</v>
      </c>
      <c r="F14" s="81">
        <f>data!E218</f>
        <v>5059358.7600000007</v>
      </c>
    </row>
    <row r="15" ht="20.1" customHeight="1">
      <c r="A15" s="77">
        <v>9</v>
      </c>
      <c r="B15" s="81" t="s">
        <v>890</v>
      </c>
      <c r="C15" s="81">
        <f>data!B219</f>
        <v>11148714.790000001</v>
      </c>
      <c r="D15" s="81">
        <f>data!C233</f>
        <v>16552993.48</v>
      </c>
      <c r="E15" s="81">
        <f>data!D233</f>
        <v>126068.85</v>
      </c>
      <c r="F15" s="81">
        <f>data!E219</f>
        <v>42041104.499999978</v>
      </c>
    </row>
    <row r="16" ht="20.1" customHeight="1">
      <c r="A16" s="77">
        <v>10</v>
      </c>
      <c r="B16" s="81" t="s">
        <v>615</v>
      </c>
      <c r="C16" s="81">
        <f>data!B220</f>
        <v>404327871.50000006</v>
      </c>
      <c r="D16" s="81">
        <f>data!C234</f>
        <v>0</v>
      </c>
      <c r="E16" s="81">
        <f>data!D234</f>
        <v>0</v>
      </c>
      <c r="F16" s="81">
        <f>data!E220</f>
        <v>451776011.16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0</v>
      </c>
      <c r="D24" s="81">
        <f>data!C225</f>
        <v>0</v>
      </c>
      <c r="E24" s="81">
        <f>data!D225</f>
        <v>0</v>
      </c>
      <c r="F24" s="81">
        <f>data!E225</f>
        <v>0</v>
      </c>
    </row>
    <row r="25" ht="20.1" customHeight="1">
      <c r="A25" s="77">
        <v>13</v>
      </c>
      <c r="B25" s="81" t="s">
        <v>396</v>
      </c>
      <c r="C25" s="81">
        <f>data!B226</f>
        <v>6886996.4399999995</v>
      </c>
      <c r="D25" s="81">
        <f>data!C226</f>
        <v>161104.77</v>
      </c>
      <c r="E25" s="81">
        <f>data!D226</f>
        <v>0</v>
      </c>
      <c r="F25" s="81">
        <f>data!E226</f>
        <v>7048101.209999999</v>
      </c>
    </row>
    <row r="26" ht="20.1" customHeight="1">
      <c r="A26" s="77">
        <v>14</v>
      </c>
      <c r="B26" s="81" t="s">
        <v>886</v>
      </c>
      <c r="C26" s="81">
        <f>data!B227</f>
        <v>126589050.17999984</v>
      </c>
      <c r="D26" s="81">
        <f>data!C227</f>
        <v>4265107.92</v>
      </c>
      <c r="E26" s="81">
        <f>data!D227</f>
        <v>0</v>
      </c>
      <c r="F26" s="81">
        <f>data!E227</f>
        <v>130854158.09999985</v>
      </c>
    </row>
    <row r="27" ht="20.1" customHeight="1">
      <c r="A27" s="77">
        <v>15</v>
      </c>
      <c r="B27" s="81" t="s">
        <v>887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ht="20.1" customHeight="1">
      <c r="A28" s="77">
        <v>16</v>
      </c>
      <c r="B28" s="81" t="s">
        <v>888</v>
      </c>
      <c r="C28" s="81">
        <f>data!B229</f>
        <v>50662145.250000089</v>
      </c>
      <c r="D28" s="81">
        <f>data!C229</f>
        <v>3662730.55</v>
      </c>
      <c r="E28" s="81">
        <f>data!D229</f>
        <v>95903.7</v>
      </c>
      <c r="F28" s="81">
        <f>data!E229</f>
        <v>54228972.100000083</v>
      </c>
    </row>
    <row r="29" ht="20.1" customHeight="1">
      <c r="A29" s="77">
        <v>17</v>
      </c>
      <c r="B29" s="81" t="s">
        <v>889</v>
      </c>
      <c r="C29" s="81">
        <f>data!B230</f>
        <v>86310566.909999728</v>
      </c>
      <c r="D29" s="81">
        <f>data!C230</f>
        <v>8034364.33</v>
      </c>
      <c r="E29" s="81">
        <f>data!D230</f>
        <v>30165.15</v>
      </c>
      <c r="F29" s="81">
        <f>data!E230</f>
        <v>94314766.08999972</v>
      </c>
    </row>
    <row r="30" ht="20.1" customHeight="1">
      <c r="A30" s="77">
        <v>18</v>
      </c>
      <c r="B30" s="81" t="s">
        <v>401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ht="20.1" customHeight="1">
      <c r="A31" s="77">
        <v>19</v>
      </c>
      <c r="B31" s="81" t="s">
        <v>890</v>
      </c>
      <c r="C31" s="81">
        <f>data!B232</f>
        <v>2874099.4199999995</v>
      </c>
      <c r="D31" s="81">
        <f>data!C232</f>
        <v>429685.91</v>
      </c>
      <c r="E31" s="81">
        <f>data!D232</f>
        <v>0</v>
      </c>
      <c r="F31" s="81">
        <f>data!E232</f>
        <v>3303785.3299999996</v>
      </c>
    </row>
    <row r="32" ht="20.1" customHeight="1">
      <c r="A32" s="77">
        <v>20</v>
      </c>
      <c r="B32" s="81" t="s">
        <v>615</v>
      </c>
      <c r="C32" s="81">
        <f>data!B233</f>
        <v>273322858.19999969</v>
      </c>
      <c r="D32" s="81">
        <f>data!C233</f>
        <v>16552993.48</v>
      </c>
      <c r="E32" s="81">
        <f>data!D233</f>
        <v>126068.85</v>
      </c>
      <c r="F32" s="81">
        <f>data!E233</f>
        <v>289749782.82999963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PeaceHealth St Joseph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14231493.26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855367799.45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283709034.96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8269138.58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35413584.53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122574919.23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5038891.04</v>
      </c>
    </row>
    <row r="13" ht="20.1" customHeight="1">
      <c r="A13" s="77">
        <v>9</v>
      </c>
      <c r="B13" s="81"/>
      <c r="C13" s="81" t="s">
        <v>897</v>
      </c>
      <c r="D13" s="81">
        <f>data!D245</f>
        <v>1310373367.79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28030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12107447.51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16135663.98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28243111.490000002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676352.02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676352.02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PeaceHealth St Joseph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0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288823074.79</v>
      </c>
    </row>
    <row r="9" ht="20.1" customHeight="1">
      <c r="A9" s="188">
        <v>5</v>
      </c>
      <c r="B9" s="190" t="s">
        <v>907</v>
      </c>
      <c r="C9" s="190">
        <f>data!C269</f>
        <v>192327303</v>
      </c>
    </row>
    <row r="10" ht="20.1" customHeight="1">
      <c r="A10" s="188">
        <v>6</v>
      </c>
      <c r="B10" s="190" t="s">
        <v>908</v>
      </c>
      <c r="C10" s="190">
        <f>data!C270</f>
        <v>0</v>
      </c>
    </row>
    <row r="11" ht="20.1" customHeight="1">
      <c r="A11" s="188">
        <v>7</v>
      </c>
      <c r="B11" s="190" t="s">
        <v>909</v>
      </c>
      <c r="C11" s="190">
        <f>data!C271</f>
        <v>0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0</v>
      </c>
    </row>
    <row r="14" ht="20.1" customHeight="1">
      <c r="A14" s="188">
        <v>10</v>
      </c>
      <c r="B14" s="190" t="s">
        <v>433</v>
      </c>
      <c r="C14" s="190">
        <f>data!C274</f>
        <v>0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96495771.790000021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0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913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394</v>
      </c>
      <c r="C25" s="190">
        <f>data!C283</f>
        <v>17510348.75</v>
      </c>
    </row>
    <row r="26" ht="20.1" customHeight="1">
      <c r="A26" s="188">
        <v>22</v>
      </c>
      <c r="B26" s="190" t="s">
        <v>395</v>
      </c>
      <c r="C26" s="190">
        <f>data!C284</f>
        <v>8190668.1799999988</v>
      </c>
    </row>
    <row r="27" ht="20.1" customHeight="1">
      <c r="A27" s="188">
        <v>23</v>
      </c>
      <c r="B27" s="190" t="s">
        <v>396</v>
      </c>
      <c r="C27" s="190">
        <f>data!C285</f>
        <v>173934982.58000016</v>
      </c>
    </row>
    <row r="28" ht="20.1" customHeight="1">
      <c r="A28" s="188">
        <v>24</v>
      </c>
      <c r="B28" s="190" t="s">
        <v>915</v>
      </c>
      <c r="C28" s="190">
        <f>data!C286</f>
        <v>0</v>
      </c>
    </row>
    <row r="29" ht="20.1" customHeight="1">
      <c r="A29" s="188">
        <v>25</v>
      </c>
      <c r="B29" s="190" t="s">
        <v>398</v>
      </c>
      <c r="C29" s="190">
        <f>data!C287</f>
        <v>80146428.08</v>
      </c>
    </row>
    <row r="30" ht="20.1" customHeight="1">
      <c r="A30" s="188">
        <v>26</v>
      </c>
      <c r="B30" s="190" t="s">
        <v>442</v>
      </c>
      <c r="C30" s="190">
        <f>data!C288</f>
        <v>124893120.30999988</v>
      </c>
    </row>
    <row r="31" ht="20.1" customHeight="1">
      <c r="A31" s="188">
        <v>27</v>
      </c>
      <c r="B31" s="190" t="s">
        <v>401</v>
      </c>
      <c r="C31" s="190">
        <f>data!C289</f>
        <v>5059358.7600000007</v>
      </c>
    </row>
    <row r="32" ht="20.1" customHeight="1">
      <c r="A32" s="188">
        <v>28</v>
      </c>
      <c r="B32" s="190" t="s">
        <v>402</v>
      </c>
      <c r="C32" s="190">
        <f>data!C290</f>
        <v>42041104.499999978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289749782.82999969</v>
      </c>
    </row>
    <row r="35" ht="20.1" customHeight="1">
      <c r="A35" s="188">
        <v>31</v>
      </c>
      <c r="B35" s="190" t="s">
        <v>917</v>
      </c>
      <c r="C35" s="190">
        <f>data!D293</f>
        <v>162026228.33000034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0</v>
      </c>
    </row>
    <row r="41" ht="20.1" customHeight="1">
      <c r="A41" s="188">
        <v>37</v>
      </c>
      <c r="B41" s="190" t="s">
        <v>437</v>
      </c>
      <c r="C41" s="190">
        <f>data!C298</f>
        <v>89259781</v>
      </c>
    </row>
    <row r="42" ht="20.1" customHeight="1">
      <c r="A42" s="188">
        <v>38</v>
      </c>
      <c r="B42" s="190" t="s">
        <v>921</v>
      </c>
      <c r="C42" s="190">
        <f>data!D299</f>
        <v>89259781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452</v>
      </c>
      <c r="C45" s="190">
        <f>data!C302</f>
        <v>0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0</v>
      </c>
    </row>
    <row r="49" ht="20.1" customHeight="1">
      <c r="A49" s="188">
        <v>45</v>
      </c>
      <c r="B49" s="190" t="s">
        <v>924</v>
      </c>
      <c r="C49" s="190">
        <f>data!D306</f>
        <v>0</v>
      </c>
    </row>
    <row r="50" ht="20.1" customHeight="1">
      <c r="A50" s="193">
        <v>46</v>
      </c>
      <c r="B50" s="194" t="s">
        <v>925</v>
      </c>
      <c r="C50" s="190">
        <f>data!D308</f>
        <v>347781781.12000036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PeaceHealth St Joseph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0</v>
      </c>
    </row>
    <row r="60" ht="20.1" customHeight="1">
      <c r="A60" s="188">
        <v>4</v>
      </c>
      <c r="B60" s="190" t="s">
        <v>930</v>
      </c>
      <c r="C60" s="190">
        <f>data!C316</f>
        <v>0</v>
      </c>
    </row>
    <row r="61" ht="20.1" customHeight="1">
      <c r="A61" s="188">
        <v>5</v>
      </c>
      <c r="B61" s="190" t="s">
        <v>463</v>
      </c>
      <c r="C61" s="190">
        <f>data!C317</f>
        <v>0</v>
      </c>
    </row>
    <row r="62" ht="20.1" customHeight="1">
      <c r="A62" s="188">
        <v>6</v>
      </c>
      <c r="B62" s="190" t="s">
        <v>931</v>
      </c>
      <c r="C62" s="190">
        <f>data!C318</f>
        <v>17730555.040000014</v>
      </c>
    </row>
    <row r="63" ht="20.1" customHeight="1">
      <c r="A63" s="188">
        <v>7</v>
      </c>
      <c r="B63" s="190" t="s">
        <v>932</v>
      </c>
      <c r="C63" s="190">
        <f>data!C319</f>
        <v>4456458.2000000011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0</v>
      </c>
    </row>
    <row r="67" ht="20.1" customHeight="1">
      <c r="A67" s="188">
        <v>11</v>
      </c>
      <c r="B67" s="190" t="s">
        <v>933</v>
      </c>
      <c r="C67" s="190">
        <f>data!C323</f>
        <v>0</v>
      </c>
    </row>
    <row r="68" ht="20.1" customHeight="1">
      <c r="A68" s="188">
        <v>12</v>
      </c>
      <c r="B68" s="190" t="s">
        <v>934</v>
      </c>
      <c r="C68" s="190">
        <f>data!D324</f>
        <v>22187013.240000017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0</v>
      </c>
    </row>
    <row r="74" ht="20.1" customHeight="1">
      <c r="A74" s="188">
        <v>18</v>
      </c>
      <c r="B74" s="190" t="s">
        <v>937</v>
      </c>
      <c r="C74" s="190">
        <f>data!D329</f>
        <v>0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0</v>
      </c>
    </row>
    <row r="81" ht="20.1" customHeight="1">
      <c r="A81" s="188">
        <v>25</v>
      </c>
      <c r="B81" s="190" t="s">
        <v>481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0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0</v>
      </c>
    </row>
    <row r="85" ht="20.1" customHeight="1">
      <c r="A85" s="188">
        <v>29</v>
      </c>
      <c r="B85" s="190" t="s">
        <v>615</v>
      </c>
      <c r="C85" s="190">
        <f>data!D339</f>
        <v>0</v>
      </c>
    </row>
    <row r="86" ht="20.1" customHeight="1">
      <c r="A86" s="188">
        <v>30</v>
      </c>
      <c r="B86" s="190" t="s">
        <v>941</v>
      </c>
      <c r="C86" s="190">
        <f>data!D340</f>
        <v>0</v>
      </c>
    </row>
    <row r="87" ht="20.1" customHeight="1">
      <c r="A87" s="188">
        <v>31</v>
      </c>
      <c r="B87" s="190" t="s">
        <v>942</v>
      </c>
      <c r="C87" s="190">
        <f>data!D341</f>
        <v>0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325594767.88000035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325594767.88000035</v>
      </c>
    </row>
    <row r="103" ht="20.1" customHeight="1">
      <c r="A103" s="188">
        <v>47</v>
      </c>
      <c r="B103" s="190" t="s">
        <v>950</v>
      </c>
      <c r="C103" s="190">
        <f>data!D352</f>
        <v>347781781.12000036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PeaceHealth St Joseph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954630868.83</v>
      </c>
    </row>
    <row r="112" ht="20.1" customHeight="1">
      <c r="A112" s="188">
        <v>3</v>
      </c>
      <c r="B112" s="190" t="s">
        <v>498</v>
      </c>
      <c r="C112" s="190">
        <f>data!C359</f>
        <v>1097294805.32</v>
      </c>
    </row>
    <row r="113" ht="20.1" customHeight="1">
      <c r="A113" s="188">
        <v>4</v>
      </c>
      <c r="B113" s="190" t="s">
        <v>954</v>
      </c>
      <c r="C113" s="190">
        <f>data!D360</f>
        <v>2051925674.15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14231493.26</v>
      </c>
    </row>
    <row r="117" ht="20.1" customHeight="1">
      <c r="A117" s="188">
        <v>8</v>
      </c>
      <c r="B117" s="190" t="s">
        <v>501</v>
      </c>
      <c r="C117" s="203">
        <f>data!C363</f>
        <v>1310373367.79</v>
      </c>
    </row>
    <row r="118" ht="20.1" customHeight="1">
      <c r="A118" s="188">
        <v>9</v>
      </c>
      <c r="B118" s="190" t="s">
        <v>957</v>
      </c>
      <c r="C118" s="203">
        <f>data!C364</f>
        <v>28243111.490000002</v>
      </c>
    </row>
    <row r="119" ht="20.1" customHeight="1">
      <c r="A119" s="188">
        <v>10</v>
      </c>
      <c r="B119" s="190" t="s">
        <v>958</v>
      </c>
      <c r="C119" s="203">
        <f>data!C365</f>
        <v>676352.02</v>
      </c>
    </row>
    <row r="120" ht="20.1" customHeight="1">
      <c r="A120" s="188">
        <v>11</v>
      </c>
      <c r="B120" s="190" t="s">
        <v>902</v>
      </c>
      <c r="C120" s="203">
        <f>data!D366</f>
        <v>1353524324.56</v>
      </c>
    </row>
    <row r="121" ht="20.1" customHeight="1">
      <c r="A121" s="188">
        <v>12</v>
      </c>
      <c r="B121" s="190" t="s">
        <v>959</v>
      </c>
      <c r="C121" s="203">
        <f>data!D367</f>
        <v>698401349.59000015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960</v>
      </c>
      <c r="B125" s="206" t="s">
        <v>507</v>
      </c>
      <c r="C125" s="205">
        <f>data!C370</f>
        <v>0</v>
      </c>
    </row>
    <row r="126" ht="20.1" customHeight="1">
      <c r="A126" s="209" t="s">
        <v>961</v>
      </c>
      <c r="B126" s="206" t="s">
        <v>508</v>
      </c>
      <c r="C126" s="205">
        <f>data!C371</f>
        <v>0</v>
      </c>
    </row>
    <row r="127" ht="20.1" customHeight="1">
      <c r="A127" s="209" t="s">
        <v>962</v>
      </c>
      <c r="B127" s="206" t="s">
        <v>509</v>
      </c>
      <c r="C127" s="205">
        <f>data!C372</f>
        <v>0</v>
      </c>
    </row>
    <row r="128" ht="20.1" customHeight="1">
      <c r="A128" s="209" t="s">
        <v>963</v>
      </c>
      <c r="B128" s="206" t="s">
        <v>510</v>
      </c>
      <c r="C128" s="205">
        <f>data!C373</f>
        <v>0</v>
      </c>
    </row>
    <row r="129" ht="20.1" customHeight="1">
      <c r="A129" s="209" t="s">
        <v>964</v>
      </c>
      <c r="B129" s="206" t="s">
        <v>511</v>
      </c>
      <c r="C129" s="205">
        <f>data!C374</f>
        <v>0</v>
      </c>
    </row>
    <row r="130" ht="20.1" customHeight="1">
      <c r="A130" s="209" t="s">
        <v>965</v>
      </c>
      <c r="B130" s="206" t="s">
        <v>512</v>
      </c>
      <c r="C130" s="205">
        <f>data!C375</f>
        <v>0</v>
      </c>
    </row>
    <row r="131" ht="20.1" customHeight="1">
      <c r="A131" s="209" t="s">
        <v>966</v>
      </c>
      <c r="B131" s="206" t="s">
        <v>513</v>
      </c>
      <c r="C131" s="205">
        <f>data!C376</f>
        <v>0</v>
      </c>
    </row>
    <row r="132" ht="20.1" customHeight="1">
      <c r="A132" s="209" t="s">
        <v>967</v>
      </c>
      <c r="B132" s="206" t="s">
        <v>514</v>
      </c>
      <c r="C132" s="205">
        <f>data!C377</f>
        <v>0</v>
      </c>
    </row>
    <row r="133" ht="20.1" customHeight="1">
      <c r="A133" s="209" t="s">
        <v>968</v>
      </c>
      <c r="B133" s="206" t="s">
        <v>515</v>
      </c>
      <c r="C133" s="205">
        <f>data!C378</f>
        <v>0</v>
      </c>
    </row>
    <row r="134" ht="20.1" customHeight="1">
      <c r="A134" s="209" t="s">
        <v>969</v>
      </c>
      <c r="B134" s="206" t="s">
        <v>516</v>
      </c>
      <c r="C134" s="205">
        <f>data!C379</f>
        <v>0</v>
      </c>
    </row>
    <row r="135" ht="20.1" customHeight="1">
      <c r="A135" s="209" t="s">
        <v>970</v>
      </c>
      <c r="B135" s="206" t="s">
        <v>517</v>
      </c>
      <c r="C135" s="205">
        <f>data!C380</f>
        <v>7298496.2799999993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7298496.2799999993</v>
      </c>
    </row>
    <row r="138" ht="20.1" customHeight="1">
      <c r="A138" s="188">
        <v>18</v>
      </c>
      <c r="B138" s="190" t="s">
        <v>972</v>
      </c>
      <c r="C138" s="203">
        <f>data!D384</f>
        <v>705699845.87000012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305737400.83000004</v>
      </c>
    </row>
    <row r="142" ht="20.1" customHeight="1">
      <c r="A142" s="188">
        <v>22</v>
      </c>
      <c r="B142" s="190" t="s">
        <v>11</v>
      </c>
      <c r="C142" s="203">
        <f>data!C390</f>
        <v>68312416.33</v>
      </c>
    </row>
    <row r="143" ht="20.1" customHeight="1">
      <c r="A143" s="188">
        <v>23</v>
      </c>
      <c r="B143" s="190" t="s">
        <v>264</v>
      </c>
      <c r="C143" s="203">
        <f>data!C391</f>
        <v>13008044.53</v>
      </c>
    </row>
    <row r="144" ht="20.1" customHeight="1">
      <c r="A144" s="188">
        <v>24</v>
      </c>
      <c r="B144" s="190" t="s">
        <v>265</v>
      </c>
      <c r="C144" s="203">
        <f>data!C392</f>
        <v>115384641.89999998</v>
      </c>
    </row>
    <row r="145" ht="20.1" customHeight="1">
      <c r="A145" s="188">
        <v>25</v>
      </c>
      <c r="B145" s="190" t="s">
        <v>974</v>
      </c>
      <c r="C145" s="203">
        <f>data!C393</f>
        <v>4099392.07</v>
      </c>
    </row>
    <row r="146" ht="20.1" customHeight="1">
      <c r="A146" s="188">
        <v>26</v>
      </c>
      <c r="B146" s="190" t="s">
        <v>975</v>
      </c>
      <c r="C146" s="203">
        <f>data!C394</f>
        <v>122085147.11</v>
      </c>
    </row>
    <row r="147" ht="20.1" customHeight="1">
      <c r="A147" s="188">
        <v>27</v>
      </c>
      <c r="B147" s="190" t="s">
        <v>16</v>
      </c>
      <c r="C147" s="203">
        <f>data!C395</f>
        <v>38402382.01</v>
      </c>
    </row>
    <row r="148" ht="20.1" customHeight="1">
      <c r="A148" s="188">
        <v>28</v>
      </c>
      <c r="B148" s="190" t="s">
        <v>976</v>
      </c>
      <c r="C148" s="203">
        <f>data!C396</f>
        <v>9520438.39</v>
      </c>
    </row>
    <row r="149" ht="20.1" customHeight="1">
      <c r="A149" s="188">
        <v>29</v>
      </c>
      <c r="B149" s="190" t="s">
        <v>528</v>
      </c>
      <c r="C149" s="203">
        <f>data!C397</f>
        <v>4920018.1099999994</v>
      </c>
    </row>
    <row r="150" ht="20.1" customHeight="1">
      <c r="A150" s="188">
        <v>30</v>
      </c>
      <c r="B150" s="190" t="s">
        <v>977</v>
      </c>
      <c r="C150" s="203">
        <f>data!C398</f>
        <v>18473795.319999997</v>
      </c>
    </row>
    <row r="151" ht="20.1" customHeight="1">
      <c r="A151" s="188">
        <v>31</v>
      </c>
      <c r="B151" s="190" t="s">
        <v>530</v>
      </c>
      <c r="C151" s="203">
        <f>data!C399</f>
        <v>132627.83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1957696.4799999998</v>
      </c>
    </row>
    <row r="167" ht="20.1" customHeight="1">
      <c r="A167" s="188">
        <v>34</v>
      </c>
      <c r="B167" s="190" t="s">
        <v>994</v>
      </c>
      <c r="C167" s="203">
        <f>data!D416</f>
        <v>702034000.91000009</v>
      </c>
    </row>
    <row r="168" ht="20.1" customHeight="1">
      <c r="A168" s="188">
        <v>35</v>
      </c>
      <c r="B168" s="190" t="s">
        <v>995</v>
      </c>
      <c r="C168" s="203">
        <f>data!D417</f>
        <v>3665844.9600000381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-324361.55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3341483.4100000383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3341483.4100000383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PeaceHealth St Joseph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10880</v>
      </c>
      <c r="D9" s="287">
        <f>data!D59</f>
        <v>9401</v>
      </c>
      <c r="E9" s="287">
        <f>data!E59</f>
        <v>47632</v>
      </c>
      <c r="F9" s="287">
        <f>data!F59</f>
        <v>0</v>
      </c>
      <c r="G9" s="287">
        <f>data!G59</f>
        <v>0</v>
      </c>
      <c r="H9" s="287">
        <f>data!H59</f>
        <v>4689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108.63143329876353</v>
      </c>
      <c r="D10" s="294">
        <f>data!D60</f>
        <v>68.725029060954625</v>
      </c>
      <c r="E10" s="294">
        <f>data!E60</f>
        <v>326.90738961032258</v>
      </c>
      <c r="F10" s="294">
        <f>data!F60</f>
        <v>0</v>
      </c>
      <c r="G10" s="294">
        <f>data!G60</f>
        <v>0</v>
      </c>
      <c r="H10" s="294">
        <f>data!H60</f>
        <v>30.967749252403841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18363628.29</v>
      </c>
      <c r="D11" s="287">
        <f>data!D61</f>
        <v>7732107.2</v>
      </c>
      <c r="E11" s="287">
        <f>data!E61</f>
        <v>41113692.98</v>
      </c>
      <c r="F11" s="287">
        <f>data!F61</f>
        <v>0</v>
      </c>
      <c r="G11" s="287">
        <f>data!G61</f>
        <v>0</v>
      </c>
      <c r="H11" s="287">
        <f>data!H61</f>
        <v>4265069.38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2682162</v>
      </c>
      <c r="D12" s="287">
        <f>data!D62</f>
        <v>1862751</v>
      </c>
      <c r="E12" s="287">
        <f>data!E62</f>
        <v>7812887</v>
      </c>
      <c r="F12" s="287">
        <f>data!F62</f>
        <v>0</v>
      </c>
      <c r="G12" s="287">
        <f>data!G62</f>
        <v>0</v>
      </c>
      <c r="H12" s="287">
        <f>data!H62</f>
        <v>876536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176360.38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1481694.7</v>
      </c>
      <c r="D14" s="287">
        <f>data!D64</f>
        <v>599858.45</v>
      </c>
      <c r="E14" s="287">
        <f>data!E64</f>
        <v>3470162</v>
      </c>
      <c r="F14" s="287">
        <f>data!F64</f>
        <v>0</v>
      </c>
      <c r="G14" s="287">
        <f>data!G64</f>
        <v>0</v>
      </c>
      <c r="H14" s="287">
        <f>data!H64</f>
        <v>77873.36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115</v>
      </c>
      <c r="D15" s="287">
        <f>data!D65</f>
        <v>0</v>
      </c>
      <c r="E15" s="287">
        <f>data!E65</f>
        <v>1348.43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1300379.02</v>
      </c>
      <c r="D16" s="287">
        <f>data!D66</f>
        <v>34.700000000000728</v>
      </c>
      <c r="E16" s="287">
        <f>data!E66</f>
        <v>35399.44</v>
      </c>
      <c r="F16" s="287">
        <f>data!F66</f>
        <v>0</v>
      </c>
      <c r="G16" s="287">
        <f>data!G66</f>
        <v>0</v>
      </c>
      <c r="H16" s="287">
        <f>data!H66</f>
        <v>4356.4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213300</v>
      </c>
      <c r="D17" s="287">
        <f>data!D67</f>
        <v>107316</v>
      </c>
      <c r="E17" s="287">
        <f>data!E67</f>
        <v>333553</v>
      </c>
      <c r="F17" s="287">
        <f>data!F67</f>
        <v>0</v>
      </c>
      <c r="G17" s="287">
        <f>data!G67</f>
        <v>44541</v>
      </c>
      <c r="H17" s="287">
        <f>data!H67</f>
        <v>9851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21248.49</v>
      </c>
      <c r="D18" s="287">
        <f>data!D68</f>
        <v>23418.25</v>
      </c>
      <c r="E18" s="287">
        <f>data!E68</f>
        <v>137824.85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12836.58</v>
      </c>
      <c r="D19" s="287">
        <f>data!D69</f>
        <v>7412.18</v>
      </c>
      <c r="E19" s="287">
        <f>data!E69</f>
        <v>23140.69</v>
      </c>
      <c r="F19" s="287">
        <f>data!F69</f>
        <v>0</v>
      </c>
      <c r="G19" s="287">
        <f>data!G69</f>
        <v>0</v>
      </c>
      <c r="H19" s="287">
        <f>data!H69</f>
        <v>12157.970000000001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-2984.47</v>
      </c>
      <c r="D20" s="287">
        <f>-data!D84</f>
        <v>-4983.91</v>
      </c>
      <c r="E20" s="287">
        <f>-data!E84</f>
        <v>-7711.99</v>
      </c>
      <c r="F20" s="287">
        <f>-data!F84</f>
        <v>0</v>
      </c>
      <c r="G20" s="287">
        <f>-data!G84</f>
        <v>0</v>
      </c>
      <c r="H20" s="287">
        <f>-data!H84</f>
        <v>-5374.66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24072379.609999996</v>
      </c>
      <c r="D21" s="287">
        <f>data!D85</f>
        <v>10327913.869999997</v>
      </c>
      <c r="E21" s="287">
        <f>data!E85</f>
        <v>52920296.399999991</v>
      </c>
      <c r="F21" s="287">
        <f>data!F85</f>
        <v>0</v>
      </c>
      <c r="G21" s="287">
        <f>data!G85</f>
        <v>44541</v>
      </c>
      <c r="H21" s="287">
        <f>data!H85</f>
        <v>5416829.83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>
        <f>+data!M668</f>
        <v>10724039</v>
      </c>
      <c r="D23" s="295">
        <f>+data!M669</f>
        <v>6609900</v>
      </c>
      <c r="E23" s="295">
        <f>+data!M670</f>
        <v>34575106</v>
      </c>
      <c r="F23" s="295">
        <f>+data!M671</f>
        <v>0</v>
      </c>
      <c r="G23" s="295">
        <f>+data!M672</f>
        <v>220282</v>
      </c>
      <c r="H23" s="295">
        <f>+data!M673</f>
        <v>3158467</v>
      </c>
      <c r="I23" s="295">
        <f>+data!M674</f>
        <v>0</v>
      </c>
    </row>
    <row r="24" ht="20.1" customHeight="1">
      <c r="A24" s="279">
        <v>19</v>
      </c>
      <c r="B24" s="295" t="s">
        <v>1013</v>
      </c>
      <c r="C24" s="287">
        <f>data!C87</f>
        <v>77746968.5</v>
      </c>
      <c r="D24" s="287">
        <f>data!D87</f>
        <v>46947817</v>
      </c>
      <c r="E24" s="287">
        <f>data!E87</f>
        <v>256763518</v>
      </c>
      <c r="F24" s="287">
        <f>data!F87</f>
        <v>0</v>
      </c>
      <c r="G24" s="287">
        <f>data!G87</f>
        <v>0</v>
      </c>
      <c r="H24" s="287">
        <f>data!H87</f>
        <v>18756899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1033432</v>
      </c>
      <c r="D25" s="287">
        <f>data!D88</f>
        <v>969473</v>
      </c>
      <c r="E25" s="287">
        <f>data!E88</f>
        <v>20424615.35</v>
      </c>
      <c r="F25" s="287">
        <f>data!F88</f>
        <v>0</v>
      </c>
      <c r="G25" s="287">
        <f>data!G88</f>
        <v>0</v>
      </c>
      <c r="H25" s="287">
        <f>data!H88</f>
        <v>1143167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78780400.5</v>
      </c>
      <c r="D26" s="287">
        <f>data!D89</f>
        <v>47917290</v>
      </c>
      <c r="E26" s="287">
        <f>data!E89</f>
        <v>277188133.35</v>
      </c>
      <c r="F26" s="287">
        <f>data!F89</f>
        <v>0</v>
      </c>
      <c r="G26" s="287">
        <f>data!G89</f>
        <v>0</v>
      </c>
      <c r="H26" s="287">
        <f>data!H89</f>
        <v>19900066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17831.46</v>
      </c>
      <c r="D28" s="287">
        <f>data!D90</f>
        <v>13567.939999999999</v>
      </c>
      <c r="E28" s="287">
        <f>data!E90</f>
        <v>72105.38</v>
      </c>
      <c r="F28" s="287">
        <f>data!F90</f>
        <v>0</v>
      </c>
      <c r="G28" s="287">
        <f>data!G90</f>
        <v>1991</v>
      </c>
      <c r="H28" s="287">
        <f>data!H90</f>
        <v>7739.793333333334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17039</v>
      </c>
      <c r="D29" s="287">
        <f>data!D91</f>
        <v>25854</v>
      </c>
      <c r="E29" s="287">
        <f>data!E91</f>
        <v>154182</v>
      </c>
      <c r="F29" s="287">
        <f>data!F91</f>
        <v>0</v>
      </c>
      <c r="G29" s="287">
        <f>data!G91</f>
        <v>0</v>
      </c>
      <c r="H29" s="287">
        <f>data!H91</f>
        <v>14235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3573.2414616954024</v>
      </c>
      <c r="D30" s="287">
        <f>data!D92</f>
        <v>2718.8758384224011</v>
      </c>
      <c r="E30" s="287">
        <f>data!E92</f>
        <v>14449.177657202632</v>
      </c>
      <c r="F30" s="287">
        <f>data!F92</f>
        <v>0</v>
      </c>
      <c r="G30" s="287">
        <f>data!G92</f>
        <v>259.89108633488087</v>
      </c>
      <c r="H30" s="287">
        <f>data!H92</f>
        <v>1276.7711354732908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69047</v>
      </c>
      <c r="D31" s="287">
        <f>data!D93</f>
        <v>91586</v>
      </c>
      <c r="E31" s="287">
        <f>data!E93</f>
        <v>563675</v>
      </c>
      <c r="F31" s="287">
        <f>data!F93</f>
        <v>0</v>
      </c>
      <c r="G31" s="287">
        <f>data!G93</f>
        <v>0</v>
      </c>
      <c r="H31" s="287">
        <f>data!H93</f>
        <v>16177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68.7988520259274</v>
      </c>
      <c r="D32" s="294">
        <f>data!D94</f>
        <v>46.643186122081055</v>
      </c>
      <c r="E32" s="294">
        <f>data!E94</f>
        <v>200.24809765763075</v>
      </c>
      <c r="F32" s="294">
        <f>data!F94</f>
        <v>0</v>
      </c>
      <c r="G32" s="294">
        <f>data!G94</f>
        <v>0</v>
      </c>
      <c r="H32" s="294">
        <f>data!H94</f>
        <v>13.212069406078317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PeaceHealth St Joseph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3820</v>
      </c>
      <c r="G41" s="287">
        <f>data!N59</f>
        <v>0</v>
      </c>
      <c r="H41" s="287">
        <f>data!O59</f>
        <v>1881</v>
      </c>
      <c r="I41" s="287">
        <f>data!P59</f>
        <v>861787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36.925870709993148</v>
      </c>
      <c r="G42" s="294">
        <f>data!N60</f>
        <v>24.865908653846152</v>
      </c>
      <c r="H42" s="294">
        <f>data!O60</f>
        <v>49.075545135054952</v>
      </c>
      <c r="I42" s="294">
        <f>data!P60</f>
        <v>56.96925976081716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4476210.23</v>
      </c>
      <c r="G43" s="287">
        <f>data!N61</f>
        <v>175079.88</v>
      </c>
      <c r="H43" s="287">
        <f>data!O61</f>
        <v>6677903.67</v>
      </c>
      <c r="I43" s="287">
        <f>data!P61</f>
        <v>7213986.18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1033923</v>
      </c>
      <c r="G44" s="287">
        <f>data!N62</f>
        <v>17677</v>
      </c>
      <c r="H44" s="287">
        <f>data!O62</f>
        <v>1581849</v>
      </c>
      <c r="I44" s="287">
        <f>data!P62</f>
        <v>1495837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5858841.14</v>
      </c>
      <c r="H45" s="287">
        <f>data!O63</f>
        <v>0</v>
      </c>
      <c r="I45" s="287">
        <f>data!P63</f>
        <v>88725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218907.69</v>
      </c>
      <c r="G46" s="287">
        <f>data!N64</f>
        <v>77262.58</v>
      </c>
      <c r="H46" s="287">
        <f>data!O64</f>
        <v>991802.95</v>
      </c>
      <c r="I46" s="287">
        <f>data!P64</f>
        <v>19577476.05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44582.67</v>
      </c>
      <c r="G47" s="287">
        <f>data!N65</f>
        <v>1004.83</v>
      </c>
      <c r="H47" s="287">
        <f>data!O65</f>
        <v>0</v>
      </c>
      <c r="I47" s="287">
        <f>data!P65</f>
        <v>0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261772.41000000003</v>
      </c>
      <c r="G48" s="287">
        <f>data!N66</f>
        <v>-1068535.53</v>
      </c>
      <c r="H48" s="287">
        <f>data!O66</f>
        <v>8523.5999999999985</v>
      </c>
      <c r="I48" s="287">
        <f>data!P66</f>
        <v>1629357.73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45204</v>
      </c>
      <c r="G49" s="287">
        <f>data!N67</f>
        <v>8000707</v>
      </c>
      <c r="H49" s="287">
        <f>data!O67</f>
        <v>73121</v>
      </c>
      <c r="I49" s="287">
        <f>data!P67</f>
        <v>1689612</v>
      </c>
    </row>
    <row r="50" ht="20.1" customHeight="1">
      <c r="A50" s="279">
        <v>13</v>
      </c>
      <c r="B50" s="287" t="s">
        <v>1009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16166.36</v>
      </c>
      <c r="G50" s="287">
        <f>data!N68</f>
        <v>0</v>
      </c>
      <c r="H50" s="287">
        <f>data!O68</f>
        <v>13845.61</v>
      </c>
      <c r="I50" s="287">
        <f>data!P68</f>
        <v>95789.51</v>
      </c>
    </row>
    <row r="51" ht="20.1" customHeight="1">
      <c r="A51" s="279">
        <v>14</v>
      </c>
      <c r="B51" s="287" t="s">
        <v>1010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11777.169999999998</v>
      </c>
      <c r="G51" s="287">
        <f>data!N69</f>
        <v>0</v>
      </c>
      <c r="H51" s="287">
        <f>data!O69</f>
        <v>18294.28</v>
      </c>
      <c r="I51" s="287">
        <f>data!P69</f>
        <v>87889.34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-32993.45</v>
      </c>
      <c r="G52" s="287">
        <f>-data!N84</f>
        <v>-195166.71</v>
      </c>
      <c r="H52" s="287">
        <f>-data!O84</f>
        <v>-20616.57</v>
      </c>
      <c r="I52" s="287">
        <f>-data!P84</f>
        <v>-1435.89</v>
      </c>
    </row>
    <row r="53" ht="20.1" customHeight="1">
      <c r="A53" s="279">
        <v>16</v>
      </c>
      <c r="B53" s="295" t="s">
        <v>1011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6075550.080000001</v>
      </c>
      <c r="G53" s="287">
        <f>data!N85</f>
        <v>12866870.189999998</v>
      </c>
      <c r="H53" s="287">
        <f>data!O85</f>
        <v>9344723.5399999972</v>
      </c>
      <c r="I53" s="287">
        <f>data!P85</f>
        <v>31877236.92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>
        <f>+data!M675</f>
        <v>11910</v>
      </c>
      <c r="D55" s="295">
        <f>+data!M676</f>
        <v>0</v>
      </c>
      <c r="E55" s="295">
        <f>+data!M677</f>
        <v>0</v>
      </c>
      <c r="F55" s="295">
        <f>+data!M678</f>
        <v>2697949</v>
      </c>
      <c r="G55" s="295">
        <f>+data!M679</f>
        <v>3015754</v>
      </c>
      <c r="H55" s="295">
        <f>+data!M680</f>
        <v>4405836</v>
      </c>
      <c r="I55" s="295">
        <f>+data!M681</f>
        <v>14605616</v>
      </c>
    </row>
    <row r="56" ht="20.1" customHeight="1">
      <c r="A56" s="279">
        <v>19</v>
      </c>
      <c r="B56" s="295" t="s">
        <v>1013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23928010.72</v>
      </c>
      <c r="I56" s="287">
        <f>data!P87</f>
        <v>98003603.9</v>
      </c>
    </row>
    <row r="57" ht="20.1" customHeight="1">
      <c r="A57" s="279">
        <v>20</v>
      </c>
      <c r="B57" s="295" t="s">
        <v>1014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3800163.59</v>
      </c>
      <c r="G57" s="287">
        <f>data!N88</f>
        <v>0</v>
      </c>
      <c r="H57" s="287">
        <f>data!O88</f>
        <v>817319.93</v>
      </c>
      <c r="I57" s="287">
        <f>data!P88</f>
        <v>121453417.9</v>
      </c>
    </row>
    <row r="58" ht="20.1" customHeight="1">
      <c r="A58" s="279">
        <v>21</v>
      </c>
      <c r="B58" s="295" t="s">
        <v>1015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3800163.59</v>
      </c>
      <c r="G58" s="287">
        <f>data!N89</f>
        <v>0</v>
      </c>
      <c r="H58" s="287">
        <f>data!O89</f>
        <v>24745330.65</v>
      </c>
      <c r="I58" s="287">
        <f>data!P89</f>
        <v>219457021.8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9479.36</v>
      </c>
      <c r="G60" s="287">
        <f>data!N90</f>
        <v>3638</v>
      </c>
      <c r="H60" s="287">
        <f>data!O90</f>
        <v>10652.2</v>
      </c>
      <c r="I60" s="287">
        <f>data!P90</f>
        <v>29801.750000000004</v>
      </c>
      <c r="K60" s="298"/>
    </row>
    <row r="61" ht="20.1" customHeight="1">
      <c r="A61" s="279">
        <v>23</v>
      </c>
      <c r="B61" s="287" t="s">
        <v>1018</v>
      </c>
      <c r="C61" s="287">
        <f>data!J91</f>
        <v>340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276</v>
      </c>
    </row>
    <row r="62" ht="20.1" customHeight="1">
      <c r="A62" s="279">
        <v>24</v>
      </c>
      <c r="B62" s="287" t="s">
        <v>1019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1534.9810186396478</v>
      </c>
      <c r="G62" s="287">
        <f>data!N92</f>
        <v>347.80934167769169</v>
      </c>
      <c r="H62" s="287">
        <f>data!O92</f>
        <v>2134.5914859619888</v>
      </c>
      <c r="I62" s="287">
        <f>data!P92</f>
        <v>5971.9646473749754</v>
      </c>
    </row>
    <row r="63" ht="20.1" customHeight="1">
      <c r="A63" s="279">
        <v>25</v>
      </c>
      <c r="B63" s="287" t="s">
        <v>1020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135683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13.749603743131875</v>
      </c>
      <c r="G64" s="294">
        <f>data!N94</f>
        <v>0</v>
      </c>
      <c r="H64" s="294">
        <f>data!O94</f>
        <v>33.1892352899313</v>
      </c>
      <c r="I64" s="294">
        <f>data!P94</f>
        <v>21.785211395261008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PeaceHealth St Joseph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2605734</v>
      </c>
      <c r="D73" s="295">
        <f>data!R59</f>
        <v>1615610</v>
      </c>
      <c r="E73" s="299"/>
      <c r="F73" s="299"/>
      <c r="G73" s="287">
        <f>data!U59</f>
        <v>866744</v>
      </c>
      <c r="H73" s="287">
        <f>data!V59</f>
        <v>39201</v>
      </c>
      <c r="I73" s="287">
        <f>data!W59</f>
        <v>4244</v>
      </c>
    </row>
    <row r="74" ht="20.1" customHeight="1">
      <c r="A74" s="279">
        <v>5</v>
      </c>
      <c r="B74" s="287" t="s">
        <v>262</v>
      </c>
      <c r="C74" s="294">
        <f>data!Q60</f>
        <v>53.616794131181294</v>
      </c>
      <c r="D74" s="294">
        <f>data!R60</f>
        <v>0.0015096153846153846</v>
      </c>
      <c r="E74" s="294">
        <f>data!S60</f>
        <v>37.777536565934057</v>
      </c>
      <c r="F74" s="294">
        <f>data!T60</f>
        <v>22.375784506524713</v>
      </c>
      <c r="G74" s="294">
        <f>data!U60</f>
        <v>74.193380326923219</v>
      </c>
      <c r="H74" s="294">
        <f>data!V60</f>
        <v>1.7418890188873606</v>
      </c>
      <c r="I74" s="294">
        <f>data!W60</f>
        <v>5.5451866454326924</v>
      </c>
    </row>
    <row r="75" ht="20.1" customHeight="1">
      <c r="A75" s="279">
        <v>6</v>
      </c>
      <c r="B75" s="287" t="s">
        <v>263</v>
      </c>
      <c r="C75" s="287">
        <f>data!Q61</f>
        <v>6909248.3</v>
      </c>
      <c r="D75" s="287">
        <f>data!R61</f>
        <v>0</v>
      </c>
      <c r="E75" s="287">
        <f>data!S61</f>
        <v>3167469.72</v>
      </c>
      <c r="F75" s="287">
        <f>data!T61</f>
        <v>2597861.21</v>
      </c>
      <c r="G75" s="287">
        <f>data!U61</f>
        <v>5633134.3</v>
      </c>
      <c r="H75" s="287">
        <f>data!V61</f>
        <v>131808.26</v>
      </c>
      <c r="I75" s="287">
        <f>data!W61</f>
        <v>596153.97</v>
      </c>
    </row>
    <row r="76" ht="20.1" customHeight="1">
      <c r="A76" s="279">
        <v>7</v>
      </c>
      <c r="B76" s="287" t="s">
        <v>11</v>
      </c>
      <c r="C76" s="287">
        <f>data!Q62</f>
        <v>1810369</v>
      </c>
      <c r="D76" s="287">
        <f>data!R62</f>
        <v>0</v>
      </c>
      <c r="E76" s="287">
        <f>data!S62</f>
        <v>473663</v>
      </c>
      <c r="F76" s="287">
        <f>data!T62</f>
        <v>675648</v>
      </c>
      <c r="G76" s="287">
        <f>data!U62</f>
        <v>1798741</v>
      </c>
      <c r="H76" s="287">
        <f>data!V62</f>
        <v>45816</v>
      </c>
      <c r="I76" s="287">
        <f>data!W62</f>
        <v>182016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997951</v>
      </c>
      <c r="E77" s="287">
        <f>data!S63</f>
        <v>0</v>
      </c>
      <c r="F77" s="287">
        <f>data!T63</f>
        <v>0</v>
      </c>
      <c r="G77" s="287">
        <f>data!U63</f>
        <v>157604.16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750256.64</v>
      </c>
      <c r="D78" s="287">
        <f>data!R64</f>
        <v>575016.87</v>
      </c>
      <c r="E78" s="287">
        <f>data!S64</f>
        <v>2915479.11</v>
      </c>
      <c r="F78" s="287">
        <f>data!T64</f>
        <v>788529.11</v>
      </c>
      <c r="G78" s="287">
        <f>data!U64</f>
        <v>1414698.82</v>
      </c>
      <c r="H78" s="287">
        <f>data!V64</f>
        <v>16.97</v>
      </c>
      <c r="I78" s="287">
        <f>data!W64</f>
        <v>97366.21</v>
      </c>
    </row>
    <row r="79" ht="20.1" customHeight="1">
      <c r="A79" s="279">
        <v>10</v>
      </c>
      <c r="B79" s="287" t="s">
        <v>525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ht="20.1" customHeight="1">
      <c r="A80" s="279">
        <v>11</v>
      </c>
      <c r="B80" s="287" t="s">
        <v>526</v>
      </c>
      <c r="C80" s="287">
        <f>data!Q66</f>
        <v>17376.17</v>
      </c>
      <c r="D80" s="287">
        <f>data!R66</f>
        <v>16758.89</v>
      </c>
      <c r="E80" s="287">
        <f>data!S66</f>
        <v>25348.59999999986</v>
      </c>
      <c r="F80" s="287">
        <f>data!T66</f>
        <v>126656.52</v>
      </c>
      <c r="G80" s="287">
        <f>data!U66</f>
        <v>8676680.58</v>
      </c>
      <c r="H80" s="287">
        <f>data!V66</f>
        <v>0.2</v>
      </c>
      <c r="I80" s="287">
        <f>data!W66</f>
        <v>2101.75</v>
      </c>
    </row>
    <row r="81" ht="20.1" customHeight="1">
      <c r="A81" s="279">
        <v>12</v>
      </c>
      <c r="B81" s="287" t="s">
        <v>16</v>
      </c>
      <c r="C81" s="287">
        <f>data!Q67</f>
        <v>4340</v>
      </c>
      <c r="D81" s="287">
        <f>data!R67</f>
        <v>7540</v>
      </c>
      <c r="E81" s="287">
        <f>data!S67</f>
        <v>173042</v>
      </c>
      <c r="F81" s="287">
        <f>data!T67</f>
        <v>35647</v>
      </c>
      <c r="G81" s="287">
        <f>data!U67</f>
        <v>18014</v>
      </c>
      <c r="H81" s="287">
        <f>data!V67</f>
        <v>15513</v>
      </c>
      <c r="I81" s="287">
        <f>data!W67</f>
        <v>419465</v>
      </c>
    </row>
    <row r="82" ht="20.1" customHeight="1">
      <c r="A82" s="279">
        <v>13</v>
      </c>
      <c r="B82" s="287" t="s">
        <v>1009</v>
      </c>
      <c r="C82" s="287">
        <f>data!Q68</f>
        <v>0</v>
      </c>
      <c r="D82" s="287">
        <f>data!R68</f>
        <v>0</v>
      </c>
      <c r="E82" s="287">
        <f>data!S68</f>
        <v>1026278.78</v>
      </c>
      <c r="F82" s="287">
        <f>data!T68</f>
        <v>1431.31</v>
      </c>
      <c r="G82" s="287">
        <f>data!U68</f>
        <v>0</v>
      </c>
      <c r="H82" s="287">
        <f>data!V68</f>
        <v>0</v>
      </c>
      <c r="I82" s="287">
        <f>data!W68</f>
        <v>0</v>
      </c>
    </row>
    <row r="83" ht="20.1" customHeight="1">
      <c r="A83" s="279">
        <v>14</v>
      </c>
      <c r="B83" s="287" t="s">
        <v>1010</v>
      </c>
      <c r="C83" s="287">
        <f>data!Q69</f>
        <v>4854.56</v>
      </c>
      <c r="D83" s="287">
        <f>data!R69</f>
        <v>3317.72</v>
      </c>
      <c r="E83" s="287">
        <f>data!S69</f>
        <v>31563.54</v>
      </c>
      <c r="F83" s="287">
        <f>data!T69</f>
        <v>9163.99</v>
      </c>
      <c r="G83" s="287">
        <f>data!U69</f>
        <v>23694.46</v>
      </c>
      <c r="H83" s="287">
        <f>data!V69</f>
        <v>0</v>
      </c>
      <c r="I83" s="287">
        <f>data!W69</f>
        <v>6559.76</v>
      </c>
    </row>
    <row r="84" ht="20.1" customHeight="1">
      <c r="A84" s="279">
        <v>15</v>
      </c>
      <c r="B84" s="287" t="s">
        <v>284</v>
      </c>
      <c r="C84" s="287">
        <f>data!Q84</f>
        <v>5513.01</v>
      </c>
      <c r="D84" s="287">
        <f>data!R84</f>
        <v>0</v>
      </c>
      <c r="E84" s="287">
        <f>data!S84</f>
        <v>-119879.56</v>
      </c>
      <c r="F84" s="287">
        <f>data!T84</f>
        <v>1485.01</v>
      </c>
      <c r="G84" s="287">
        <f>data!U84</f>
        <v>0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1011</v>
      </c>
      <c r="C85" s="287">
        <f>data!Q85</f>
        <v>9490931.660000002</v>
      </c>
      <c r="D85" s="287">
        <f>data!R85</f>
        <v>1600584.48</v>
      </c>
      <c r="E85" s="287">
        <f>data!S85</f>
        <v>7932724.31</v>
      </c>
      <c r="F85" s="287">
        <f>data!T85</f>
        <v>4233452.13</v>
      </c>
      <c r="G85" s="287">
        <f>data!U85</f>
        <v>17722567.32</v>
      </c>
      <c r="H85" s="287">
        <f>data!V85</f>
        <v>193154.43000000002</v>
      </c>
      <c r="I85" s="287">
        <f>data!W85</f>
        <v>1303662.69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>
        <f>+data!M682</f>
        <v>4149528</v>
      </c>
      <c r="D87" s="295">
        <f>+data!M683</f>
        <v>1061489</v>
      </c>
      <c r="E87" s="295">
        <f>+data!M684</f>
        <v>2875129</v>
      </c>
      <c r="F87" s="295">
        <f>+data!M685</f>
        <v>2892583</v>
      </c>
      <c r="G87" s="295">
        <f>+data!M686</f>
        <v>7366578</v>
      </c>
      <c r="H87" s="295">
        <f>+data!M687</f>
        <v>312537</v>
      </c>
      <c r="I87" s="295">
        <f>+data!M688</f>
        <v>847026</v>
      </c>
    </row>
    <row r="88" ht="20.1" customHeight="1">
      <c r="A88" s="279">
        <v>19</v>
      </c>
      <c r="B88" s="295" t="s">
        <v>1013</v>
      </c>
      <c r="C88" s="287">
        <f>data!Q87</f>
        <v>3505038</v>
      </c>
      <c r="D88" s="287">
        <f>data!R87</f>
        <v>15820932</v>
      </c>
      <c r="E88" s="287">
        <f>data!S87</f>
        <v>0</v>
      </c>
      <c r="F88" s="287">
        <f>data!T87</f>
        <v>4505109</v>
      </c>
      <c r="G88" s="287">
        <f>data!U87</f>
        <v>72019385.43</v>
      </c>
      <c r="H88" s="287">
        <f>data!V87</f>
        <v>4414276</v>
      </c>
      <c r="I88" s="287">
        <f>data!W87</f>
        <v>8491024.7</v>
      </c>
    </row>
    <row r="89" ht="20.1" customHeight="1">
      <c r="A89" s="279">
        <v>20</v>
      </c>
      <c r="B89" s="295" t="s">
        <v>1014</v>
      </c>
      <c r="C89" s="287">
        <f>data!Q88</f>
        <v>9036310</v>
      </c>
      <c r="D89" s="287">
        <f>data!R88</f>
        <v>19973441</v>
      </c>
      <c r="E89" s="287">
        <f>data!S88</f>
        <v>0</v>
      </c>
      <c r="F89" s="287">
        <f>data!T88</f>
        <v>22543301</v>
      </c>
      <c r="G89" s="287">
        <f>data!U88</f>
        <v>55946638.74</v>
      </c>
      <c r="H89" s="287">
        <f>data!V88</f>
        <v>9033942</v>
      </c>
      <c r="I89" s="287">
        <f>data!W88</f>
        <v>9031998.15</v>
      </c>
    </row>
    <row r="90" ht="20.1" customHeight="1">
      <c r="A90" s="279">
        <v>21</v>
      </c>
      <c r="B90" s="295" t="s">
        <v>1015</v>
      </c>
      <c r="C90" s="287">
        <f>data!Q89</f>
        <v>12541348</v>
      </c>
      <c r="D90" s="287">
        <f>data!R89</f>
        <v>35794373</v>
      </c>
      <c r="E90" s="287">
        <f>data!S89</f>
        <v>0</v>
      </c>
      <c r="F90" s="287">
        <f>data!T89</f>
        <v>27048410</v>
      </c>
      <c r="G90" s="287">
        <f>data!U89</f>
        <v>127966024.17000002</v>
      </c>
      <c r="H90" s="287">
        <f>data!V89</f>
        <v>13448218</v>
      </c>
      <c r="I90" s="287">
        <f>data!W89</f>
        <v>17523022.85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8316.82</v>
      </c>
      <c r="D92" s="287">
        <f>data!R90</f>
        <v>588.99</v>
      </c>
      <c r="E92" s="287">
        <f>data!S90</f>
        <v>10769.470000000001</v>
      </c>
      <c r="F92" s="287">
        <f>data!T90</f>
        <v>9707.9394520547939</v>
      </c>
      <c r="G92" s="287">
        <f>data!U90</f>
        <v>12097.759999999998</v>
      </c>
      <c r="H92" s="287">
        <f>data!V90</f>
        <v>211.85000000000002</v>
      </c>
      <c r="I92" s="287">
        <f>data!W90</f>
        <v>2373.4500000000003</v>
      </c>
    </row>
    <row r="93" ht="20.1" customHeight="1">
      <c r="A93" s="279">
        <v>23</v>
      </c>
      <c r="B93" s="287" t="s">
        <v>1018</v>
      </c>
      <c r="C93" s="287">
        <f>data!Q91</f>
        <v>163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1376.1121475754771</v>
      </c>
      <c r="D94" s="287">
        <f>data!R92</f>
        <v>118.02754729696699</v>
      </c>
      <c r="E94" s="287">
        <f>data!S92</f>
        <v>2158.0911896437415</v>
      </c>
      <c r="F94" s="287">
        <f>data!T92</f>
        <v>1616.2942183833511</v>
      </c>
      <c r="G94" s="287">
        <f>data!U92</f>
        <v>2001.7115309039639</v>
      </c>
      <c r="H94" s="287">
        <f>data!V92</f>
        <v>27.653403636385995</v>
      </c>
      <c r="I94" s="287">
        <f>data!W92</f>
        <v>309.81340977474792</v>
      </c>
    </row>
    <row r="95" ht="20.1" customHeight="1">
      <c r="A95" s="279">
        <v>25</v>
      </c>
      <c r="B95" s="287" t="s">
        <v>1020</v>
      </c>
      <c r="C95" s="287">
        <f>data!Q93</f>
        <v>0</v>
      </c>
      <c r="D95" s="287">
        <f>data!R93</f>
        <v>0</v>
      </c>
      <c r="E95" s="287">
        <f>data!S93</f>
        <v>15757</v>
      </c>
      <c r="F95" s="287">
        <f>data!T93</f>
        <v>8325</v>
      </c>
      <c r="G95" s="287">
        <f>data!U93</f>
        <v>0</v>
      </c>
      <c r="H95" s="287">
        <f>data!V93</f>
        <v>0</v>
      </c>
      <c r="I95" s="287">
        <f>data!W93</f>
        <v>11952</v>
      </c>
    </row>
    <row r="96" ht="20.1" customHeight="1">
      <c r="A96" s="279">
        <v>26</v>
      </c>
      <c r="B96" s="287" t="s">
        <v>294</v>
      </c>
      <c r="C96" s="294">
        <f>data!Q94</f>
        <v>42.836667820741781</v>
      </c>
      <c r="D96" s="294">
        <f>data!R94</f>
        <v>0</v>
      </c>
      <c r="E96" s="294">
        <f>data!S94</f>
        <v>0.17019232657967021</v>
      </c>
      <c r="F96" s="294">
        <f>data!T94</f>
        <v>18.434814114182693</v>
      </c>
      <c r="G96" s="294">
        <f>data!U94</f>
        <v>0.0038461648351648362</v>
      </c>
      <c r="H96" s="294">
        <f>data!V94</f>
        <v>0</v>
      </c>
      <c r="I96" s="294">
        <f>data!W94</f>
        <v>0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PeaceHealth St Joseph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33295</v>
      </c>
      <c r="D105" s="287">
        <f>data!Y59</f>
        <v>95492</v>
      </c>
      <c r="E105" s="287">
        <f>data!Z59</f>
        <v>21645</v>
      </c>
      <c r="F105" s="287">
        <f>data!AA59</f>
        <v>3881</v>
      </c>
      <c r="G105" s="299"/>
      <c r="H105" s="287">
        <f>data!AC59</f>
        <v>44919</v>
      </c>
      <c r="I105" s="287">
        <f>data!AD59</f>
        <v>1591</v>
      </c>
    </row>
    <row r="106" ht="20.1" customHeight="1">
      <c r="A106" s="279">
        <v>5</v>
      </c>
      <c r="B106" s="287" t="s">
        <v>262</v>
      </c>
      <c r="C106" s="294">
        <f>data!X60</f>
        <v>11.70226225635302</v>
      </c>
      <c r="D106" s="294">
        <f>data!Y60</f>
        <v>92.35158540178557</v>
      </c>
      <c r="E106" s="294">
        <f>data!Z60</f>
        <v>15.575258017342035</v>
      </c>
      <c r="F106" s="294">
        <f>data!AA60</f>
        <v>7.4464586018200629</v>
      </c>
      <c r="G106" s="294">
        <f>data!AB60</f>
        <v>75.276445015968221</v>
      </c>
      <c r="H106" s="294">
        <f>data!AC60</f>
        <v>28.388947488667583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1278722.11</v>
      </c>
      <c r="D107" s="287">
        <f>data!Y61</f>
        <v>10618515.07</v>
      </c>
      <c r="E107" s="287">
        <f>data!Z61</f>
        <v>1873292.16</v>
      </c>
      <c r="F107" s="287">
        <f>data!AA61</f>
        <v>855340.27</v>
      </c>
      <c r="G107" s="287">
        <f>data!AB61</f>
        <v>8800418.37</v>
      </c>
      <c r="H107" s="287">
        <f>data!AC61</f>
        <v>4719679.99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334210</v>
      </c>
      <c r="D108" s="287">
        <f>data!Y62</f>
        <v>2770095</v>
      </c>
      <c r="E108" s="287">
        <f>data!Z62</f>
        <v>541882</v>
      </c>
      <c r="F108" s="287">
        <f>data!AA62</f>
        <v>238498</v>
      </c>
      <c r="G108" s="287">
        <f>data!AB62</f>
        <v>2348751</v>
      </c>
      <c r="H108" s="287">
        <f>data!AC62</f>
        <v>623867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0</v>
      </c>
      <c r="E109" s="287">
        <f>data!Z63</f>
        <v>48093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468458.17</v>
      </c>
      <c r="D110" s="287">
        <f>data!Y64</f>
        <v>24530692.29</v>
      </c>
      <c r="E110" s="287">
        <f>data!Z64</f>
        <v>77229.53</v>
      </c>
      <c r="F110" s="287">
        <f>data!AA64</f>
        <v>964178.82</v>
      </c>
      <c r="G110" s="287">
        <f>data!AB64</f>
        <v>41062895</v>
      </c>
      <c r="H110" s="287">
        <f>data!AC64</f>
        <v>1253260.24</v>
      </c>
      <c r="I110" s="287">
        <f>data!AD64</f>
        <v>483.13</v>
      </c>
    </row>
    <row r="111" ht="20.1" customHeight="1">
      <c r="A111" s="279">
        <v>10</v>
      </c>
      <c r="B111" s="287" t="s">
        <v>525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6047.92</v>
      </c>
      <c r="D112" s="287">
        <f>data!Y66</f>
        <v>75953.43</v>
      </c>
      <c r="E112" s="287">
        <f>data!Z66</f>
        <v>943290.35000000009</v>
      </c>
      <c r="F112" s="287">
        <f>data!AA66</f>
        <v>33630.040000000008</v>
      </c>
      <c r="G112" s="287">
        <f>data!AB66</f>
        <v>1200764.69</v>
      </c>
      <c r="H112" s="287">
        <f>data!AC66</f>
        <v>42253.789999999994</v>
      </c>
      <c r="I112" s="287">
        <f>data!AD66</f>
        <v>1589528.06</v>
      </c>
    </row>
    <row r="113" ht="20.1" customHeight="1">
      <c r="A113" s="279">
        <v>12</v>
      </c>
      <c r="B113" s="287" t="s">
        <v>16</v>
      </c>
      <c r="C113" s="287">
        <f>data!X67</f>
        <v>66907</v>
      </c>
      <c r="D113" s="287">
        <f>data!Y67</f>
        <v>1901580</v>
      </c>
      <c r="E113" s="287">
        <f>data!Z67</f>
        <v>250971</v>
      </c>
      <c r="F113" s="287">
        <f>data!AA67</f>
        <v>190217</v>
      </c>
      <c r="G113" s="287">
        <f>data!AB67</f>
        <v>118046</v>
      </c>
      <c r="H113" s="287">
        <f>data!AC67</f>
        <v>235085</v>
      </c>
      <c r="I113" s="287">
        <f>data!AD67</f>
        <v>318</v>
      </c>
    </row>
    <row r="114" ht="20.1" customHeight="1">
      <c r="A114" s="279">
        <v>13</v>
      </c>
      <c r="B114" s="287" t="s">
        <v>1009</v>
      </c>
      <c r="C114" s="287">
        <f>data!X68</f>
        <v>0</v>
      </c>
      <c r="D114" s="287">
        <f>data!Y68</f>
        <v>125148.6</v>
      </c>
      <c r="E114" s="287">
        <f>data!Z68</f>
        <v>1072.2</v>
      </c>
      <c r="F114" s="287">
        <f>data!AA68</f>
        <v>99600</v>
      </c>
      <c r="G114" s="287">
        <f>data!AB68</f>
        <v>558137.22</v>
      </c>
      <c r="H114" s="287">
        <f>data!AC68</f>
        <v>93140.11</v>
      </c>
      <c r="I114" s="287">
        <f>data!AD68</f>
        <v>0</v>
      </c>
    </row>
    <row r="115" ht="20.1" customHeight="1">
      <c r="A115" s="279">
        <v>14</v>
      </c>
      <c r="B115" s="287" t="s">
        <v>1010</v>
      </c>
      <c r="C115" s="287">
        <f>data!X69</f>
        <v>16620.97</v>
      </c>
      <c r="D115" s="287">
        <f>data!Y69</f>
        <v>127967.31000000001</v>
      </c>
      <c r="E115" s="287">
        <f>data!Z69</f>
        <v>32669.85</v>
      </c>
      <c r="F115" s="287">
        <f>data!AA69</f>
        <v>438.70999999999913</v>
      </c>
      <c r="G115" s="287">
        <f>data!AB69</f>
        <v>27457.910000000003</v>
      </c>
      <c r="H115" s="287">
        <f>data!AC69</f>
        <v>23168.78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3494.46</v>
      </c>
      <c r="E116" s="287">
        <f>-data!Z84</f>
        <v>0</v>
      </c>
      <c r="F116" s="287">
        <f>-data!AA84</f>
        <v>0</v>
      </c>
      <c r="G116" s="287">
        <f>-data!AB84</f>
        <v>-1785130.62</v>
      </c>
      <c r="H116" s="287">
        <f>-data!AC84</f>
        <v>12104.95</v>
      </c>
      <c r="I116" s="287">
        <f>-data!AD84</f>
        <v>0</v>
      </c>
    </row>
    <row r="117" ht="20.1" customHeight="1">
      <c r="A117" s="279">
        <v>16</v>
      </c>
      <c r="B117" s="295" t="s">
        <v>1011</v>
      </c>
      <c r="C117" s="287">
        <f>data!X85</f>
        <v>2170966.1700000004</v>
      </c>
      <c r="D117" s="287">
        <f>data!Y85</f>
        <v>40153446.160000004</v>
      </c>
      <c r="E117" s="287">
        <f>data!Z85</f>
        <v>3768500.0900000003</v>
      </c>
      <c r="F117" s="287">
        <f>data!AA85</f>
        <v>2381902.84</v>
      </c>
      <c r="G117" s="287">
        <f>data!AB85</f>
        <v>52331339.569999993</v>
      </c>
      <c r="H117" s="287">
        <f>data!AC85</f>
        <v>7002559.8600000013</v>
      </c>
      <c r="I117" s="287">
        <f>data!AD85</f>
        <v>1590329.19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>
        <f>+data!M689</f>
        <v>2775932</v>
      </c>
      <c r="D119" s="295">
        <f>+data!M690</f>
        <v>16398645</v>
      </c>
      <c r="E119" s="295">
        <f>+data!M691</f>
        <v>2980538</v>
      </c>
      <c r="F119" s="295">
        <f>+data!M692</f>
        <v>1451609</v>
      </c>
      <c r="G119" s="295">
        <f>+data!M693</f>
        <v>14670773</v>
      </c>
      <c r="H119" s="295">
        <f>+data!M694</f>
        <v>2247109</v>
      </c>
      <c r="I119" s="295">
        <f>+data!M695</f>
        <v>498589</v>
      </c>
    </row>
    <row r="120" ht="20.1" customHeight="1">
      <c r="A120" s="279">
        <v>19</v>
      </c>
      <c r="B120" s="295" t="s">
        <v>1013</v>
      </c>
      <c r="C120" s="287">
        <f>data!X87</f>
        <v>42278819.59</v>
      </c>
      <c r="D120" s="287">
        <f>data!Y87</f>
        <v>111560651.03</v>
      </c>
      <c r="E120" s="287">
        <f>data!Z87</f>
        <v>1008967</v>
      </c>
      <c r="F120" s="287">
        <f>data!AA87</f>
        <v>2036852.2</v>
      </c>
      <c r="G120" s="287">
        <f>data!AB87</f>
        <v>61543438.74</v>
      </c>
      <c r="H120" s="287">
        <f>data!AC87</f>
        <v>32242365</v>
      </c>
      <c r="I120" s="287">
        <f>data!AD87</f>
        <v>3130757</v>
      </c>
    </row>
    <row r="121" ht="20.1" customHeight="1">
      <c r="A121" s="279">
        <v>20</v>
      </c>
      <c r="B121" s="295" t="s">
        <v>1014</v>
      </c>
      <c r="C121" s="287">
        <f>data!X88</f>
        <v>70324321.42</v>
      </c>
      <c r="D121" s="287">
        <f>data!Y88</f>
        <v>176913976.77</v>
      </c>
      <c r="E121" s="287">
        <f>data!Z88</f>
        <v>50095119</v>
      </c>
      <c r="F121" s="287">
        <f>data!AA88</f>
        <v>18359381.6</v>
      </c>
      <c r="G121" s="287">
        <f>data!AB88</f>
        <v>122079867.91</v>
      </c>
      <c r="H121" s="287">
        <f>data!AC88</f>
        <v>2118150</v>
      </c>
      <c r="I121" s="287">
        <f>data!AD88</f>
        <v>197087</v>
      </c>
    </row>
    <row r="122" ht="20.1" customHeight="1">
      <c r="A122" s="279">
        <v>21</v>
      </c>
      <c r="B122" s="295" t="s">
        <v>1015</v>
      </c>
      <c r="C122" s="287">
        <f>data!X89</f>
        <v>112603141.01</v>
      </c>
      <c r="D122" s="287">
        <f>data!Y89</f>
        <v>288474627.8</v>
      </c>
      <c r="E122" s="287">
        <f>data!Z89</f>
        <v>51104086</v>
      </c>
      <c r="F122" s="287">
        <f>data!AA89</f>
        <v>20396233.8</v>
      </c>
      <c r="G122" s="287">
        <f>data!AB89</f>
        <v>183623306.65</v>
      </c>
      <c r="H122" s="287">
        <f>data!AC89</f>
        <v>34360515</v>
      </c>
      <c r="I122" s="287">
        <f>data!AD89</f>
        <v>3327844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2113.87</v>
      </c>
      <c r="D124" s="287">
        <f>data!Y90</f>
        <v>20373.960000000003</v>
      </c>
      <c r="E124" s="287">
        <f>data!Z90</f>
        <v>11828</v>
      </c>
      <c r="F124" s="287">
        <f>data!AA90</f>
        <v>5448.95</v>
      </c>
      <c r="G124" s="287">
        <f>data!AB90</f>
        <v>4005.9</v>
      </c>
      <c r="H124" s="287">
        <f>data!AC90</f>
        <v>1528.6100000000001</v>
      </c>
      <c r="I124" s="287">
        <f>data!AD90</f>
        <v>1045.86</v>
      </c>
    </row>
    <row r="125" ht="20.1" customHeight="1">
      <c r="A125" s="279">
        <v>23</v>
      </c>
      <c r="B125" s="287" t="s">
        <v>1018</v>
      </c>
      <c r="C125" s="287">
        <f>data!X91</f>
        <v>17</v>
      </c>
      <c r="D125" s="287">
        <f>data!Y91</f>
        <v>0</v>
      </c>
      <c r="E125" s="287">
        <f>data!Z91</f>
        <v>0</v>
      </c>
      <c r="F125" s="287">
        <f>data!AA91</f>
        <v>58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349.76375410257447</v>
      </c>
      <c r="D126" s="287">
        <f>data!Y92</f>
        <v>3504.0055293282003</v>
      </c>
      <c r="E126" s="287">
        <f>data!Z92</f>
        <v>1543.9436309236421</v>
      </c>
      <c r="F126" s="287">
        <f>data!AA92</f>
        <v>326.81063292703993</v>
      </c>
      <c r="G126" s="287">
        <f>data!AB92</f>
        <v>522.90190996931165</v>
      </c>
      <c r="H126" s="287">
        <f>data!AC92</f>
        <v>199.53395955919751</v>
      </c>
      <c r="I126" s="287">
        <f>data!AD92</f>
        <v>136.51918209653366</v>
      </c>
    </row>
    <row r="127" ht="20.1" customHeight="1">
      <c r="A127" s="279">
        <v>25</v>
      </c>
      <c r="B127" s="287" t="s">
        <v>1020</v>
      </c>
      <c r="C127" s="287">
        <f>data!X93</f>
        <v>11840</v>
      </c>
      <c r="D127" s="287">
        <f>data!Y93</f>
        <v>170626</v>
      </c>
      <c r="E127" s="287">
        <f>data!Z93</f>
        <v>0</v>
      </c>
      <c r="F127" s="287">
        <f>data!AA93</f>
        <v>0</v>
      </c>
      <c r="G127" s="287">
        <f>data!AB93</f>
        <v>7462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19.293208301339277</v>
      </c>
      <c r="E128" s="294">
        <f>data!Z94</f>
        <v>-0.036830038804945044</v>
      </c>
      <c r="F128" s="294">
        <f>data!AA94</f>
        <v>1.8012973404876396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PeaceHealth St Joseph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170307</v>
      </c>
      <c r="D137" s="287">
        <f>data!AF59</f>
        <v>0</v>
      </c>
      <c r="E137" s="287">
        <f>data!AG59</f>
        <v>63526</v>
      </c>
      <c r="F137" s="287">
        <f>data!AH59</f>
        <v>0</v>
      </c>
      <c r="G137" s="287">
        <f>data!AI59</f>
        <v>8816</v>
      </c>
      <c r="H137" s="287">
        <f>data!AJ59</f>
        <v>403591</v>
      </c>
      <c r="I137" s="287">
        <f>data!AK59</f>
        <v>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68.784040924622261</v>
      </c>
      <c r="D138" s="294">
        <f>data!AF60</f>
        <v>0</v>
      </c>
      <c r="E138" s="294">
        <f>data!AG60</f>
        <v>114.34404382924443</v>
      </c>
      <c r="F138" s="294">
        <f>data!AH60</f>
        <v>0</v>
      </c>
      <c r="G138" s="294">
        <f>data!AI60</f>
        <v>67.631932663688318</v>
      </c>
      <c r="H138" s="294">
        <f>data!AJ60</f>
        <v>579.27417116179254</v>
      </c>
      <c r="I138" s="294">
        <f>data!AK60</f>
        <v>0</v>
      </c>
    </row>
    <row r="139" ht="20.1" customHeight="1">
      <c r="A139" s="279">
        <v>6</v>
      </c>
      <c r="B139" s="287" t="s">
        <v>263</v>
      </c>
      <c r="C139" s="287">
        <f>data!AE61</f>
        <v>6632687.37</v>
      </c>
      <c r="D139" s="287">
        <f>data!AF61</f>
        <v>0</v>
      </c>
      <c r="E139" s="287">
        <f>data!AG61</f>
        <v>16157623.18</v>
      </c>
      <c r="F139" s="287">
        <f>data!AH61</f>
        <v>0</v>
      </c>
      <c r="G139" s="287">
        <f>data!AI61</f>
        <v>7123917.4</v>
      </c>
      <c r="H139" s="287">
        <f>data!AJ61</f>
        <v>90247229.62</v>
      </c>
      <c r="I139" s="287">
        <f>data!AK61</f>
        <v>0</v>
      </c>
    </row>
    <row r="140" ht="20.1" customHeight="1">
      <c r="A140" s="279">
        <v>7</v>
      </c>
      <c r="B140" s="287" t="s">
        <v>11</v>
      </c>
      <c r="C140" s="287">
        <f>data!AE62</f>
        <v>1876525</v>
      </c>
      <c r="D140" s="287">
        <f>data!AF62</f>
        <v>0</v>
      </c>
      <c r="E140" s="287">
        <f>data!AG62</f>
        <v>3012463</v>
      </c>
      <c r="F140" s="287">
        <f>data!AH62</f>
        <v>0</v>
      </c>
      <c r="G140" s="287">
        <f>data!AI62</f>
        <v>2026276</v>
      </c>
      <c r="H140" s="287">
        <f>data!AJ62</f>
        <v>19409375</v>
      </c>
      <c r="I140" s="287">
        <f>data!AK62</f>
        <v>0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1011370</v>
      </c>
      <c r="F141" s="287">
        <f>data!AH63</f>
        <v>0</v>
      </c>
      <c r="G141" s="287">
        <f>data!AI63</f>
        <v>0</v>
      </c>
      <c r="H141" s="287">
        <f>data!AJ63</f>
        <v>3511355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140961.35</v>
      </c>
      <c r="D142" s="287">
        <f>data!AF64</f>
        <v>0</v>
      </c>
      <c r="E142" s="287">
        <f>data!AG64</f>
        <v>2123427.8</v>
      </c>
      <c r="F142" s="287">
        <f>data!AH64</f>
        <v>0</v>
      </c>
      <c r="G142" s="287">
        <f>data!AI64</f>
        <v>1266998.16</v>
      </c>
      <c r="H142" s="287">
        <f>data!AJ64</f>
        <v>5084923.91</v>
      </c>
      <c r="I142" s="287">
        <f>data!AK64</f>
        <v>0</v>
      </c>
    </row>
    <row r="143" ht="20.1" customHeight="1">
      <c r="A143" s="279">
        <v>10</v>
      </c>
      <c r="B143" s="287" t="s">
        <v>525</v>
      </c>
      <c r="C143" s="287">
        <f>data!AE65</f>
        <v>10.36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41188.78</v>
      </c>
      <c r="I143" s="287">
        <f>data!AK65</f>
        <v>0</v>
      </c>
    </row>
    <row r="144" ht="20.1" customHeight="1">
      <c r="A144" s="279">
        <v>11</v>
      </c>
      <c r="B144" s="287" t="s">
        <v>526</v>
      </c>
      <c r="C144" s="287">
        <f>data!AE66</f>
        <v>29926.02</v>
      </c>
      <c r="D144" s="287">
        <f>data!AF66</f>
        <v>0</v>
      </c>
      <c r="E144" s="287">
        <f>data!AG66</f>
        <v>1583270.35</v>
      </c>
      <c r="F144" s="287">
        <f>data!AH66</f>
        <v>0</v>
      </c>
      <c r="G144" s="287">
        <f>data!AI66</f>
        <v>427246.25</v>
      </c>
      <c r="H144" s="287">
        <f>data!AJ66</f>
        <v>3591812.13</v>
      </c>
      <c r="I144" s="287">
        <f>data!AK66</f>
        <v>0</v>
      </c>
    </row>
    <row r="145" ht="20.1" customHeight="1">
      <c r="A145" s="279">
        <v>12</v>
      </c>
      <c r="B145" s="287" t="s">
        <v>16</v>
      </c>
      <c r="C145" s="287">
        <f>data!AE67</f>
        <v>58330</v>
      </c>
      <c r="D145" s="287">
        <f>data!AF67</f>
        <v>0</v>
      </c>
      <c r="E145" s="287">
        <f>data!AG67</f>
        <v>85845</v>
      </c>
      <c r="F145" s="287">
        <f>data!AH67</f>
        <v>0</v>
      </c>
      <c r="G145" s="287">
        <f>data!AI67</f>
        <v>118446</v>
      </c>
      <c r="H145" s="287">
        <f>data!AJ67</f>
        <v>267351</v>
      </c>
      <c r="I145" s="287">
        <f>data!AK67</f>
        <v>0</v>
      </c>
    </row>
    <row r="146" ht="20.1" customHeight="1">
      <c r="A146" s="279">
        <v>13</v>
      </c>
      <c r="B146" s="287" t="s">
        <v>1009</v>
      </c>
      <c r="C146" s="287">
        <f>data!AE68</f>
        <v>0</v>
      </c>
      <c r="D146" s="287">
        <f>data!AF68</f>
        <v>0</v>
      </c>
      <c r="E146" s="287">
        <f>data!AG68</f>
        <v>14249.92</v>
      </c>
      <c r="F146" s="287">
        <f>data!AH68</f>
        <v>0</v>
      </c>
      <c r="G146" s="287">
        <f>data!AI68</f>
        <v>20681.39</v>
      </c>
      <c r="H146" s="287">
        <f>data!AJ68</f>
        <v>2277608.59</v>
      </c>
      <c r="I146" s="287">
        <f>data!AK68</f>
        <v>0</v>
      </c>
    </row>
    <row r="147" ht="20.1" customHeight="1">
      <c r="A147" s="279">
        <v>14</v>
      </c>
      <c r="B147" s="287" t="s">
        <v>1010</v>
      </c>
      <c r="C147" s="287">
        <f>data!AE69</f>
        <v>19889.36</v>
      </c>
      <c r="D147" s="287">
        <f>data!AF69</f>
        <v>0</v>
      </c>
      <c r="E147" s="287">
        <f>data!AG69</f>
        <v>43788.1</v>
      </c>
      <c r="F147" s="287">
        <f>data!AH69</f>
        <v>0</v>
      </c>
      <c r="G147" s="287">
        <f>data!AI69</f>
        <v>15799.470000000001</v>
      </c>
      <c r="H147" s="287">
        <f>data!AJ69</f>
        <v>196083.94999999998</v>
      </c>
      <c r="I147" s="287">
        <f>data!AK69</f>
        <v>0</v>
      </c>
    </row>
    <row r="148" ht="20.1" customHeight="1">
      <c r="A148" s="279">
        <v>15</v>
      </c>
      <c r="B148" s="287" t="s">
        <v>284</v>
      </c>
      <c r="C148" s="287">
        <f>-data!AE84</f>
        <v>-52952.23</v>
      </c>
      <c r="D148" s="287">
        <f>-data!AF84</f>
        <v>0</v>
      </c>
      <c r="E148" s="287">
        <f>-data!AG84</f>
        <v>-38942.98</v>
      </c>
      <c r="F148" s="287">
        <f>-data!AH84</f>
        <v>0</v>
      </c>
      <c r="G148" s="287">
        <f>-data!AI84</f>
        <v>-1839.07</v>
      </c>
      <c r="H148" s="287">
        <f>-data!AJ84</f>
        <v>-7406567.76</v>
      </c>
      <c r="I148" s="287">
        <f>-data!AK84</f>
        <v>0</v>
      </c>
    </row>
    <row r="149" ht="20.1" customHeight="1">
      <c r="A149" s="279">
        <v>16</v>
      </c>
      <c r="B149" s="295" t="s">
        <v>1011</v>
      </c>
      <c r="C149" s="287">
        <f>data!AE85</f>
        <v>8705377.2299999986</v>
      </c>
      <c r="D149" s="287">
        <f>data!AF85</f>
        <v>0</v>
      </c>
      <c r="E149" s="287">
        <f>data!AG85</f>
        <v>23993094.370000005</v>
      </c>
      <c r="F149" s="287">
        <f>data!AH85</f>
        <v>0</v>
      </c>
      <c r="G149" s="287">
        <f>data!AI85</f>
        <v>10997525.600000002</v>
      </c>
      <c r="H149" s="287">
        <f>data!AJ85</f>
        <v>117220360.22</v>
      </c>
      <c r="I149" s="287">
        <f>data!AK85</f>
        <v>0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>
        <f>+data!M696</f>
        <v>4746069</v>
      </c>
      <c r="D151" s="295">
        <f>+data!M697</f>
        <v>0</v>
      </c>
      <c r="E151" s="295">
        <f>+data!M698</f>
        <v>14648760</v>
      </c>
      <c r="F151" s="295">
        <f>+data!M699</f>
        <v>0</v>
      </c>
      <c r="G151" s="295">
        <f>+data!M700</f>
        <v>5146645</v>
      </c>
      <c r="H151" s="295">
        <f>+data!M701</f>
        <v>40759662</v>
      </c>
      <c r="I151" s="295">
        <f>+data!M702</f>
        <v>0</v>
      </c>
    </row>
    <row r="152" ht="20.1" customHeight="1">
      <c r="A152" s="279">
        <v>19</v>
      </c>
      <c r="B152" s="295" t="s">
        <v>1013</v>
      </c>
      <c r="C152" s="287">
        <f>data!AE87</f>
        <v>14265287</v>
      </c>
      <c r="D152" s="287">
        <f>data!AF87</f>
        <v>0</v>
      </c>
      <c r="E152" s="287">
        <f>data!AG87</f>
        <v>50510204</v>
      </c>
      <c r="F152" s="287">
        <f>data!AH87</f>
        <v>0</v>
      </c>
      <c r="G152" s="287">
        <f>data!AI87</f>
        <v>5036904.42</v>
      </c>
      <c r="H152" s="287">
        <f>data!AJ87</f>
        <v>78095</v>
      </c>
      <c r="I152" s="287">
        <f>data!AK87</f>
        <v>0</v>
      </c>
    </row>
    <row r="153" ht="20.1" customHeight="1">
      <c r="A153" s="279">
        <v>20</v>
      </c>
      <c r="B153" s="295" t="s">
        <v>1014</v>
      </c>
      <c r="C153" s="287">
        <f>data!AE88</f>
        <v>15596665.04</v>
      </c>
      <c r="D153" s="287">
        <f>data!AF88</f>
        <v>0</v>
      </c>
      <c r="E153" s="287">
        <f>data!AG88</f>
        <v>148375763.5</v>
      </c>
      <c r="F153" s="287">
        <f>data!AH88</f>
        <v>0</v>
      </c>
      <c r="G153" s="287">
        <f>data!AI88</f>
        <v>7097429.07</v>
      </c>
      <c r="H153" s="287">
        <f>data!AJ88</f>
        <v>183046667.91</v>
      </c>
      <c r="I153" s="287">
        <f>data!AK88</f>
        <v>0</v>
      </c>
    </row>
    <row r="154" ht="20.1" customHeight="1">
      <c r="A154" s="279">
        <v>21</v>
      </c>
      <c r="B154" s="295" t="s">
        <v>1015</v>
      </c>
      <c r="C154" s="287">
        <f>data!AE89</f>
        <v>29861952.04</v>
      </c>
      <c r="D154" s="287">
        <f>data!AF89</f>
        <v>0</v>
      </c>
      <c r="E154" s="287">
        <f>data!AG89</f>
        <v>198885967.5</v>
      </c>
      <c r="F154" s="287">
        <f>data!AH89</f>
        <v>0</v>
      </c>
      <c r="G154" s="287">
        <f>data!AI89</f>
        <v>12134333.49</v>
      </c>
      <c r="H154" s="287">
        <f>data!AJ89</f>
        <v>183124762.91</v>
      </c>
      <c r="I154" s="287">
        <f>data!AK89</f>
        <v>0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22712.056666666667</v>
      </c>
      <c r="D156" s="287">
        <f>data!AF90</f>
        <v>0</v>
      </c>
      <c r="E156" s="287">
        <f>data!AG90</f>
        <v>36036.090000000004</v>
      </c>
      <c r="F156" s="287">
        <f>data!AH90</f>
        <v>0</v>
      </c>
      <c r="G156" s="287">
        <f>data!AI90</f>
        <v>15342.079999999996</v>
      </c>
      <c r="H156" s="287">
        <f>data!AJ90</f>
        <v>111484.33333333334</v>
      </c>
      <c r="I156" s="287">
        <f>data!AK90</f>
        <v>0</v>
      </c>
    </row>
    <row r="157" ht="20.1" customHeight="1">
      <c r="A157" s="279">
        <v>23</v>
      </c>
      <c r="B157" s="287" t="s">
        <v>1018</v>
      </c>
      <c r="C157" s="287">
        <f>data!AE91</f>
        <v>0</v>
      </c>
      <c r="D157" s="287">
        <f>data!AF91</f>
        <v>0</v>
      </c>
      <c r="E157" s="287">
        <f>data!AG91</f>
        <v>6680</v>
      </c>
      <c r="F157" s="287">
        <f>data!AH91</f>
        <v>0</v>
      </c>
      <c r="G157" s="287">
        <f>data!AI91</f>
        <v>7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2749.4801685727575</v>
      </c>
      <c r="D158" s="287">
        <f>data!AF92</f>
        <v>0</v>
      </c>
      <c r="E158" s="287">
        <f>data!AG92</f>
        <v>7221.2623590769963</v>
      </c>
      <c r="F158" s="287">
        <f>data!AH92</f>
        <v>0</v>
      </c>
      <c r="G158" s="287">
        <f>data!AI92</f>
        <v>3074.3952746801319</v>
      </c>
      <c r="H158" s="287">
        <f>data!AJ92</f>
        <v>11267.176164022545</v>
      </c>
      <c r="I158" s="287">
        <f>data!AK92</f>
        <v>0</v>
      </c>
    </row>
    <row r="159" ht="20.1" customHeight="1">
      <c r="A159" s="279">
        <v>25</v>
      </c>
      <c r="B159" s="287" t="s">
        <v>1020</v>
      </c>
      <c r="C159" s="287">
        <f>data!AE93</f>
        <v>15657</v>
      </c>
      <c r="D159" s="287">
        <f>data!AF93</f>
        <v>0</v>
      </c>
      <c r="E159" s="287">
        <f>data!AG93</f>
        <v>364613</v>
      </c>
      <c r="F159" s="287">
        <f>data!AH93</f>
        <v>0</v>
      </c>
      <c r="G159" s="287">
        <f>data!AI93</f>
        <v>53844</v>
      </c>
      <c r="H159" s="287">
        <f>data!AJ93</f>
        <v>68678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67.9947316303226</v>
      </c>
      <c r="F160" s="294">
        <f>data!AH94</f>
        <v>0</v>
      </c>
      <c r="G160" s="294">
        <f>data!AI94</f>
        <v>37.046753256064562</v>
      </c>
      <c r="H160" s="294">
        <f>data!AJ94</f>
        <v>69.987486032966828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PeaceHealth St Joseph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26662</v>
      </c>
      <c r="H169" s="287">
        <f>data!AQ59</f>
        <v>559</v>
      </c>
      <c r="I169" s="287">
        <f>data!AR59</f>
        <v>68764</v>
      </c>
    </row>
    <row r="170" ht="20.1" customHeight="1">
      <c r="A170" s="279">
        <v>5</v>
      </c>
      <c r="B170" s="287" t="s">
        <v>262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16.403941037259635</v>
      </c>
      <c r="H170" s="294">
        <f>data!AQ60</f>
        <v>0</v>
      </c>
      <c r="I170" s="294">
        <f>data!AR60</f>
        <v>74.439526640625033</v>
      </c>
    </row>
    <row r="171" ht="20.1" customHeight="1">
      <c r="A171" s="279">
        <v>6</v>
      </c>
      <c r="B171" s="287" t="s">
        <v>263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2166163.99</v>
      </c>
      <c r="H171" s="287">
        <f>data!AQ61</f>
        <v>0</v>
      </c>
      <c r="I171" s="287">
        <f>data!AR61</f>
        <v>7666503.52</v>
      </c>
    </row>
    <row r="172" ht="20.1" customHeight="1">
      <c r="A172" s="279">
        <v>7</v>
      </c>
      <c r="B172" s="287" t="s">
        <v>11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584771</v>
      </c>
      <c r="H172" s="287">
        <f>data!AQ62</f>
        <v>0</v>
      </c>
      <c r="I172" s="287">
        <f>data!AR62</f>
        <v>2054437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9090.85</v>
      </c>
    </row>
    <row r="174" ht="20.1" customHeight="1">
      <c r="A174" s="279">
        <v>9</v>
      </c>
      <c r="B174" s="287" t="s">
        <v>265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531899.22</v>
      </c>
      <c r="H174" s="287">
        <f>data!AQ64</f>
        <v>267.12</v>
      </c>
      <c r="I174" s="287">
        <f>data!AR64</f>
        <v>1392768.36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4196.92</v>
      </c>
      <c r="H175" s="287">
        <f>data!AQ65</f>
        <v>0</v>
      </c>
      <c r="I175" s="287">
        <f>data!AR65</f>
        <v>10437.21</v>
      </c>
    </row>
    <row r="176" ht="20.1" customHeight="1">
      <c r="A176" s="279">
        <v>11</v>
      </c>
      <c r="B176" s="287" t="s">
        <v>526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12186</v>
      </c>
      <c r="H176" s="287">
        <f>data!AQ66</f>
        <v>52.61</v>
      </c>
      <c r="I176" s="287">
        <f>data!AR66</f>
        <v>1928399.83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31983</v>
      </c>
      <c r="H177" s="287">
        <f>data!AQ67</f>
        <v>300</v>
      </c>
      <c r="I177" s="287">
        <f>data!AR67</f>
        <v>2450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226322.5</v>
      </c>
      <c r="H178" s="287">
        <f>data!AQ68</f>
        <v>0</v>
      </c>
      <c r="I178" s="287">
        <f>data!AR68</f>
        <v>356296.86</v>
      </c>
    </row>
    <row r="179" ht="20.1" customHeight="1">
      <c r="A179" s="279">
        <v>14</v>
      </c>
      <c r="B179" s="287" t="s">
        <v>1010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12580.02</v>
      </c>
      <c r="H179" s="287">
        <f>data!AQ69</f>
        <v>0</v>
      </c>
      <c r="I179" s="287">
        <f>data!AR69</f>
        <v>443029.16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3568190.34</v>
      </c>
      <c r="H181" s="287">
        <f>data!AQ85</f>
        <v>619.73</v>
      </c>
      <c r="I181" s="287">
        <f>data!AR85</f>
        <v>13273175.819999998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1686485</v>
      </c>
      <c r="H183" s="295">
        <f>+data!M708</f>
        <v>93172</v>
      </c>
      <c r="I183" s="295">
        <f>+data!M709</f>
        <v>4424140</v>
      </c>
    </row>
    <row r="184" ht="20.1" customHeight="1">
      <c r="A184" s="279">
        <v>19</v>
      </c>
      <c r="B184" s="295" t="s">
        <v>1013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35945.6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1014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6792955.58</v>
      </c>
      <c r="H185" s="287">
        <f>data!AQ88</f>
        <v>0</v>
      </c>
      <c r="I185" s="287">
        <f>data!AR88</f>
        <v>21052566.82</v>
      </c>
    </row>
    <row r="186" ht="20.1" customHeight="1">
      <c r="A186" s="279">
        <v>21</v>
      </c>
      <c r="B186" s="295" t="s">
        <v>1015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6828901.18</v>
      </c>
      <c r="H186" s="287">
        <f>data!AQ89</f>
        <v>0</v>
      </c>
      <c r="I186" s="287">
        <f>data!AR89</f>
        <v>21052566.82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7341.333333333333</v>
      </c>
      <c r="H188" s="287">
        <f>data!AQ90</f>
        <v>987</v>
      </c>
      <c r="I188" s="287">
        <f>data!AR90</f>
        <v>4061.83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376.12264008739146</v>
      </c>
      <c r="H190" s="287">
        <f>data!AQ92</f>
        <v>25.413037085048138</v>
      </c>
      <c r="I190" s="287">
        <f>data!AR92</f>
        <v>672.0758179672639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5411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4.5120818221153849</v>
      </c>
      <c r="H192" s="294">
        <f>data!AQ94</f>
        <v>0</v>
      </c>
      <c r="I192" s="294">
        <f>data!AR94</f>
        <v>34.840742940590673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PeaceHealth St Joseph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218851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4.9809783380837933</v>
      </c>
      <c r="G202" s="294">
        <f>data!AW60</f>
        <v>0</v>
      </c>
      <c r="H202" s="294">
        <f>data!AX60</f>
        <v>0</v>
      </c>
      <c r="I202" s="294">
        <f>data!AY60</f>
        <v>65.159215686984908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383172.58</v>
      </c>
      <c r="G203" s="287">
        <f>data!AW61</f>
        <v>0</v>
      </c>
      <c r="H203" s="287">
        <f>data!AX61</f>
        <v>0</v>
      </c>
      <c r="I203" s="287">
        <f>data!AY61</f>
        <v>3194933.95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105371</v>
      </c>
      <c r="G204" s="287">
        <f>data!AW62</f>
        <v>0</v>
      </c>
      <c r="H204" s="287">
        <f>data!AX62</f>
        <v>0</v>
      </c>
      <c r="I204" s="287">
        <f>data!AY62</f>
        <v>1235682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2425.71</v>
      </c>
      <c r="G206" s="287">
        <f>data!AW64</f>
        <v>0</v>
      </c>
      <c r="H206" s="287">
        <f>data!AX64</f>
        <v>0</v>
      </c>
      <c r="I206" s="287">
        <f>data!AY64</f>
        <v>88192.67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5741.4299999999994</v>
      </c>
      <c r="G208" s="287">
        <f>data!AW66</f>
        <v>0</v>
      </c>
      <c r="H208" s="287">
        <f>data!AX66</f>
        <v>0</v>
      </c>
      <c r="I208" s="287">
        <f>data!AY66</f>
        <v>946448.3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548</v>
      </c>
      <c r="G209" s="287">
        <f>data!AW67</f>
        <v>116</v>
      </c>
      <c r="H209" s="287">
        <f>data!AX67</f>
        <v>151</v>
      </c>
      <c r="I209" s="287">
        <f>data!AY67</f>
        <v>73636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6235.46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2691.83</v>
      </c>
      <c r="G211" s="287">
        <f>data!AW69</f>
        <v>0</v>
      </c>
      <c r="H211" s="287">
        <f>data!AX69</f>
        <v>0</v>
      </c>
      <c r="I211" s="287">
        <f>data!AY69</f>
        <v>65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-578875.15</v>
      </c>
      <c r="G212" s="287">
        <f>-data!AW84</f>
        <v>0</v>
      </c>
      <c r="H212" s="287">
        <f>-data!AX84</f>
        <v>0</v>
      </c>
      <c r="I212" s="287">
        <f>-data!AY84</f>
        <v>-18368.85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-72689.139999999956</v>
      </c>
      <c r="G213" s="287">
        <f>data!AW85</f>
        <v>116</v>
      </c>
      <c r="H213" s="287">
        <f>data!AX85</f>
        <v>151</v>
      </c>
      <c r="I213" s="287">
        <f>data!AY85</f>
        <v>5520589.07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169532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37634.04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37634.04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1806.3333333333333</v>
      </c>
      <c r="G220" s="287">
        <f>data!AW90</f>
        <v>381.96</v>
      </c>
      <c r="H220" s="287">
        <f>data!AX90</f>
        <v>497.59000000000003</v>
      </c>
      <c r="I220" s="287">
        <f>data!AY90</f>
        <v>11100.733333333334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151.82978560345288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PeaceHealth St Joseph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744456.8394520547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41.0231121725618</v>
      </c>
      <c r="I234" s="294">
        <f>data!BF60</f>
        <v>46.801247756524731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2701131.78</v>
      </c>
      <c r="I235" s="287">
        <f>data!BF61</f>
        <v>2310488.08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816257</v>
      </c>
      <c r="I236" s="287">
        <f>data!BF62</f>
        <v>815086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453373.48</v>
      </c>
      <c r="I238" s="287">
        <f>data!BF64</f>
        <v>421092.1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2223751.55</v>
      </c>
      <c r="I239" s="287">
        <f>data!BF65</f>
        <v>771731</v>
      </c>
    </row>
    <row r="240" ht="20.1" customHeight="1">
      <c r="A240" s="279">
        <v>11</v>
      </c>
      <c r="B240" s="287" t="s">
        <v>526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14002064.420000002</v>
      </c>
      <c r="I240" s="287">
        <f>data!BF66</f>
        <v>2290851.23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238</v>
      </c>
      <c r="E241" s="287">
        <f>data!BB67</f>
        <v>0</v>
      </c>
      <c r="F241" s="287">
        <f>data!BC67</f>
        <v>0</v>
      </c>
      <c r="G241" s="287">
        <f>data!BD67</f>
        <v>808</v>
      </c>
      <c r="H241" s="287">
        <f>data!BE67</f>
        <v>218401</v>
      </c>
      <c r="I241" s="287">
        <f>data!BF67</f>
        <v>76880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184343.54</v>
      </c>
      <c r="I242" s="287">
        <f>data!BF68</f>
        <v>0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31245.86</v>
      </c>
      <c r="I243" s="287">
        <f>data!BF69</f>
        <v>1498.47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-8130.92</v>
      </c>
      <c r="I244" s="287">
        <f>-data!BF84</f>
        <v>0</v>
      </c>
    </row>
    <row r="245" ht="20.1" customHeight="1">
      <c r="A245" s="279">
        <v>16</v>
      </c>
      <c r="B245" s="295" t="s">
        <v>1011</v>
      </c>
      <c r="C245" s="287">
        <f>data!AZ85</f>
        <v>0</v>
      </c>
      <c r="D245" s="287">
        <f>data!BA85</f>
        <v>238</v>
      </c>
      <c r="E245" s="287">
        <f>data!BB85</f>
        <v>0</v>
      </c>
      <c r="F245" s="287">
        <f>data!BC85</f>
        <v>0</v>
      </c>
      <c r="G245" s="287">
        <f>data!BD85</f>
        <v>808</v>
      </c>
      <c r="H245" s="287">
        <f>data!BE85</f>
        <v>20622437.709999997</v>
      </c>
      <c r="I245" s="287">
        <f>data!BF85</f>
        <v>6687626.88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0</v>
      </c>
      <c r="D252" s="303">
        <f>data!BA90</f>
        <v>784.49</v>
      </c>
      <c r="E252" s="303">
        <f>data!BB90</f>
        <v>0</v>
      </c>
      <c r="F252" s="303">
        <f>data!BC90</f>
        <v>0</v>
      </c>
      <c r="G252" s="303">
        <f>data!BD90</f>
        <v>2660.2766666666662</v>
      </c>
      <c r="H252" s="303">
        <f>data!BE90</f>
        <v>87951.886666666673</v>
      </c>
      <c r="I252" s="303">
        <f>data!BF90</f>
        <v>4115.6833333333343</v>
      </c>
    </row>
    <row r="253" ht="20.1" customHeight="1">
      <c r="A253" s="279">
        <v>23</v>
      </c>
      <c r="B253" s="287" t="s">
        <v>1018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54.801952384573021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PeaceHealth St Joseph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9.191316677712889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446151.97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165354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3930.95</v>
      </c>
      <c r="D270" s="287">
        <f>data!BH64</f>
        <v>0</v>
      </c>
      <c r="E270" s="287">
        <f>data!BI64</f>
        <v>24948.29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0</v>
      </c>
      <c r="D271" s="287">
        <f>data!BH65</f>
        <v>0</v>
      </c>
      <c r="E271" s="287">
        <f>data!BI65</f>
        <v>982978.26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176.78</v>
      </c>
      <c r="D272" s="287">
        <f>data!BH66</f>
        <v>0</v>
      </c>
      <c r="E272" s="287">
        <f>data!BI66</f>
        <v>2335453.22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409</v>
      </c>
      <c r="D273" s="287">
        <f>data!BH67</f>
        <v>3092</v>
      </c>
      <c r="E273" s="287">
        <f>data!BI67</f>
        <v>881072</v>
      </c>
      <c r="F273" s="287">
        <f>data!BJ67</f>
        <v>746</v>
      </c>
      <c r="G273" s="287">
        <f>data!BK67</f>
        <v>0</v>
      </c>
      <c r="H273" s="287">
        <f>data!BL67</f>
        <v>521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0</v>
      </c>
      <c r="D274" s="287">
        <f>data!BH68</f>
        <v>0</v>
      </c>
      <c r="E274" s="287">
        <f>data!BI68</f>
        <v>3283626.81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44</v>
      </c>
      <c r="D275" s="287">
        <f>data!BH69</f>
        <v>0</v>
      </c>
      <c r="E275" s="287">
        <f>data!BI69</f>
        <v>10785.92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-1380050.37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616066.7</v>
      </c>
      <c r="D277" s="287">
        <f>data!BH85</f>
        <v>3092</v>
      </c>
      <c r="E277" s="287">
        <f>data!BI85</f>
        <v>6138814.13</v>
      </c>
      <c r="F277" s="287">
        <f>data!BJ85</f>
        <v>746</v>
      </c>
      <c r="G277" s="287">
        <f>data!BK85</f>
        <v>0</v>
      </c>
      <c r="H277" s="287">
        <f>data!BL85</f>
        <v>521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1104.9766666666665</v>
      </c>
      <c r="D284" s="303">
        <f>data!BH90</f>
        <v>10184.096666666666</v>
      </c>
      <c r="E284" s="303">
        <f>data!BI90</f>
        <v>68216.5</v>
      </c>
      <c r="F284" s="303">
        <f>data!BJ90</f>
        <v>2456.6666666666665</v>
      </c>
      <c r="G284" s="303">
        <f>data!BK90</f>
        <v>0</v>
      </c>
      <c r="H284" s="303">
        <f>data!BL90</f>
        <v>1717.2600000000002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0</v>
      </c>
      <c r="E286" s="303">
        <f>data!BI92</f>
        <v>2198.8122898403044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PeaceHealth St Joseph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27.985940924793958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4.6563201232829687</v>
      </c>
      <c r="H298" s="294">
        <f>data!BS60</f>
        <v>2.0054956043956045</v>
      </c>
      <c r="I298" s="294">
        <f>data!BT60</f>
        <v>6.8894611679258313</v>
      </c>
    </row>
    <row r="299" ht="20.1" customHeight="1">
      <c r="A299" s="279">
        <v>6</v>
      </c>
      <c r="B299" s="287" t="s">
        <v>263</v>
      </c>
      <c r="C299" s="287">
        <f>data!BN61</f>
        <v>5551843.48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289279.3</v>
      </c>
      <c r="H299" s="287">
        <f>data!BS61</f>
        <v>157434.6</v>
      </c>
      <c r="I299" s="287">
        <f>data!BT61</f>
        <v>634664.08</v>
      </c>
    </row>
    <row r="300" ht="20.1" customHeight="1">
      <c r="A300" s="279">
        <v>7</v>
      </c>
      <c r="B300" s="287" t="s">
        <v>11</v>
      </c>
      <c r="C300" s="287">
        <f>data!BN62</f>
        <v>1077135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94586</v>
      </c>
      <c r="H300" s="287">
        <f>data!BS62</f>
        <v>54442</v>
      </c>
      <c r="I300" s="287">
        <f>data!BT62</f>
        <v>166997</v>
      </c>
    </row>
    <row r="301" ht="20.1" customHeight="1">
      <c r="A301" s="279">
        <v>8</v>
      </c>
      <c r="B301" s="287" t="s">
        <v>264</v>
      </c>
      <c r="C301" s="287">
        <f>data!BN63</f>
        <v>268800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465910.59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7737.14</v>
      </c>
      <c r="I302" s="287">
        <f>data!BT64</f>
        <v>26990.22</v>
      </c>
    </row>
    <row r="303" ht="20.1" customHeight="1">
      <c r="A303" s="279">
        <v>10</v>
      </c>
      <c r="B303" s="287" t="s">
        <v>525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84500786.86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675.12</v>
      </c>
      <c r="I304" s="287">
        <f>data!BT66</f>
        <v>21272.05</v>
      </c>
    </row>
    <row r="305" ht="20.1" customHeight="1">
      <c r="A305" s="279">
        <v>12</v>
      </c>
      <c r="B305" s="287" t="s">
        <v>16</v>
      </c>
      <c r="C305" s="287">
        <f>data!BN67</f>
        <v>21857314</v>
      </c>
      <c r="D305" s="287">
        <f>data!BO67</f>
        <v>485</v>
      </c>
      <c r="E305" s="287">
        <f>data!BP67</f>
        <v>491</v>
      </c>
      <c r="F305" s="287">
        <f>data!BQ67</f>
        <v>0</v>
      </c>
      <c r="G305" s="287">
        <f>data!BR67</f>
        <v>388</v>
      </c>
      <c r="H305" s="287">
        <f>data!BS67</f>
        <v>568</v>
      </c>
      <c r="I305" s="287">
        <f>data!BT67</f>
        <v>790</v>
      </c>
    </row>
    <row r="306" ht="20.1" customHeight="1">
      <c r="A306" s="279">
        <v>13</v>
      </c>
      <c r="B306" s="287" t="s">
        <v>1009</v>
      </c>
      <c r="C306" s="287">
        <f>data!BN68</f>
        <v>73246.28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1010</v>
      </c>
      <c r="C307" s="287">
        <f>data!BN69</f>
        <v>173659.45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2476.04</v>
      </c>
      <c r="H307" s="287">
        <f>data!BS69</f>
        <v>2034.4299999999998</v>
      </c>
      <c r="I307" s="287">
        <f>data!BT69</f>
        <v>20886.87</v>
      </c>
    </row>
    <row r="308" ht="20.1" customHeight="1">
      <c r="A308" s="279">
        <v>15</v>
      </c>
      <c r="B308" s="287" t="s">
        <v>284</v>
      </c>
      <c r="C308" s="287">
        <f>-data!BN84</f>
        <v>-745713.35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-338.01</v>
      </c>
      <c r="I308" s="287">
        <f>-data!BT84</f>
        <v>-41469.48</v>
      </c>
    </row>
    <row r="309" ht="20.1" customHeight="1">
      <c r="A309" s="279">
        <v>16</v>
      </c>
      <c r="B309" s="295" t="s">
        <v>1011</v>
      </c>
      <c r="C309" s="287">
        <f>data!BN85</f>
        <v>113222982.31000002</v>
      </c>
      <c r="D309" s="287">
        <f>data!BO85</f>
        <v>485</v>
      </c>
      <c r="E309" s="287">
        <f>data!BP85</f>
        <v>491</v>
      </c>
      <c r="F309" s="287">
        <f>data!BQ85</f>
        <v>0</v>
      </c>
      <c r="G309" s="287">
        <f>data!BR85</f>
        <v>386729.33999999997</v>
      </c>
      <c r="H309" s="287">
        <f>data!BS85</f>
        <v>222553.28</v>
      </c>
      <c r="I309" s="287">
        <f>data!BT85</f>
        <v>830130.74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46491.24</v>
      </c>
      <c r="D316" s="303">
        <f>data!BO90</f>
        <v>1596.6666666666667</v>
      </c>
      <c r="E316" s="303">
        <f>data!BP90</f>
        <v>1617</v>
      </c>
      <c r="F316" s="303">
        <f>data!BQ90</f>
        <v>0</v>
      </c>
      <c r="G316" s="303">
        <f>data!BR90</f>
        <v>1277.98</v>
      </c>
      <c r="H316" s="303">
        <f>data!BS90</f>
        <v>1870.8400000000002</v>
      </c>
      <c r="I316" s="303">
        <f>data!BT90</f>
        <v>1789.8666666666668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130.69087508974567</v>
      </c>
      <c r="I318" s="303">
        <f>data!BT92</f>
        <v>125.03433803031409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PeaceHealth St Joseph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0.15041217032967019</v>
      </c>
      <c r="D330" s="294">
        <f>data!BV60</f>
        <v>0</v>
      </c>
      <c r="E330" s="294">
        <f>data!BW60</f>
        <v>4.7249361018200577</v>
      </c>
      <c r="F330" s="294">
        <f>data!BX60</f>
        <v>83.258007824519083</v>
      </c>
      <c r="G330" s="294">
        <f>data!BY60</f>
        <v>42.861631280219811</v>
      </c>
      <c r="H330" s="294">
        <f>data!BZ60</f>
        <v>31.310894344265098</v>
      </c>
      <c r="I330" s="294">
        <f>data!CA60</f>
        <v>10.136113565075528</v>
      </c>
    </row>
    <row r="331" ht="20.1" customHeight="1">
      <c r="A331" s="279">
        <v>6</v>
      </c>
      <c r="B331" s="287" t="s">
        <v>263</v>
      </c>
      <c r="C331" s="306">
        <f>data!BU61</f>
        <v>13106.64</v>
      </c>
      <c r="D331" s="306">
        <f>data!BV61</f>
        <v>0</v>
      </c>
      <c r="E331" s="306">
        <f>data!BW61</f>
        <v>646251.93</v>
      </c>
      <c r="F331" s="306">
        <f>data!BX61</f>
        <v>8697224.01</v>
      </c>
      <c r="G331" s="306">
        <f>data!BY61</f>
        <v>5319923.29</v>
      </c>
      <c r="H331" s="306">
        <f>data!BZ61</f>
        <v>3479775.21</v>
      </c>
      <c r="I331" s="306">
        <f>data!CA61</f>
        <v>1081761.35</v>
      </c>
    </row>
    <row r="332" ht="20.1" customHeight="1">
      <c r="A332" s="279">
        <v>7</v>
      </c>
      <c r="B332" s="287" t="s">
        <v>11</v>
      </c>
      <c r="C332" s="306">
        <f>data!BU62</f>
        <v>3325</v>
      </c>
      <c r="D332" s="306">
        <f>data!BV62</f>
        <v>0</v>
      </c>
      <c r="E332" s="306">
        <f>data!BW62</f>
        <v>161063</v>
      </c>
      <c r="F332" s="306">
        <f>data!BX62</f>
        <v>2035276</v>
      </c>
      <c r="G332" s="306">
        <f>data!BY62</f>
        <v>1327898</v>
      </c>
      <c r="H332" s="306">
        <f>data!BZ62</f>
        <v>943757</v>
      </c>
      <c r="I332" s="306">
        <f>data!CA62</f>
        <v>200302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85292.5</v>
      </c>
      <c r="F333" s="306">
        <f>data!BX63</f>
        <v>763075</v>
      </c>
      <c r="G333" s="306">
        <f>data!BY63</f>
        <v>31486.5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13062.27</v>
      </c>
      <c r="F334" s="306">
        <f>data!BX64</f>
        <v>1967340.23</v>
      </c>
      <c r="G334" s="306">
        <f>data!BY64</f>
        <v>163155.68</v>
      </c>
      <c r="H334" s="306">
        <f>data!BZ64</f>
        <v>5024.66</v>
      </c>
      <c r="I334" s="306">
        <f>data!CA64</f>
        <v>0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5276.41</v>
      </c>
      <c r="G335" s="306">
        <f>data!BY65</f>
        <v>12770.65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1381563.69</v>
      </c>
      <c r="G336" s="306">
        <f>data!BY66</f>
        <v>155422.28</v>
      </c>
      <c r="H336" s="306">
        <f>data!BZ66</f>
        <v>700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894</v>
      </c>
      <c r="D337" s="306">
        <f>data!BV67</f>
        <v>2480</v>
      </c>
      <c r="E337" s="306">
        <f>data!BW67</f>
        <v>1663</v>
      </c>
      <c r="F337" s="306">
        <f>data!BX67</f>
        <v>7627</v>
      </c>
      <c r="G337" s="306">
        <f>data!BY67</f>
        <v>740475</v>
      </c>
      <c r="H337" s="306">
        <f>data!BZ67</f>
        <v>0</v>
      </c>
      <c r="I337" s="306">
        <f>data!CA67</f>
        <v>427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864725.75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1010</v>
      </c>
      <c r="C339" s="306">
        <f>data!BU69</f>
        <v>11</v>
      </c>
      <c r="D339" s="306">
        <f>data!BV69</f>
        <v>0</v>
      </c>
      <c r="E339" s="306">
        <f>data!BW69</f>
        <v>12308.189999999999</v>
      </c>
      <c r="F339" s="306">
        <f>data!BX69</f>
        <v>22246.14</v>
      </c>
      <c r="G339" s="306">
        <f>data!BY69</f>
        <v>102097.67</v>
      </c>
      <c r="H339" s="306">
        <f>data!BZ69</f>
        <v>3373.74</v>
      </c>
      <c r="I339" s="306">
        <f>data!CA69</f>
        <v>0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-6428.02</v>
      </c>
      <c r="G340" s="287">
        <f>-data!BY84</f>
        <v>-65049.44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1011</v>
      </c>
      <c r="C341" s="287">
        <f>data!BU85</f>
        <v>17336.64</v>
      </c>
      <c r="D341" s="287">
        <f>data!BV85</f>
        <v>2480</v>
      </c>
      <c r="E341" s="287">
        <f>data!BW85</f>
        <v>919640.89</v>
      </c>
      <c r="F341" s="287">
        <f>data!BX85</f>
        <v>15737926.21</v>
      </c>
      <c r="G341" s="287">
        <f>data!BY85</f>
        <v>7788179.63</v>
      </c>
      <c r="H341" s="287">
        <f>data!BZ85</f>
        <v>4432630.61</v>
      </c>
      <c r="I341" s="287">
        <f>data!CA85</f>
        <v>1282490.35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1051.8899999999999</v>
      </c>
      <c r="D348" s="303">
        <f>data!BV90</f>
        <v>8169</v>
      </c>
      <c r="E348" s="303">
        <f>data!BW90</f>
        <v>2628.5366666666664</v>
      </c>
      <c r="F348" s="303">
        <f>data!BX90</f>
        <v>2447.5333333333328</v>
      </c>
      <c r="G348" s="303">
        <f>data!BY90</f>
        <v>3424.46</v>
      </c>
      <c r="H348" s="303">
        <f>data!BZ90</f>
        <v>0</v>
      </c>
      <c r="I348" s="303">
        <f>data!CA90</f>
        <v>1406.3833333333332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73.481657757024948</v>
      </c>
      <c r="D350" s="303">
        <f>data!BV92</f>
        <v>221.37616426813838</v>
      </c>
      <c r="E350" s="303">
        <f>data!BW92</f>
        <v>183.62113124166137</v>
      </c>
      <c r="F350" s="303">
        <f>data!BX92</f>
        <v>93.428798137483085</v>
      </c>
      <c r="G350" s="303">
        <f>data!BY92</f>
        <v>48.093604939110939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29063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PeaceHealth St Joseph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1.0031083787774706</v>
      </c>
      <c r="D362" s="294">
        <f>data!CC60</f>
        <v>27.984621334134633</v>
      </c>
      <c r="E362" s="309"/>
      <c r="F362" s="297"/>
      <c r="G362" s="297"/>
      <c r="H362" s="297"/>
      <c r="I362" s="310">
        <f>data!CE60</f>
        <v>2460.0616927830006</v>
      </c>
    </row>
    <row r="363" ht="20.1" customHeight="1">
      <c r="A363" s="279">
        <v>6</v>
      </c>
      <c r="B363" s="287" t="s">
        <v>263</v>
      </c>
      <c r="C363" s="306">
        <f>data!CB61</f>
        <v>55791.39</v>
      </c>
      <c r="D363" s="306">
        <f>data!CC61</f>
        <v>3581020.5700000003</v>
      </c>
      <c r="E363" s="311"/>
      <c r="F363" s="311"/>
      <c r="G363" s="311"/>
      <c r="H363" s="311"/>
      <c r="I363" s="306">
        <f>data!CE61</f>
        <v>305737400.83000004</v>
      </c>
    </row>
    <row r="364" ht="20.1" customHeight="1">
      <c r="A364" s="279">
        <v>7</v>
      </c>
      <c r="B364" s="287" t="s">
        <v>11</v>
      </c>
      <c r="C364" s="306">
        <f>data!CB62</f>
        <v>20302</v>
      </c>
      <c r="D364" s="306">
        <f>data!CC62</f>
        <v>918560</v>
      </c>
      <c r="E364" s="311"/>
      <c r="F364" s="311"/>
      <c r="G364" s="311"/>
      <c r="H364" s="311"/>
      <c r="I364" s="306">
        <f>data!CE62</f>
        <v>68312418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13008044.53</v>
      </c>
    </row>
    <row r="366" ht="20.1" customHeight="1">
      <c r="A366" s="279">
        <v>9</v>
      </c>
      <c r="B366" s="287" t="s">
        <v>265</v>
      </c>
      <c r="C366" s="306">
        <f>data!CB64</f>
        <v>2131.74</v>
      </c>
      <c r="D366" s="306">
        <f>data!CC64</f>
        <v>-195518.44</v>
      </c>
      <c r="E366" s="311"/>
      <c r="F366" s="311"/>
      <c r="G366" s="311"/>
      <c r="H366" s="311"/>
      <c r="I366" s="306">
        <f>data!CE64</f>
        <v>115384641.89999998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4099392.07</v>
      </c>
    </row>
    <row r="368" ht="20.1" customHeight="1">
      <c r="A368" s="279">
        <v>11</v>
      </c>
      <c r="B368" s="287" t="s">
        <v>526</v>
      </c>
      <c r="C368" s="306">
        <f>data!CB66</f>
        <v>262.39</v>
      </c>
      <c r="D368" s="306">
        <f>data!CC66</f>
        <v>-6056842.61</v>
      </c>
      <c r="E368" s="311"/>
      <c r="F368" s="311"/>
      <c r="G368" s="311"/>
      <c r="H368" s="311"/>
      <c r="I368" s="306">
        <f>data!CE66</f>
        <v>122085147.11</v>
      </c>
    </row>
    <row r="369" ht="20.1" customHeight="1">
      <c r="A369" s="279">
        <v>12</v>
      </c>
      <c r="B369" s="287" t="s">
        <v>16</v>
      </c>
      <c r="C369" s="306">
        <f>data!CB67</f>
        <v>7643</v>
      </c>
      <c r="D369" s="306">
        <f>data!CC67</f>
        <v>5923</v>
      </c>
      <c r="E369" s="311"/>
      <c r="F369" s="311"/>
      <c r="G369" s="311"/>
      <c r="H369" s="311"/>
      <c r="I369" s="306">
        <f>data!CE67</f>
        <v>38402381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9520438.3899999987</v>
      </c>
    </row>
    <row r="371" ht="20.1" customHeight="1">
      <c r="A371" s="279">
        <v>14</v>
      </c>
      <c r="B371" s="287" t="s">
        <v>1010</v>
      </c>
      <c r="C371" s="306">
        <f>data!CB69</f>
        <v>337.6</v>
      </c>
      <c r="D371" s="306">
        <f>data!CC69</f>
        <v>359778.44</v>
      </c>
      <c r="E371" s="306">
        <f>data!CD69</f>
        <v>23526441.259999994</v>
      </c>
      <c r="F371" s="311"/>
      <c r="G371" s="311"/>
      <c r="H371" s="311"/>
      <c r="I371" s="306">
        <f>data!CE69</f>
        <v>32782634.019999996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-72170.88</v>
      </c>
      <c r="E372" s="287">
        <f>-data!CD84</f>
        <v>5638466.83</v>
      </c>
      <c r="F372" s="297"/>
      <c r="G372" s="297"/>
      <c r="H372" s="297"/>
      <c r="I372" s="287">
        <f>-data!CE84</f>
        <v>-7298496.2799999993</v>
      </c>
    </row>
    <row r="373" ht="20.1" customHeight="1">
      <c r="A373" s="279">
        <v>16</v>
      </c>
      <c r="B373" s="295" t="s">
        <v>1011</v>
      </c>
      <c r="C373" s="306">
        <f>data!CB85</f>
        <v>86468.12000000001</v>
      </c>
      <c r="D373" s="306">
        <f>data!CC85</f>
        <v>-1459249.9200000004</v>
      </c>
      <c r="E373" s="306">
        <f>data!CD85</f>
        <v>29164908.089999996</v>
      </c>
      <c r="F373" s="311"/>
      <c r="G373" s="311"/>
      <c r="H373" s="311"/>
      <c r="I373" s="287">
        <f>data!CE85</f>
        <v>694735505.29000008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954630868.83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1097294805.32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2051925674.15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21902.443333333333</v>
      </c>
      <c r="D380" s="303">
        <f>data!CC90</f>
        <v>621.51</v>
      </c>
      <c r="E380" s="297"/>
      <c r="F380" s="297"/>
      <c r="G380" s="297"/>
      <c r="H380" s="297"/>
      <c r="I380" s="287">
        <f>data!CE90</f>
        <v>744456.8394520547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218851</v>
      </c>
    </row>
    <row r="382" ht="20.1" customHeight="1">
      <c r="A382" s="279">
        <v>24</v>
      </c>
      <c r="B382" s="287" t="s">
        <v>1019</v>
      </c>
      <c r="C382" s="303">
        <f>data!CB92</f>
        <v>2295.051543026314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77420.633320714274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1639396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694.511247351463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1068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1069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8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1070</v>
      </c>
      <c r="D114" s="20"/>
      <c r="E114" s="20"/>
    </row>
    <row r="115">
      <c r="A115" s="20" t="s">
        <v>310</v>
      </c>
      <c r="B115" s="46" t="s">
        <v>299</v>
      </c>
      <c r="C115" s="47" t="s">
        <v>1070</v>
      </c>
      <c r="D115" s="20"/>
      <c r="E115" s="20"/>
    </row>
    <row r="116">
      <c r="A116" s="20" t="s">
        <v>328</v>
      </c>
      <c r="B116" s="46" t="s">
        <v>299</v>
      </c>
      <c r="C116" s="47" t="s">
        <v>1070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1070</v>
      </c>
      <c r="D121" s="20"/>
      <c r="E121" s="20"/>
    </row>
    <row r="122">
      <c r="A122" s="20" t="s">
        <v>333</v>
      </c>
      <c r="B122" s="46" t="s">
        <v>299</v>
      </c>
      <c r="C122" s="47" t="s">
        <v>1070</v>
      </c>
      <c r="D122" s="20"/>
      <c r="E122" s="20"/>
    </row>
    <row r="123">
      <c r="A123" s="20" t="s">
        <v>334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4" t="s">
        <v>405</v>
      </c>
      <c r="C237" s="344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145</v>
      </c>
      <c r="C2" s="12" t="str">
        <f>SUBSTITUTE(LEFT(data!C98,49),",","")</f>
        <v>PeaceHealth St Joseph Medical Center</v>
      </c>
      <c r="D2" s="12" t="str">
        <f>LEFT(data!C99,49)</f>
        <v>2901 Squalicum Parkway</v>
      </c>
      <c r="E2" s="12" t="str">
        <f>RIGHT(data!C100,100)</f>
        <v>Bellingham</v>
      </c>
      <c r="F2" s="12" t="str">
        <f>RIGHT(data!C101,100)</f>
        <v>WA</v>
      </c>
      <c r="G2" s="12" t="str">
        <f>RIGHT(data!C102,100)</f>
        <v>98225</v>
      </c>
      <c r="H2" s="12" t="str">
        <f>RIGHT(data!C103,100)</f>
        <v>Whatcom</v>
      </c>
      <c r="I2" s="12" t="str">
        <f>LEFT(data!C104,49)</f>
        <v>Charles Prosper</v>
      </c>
      <c r="J2" s="12" t="str">
        <f>LEFT(data!C105,49)</f>
        <v>Krista Touros</v>
      </c>
      <c r="K2" s="12" t="str">
        <f>LEFT(data!C107,49)</f>
        <v>360-734-5400</v>
      </c>
      <c r="L2" s="12" t="str">
        <f>LEFT(data!C107,49)</f>
        <v>360-734-5400</v>
      </c>
      <c r="M2" s="12" t="str">
        <f>LEFT(data!C109,49)</f>
        <v>Nichole Reeves</v>
      </c>
      <c r="N2" s="12" t="str">
        <f>LEFT(data!C110,49)</f>
        <v>Reeves@peacehealth.org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145</v>
      </c>
      <c r="B2" s="224" t="str">
        <f>RIGHT(data!C96,4)</f>
        <v>2022</v>
      </c>
      <c r="C2" s="16" t="s">
        <v>1169</v>
      </c>
      <c r="D2" s="223">
        <f>ROUND(data!C181,0)</f>
        <v>17279797</v>
      </c>
      <c r="E2" s="223">
        <f>ROUND(data!C182,0)</f>
        <v>407400</v>
      </c>
      <c r="F2" s="223">
        <f>ROUND(data!C183,0)</f>
        <v>1312697</v>
      </c>
      <c r="G2" s="223">
        <f>ROUND(data!C184,0)</f>
        <v>31464096</v>
      </c>
      <c r="H2" s="223">
        <f>ROUND(data!C185,0)</f>
        <v>211540</v>
      </c>
      <c r="I2" s="223">
        <f>ROUND(data!C186,0)</f>
        <v>15585247</v>
      </c>
      <c r="J2" s="223">
        <f>ROUND(data!C187+data!C188,0)</f>
        <v>2051640</v>
      </c>
      <c r="K2" s="223">
        <f>ROUND(data!C191,0)</f>
        <v>6269878</v>
      </c>
      <c r="L2" s="223">
        <f>ROUND(data!C192,0)</f>
        <v>3250561</v>
      </c>
      <c r="M2" s="223">
        <f>ROUND(data!C195,0)</f>
        <v>3407895</v>
      </c>
      <c r="N2" s="223">
        <f>ROUND(data!C196,0)</f>
        <v>1512123</v>
      </c>
      <c r="O2" s="223">
        <f>ROUND(data!C199,0)</f>
        <v>470965</v>
      </c>
      <c r="P2" s="223">
        <f>ROUND(data!C200,0)</f>
        <v>18002830</v>
      </c>
      <c r="Q2" s="223">
        <f>ROUND(data!C201,0)</f>
        <v>0</v>
      </c>
      <c r="R2" s="223">
        <f>ROUND(data!C204,0)</f>
        <v>0</v>
      </c>
      <c r="S2" s="223">
        <f>ROUND(data!C205,0)</f>
        <v>132628</v>
      </c>
      <c r="T2" s="223">
        <f>ROUND(data!B211,0)</f>
        <v>18108572</v>
      </c>
      <c r="U2" s="223">
        <f>ROUND(data!C211,0)</f>
        <v>1202676</v>
      </c>
      <c r="V2" s="223">
        <f>ROUND(data!D211,0)</f>
        <v>1800899</v>
      </c>
      <c r="W2" s="223">
        <f>ROUND(data!B212,0)</f>
        <v>8190668</v>
      </c>
      <c r="X2" s="223">
        <f>ROUND(data!C212,0)</f>
        <v>0</v>
      </c>
      <c r="Y2" s="223">
        <f>ROUND(data!D212,0)</f>
        <v>0</v>
      </c>
      <c r="Z2" s="223">
        <f>ROUND(data!B213,0)</f>
        <v>173067817</v>
      </c>
      <c r="AA2" s="223">
        <f>ROUND(data!C213,0)</f>
        <v>867165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76444839</v>
      </c>
      <c r="AG2" s="223">
        <f>ROUND(data!C215,0)</f>
        <v>3917372</v>
      </c>
      <c r="AH2" s="223">
        <f>ROUND(data!D215,0)</f>
        <v>215783</v>
      </c>
      <c r="AI2" s="223">
        <f>ROUND(data!B216,0)</f>
        <v>112338178</v>
      </c>
      <c r="AJ2" s="223">
        <f>ROUND(data!C216,0)</f>
        <v>12603472</v>
      </c>
      <c r="AK2" s="223">
        <f>ROUND(data!D216,0)</f>
        <v>48530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5029081</v>
      </c>
      <c r="AP2" s="223">
        <f>ROUND(data!C218,0)</f>
        <v>30278</v>
      </c>
      <c r="AQ2" s="223">
        <f>ROUND(data!D218,0)</f>
        <v>0</v>
      </c>
      <c r="AR2" s="223">
        <f>ROUND(data!B219,0)</f>
        <v>11148715</v>
      </c>
      <c r="AS2" s="223">
        <f>ROUND(data!C219,0)</f>
        <v>30892390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0</v>
      </c>
      <c r="AY2" s="223">
        <f>ROUND(data!C225,0)</f>
        <v>0</v>
      </c>
      <c r="AZ2" s="223">
        <f>ROUND(data!D225,0)</f>
        <v>0</v>
      </c>
      <c r="BA2" s="223">
        <f>ROUND(data!B226,0)</f>
        <v>6886996</v>
      </c>
      <c r="BB2" s="223">
        <f>ROUND(data!C226,0)</f>
        <v>161105</v>
      </c>
      <c r="BC2" s="223">
        <f>ROUND(data!D226,0)</f>
        <v>0</v>
      </c>
      <c r="BD2" s="223">
        <f>ROUND(data!B227,0)</f>
        <v>126589050</v>
      </c>
      <c r="BE2" s="223">
        <f>ROUND(data!C227,0)</f>
        <v>4265108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50662145</v>
      </c>
      <c r="BK2" s="223">
        <f>ROUND(data!C229,0)</f>
        <v>3662731</v>
      </c>
      <c r="BL2" s="223">
        <f>ROUND(data!D229,0)</f>
        <v>95904</v>
      </c>
      <c r="BM2" s="223">
        <f>ROUND(data!B230,0)</f>
        <v>86310567</v>
      </c>
      <c r="BN2" s="223">
        <f>ROUND(data!C230,0)</f>
        <v>8034364</v>
      </c>
      <c r="BO2" s="223">
        <f>ROUND(data!D230,0)</f>
        <v>30165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2874099</v>
      </c>
      <c r="BT2" s="223">
        <f>ROUND(data!C232,0)</f>
        <v>429686</v>
      </c>
      <c r="BU2" s="223">
        <f>ROUND(data!D232,0)</f>
        <v>0</v>
      </c>
      <c r="BV2" s="223">
        <f>ROUND(data!C239,0)</f>
        <v>855367799</v>
      </c>
      <c r="BW2" s="223">
        <f>ROUND(data!C240,0)</f>
        <v>283709035</v>
      </c>
      <c r="BX2" s="223">
        <f>ROUND(data!C241,0)</f>
        <v>8269139</v>
      </c>
      <c r="BY2" s="223">
        <f>ROUND(data!C242,0)</f>
        <v>35413585</v>
      </c>
      <c r="BZ2" s="223">
        <f>ROUND(data!C243,0)</f>
        <v>122574919</v>
      </c>
      <c r="CA2" s="223">
        <f>ROUND(data!C244,0)</f>
        <v>5038891</v>
      </c>
      <c r="CB2" s="223">
        <f>ROUND(data!C247,0)</f>
        <v>28030</v>
      </c>
      <c r="CC2" s="223">
        <f>ROUND(data!C249,0)</f>
        <v>12107448</v>
      </c>
      <c r="CD2" s="223">
        <f>ROUND(data!C250,0)</f>
        <v>16135664</v>
      </c>
      <c r="CE2" s="223">
        <f>ROUND(data!C254+data!C255,0)</f>
        <v>676352</v>
      </c>
      <c r="CF2" s="223">
        <f>data!D237</f>
        <v>14231493.26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145</v>
      </c>
      <c r="B2" s="16" t="str">
        <f>RIGHT(data!C96,4)</f>
        <v>2022</v>
      </c>
      <c r="C2" s="16" t="s">
        <v>1169</v>
      </c>
      <c r="D2" s="222">
        <f>ROUND(data!C127,0)</f>
        <v>13588</v>
      </c>
      <c r="E2" s="222">
        <f>ROUND(data!C128,0)</f>
        <v>0</v>
      </c>
      <c r="F2" s="222">
        <f>ROUND(data!C129,0)</f>
        <v>0</v>
      </c>
      <c r="G2" s="222">
        <f>ROUND(data!C130,0)</f>
        <v>1881</v>
      </c>
      <c r="H2" s="222">
        <f>ROUND(data!D127,0)</f>
        <v>72602</v>
      </c>
      <c r="I2" s="222">
        <f>ROUND(data!D128,0)</f>
        <v>0</v>
      </c>
      <c r="J2" s="222">
        <f>ROUND(data!D129,0)</f>
        <v>0</v>
      </c>
      <c r="K2" s="222">
        <f>ROUND(data!D130,0)</f>
        <v>3033</v>
      </c>
      <c r="L2" s="222">
        <f>ROUND(data!C132,0)</f>
        <v>24</v>
      </c>
      <c r="M2" s="222">
        <f>ROUND(data!C133,0)</f>
        <v>0</v>
      </c>
      <c r="N2" s="222">
        <f>ROUND(data!C134,0)</f>
        <v>170</v>
      </c>
      <c r="O2" s="222">
        <f>ROUND(data!C135,0)</f>
        <v>14</v>
      </c>
      <c r="P2" s="222">
        <f>ROUND(data!C136,0)</f>
        <v>13</v>
      </c>
      <c r="Q2" s="222">
        <f>ROUND(data!C137,0)</f>
        <v>14</v>
      </c>
      <c r="R2" s="222">
        <f>ROUND(data!C138,0)</f>
        <v>20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255</v>
      </c>
      <c r="X2" s="222">
        <f>ROUND(data!C145,0)</f>
        <v>14</v>
      </c>
      <c r="Y2" s="222">
        <f>ROUND(data!B154,0)</f>
        <v>7231</v>
      </c>
      <c r="Z2" s="222">
        <f>ROUND(data!B155,0)</f>
        <v>44156</v>
      </c>
      <c r="AA2" s="222">
        <f>ROUND(data!B156,0)</f>
        <v>43716</v>
      </c>
      <c r="AB2" s="222">
        <f>ROUND(data!B157,0)</f>
        <v>571061313</v>
      </c>
      <c r="AC2" s="222">
        <f>ROUND(data!B158,0)</f>
        <v>567830010</v>
      </c>
      <c r="AD2" s="222">
        <f>ROUND(data!C154,0)</f>
        <v>2757</v>
      </c>
      <c r="AE2" s="222">
        <f>ROUND(data!C155,0)</f>
        <v>14109</v>
      </c>
      <c r="AF2" s="222">
        <f>ROUND(data!C156,0)</f>
        <v>23377</v>
      </c>
      <c r="AG2" s="222">
        <f>ROUND(data!C157,0)</f>
        <v>176651335</v>
      </c>
      <c r="AH2" s="222">
        <f>ROUND(data!C158,0)</f>
        <v>183321829</v>
      </c>
      <c r="AI2" s="222">
        <f>ROUND(data!D154,0)</f>
        <v>3600</v>
      </c>
      <c r="AJ2" s="222">
        <f>ROUND(data!D155,0)</f>
        <v>14337</v>
      </c>
      <c r="AK2" s="222">
        <f>ROUND(data!D156,0)</f>
        <v>32926</v>
      </c>
      <c r="AL2" s="222">
        <f>ROUND(data!D157,0)</f>
        <v>206918221</v>
      </c>
      <c r="AM2" s="222">
        <f>ROUND(data!D158,0)</f>
        <v>346142966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53370923</v>
      </c>
      <c r="BS2" s="222">
        <f>ROUND(data!C173,0)</f>
        <v>32690849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145</v>
      </c>
      <c r="B2" s="224" t="str">
        <f>RIGHT(data!C96,4)</f>
        <v>2022</v>
      </c>
      <c r="C2" s="16" t="s">
        <v>1169</v>
      </c>
      <c r="D2" s="222">
        <f>ROUND(data!C266,0)</f>
        <v>0</v>
      </c>
      <c r="E2" s="222">
        <f>ROUND(data!C267,0)</f>
        <v>0</v>
      </c>
      <c r="F2" s="222">
        <f>ROUND(data!C268,0)</f>
        <v>288823075</v>
      </c>
      <c r="G2" s="222">
        <f>ROUND(data!C269,0)</f>
        <v>192327303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0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17510349</v>
      </c>
      <c r="R2" s="222">
        <f>ROUND(data!C284,0)</f>
        <v>8190668</v>
      </c>
      <c r="S2" s="222">
        <f>ROUND(data!C285,0)</f>
        <v>173934983</v>
      </c>
      <c r="T2" s="222">
        <f>ROUND(data!C286,0)</f>
        <v>0</v>
      </c>
      <c r="U2" s="222">
        <f>ROUND(data!C287,0)</f>
        <v>80146428</v>
      </c>
      <c r="V2" s="222">
        <f>ROUND(data!C288,0)</f>
        <v>124893120</v>
      </c>
      <c r="W2" s="222">
        <f>ROUND(data!C289,0)</f>
        <v>5059359</v>
      </c>
      <c r="X2" s="222">
        <f>ROUND(data!C290,0)</f>
        <v>42041105</v>
      </c>
      <c r="Y2" s="222">
        <f>ROUND(data!C291,0)</f>
        <v>0</v>
      </c>
      <c r="Z2" s="222">
        <f>ROUND(data!C292,0)</f>
        <v>289749783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89259781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0</v>
      </c>
      <c r="AK2" s="222">
        <f>ROUND(data!C316,0)</f>
        <v>0</v>
      </c>
      <c r="AL2" s="222">
        <f>ROUND(data!C317,0)</f>
        <v>0</v>
      </c>
      <c r="AM2" s="222">
        <f>ROUND(data!C318,0)</f>
        <v>17730555</v>
      </c>
      <c r="AN2" s="222">
        <f>ROUND(data!C319,0)</f>
        <v>4456458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325594768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2460.06</v>
      </c>
      <c r="BL2" s="222">
        <f>ROUND(data!C358,0)</f>
        <v>954630869</v>
      </c>
      <c r="BM2" s="222">
        <f>ROUND(data!C359,0)</f>
        <v>1097294805</v>
      </c>
      <c r="BN2" s="222">
        <f>ROUND(data!C363,0)</f>
        <v>1310373368</v>
      </c>
      <c r="BO2" s="222">
        <f>ROUND(data!C364,0)</f>
        <v>28243111</v>
      </c>
      <c r="BP2" s="222">
        <f>ROUND(data!C365,0)</f>
        <v>676352</v>
      </c>
      <c r="BQ2" s="222">
        <f>ROUND(data!D381,0)</f>
        <v>7298496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7298496</v>
      </c>
      <c r="CC2" s="222">
        <f>ROUND(data!C382,0)</f>
        <v>0</v>
      </c>
      <c r="CD2" s="222">
        <f>ROUND(data!C389,0)</f>
        <v>305737401</v>
      </c>
      <c r="CE2" s="222">
        <f>ROUND(data!C390,0)</f>
        <v>68312416</v>
      </c>
      <c r="CF2" s="222">
        <f>ROUND(data!C391,0)</f>
        <v>13008045</v>
      </c>
      <c r="CG2" s="222">
        <f>ROUND(data!C392,0)</f>
        <v>115384642</v>
      </c>
      <c r="CH2" s="222">
        <f>ROUND(data!C393,0)</f>
        <v>4099392</v>
      </c>
      <c r="CI2" s="222">
        <f>ROUND(data!C394,0)</f>
        <v>122085147</v>
      </c>
      <c r="CJ2" s="222">
        <f>ROUND(data!C395,0)</f>
        <v>38402382</v>
      </c>
      <c r="CK2" s="222">
        <f>ROUND(data!C396,0)</f>
        <v>9520438</v>
      </c>
      <c r="CL2" s="222">
        <f>ROUND(data!C397,0)</f>
        <v>4920018</v>
      </c>
      <c r="CM2" s="222">
        <f>ROUND(data!C398,0)</f>
        <v>18473795</v>
      </c>
      <c r="CN2" s="222">
        <f>ROUND(data!C399,0)</f>
        <v>132628</v>
      </c>
      <c r="CO2" s="222">
        <f>ROUND(data!C362,0)</f>
        <v>14231493</v>
      </c>
      <c r="CP2" s="222">
        <f>ROUND(data!D415,0)</f>
        <v>1957696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1957696</v>
      </c>
      <c r="DE2" s="65">
        <f>ROUND(data!C419,0)</f>
        <v>0</v>
      </c>
      <c r="DF2" s="222">
        <f>ROUND(data!D420,0)</f>
        <v>-324362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145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10880</v>
      </c>
      <c r="F2" s="212">
        <f>ROUND(data!C60,2)</f>
        <v>108.63</v>
      </c>
      <c r="G2" s="222">
        <f>ROUND(data!C61,0)</f>
        <v>18363628</v>
      </c>
      <c r="H2" s="222">
        <f>ROUND(data!C62,0)</f>
        <v>2682162</v>
      </c>
      <c r="I2" s="222">
        <f>ROUND(data!C63,0)</f>
        <v>0</v>
      </c>
      <c r="J2" s="222">
        <f>ROUND(data!C64,0)</f>
        <v>1481695</v>
      </c>
      <c r="K2" s="222">
        <f>ROUND(data!C65,0)</f>
        <v>115</v>
      </c>
      <c r="L2" s="222">
        <f>ROUND(data!C66,0)</f>
        <v>1300379</v>
      </c>
      <c r="M2" s="66">
        <f>ROUND(data!C67,0)</f>
        <v>213300</v>
      </c>
      <c r="N2" s="222">
        <f>ROUND(data!C68,0)</f>
        <v>21248</v>
      </c>
      <c r="O2" s="222">
        <f>ROUND(data!C69,0)</f>
        <v>12837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12837</v>
      </c>
      <c r="AD2" s="222">
        <f>ROUND(data!C84,0)</f>
        <v>2984</v>
      </c>
      <c r="AE2" s="222">
        <f>ROUND(data!C89,0)</f>
        <v>78780401</v>
      </c>
      <c r="AF2" s="222">
        <f>ROUND(data!C87,0)</f>
        <v>77746969</v>
      </c>
      <c r="AG2" s="222">
        <f>IF(data!C90&gt;0,ROUND(data!C90,0),0)</f>
        <v>17831</v>
      </c>
      <c r="AH2" s="222">
        <f>IF(data!C91&gt;0,ROUND(data!C91,0),0)</f>
        <v>17039</v>
      </c>
      <c r="AI2" s="222">
        <f>IF(data!C92&gt;0,ROUND(data!C92,0),0)</f>
        <v>3573</v>
      </c>
      <c r="AJ2" s="222">
        <f>IF(data!C93&gt;0,ROUND(data!C93,0),0)</f>
        <v>69047</v>
      </c>
      <c r="AK2" s="212">
        <f>IF(data!C94&gt;0,ROUND(data!C94,2),0)</f>
        <v>68.8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145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9401</v>
      </c>
      <c r="F3" s="212">
        <f>ROUND(data!D60,2)</f>
        <v>68.73</v>
      </c>
      <c r="G3" s="222">
        <f>ROUND(data!D61,0)</f>
        <v>7732107</v>
      </c>
      <c r="H3" s="222">
        <f>ROUND(data!D62,0)</f>
        <v>1862751</v>
      </c>
      <c r="I3" s="222">
        <f>ROUND(data!D63,0)</f>
        <v>0</v>
      </c>
      <c r="J3" s="222">
        <f>ROUND(data!D64,0)</f>
        <v>599858</v>
      </c>
      <c r="K3" s="222">
        <f>ROUND(data!D65,0)</f>
        <v>0</v>
      </c>
      <c r="L3" s="222">
        <f>ROUND(data!D66,0)</f>
        <v>35</v>
      </c>
      <c r="M3" s="66">
        <f>ROUND(data!D67,0)</f>
        <v>107316</v>
      </c>
      <c r="N3" s="222">
        <f>ROUND(data!D68,0)</f>
        <v>23418</v>
      </c>
      <c r="O3" s="222">
        <f>ROUND(data!D69,0)</f>
        <v>7412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7412</v>
      </c>
      <c r="AD3" s="222">
        <f>ROUND(data!D84,0)</f>
        <v>4984</v>
      </c>
      <c r="AE3" s="222">
        <f>ROUND(data!D89,0)</f>
        <v>47917290</v>
      </c>
      <c r="AF3" s="222">
        <f>ROUND(data!D87,0)</f>
        <v>46947817</v>
      </c>
      <c r="AG3" s="222">
        <f>IF(data!D90&gt;0,ROUND(data!D90,0),0)</f>
        <v>13568</v>
      </c>
      <c r="AH3" s="222">
        <f>IF(data!D91&gt;0,ROUND(data!D91,0),0)</f>
        <v>25854</v>
      </c>
      <c r="AI3" s="222">
        <f>IF(data!D92&gt;0,ROUND(data!D92,0),0)</f>
        <v>2719</v>
      </c>
      <c r="AJ3" s="222">
        <f>IF(data!D93&gt;0,ROUND(data!D93,0),0)</f>
        <v>91586</v>
      </c>
      <c r="AK3" s="212">
        <f>IF(data!D94&gt;0,ROUND(data!D94,2),0)</f>
        <v>46.64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145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47632</v>
      </c>
      <c r="F4" s="212">
        <f>ROUND(data!E60,2)</f>
        <v>326.91</v>
      </c>
      <c r="G4" s="222">
        <f>ROUND(data!E61,0)</f>
        <v>41113693</v>
      </c>
      <c r="H4" s="222">
        <f>ROUND(data!E62,0)</f>
        <v>7812887</v>
      </c>
      <c r="I4" s="222">
        <f>ROUND(data!E63,0)</f>
        <v>0</v>
      </c>
      <c r="J4" s="222">
        <f>ROUND(data!E64,0)</f>
        <v>3470162</v>
      </c>
      <c r="K4" s="222">
        <f>ROUND(data!E65,0)</f>
        <v>1348</v>
      </c>
      <c r="L4" s="222">
        <f>ROUND(data!E66,0)</f>
        <v>35399</v>
      </c>
      <c r="M4" s="66">
        <f>ROUND(data!E67,0)</f>
        <v>333553</v>
      </c>
      <c r="N4" s="222">
        <f>ROUND(data!E68,0)</f>
        <v>137825</v>
      </c>
      <c r="O4" s="222">
        <f>ROUND(data!E69,0)</f>
        <v>23141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23141</v>
      </c>
      <c r="AD4" s="222">
        <f>ROUND(data!E84,0)</f>
        <v>7712</v>
      </c>
      <c r="AE4" s="222">
        <f>ROUND(data!E89,0)</f>
        <v>277188133</v>
      </c>
      <c r="AF4" s="222">
        <f>ROUND(data!E87,0)</f>
        <v>256763518</v>
      </c>
      <c r="AG4" s="222">
        <f>IF(data!E90&gt;0,ROUND(data!E90,0),0)</f>
        <v>72105</v>
      </c>
      <c r="AH4" s="222">
        <f>IF(data!E91&gt;0,ROUND(data!E91,0),0)</f>
        <v>154182</v>
      </c>
      <c r="AI4" s="222">
        <f>IF(data!E92&gt;0,ROUND(data!E92,0),0)</f>
        <v>14449</v>
      </c>
      <c r="AJ4" s="222">
        <f>IF(data!E93&gt;0,ROUND(data!E93,0),0)</f>
        <v>563675</v>
      </c>
      <c r="AK4" s="212">
        <f>IF(data!E94&gt;0,ROUND(data!E94,2),0)</f>
        <v>200.25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145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145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44541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1991</v>
      </c>
      <c r="AH6" s="222">
        <f>IF(data!G91&gt;0,ROUND(data!G91,0),0)</f>
        <v>0</v>
      </c>
      <c r="AI6" s="222">
        <f>IF(data!G92&gt;0,ROUND(data!G92,0),0)</f>
        <v>260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145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4689</v>
      </c>
      <c r="F7" s="212">
        <f>ROUND(data!H60,2)</f>
        <v>30.97</v>
      </c>
      <c r="G7" s="222">
        <f>ROUND(data!H61,0)</f>
        <v>4265069</v>
      </c>
      <c r="H7" s="222">
        <f>ROUND(data!H62,0)</f>
        <v>876536</v>
      </c>
      <c r="I7" s="222">
        <f>ROUND(data!H63,0)</f>
        <v>176360</v>
      </c>
      <c r="J7" s="222">
        <f>ROUND(data!H64,0)</f>
        <v>77873</v>
      </c>
      <c r="K7" s="222">
        <f>ROUND(data!H65,0)</f>
        <v>0</v>
      </c>
      <c r="L7" s="222">
        <f>ROUND(data!H66,0)</f>
        <v>4356</v>
      </c>
      <c r="M7" s="66">
        <f>ROUND(data!H67,0)</f>
        <v>9851</v>
      </c>
      <c r="N7" s="222">
        <f>ROUND(data!H68,0)</f>
        <v>0</v>
      </c>
      <c r="O7" s="222">
        <f>ROUND(data!H69,0)</f>
        <v>12158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12158</v>
      </c>
      <c r="AD7" s="222">
        <f>ROUND(data!H84,0)</f>
        <v>5375</v>
      </c>
      <c r="AE7" s="222">
        <f>ROUND(data!H89,0)</f>
        <v>19900066</v>
      </c>
      <c r="AF7" s="222">
        <f>ROUND(data!H87,0)</f>
        <v>18756899</v>
      </c>
      <c r="AG7" s="222">
        <f>IF(data!H90&gt;0,ROUND(data!H90,0),0)</f>
        <v>7740</v>
      </c>
      <c r="AH7" s="222">
        <f>IF(data!H91&gt;0,ROUND(data!H91,0),0)</f>
        <v>14235</v>
      </c>
      <c r="AI7" s="222">
        <f>IF(data!H92&gt;0,ROUND(data!H92,0),0)</f>
        <v>1277</v>
      </c>
      <c r="AJ7" s="222">
        <f>IF(data!H93&gt;0,ROUND(data!H93,0),0)</f>
        <v>16177</v>
      </c>
      <c r="AK7" s="212">
        <f>IF(data!H94&gt;0,ROUND(data!H94,2),0)</f>
        <v>13.21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145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145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340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145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145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145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3820</v>
      </c>
      <c r="F12" s="212">
        <f>ROUND(data!M60,2)</f>
        <v>36.93</v>
      </c>
      <c r="G12" s="222">
        <f>ROUND(data!M61,0)</f>
        <v>4476210</v>
      </c>
      <c r="H12" s="222">
        <f>ROUND(data!M62,0)</f>
        <v>1033923</v>
      </c>
      <c r="I12" s="222">
        <f>ROUND(data!M63,0)</f>
        <v>0</v>
      </c>
      <c r="J12" s="222">
        <f>ROUND(data!M64,0)</f>
        <v>218908</v>
      </c>
      <c r="K12" s="222">
        <f>ROUND(data!M65,0)</f>
        <v>44583</v>
      </c>
      <c r="L12" s="222">
        <f>ROUND(data!M66,0)</f>
        <v>261772</v>
      </c>
      <c r="M12" s="66">
        <f>ROUND(data!M67,0)</f>
        <v>45204</v>
      </c>
      <c r="N12" s="222">
        <f>ROUND(data!M68,0)</f>
        <v>16166</v>
      </c>
      <c r="O12" s="222">
        <f>ROUND(data!M69,0)</f>
        <v>11777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11777</v>
      </c>
      <c r="AD12" s="222">
        <f>ROUND(data!M84,0)</f>
        <v>32993</v>
      </c>
      <c r="AE12" s="222">
        <f>ROUND(data!M89,0)</f>
        <v>3800164</v>
      </c>
      <c r="AF12" s="222">
        <f>ROUND(data!M87,0)</f>
        <v>0</v>
      </c>
      <c r="AG12" s="222">
        <f>IF(data!M90&gt;0,ROUND(data!M90,0),0)</f>
        <v>9479</v>
      </c>
      <c r="AH12" s="222">
        <f>IF(data!M91&gt;0,ROUND(data!M91,0),0)</f>
        <v>0</v>
      </c>
      <c r="AI12" s="222">
        <f>IF(data!M92&gt;0,ROUND(data!M92,0),0)</f>
        <v>1535</v>
      </c>
      <c r="AJ12" s="222">
        <f>IF(data!M93&gt;0,ROUND(data!M93,0),0)</f>
        <v>0</v>
      </c>
      <c r="AK12" s="212">
        <f>IF(data!M94&gt;0,ROUND(data!M94,2),0)</f>
        <v>13.75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145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0</v>
      </c>
      <c r="F13" s="212">
        <f>ROUND(data!N60,2)</f>
        <v>24.87</v>
      </c>
      <c r="G13" s="222">
        <f>ROUND(data!N61,0)</f>
        <v>175080</v>
      </c>
      <c r="H13" s="222">
        <f>ROUND(data!N62,0)</f>
        <v>17677</v>
      </c>
      <c r="I13" s="222">
        <f>ROUND(data!N63,0)</f>
        <v>5858841</v>
      </c>
      <c r="J13" s="222">
        <f>ROUND(data!N64,0)</f>
        <v>77263</v>
      </c>
      <c r="K13" s="222">
        <f>ROUND(data!N65,0)</f>
        <v>1005</v>
      </c>
      <c r="L13" s="222">
        <f>ROUND(data!N66,0)</f>
        <v>-1068536</v>
      </c>
      <c r="M13" s="66">
        <f>ROUND(data!N67,0)</f>
        <v>8000707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195167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3638</v>
      </c>
      <c r="AH13" s="222">
        <f>IF(data!N91&gt;0,ROUND(data!N91,0),0)</f>
        <v>0</v>
      </c>
      <c r="AI13" s="222">
        <f>IF(data!N92&gt;0,ROUND(data!N92,0),0)</f>
        <v>348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145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1881</v>
      </c>
      <c r="F14" s="212">
        <f>ROUND(data!O60,2)</f>
        <v>49.08</v>
      </c>
      <c r="G14" s="222">
        <f>ROUND(data!O61,0)</f>
        <v>6677904</v>
      </c>
      <c r="H14" s="222">
        <f>ROUND(data!O62,0)</f>
        <v>1581849</v>
      </c>
      <c r="I14" s="222">
        <f>ROUND(data!O63,0)</f>
        <v>0</v>
      </c>
      <c r="J14" s="222">
        <f>ROUND(data!O64,0)</f>
        <v>991803</v>
      </c>
      <c r="K14" s="222">
        <f>ROUND(data!O65,0)</f>
        <v>0</v>
      </c>
      <c r="L14" s="222">
        <f>ROUND(data!O66,0)</f>
        <v>8524</v>
      </c>
      <c r="M14" s="66">
        <f>ROUND(data!O67,0)</f>
        <v>73121</v>
      </c>
      <c r="N14" s="222">
        <f>ROUND(data!O68,0)</f>
        <v>13846</v>
      </c>
      <c r="O14" s="222">
        <f>ROUND(data!O69,0)</f>
        <v>18294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18294</v>
      </c>
      <c r="AD14" s="222">
        <f>ROUND(data!O84,0)</f>
        <v>20617</v>
      </c>
      <c r="AE14" s="222">
        <f>ROUND(data!O89,0)</f>
        <v>24745331</v>
      </c>
      <c r="AF14" s="222">
        <f>ROUND(data!O87,0)</f>
        <v>23928011</v>
      </c>
      <c r="AG14" s="222">
        <f>IF(data!O90&gt;0,ROUND(data!O90,0),0)</f>
        <v>10652</v>
      </c>
      <c r="AH14" s="222">
        <f>IF(data!O91&gt;0,ROUND(data!O91,0),0)</f>
        <v>0</v>
      </c>
      <c r="AI14" s="222">
        <f>IF(data!O92&gt;0,ROUND(data!O92,0),0)</f>
        <v>2135</v>
      </c>
      <c r="AJ14" s="222">
        <f>IF(data!O93&gt;0,ROUND(data!O93,0),0)</f>
        <v>0</v>
      </c>
      <c r="AK14" s="212">
        <f>IF(data!O94&gt;0,ROUND(data!O94,2),0)</f>
        <v>33.19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145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861787</v>
      </c>
      <c r="F15" s="212">
        <f>ROUND(data!P60,2)</f>
        <v>56.97</v>
      </c>
      <c r="G15" s="222">
        <f>ROUND(data!P61,0)</f>
        <v>7213986</v>
      </c>
      <c r="H15" s="222">
        <f>ROUND(data!P62,0)</f>
        <v>1495837</v>
      </c>
      <c r="I15" s="222">
        <f>ROUND(data!P63,0)</f>
        <v>88725</v>
      </c>
      <c r="J15" s="222">
        <f>ROUND(data!P64,0)</f>
        <v>19577476</v>
      </c>
      <c r="K15" s="222">
        <f>ROUND(data!P65,0)</f>
        <v>0</v>
      </c>
      <c r="L15" s="222">
        <f>ROUND(data!P66,0)</f>
        <v>1629358</v>
      </c>
      <c r="M15" s="66">
        <f>ROUND(data!P67,0)</f>
        <v>1689612</v>
      </c>
      <c r="N15" s="222">
        <f>ROUND(data!P68,0)</f>
        <v>95790</v>
      </c>
      <c r="O15" s="222">
        <f>ROUND(data!P69,0)</f>
        <v>87889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87889</v>
      </c>
      <c r="AD15" s="222">
        <f>ROUND(data!P84,0)</f>
        <v>1436</v>
      </c>
      <c r="AE15" s="222">
        <f>ROUND(data!P89,0)</f>
        <v>219457022</v>
      </c>
      <c r="AF15" s="222">
        <f>ROUND(data!P87,0)</f>
        <v>98003604</v>
      </c>
      <c r="AG15" s="222">
        <f>IF(data!P90&gt;0,ROUND(data!P90,0),0)</f>
        <v>29802</v>
      </c>
      <c r="AH15" s="222">
        <f>IF(data!P91&gt;0,ROUND(data!P91,0),0)</f>
        <v>276</v>
      </c>
      <c r="AI15" s="222">
        <f>IF(data!P92&gt;0,ROUND(data!P92,0),0)</f>
        <v>5972</v>
      </c>
      <c r="AJ15" s="222">
        <f>IF(data!P93&gt;0,ROUND(data!P93,0),0)</f>
        <v>135683</v>
      </c>
      <c r="AK15" s="212">
        <f>IF(data!P94&gt;0,ROUND(data!P94,2),0)</f>
        <v>21.79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145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2605734</v>
      </c>
      <c r="F16" s="212">
        <f>ROUND(data!Q60,2)</f>
        <v>53.62</v>
      </c>
      <c r="G16" s="222">
        <f>ROUND(data!Q61,0)</f>
        <v>6909248</v>
      </c>
      <c r="H16" s="222">
        <f>ROUND(data!Q62,0)</f>
        <v>1810369</v>
      </c>
      <c r="I16" s="222">
        <f>ROUND(data!Q63,0)</f>
        <v>0</v>
      </c>
      <c r="J16" s="222">
        <f>ROUND(data!Q64,0)</f>
        <v>750257</v>
      </c>
      <c r="K16" s="222">
        <f>ROUND(data!Q65,0)</f>
        <v>0</v>
      </c>
      <c r="L16" s="222">
        <f>ROUND(data!Q66,0)</f>
        <v>17376</v>
      </c>
      <c r="M16" s="66">
        <f>ROUND(data!Q67,0)</f>
        <v>4340</v>
      </c>
      <c r="N16" s="222">
        <f>ROUND(data!Q68,0)</f>
        <v>0</v>
      </c>
      <c r="O16" s="222">
        <f>ROUND(data!Q69,0)</f>
        <v>4855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4855</v>
      </c>
      <c r="AD16" s="222">
        <f>ROUND(data!Q84,0)</f>
        <v>5513</v>
      </c>
      <c r="AE16" s="222">
        <f>ROUND(data!Q89,0)</f>
        <v>12541348</v>
      </c>
      <c r="AF16" s="222">
        <f>ROUND(data!Q87,0)</f>
        <v>3505038</v>
      </c>
      <c r="AG16" s="222">
        <f>IF(data!Q90&gt;0,ROUND(data!Q90,0),0)</f>
        <v>8317</v>
      </c>
      <c r="AH16" s="222">
        <f>IF(data!Q91&gt;0,ROUND(data!Q91,0),0)</f>
        <v>163</v>
      </c>
      <c r="AI16" s="222">
        <f>IF(data!Q92&gt;0,ROUND(data!Q92,0),0)</f>
        <v>1376</v>
      </c>
      <c r="AJ16" s="222">
        <f>IF(data!Q93&gt;0,ROUND(data!Q93,0),0)</f>
        <v>0</v>
      </c>
      <c r="AK16" s="212">
        <f>IF(data!Q94&gt;0,ROUND(data!Q94,2),0)</f>
        <v>42.84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145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1615610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997951</v>
      </c>
      <c r="J17" s="222">
        <f>ROUND(data!R64,0)</f>
        <v>575017</v>
      </c>
      <c r="K17" s="222">
        <f>ROUND(data!R65,0)</f>
        <v>0</v>
      </c>
      <c r="L17" s="222">
        <f>ROUND(data!R66,0)</f>
        <v>16759</v>
      </c>
      <c r="M17" s="66">
        <f>ROUND(data!R67,0)</f>
        <v>7540</v>
      </c>
      <c r="N17" s="222">
        <f>ROUND(data!R68,0)</f>
        <v>0</v>
      </c>
      <c r="O17" s="222">
        <f>ROUND(data!R69,0)</f>
        <v>3318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3318</v>
      </c>
      <c r="AD17" s="222">
        <f>ROUND(data!R84,0)</f>
        <v>0</v>
      </c>
      <c r="AE17" s="222">
        <f>ROUND(data!R89,0)</f>
        <v>35794373</v>
      </c>
      <c r="AF17" s="222">
        <f>ROUND(data!R87,0)</f>
        <v>15820932</v>
      </c>
      <c r="AG17" s="222">
        <f>IF(data!R90&gt;0,ROUND(data!R90,0),0)</f>
        <v>589</v>
      </c>
      <c r="AH17" s="222">
        <f>IF(data!R91&gt;0,ROUND(data!R91,0),0)</f>
        <v>0</v>
      </c>
      <c r="AI17" s="222">
        <f>IF(data!R92&gt;0,ROUND(data!R92,0),0)</f>
        <v>118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145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37.78</v>
      </c>
      <c r="G18" s="222">
        <f>ROUND(data!S61,0)</f>
        <v>3167470</v>
      </c>
      <c r="H18" s="222">
        <f>ROUND(data!S62,0)</f>
        <v>473663</v>
      </c>
      <c r="I18" s="222">
        <f>ROUND(data!S63,0)</f>
        <v>0</v>
      </c>
      <c r="J18" s="222">
        <f>ROUND(data!S64,0)</f>
        <v>2915479</v>
      </c>
      <c r="K18" s="222">
        <f>ROUND(data!S65,0)</f>
        <v>0</v>
      </c>
      <c r="L18" s="222">
        <f>ROUND(data!S66,0)</f>
        <v>25349</v>
      </c>
      <c r="M18" s="66">
        <f>ROUND(data!S67,0)</f>
        <v>173042</v>
      </c>
      <c r="N18" s="222">
        <f>ROUND(data!S68,0)</f>
        <v>1026279</v>
      </c>
      <c r="O18" s="222">
        <f>ROUND(data!S69,0)</f>
        <v>31564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31564</v>
      </c>
      <c r="AD18" s="222">
        <f>ROUND(data!S84,0)</f>
        <v>-119880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10769</v>
      </c>
      <c r="AH18" s="222">
        <f>IF(data!S91&gt;0,ROUND(data!S91,0),0)</f>
        <v>0</v>
      </c>
      <c r="AI18" s="222">
        <f>IF(data!S92&gt;0,ROUND(data!S92,0),0)</f>
        <v>2158</v>
      </c>
      <c r="AJ18" s="222">
        <f>IF(data!S93&gt;0,ROUND(data!S93,0),0)</f>
        <v>15757</v>
      </c>
      <c r="AK18" s="212">
        <f>IF(data!S94&gt;0,ROUND(data!S94,2),0)</f>
        <v>0.17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145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22.38</v>
      </c>
      <c r="G19" s="222">
        <f>ROUND(data!T61,0)</f>
        <v>2597861</v>
      </c>
      <c r="H19" s="222">
        <f>ROUND(data!T62,0)</f>
        <v>675648</v>
      </c>
      <c r="I19" s="222">
        <f>ROUND(data!T63,0)</f>
        <v>0</v>
      </c>
      <c r="J19" s="222">
        <f>ROUND(data!T64,0)</f>
        <v>788529</v>
      </c>
      <c r="K19" s="222">
        <f>ROUND(data!T65,0)</f>
        <v>0</v>
      </c>
      <c r="L19" s="222">
        <f>ROUND(data!T66,0)</f>
        <v>126657</v>
      </c>
      <c r="M19" s="66">
        <f>ROUND(data!T67,0)</f>
        <v>35647</v>
      </c>
      <c r="N19" s="222">
        <f>ROUND(data!T68,0)</f>
        <v>1431</v>
      </c>
      <c r="O19" s="222">
        <f>ROUND(data!T69,0)</f>
        <v>9164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9164</v>
      </c>
      <c r="AD19" s="222">
        <f>ROUND(data!T84,0)</f>
        <v>1485</v>
      </c>
      <c r="AE19" s="222">
        <f>ROUND(data!T89,0)</f>
        <v>27048410</v>
      </c>
      <c r="AF19" s="222">
        <f>ROUND(data!T87,0)</f>
        <v>4505109</v>
      </c>
      <c r="AG19" s="222">
        <f>IF(data!T90&gt;0,ROUND(data!T90,0),0)</f>
        <v>9708</v>
      </c>
      <c r="AH19" s="222">
        <f>IF(data!T91&gt;0,ROUND(data!T91,0),0)</f>
        <v>0</v>
      </c>
      <c r="AI19" s="222">
        <f>IF(data!T92&gt;0,ROUND(data!T92,0),0)</f>
        <v>1616</v>
      </c>
      <c r="AJ19" s="222">
        <f>IF(data!T93&gt;0,ROUND(data!T93,0),0)</f>
        <v>8325</v>
      </c>
      <c r="AK19" s="212">
        <f>IF(data!T94&gt;0,ROUND(data!T94,2),0)</f>
        <v>18.43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145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866744</v>
      </c>
      <c r="F20" s="212">
        <f>ROUND(data!U60,2)</f>
        <v>74.19</v>
      </c>
      <c r="G20" s="222">
        <f>ROUND(data!U61,0)</f>
        <v>5633134</v>
      </c>
      <c r="H20" s="222">
        <f>ROUND(data!U62,0)</f>
        <v>1798741</v>
      </c>
      <c r="I20" s="222">
        <f>ROUND(data!U63,0)</f>
        <v>157604</v>
      </c>
      <c r="J20" s="222">
        <f>ROUND(data!U64,0)</f>
        <v>1414699</v>
      </c>
      <c r="K20" s="222">
        <f>ROUND(data!U65,0)</f>
        <v>0</v>
      </c>
      <c r="L20" s="222">
        <f>ROUND(data!U66,0)</f>
        <v>8676681</v>
      </c>
      <c r="M20" s="66">
        <f>ROUND(data!U67,0)</f>
        <v>18014</v>
      </c>
      <c r="N20" s="222">
        <f>ROUND(data!U68,0)</f>
        <v>0</v>
      </c>
      <c r="O20" s="222">
        <f>ROUND(data!U69,0)</f>
        <v>23694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23694</v>
      </c>
      <c r="AD20" s="222">
        <f>ROUND(data!U84,0)</f>
        <v>0</v>
      </c>
      <c r="AE20" s="222">
        <f>ROUND(data!U89,0)</f>
        <v>127966024</v>
      </c>
      <c r="AF20" s="222">
        <f>ROUND(data!U87,0)</f>
        <v>72019385</v>
      </c>
      <c r="AG20" s="222">
        <f>IF(data!U90&gt;0,ROUND(data!U90,0),0)</f>
        <v>12098</v>
      </c>
      <c r="AH20" s="222">
        <f>IF(data!U91&gt;0,ROUND(data!U91,0),0)</f>
        <v>0</v>
      </c>
      <c r="AI20" s="222">
        <f>IF(data!U92&gt;0,ROUND(data!U92,0),0)</f>
        <v>2002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145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39201</v>
      </c>
      <c r="F21" s="212">
        <f>ROUND(data!V60,2)</f>
        <v>1.74</v>
      </c>
      <c r="G21" s="222">
        <f>ROUND(data!V61,0)</f>
        <v>131808</v>
      </c>
      <c r="H21" s="222">
        <f>ROUND(data!V62,0)</f>
        <v>45816</v>
      </c>
      <c r="I21" s="222">
        <f>ROUND(data!V63,0)</f>
        <v>0</v>
      </c>
      <c r="J21" s="222">
        <f>ROUND(data!V64,0)</f>
        <v>17</v>
      </c>
      <c r="K21" s="222">
        <f>ROUND(data!V65,0)</f>
        <v>0</v>
      </c>
      <c r="L21" s="222">
        <f>ROUND(data!V66,0)</f>
        <v>0</v>
      </c>
      <c r="M21" s="66">
        <f>ROUND(data!V67,0)</f>
        <v>15513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13448218</v>
      </c>
      <c r="AF21" s="222">
        <f>ROUND(data!V87,0)</f>
        <v>4414276</v>
      </c>
      <c r="AG21" s="222">
        <f>IF(data!V90&gt;0,ROUND(data!V90,0),0)</f>
        <v>212</v>
      </c>
      <c r="AH21" s="222">
        <f>IF(data!V91&gt;0,ROUND(data!V91,0),0)</f>
        <v>0</v>
      </c>
      <c r="AI21" s="222">
        <f>IF(data!V92&gt;0,ROUND(data!V92,0),0)</f>
        <v>28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145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4244</v>
      </c>
      <c r="F22" s="212">
        <f>ROUND(data!W60,2)</f>
        <v>5.55</v>
      </c>
      <c r="G22" s="222">
        <f>ROUND(data!W61,0)</f>
        <v>596154</v>
      </c>
      <c r="H22" s="222">
        <f>ROUND(data!W62,0)</f>
        <v>182016</v>
      </c>
      <c r="I22" s="222">
        <f>ROUND(data!W63,0)</f>
        <v>0</v>
      </c>
      <c r="J22" s="222">
        <f>ROUND(data!W64,0)</f>
        <v>97366</v>
      </c>
      <c r="K22" s="222">
        <f>ROUND(data!W65,0)</f>
        <v>0</v>
      </c>
      <c r="L22" s="222">
        <f>ROUND(data!W66,0)</f>
        <v>2102</v>
      </c>
      <c r="M22" s="66">
        <f>ROUND(data!W67,0)</f>
        <v>419465</v>
      </c>
      <c r="N22" s="222">
        <f>ROUND(data!W68,0)</f>
        <v>0</v>
      </c>
      <c r="O22" s="222">
        <f>ROUND(data!W69,0)</f>
        <v>6560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6560</v>
      </c>
      <c r="AD22" s="222">
        <f>ROUND(data!W84,0)</f>
        <v>0</v>
      </c>
      <c r="AE22" s="222">
        <f>ROUND(data!W89,0)</f>
        <v>17523023</v>
      </c>
      <c r="AF22" s="222">
        <f>ROUND(data!W87,0)</f>
        <v>8491025</v>
      </c>
      <c r="AG22" s="222">
        <f>IF(data!W90&gt;0,ROUND(data!W90,0),0)</f>
        <v>2373</v>
      </c>
      <c r="AH22" s="222">
        <f>IF(data!W91&gt;0,ROUND(data!W91,0),0)</f>
        <v>0</v>
      </c>
      <c r="AI22" s="222">
        <f>IF(data!W92&gt;0,ROUND(data!W92,0),0)</f>
        <v>310</v>
      </c>
      <c r="AJ22" s="222">
        <f>IF(data!W93&gt;0,ROUND(data!W93,0),0)</f>
        <v>11952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145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33295</v>
      </c>
      <c r="F23" s="212">
        <f>ROUND(data!X60,2)</f>
        <v>11.7</v>
      </c>
      <c r="G23" s="222">
        <f>ROUND(data!X61,0)</f>
        <v>1278722</v>
      </c>
      <c r="H23" s="222">
        <f>ROUND(data!X62,0)</f>
        <v>334210</v>
      </c>
      <c r="I23" s="222">
        <f>ROUND(data!X63,0)</f>
        <v>0</v>
      </c>
      <c r="J23" s="222">
        <f>ROUND(data!X64,0)</f>
        <v>468458</v>
      </c>
      <c r="K23" s="222">
        <f>ROUND(data!X65,0)</f>
        <v>0</v>
      </c>
      <c r="L23" s="222">
        <f>ROUND(data!X66,0)</f>
        <v>6048</v>
      </c>
      <c r="M23" s="66">
        <f>ROUND(data!X67,0)</f>
        <v>66907</v>
      </c>
      <c r="N23" s="222">
        <f>ROUND(data!X68,0)</f>
        <v>0</v>
      </c>
      <c r="O23" s="222">
        <f>ROUND(data!X69,0)</f>
        <v>16621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16621</v>
      </c>
      <c r="AD23" s="222">
        <f>ROUND(data!X84,0)</f>
        <v>0</v>
      </c>
      <c r="AE23" s="222">
        <f>ROUND(data!X89,0)</f>
        <v>112603141</v>
      </c>
      <c r="AF23" s="222">
        <f>ROUND(data!X87,0)</f>
        <v>42278820</v>
      </c>
      <c r="AG23" s="222">
        <f>IF(data!X90&gt;0,ROUND(data!X90,0),0)</f>
        <v>2114</v>
      </c>
      <c r="AH23" s="222">
        <f>IF(data!X91&gt;0,ROUND(data!X91,0),0)</f>
        <v>17</v>
      </c>
      <c r="AI23" s="222">
        <f>IF(data!X92&gt;0,ROUND(data!X92,0),0)</f>
        <v>350</v>
      </c>
      <c r="AJ23" s="222">
        <f>IF(data!X93&gt;0,ROUND(data!X93,0),0)</f>
        <v>11840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145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95492</v>
      </c>
      <c r="F24" s="212">
        <f>ROUND(data!Y60,2)</f>
        <v>92.35</v>
      </c>
      <c r="G24" s="222">
        <f>ROUND(data!Y61,0)</f>
        <v>10618515</v>
      </c>
      <c r="H24" s="222">
        <f>ROUND(data!Y62,0)</f>
        <v>2770095</v>
      </c>
      <c r="I24" s="222">
        <f>ROUND(data!Y63,0)</f>
        <v>0</v>
      </c>
      <c r="J24" s="222">
        <f>ROUND(data!Y64,0)</f>
        <v>24530692</v>
      </c>
      <c r="K24" s="222">
        <f>ROUND(data!Y65,0)</f>
        <v>0</v>
      </c>
      <c r="L24" s="222">
        <f>ROUND(data!Y66,0)</f>
        <v>75953</v>
      </c>
      <c r="M24" s="66">
        <f>ROUND(data!Y67,0)</f>
        <v>1901580</v>
      </c>
      <c r="N24" s="222">
        <f>ROUND(data!Y68,0)</f>
        <v>125149</v>
      </c>
      <c r="O24" s="222">
        <f>ROUND(data!Y69,0)</f>
        <v>127967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127967</v>
      </c>
      <c r="AD24" s="222">
        <f>ROUND(data!Y84,0)</f>
        <v>-3494</v>
      </c>
      <c r="AE24" s="222">
        <f>ROUND(data!Y89,0)</f>
        <v>288474628</v>
      </c>
      <c r="AF24" s="222">
        <f>ROUND(data!Y87,0)</f>
        <v>111560651</v>
      </c>
      <c r="AG24" s="222">
        <f>IF(data!Y90&gt;0,ROUND(data!Y90,0),0)</f>
        <v>20374</v>
      </c>
      <c r="AH24" s="222">
        <f>IF(data!Y91&gt;0,ROUND(data!Y91,0),0)</f>
        <v>0</v>
      </c>
      <c r="AI24" s="222">
        <f>IF(data!Y92&gt;0,ROUND(data!Y92,0),0)</f>
        <v>3504</v>
      </c>
      <c r="AJ24" s="222">
        <f>IF(data!Y93&gt;0,ROUND(data!Y93,0),0)</f>
        <v>170626</v>
      </c>
      <c r="AK24" s="212">
        <f>IF(data!Y94&gt;0,ROUND(data!Y94,2),0)</f>
        <v>19.29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145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21645</v>
      </c>
      <c r="F25" s="212">
        <f>ROUND(data!Z60,2)</f>
        <v>15.58</v>
      </c>
      <c r="G25" s="222">
        <f>ROUND(data!Z61,0)</f>
        <v>1873292</v>
      </c>
      <c r="H25" s="222">
        <f>ROUND(data!Z62,0)</f>
        <v>541882</v>
      </c>
      <c r="I25" s="222">
        <f>ROUND(data!Z63,0)</f>
        <v>48093</v>
      </c>
      <c r="J25" s="222">
        <f>ROUND(data!Z64,0)</f>
        <v>77230</v>
      </c>
      <c r="K25" s="222">
        <f>ROUND(data!Z65,0)</f>
        <v>0</v>
      </c>
      <c r="L25" s="222">
        <f>ROUND(data!Z66,0)</f>
        <v>943290</v>
      </c>
      <c r="M25" s="66">
        <f>ROUND(data!Z67,0)</f>
        <v>250971</v>
      </c>
      <c r="N25" s="222">
        <f>ROUND(data!Z68,0)</f>
        <v>1072</v>
      </c>
      <c r="O25" s="222">
        <f>ROUND(data!Z69,0)</f>
        <v>32670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32670</v>
      </c>
      <c r="AD25" s="222">
        <f>ROUND(data!Z84,0)</f>
        <v>0</v>
      </c>
      <c r="AE25" s="222">
        <f>ROUND(data!Z89,0)</f>
        <v>51104086</v>
      </c>
      <c r="AF25" s="222">
        <f>ROUND(data!Z87,0)</f>
        <v>1008967</v>
      </c>
      <c r="AG25" s="222">
        <f>IF(data!Z90&gt;0,ROUND(data!Z90,0),0)</f>
        <v>11828</v>
      </c>
      <c r="AH25" s="222">
        <f>IF(data!Z91&gt;0,ROUND(data!Z91,0),0)</f>
        <v>0</v>
      </c>
      <c r="AI25" s="222">
        <f>IF(data!Z92&gt;0,ROUND(data!Z92,0),0)</f>
        <v>1544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145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3881</v>
      </c>
      <c r="F26" s="212">
        <f>ROUND(data!AA60,2)</f>
        <v>7.45</v>
      </c>
      <c r="G26" s="222">
        <f>ROUND(data!AA61,0)</f>
        <v>855340</v>
      </c>
      <c r="H26" s="222">
        <f>ROUND(data!AA62,0)</f>
        <v>238498</v>
      </c>
      <c r="I26" s="222">
        <f>ROUND(data!AA63,0)</f>
        <v>0</v>
      </c>
      <c r="J26" s="222">
        <f>ROUND(data!AA64,0)</f>
        <v>964179</v>
      </c>
      <c r="K26" s="222">
        <f>ROUND(data!AA65,0)</f>
        <v>0</v>
      </c>
      <c r="L26" s="222">
        <f>ROUND(data!AA66,0)</f>
        <v>33630</v>
      </c>
      <c r="M26" s="66">
        <f>ROUND(data!AA67,0)</f>
        <v>190217</v>
      </c>
      <c r="N26" s="222">
        <f>ROUND(data!AA68,0)</f>
        <v>99600</v>
      </c>
      <c r="O26" s="222">
        <f>ROUND(data!AA69,0)</f>
        <v>439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439</v>
      </c>
      <c r="AD26" s="222">
        <f>ROUND(data!AA84,0)</f>
        <v>0</v>
      </c>
      <c r="AE26" s="222">
        <f>ROUND(data!AA89,0)</f>
        <v>20396234</v>
      </c>
      <c r="AF26" s="222">
        <f>ROUND(data!AA87,0)</f>
        <v>2036852</v>
      </c>
      <c r="AG26" s="222">
        <f>IF(data!AA90&gt;0,ROUND(data!AA90,0),0)</f>
        <v>5449</v>
      </c>
      <c r="AH26" s="222">
        <f>IF(data!AA91&gt;0,ROUND(data!AA91,0),0)</f>
        <v>58</v>
      </c>
      <c r="AI26" s="222">
        <f>IF(data!AA92&gt;0,ROUND(data!AA92,0),0)</f>
        <v>327</v>
      </c>
      <c r="AJ26" s="222">
        <f>IF(data!AA93&gt;0,ROUND(data!AA93,0),0)</f>
        <v>0</v>
      </c>
      <c r="AK26" s="212">
        <f>IF(data!AA94&gt;0,ROUND(data!AA94,2),0)</f>
        <v>1.8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145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75.28</v>
      </c>
      <c r="G27" s="222">
        <f>ROUND(data!AB61,0)</f>
        <v>8800418</v>
      </c>
      <c r="H27" s="222">
        <f>ROUND(data!AB62,0)</f>
        <v>2348751</v>
      </c>
      <c r="I27" s="222">
        <f>ROUND(data!AB63,0)</f>
        <v>0</v>
      </c>
      <c r="J27" s="222">
        <f>ROUND(data!AB64,0)</f>
        <v>41062895</v>
      </c>
      <c r="K27" s="222">
        <f>ROUND(data!AB65,0)</f>
        <v>0</v>
      </c>
      <c r="L27" s="222">
        <f>ROUND(data!AB66,0)</f>
        <v>1200765</v>
      </c>
      <c r="M27" s="66">
        <f>ROUND(data!AB67,0)</f>
        <v>118046</v>
      </c>
      <c r="N27" s="222">
        <f>ROUND(data!AB68,0)</f>
        <v>558137</v>
      </c>
      <c r="O27" s="222">
        <f>ROUND(data!AB69,0)</f>
        <v>27458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27458</v>
      </c>
      <c r="AD27" s="222">
        <f>ROUND(data!AB84,0)</f>
        <v>1785131</v>
      </c>
      <c r="AE27" s="222">
        <f>ROUND(data!AB89,0)</f>
        <v>183623307</v>
      </c>
      <c r="AF27" s="222">
        <f>ROUND(data!AB87,0)</f>
        <v>61543439</v>
      </c>
      <c r="AG27" s="222">
        <f>IF(data!AB90&gt;0,ROUND(data!AB90,0),0)</f>
        <v>4006</v>
      </c>
      <c r="AH27" s="222">
        <f>IF(data!AB91&gt;0,ROUND(data!AB91,0),0)</f>
        <v>0</v>
      </c>
      <c r="AI27" s="222">
        <f>IF(data!AB92&gt;0,ROUND(data!AB92,0),0)</f>
        <v>523</v>
      </c>
      <c r="AJ27" s="222">
        <f>IF(data!AB93&gt;0,ROUND(data!AB93,0),0)</f>
        <v>7462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145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44919</v>
      </c>
      <c r="F28" s="212">
        <f>ROUND(data!AC60,2)</f>
        <v>28.39</v>
      </c>
      <c r="G28" s="222">
        <f>ROUND(data!AC61,0)</f>
        <v>4719680</v>
      </c>
      <c r="H28" s="222">
        <f>ROUND(data!AC62,0)</f>
        <v>623867</v>
      </c>
      <c r="I28" s="222">
        <f>ROUND(data!AC63,0)</f>
        <v>0</v>
      </c>
      <c r="J28" s="222">
        <f>ROUND(data!AC64,0)</f>
        <v>1253260</v>
      </c>
      <c r="K28" s="222">
        <f>ROUND(data!AC65,0)</f>
        <v>0</v>
      </c>
      <c r="L28" s="222">
        <f>ROUND(data!AC66,0)</f>
        <v>42254</v>
      </c>
      <c r="M28" s="66">
        <f>ROUND(data!AC67,0)</f>
        <v>235085</v>
      </c>
      <c r="N28" s="222">
        <f>ROUND(data!AC68,0)</f>
        <v>93140</v>
      </c>
      <c r="O28" s="222">
        <f>ROUND(data!AC69,0)</f>
        <v>23169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23169</v>
      </c>
      <c r="AD28" s="222">
        <f>ROUND(data!AC84,0)</f>
        <v>-12105</v>
      </c>
      <c r="AE28" s="222">
        <f>ROUND(data!AC89,0)</f>
        <v>34360515</v>
      </c>
      <c r="AF28" s="222">
        <f>ROUND(data!AC87,0)</f>
        <v>32242365</v>
      </c>
      <c r="AG28" s="222">
        <f>IF(data!AC90&gt;0,ROUND(data!AC90,0),0)</f>
        <v>1529</v>
      </c>
      <c r="AH28" s="222">
        <f>IF(data!AC91&gt;0,ROUND(data!AC91,0),0)</f>
        <v>0</v>
      </c>
      <c r="AI28" s="222">
        <f>IF(data!AC92&gt;0,ROUND(data!AC92,0),0)</f>
        <v>200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145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1591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483</v>
      </c>
      <c r="K29" s="222">
        <f>ROUND(data!AD65,0)</f>
        <v>0</v>
      </c>
      <c r="L29" s="222">
        <f>ROUND(data!AD66,0)</f>
        <v>1589528</v>
      </c>
      <c r="M29" s="66">
        <f>ROUND(data!AD67,0)</f>
        <v>318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3327844</v>
      </c>
      <c r="AF29" s="222">
        <f>ROUND(data!AD87,0)</f>
        <v>3130757</v>
      </c>
      <c r="AG29" s="222">
        <f>IF(data!AD90&gt;0,ROUND(data!AD90,0),0)</f>
        <v>1046</v>
      </c>
      <c r="AH29" s="222">
        <f>IF(data!AD91&gt;0,ROUND(data!AD91,0),0)</f>
        <v>0</v>
      </c>
      <c r="AI29" s="222">
        <f>IF(data!AD92&gt;0,ROUND(data!AD92,0),0)</f>
        <v>137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145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170307</v>
      </c>
      <c r="F30" s="212">
        <f>ROUND(data!AE60,2)</f>
        <v>68.78</v>
      </c>
      <c r="G30" s="222">
        <f>ROUND(data!AE61,0)</f>
        <v>6632687</v>
      </c>
      <c r="H30" s="222">
        <f>ROUND(data!AE62,0)</f>
        <v>1876525</v>
      </c>
      <c r="I30" s="222">
        <f>ROUND(data!AE63,0)</f>
        <v>0</v>
      </c>
      <c r="J30" s="222">
        <f>ROUND(data!AE64,0)</f>
        <v>140961</v>
      </c>
      <c r="K30" s="222">
        <f>ROUND(data!AE65,0)</f>
        <v>10</v>
      </c>
      <c r="L30" s="222">
        <f>ROUND(data!AE66,0)</f>
        <v>29926</v>
      </c>
      <c r="M30" s="66">
        <f>ROUND(data!AE67,0)</f>
        <v>58330</v>
      </c>
      <c r="N30" s="222">
        <f>ROUND(data!AE68,0)</f>
        <v>0</v>
      </c>
      <c r="O30" s="222">
        <f>ROUND(data!AE69,0)</f>
        <v>19889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19889</v>
      </c>
      <c r="AD30" s="222">
        <f>ROUND(data!AE84,0)</f>
        <v>52952</v>
      </c>
      <c r="AE30" s="222">
        <f>ROUND(data!AE89,0)</f>
        <v>29861952</v>
      </c>
      <c r="AF30" s="222">
        <f>ROUND(data!AE87,0)</f>
        <v>14265287</v>
      </c>
      <c r="AG30" s="222">
        <f>IF(data!AE90&gt;0,ROUND(data!AE90,0),0)</f>
        <v>22712</v>
      </c>
      <c r="AH30" s="222">
        <f>IF(data!AE91&gt;0,ROUND(data!AE91,0),0)</f>
        <v>0</v>
      </c>
      <c r="AI30" s="222">
        <f>IF(data!AE92&gt;0,ROUND(data!AE92,0),0)</f>
        <v>2749</v>
      </c>
      <c r="AJ30" s="222">
        <f>IF(data!AE93&gt;0,ROUND(data!AE93,0),0)</f>
        <v>15657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145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145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63526</v>
      </c>
      <c r="F32" s="212">
        <f>ROUND(data!AG60,2)</f>
        <v>114.34</v>
      </c>
      <c r="G32" s="222">
        <f>ROUND(data!AG61,0)</f>
        <v>16157623</v>
      </c>
      <c r="H32" s="222">
        <f>ROUND(data!AG62,0)</f>
        <v>3012463</v>
      </c>
      <c r="I32" s="222">
        <f>ROUND(data!AG63,0)</f>
        <v>1011370</v>
      </c>
      <c r="J32" s="222">
        <f>ROUND(data!AG64,0)</f>
        <v>2123428</v>
      </c>
      <c r="K32" s="222">
        <f>ROUND(data!AG65,0)</f>
        <v>0</v>
      </c>
      <c r="L32" s="222">
        <f>ROUND(data!AG66,0)</f>
        <v>1583270</v>
      </c>
      <c r="M32" s="66">
        <f>ROUND(data!AG67,0)</f>
        <v>85845</v>
      </c>
      <c r="N32" s="222">
        <f>ROUND(data!AG68,0)</f>
        <v>14250</v>
      </c>
      <c r="O32" s="222">
        <f>ROUND(data!AG69,0)</f>
        <v>43788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43788</v>
      </c>
      <c r="AD32" s="222">
        <f>ROUND(data!AG84,0)</f>
        <v>38943</v>
      </c>
      <c r="AE32" s="222">
        <f>ROUND(data!AG89,0)</f>
        <v>198885968</v>
      </c>
      <c r="AF32" s="222">
        <f>ROUND(data!AG87,0)</f>
        <v>50510204</v>
      </c>
      <c r="AG32" s="222">
        <f>IF(data!AG90&gt;0,ROUND(data!AG90,0),0)</f>
        <v>36036</v>
      </c>
      <c r="AH32" s="222">
        <f>IF(data!AG91&gt;0,ROUND(data!AG91,0),0)</f>
        <v>6680</v>
      </c>
      <c r="AI32" s="222">
        <f>IF(data!AG92&gt;0,ROUND(data!AG92,0),0)</f>
        <v>7221</v>
      </c>
      <c r="AJ32" s="222">
        <f>IF(data!AG93&gt;0,ROUND(data!AG93,0),0)</f>
        <v>364613</v>
      </c>
      <c r="AK32" s="212">
        <f>IF(data!AG94&gt;0,ROUND(data!AG94,2),0)</f>
        <v>67.99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145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145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8816</v>
      </c>
      <c r="F34" s="212">
        <f>ROUND(data!AI60,2)</f>
        <v>67.63</v>
      </c>
      <c r="G34" s="222">
        <f>ROUND(data!AI61,0)</f>
        <v>7123917</v>
      </c>
      <c r="H34" s="222">
        <f>ROUND(data!AI62,0)</f>
        <v>2026276</v>
      </c>
      <c r="I34" s="222">
        <f>ROUND(data!AI63,0)</f>
        <v>0</v>
      </c>
      <c r="J34" s="222">
        <f>ROUND(data!AI64,0)</f>
        <v>1266998</v>
      </c>
      <c r="K34" s="222">
        <f>ROUND(data!AI65,0)</f>
        <v>0</v>
      </c>
      <c r="L34" s="222">
        <f>ROUND(data!AI66,0)</f>
        <v>427246</v>
      </c>
      <c r="M34" s="66">
        <f>ROUND(data!AI67,0)</f>
        <v>118446</v>
      </c>
      <c r="N34" s="222">
        <f>ROUND(data!AI68,0)</f>
        <v>20681</v>
      </c>
      <c r="O34" s="222">
        <f>ROUND(data!AI69,0)</f>
        <v>15799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15799</v>
      </c>
      <c r="AD34" s="222">
        <f>ROUND(data!AI84,0)</f>
        <v>1839</v>
      </c>
      <c r="AE34" s="222">
        <f>ROUND(data!AI89,0)</f>
        <v>12134333</v>
      </c>
      <c r="AF34" s="222">
        <f>ROUND(data!AI87,0)</f>
        <v>5036904</v>
      </c>
      <c r="AG34" s="222">
        <f>IF(data!AI90&gt;0,ROUND(data!AI90,0),0)</f>
        <v>15342</v>
      </c>
      <c r="AH34" s="222">
        <f>IF(data!AI91&gt;0,ROUND(data!AI91,0),0)</f>
        <v>7</v>
      </c>
      <c r="AI34" s="222">
        <f>IF(data!AI92&gt;0,ROUND(data!AI92,0),0)</f>
        <v>3074</v>
      </c>
      <c r="AJ34" s="222">
        <f>IF(data!AI93&gt;0,ROUND(data!AI93,0),0)</f>
        <v>53844</v>
      </c>
      <c r="AK34" s="212">
        <f>IF(data!AI94&gt;0,ROUND(data!AI94,2),0)</f>
        <v>37.05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145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403591</v>
      </c>
      <c r="F35" s="212">
        <f>ROUND(data!AJ60,2)</f>
        <v>579.27</v>
      </c>
      <c r="G35" s="222">
        <f>ROUND(data!AJ61,0)</f>
        <v>90247230</v>
      </c>
      <c r="H35" s="222">
        <f>ROUND(data!AJ62,0)</f>
        <v>19409375</v>
      </c>
      <c r="I35" s="222">
        <f>ROUND(data!AJ63,0)</f>
        <v>3511355</v>
      </c>
      <c r="J35" s="222">
        <f>ROUND(data!AJ64,0)</f>
        <v>5084924</v>
      </c>
      <c r="K35" s="222">
        <f>ROUND(data!AJ65,0)</f>
        <v>41189</v>
      </c>
      <c r="L35" s="222">
        <f>ROUND(data!AJ66,0)</f>
        <v>3591812</v>
      </c>
      <c r="M35" s="66">
        <f>ROUND(data!AJ67,0)</f>
        <v>267351</v>
      </c>
      <c r="N35" s="222">
        <f>ROUND(data!AJ68,0)</f>
        <v>2277609</v>
      </c>
      <c r="O35" s="222">
        <f>ROUND(data!AJ69,0)</f>
        <v>196084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196084</v>
      </c>
      <c r="AD35" s="222">
        <f>ROUND(data!AJ84,0)</f>
        <v>7406568</v>
      </c>
      <c r="AE35" s="222">
        <f>ROUND(data!AJ89,0)</f>
        <v>183124763</v>
      </c>
      <c r="AF35" s="222">
        <f>ROUND(data!AJ87,0)</f>
        <v>78095</v>
      </c>
      <c r="AG35" s="222">
        <f>IF(data!AJ90&gt;0,ROUND(data!AJ90,0),0)</f>
        <v>111484</v>
      </c>
      <c r="AH35" s="222">
        <f>IF(data!AJ91&gt;0,ROUND(data!AJ91,0),0)</f>
        <v>0</v>
      </c>
      <c r="AI35" s="222">
        <f>IF(data!AJ92&gt;0,ROUND(data!AJ92,0),0)</f>
        <v>11267</v>
      </c>
      <c r="AJ35" s="222">
        <f>IF(data!AJ93&gt;0,ROUND(data!AJ93,0),0)</f>
        <v>68678</v>
      </c>
      <c r="AK35" s="212">
        <f>IF(data!AJ94&gt;0,ROUND(data!AJ94,2),0)</f>
        <v>69.99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145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145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145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145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145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145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26662</v>
      </c>
      <c r="F41" s="212">
        <f>ROUND(data!AP60,2)</f>
        <v>16.4</v>
      </c>
      <c r="G41" s="222">
        <f>ROUND(data!AP61,0)</f>
        <v>2166164</v>
      </c>
      <c r="H41" s="222">
        <f>ROUND(data!AP62,0)</f>
        <v>584771</v>
      </c>
      <c r="I41" s="222">
        <f>ROUND(data!AP63,0)</f>
        <v>0</v>
      </c>
      <c r="J41" s="222">
        <f>ROUND(data!AP64,0)</f>
        <v>531899</v>
      </c>
      <c r="K41" s="222">
        <f>ROUND(data!AP65,0)</f>
        <v>4197</v>
      </c>
      <c r="L41" s="222">
        <f>ROUND(data!AP66,0)</f>
        <v>12186</v>
      </c>
      <c r="M41" s="66">
        <f>ROUND(data!AP67,0)</f>
        <v>31983</v>
      </c>
      <c r="N41" s="222">
        <f>ROUND(data!AP68,0)</f>
        <v>226323</v>
      </c>
      <c r="O41" s="222">
        <f>ROUND(data!AP69,0)</f>
        <v>12580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12580</v>
      </c>
      <c r="AD41" s="222">
        <f>ROUND(data!AP84,0)</f>
        <v>1912</v>
      </c>
      <c r="AE41" s="222">
        <f>ROUND(data!AP89,0)</f>
        <v>6828901</v>
      </c>
      <c r="AF41" s="222">
        <f>ROUND(data!AP87,0)</f>
        <v>35946</v>
      </c>
      <c r="AG41" s="222">
        <f>IF(data!AP90&gt;0,ROUND(data!AP90,0),0)</f>
        <v>7341</v>
      </c>
      <c r="AH41" s="222">
        <f>IF(data!AP91&gt;0,ROUND(data!AP91,0),0)</f>
        <v>0</v>
      </c>
      <c r="AI41" s="222">
        <f>IF(data!AP92&gt;0,ROUND(data!AP92,0),0)</f>
        <v>376</v>
      </c>
      <c r="AJ41" s="222">
        <f>IF(data!AP93&gt;0,ROUND(data!AP93,0),0)</f>
        <v>5411</v>
      </c>
      <c r="AK41" s="212">
        <f>IF(data!AP94&gt;0,ROUND(data!AP94,2),0)</f>
        <v>4.51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145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559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267</v>
      </c>
      <c r="K42" s="222">
        <f>ROUND(data!AQ65,0)</f>
        <v>0</v>
      </c>
      <c r="L42" s="222">
        <f>ROUND(data!AQ66,0)</f>
        <v>53</v>
      </c>
      <c r="M42" s="66">
        <f>ROUND(data!AQ67,0)</f>
        <v>300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987</v>
      </c>
      <c r="AH42" s="222">
        <f>IF(data!AQ91&gt;0,ROUND(data!AQ91,0),0)</f>
        <v>0</v>
      </c>
      <c r="AI42" s="222">
        <f>IF(data!AQ92&gt;0,ROUND(data!AQ92,0),0)</f>
        <v>25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145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68764</v>
      </c>
      <c r="F43" s="212">
        <f>ROUND(data!AR60,2)</f>
        <v>74.44</v>
      </c>
      <c r="G43" s="222">
        <f>ROUND(data!AR61,0)</f>
        <v>7666504</v>
      </c>
      <c r="H43" s="222">
        <f>ROUND(data!AR62,0)</f>
        <v>2054437</v>
      </c>
      <c r="I43" s="222">
        <f>ROUND(data!AR63,0)</f>
        <v>9091</v>
      </c>
      <c r="J43" s="222">
        <f>ROUND(data!AR64,0)</f>
        <v>1392768</v>
      </c>
      <c r="K43" s="222">
        <f>ROUND(data!AR65,0)</f>
        <v>10437</v>
      </c>
      <c r="L43" s="222">
        <f>ROUND(data!AR66,0)</f>
        <v>1928400</v>
      </c>
      <c r="M43" s="66">
        <f>ROUND(data!AR67,0)</f>
        <v>2450</v>
      </c>
      <c r="N43" s="222">
        <f>ROUND(data!AR68,0)</f>
        <v>356297</v>
      </c>
      <c r="O43" s="222">
        <f>ROUND(data!AR69,0)</f>
        <v>443029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443029</v>
      </c>
      <c r="AD43" s="222">
        <f>ROUND(data!AR84,0)</f>
        <v>590237</v>
      </c>
      <c r="AE43" s="222">
        <f>ROUND(data!AR89,0)</f>
        <v>21052567</v>
      </c>
      <c r="AF43" s="222">
        <f>ROUND(data!AR87,0)</f>
        <v>0</v>
      </c>
      <c r="AG43" s="222">
        <f>IF(data!AR90&gt;0,ROUND(data!AR90,0),0)</f>
        <v>4062</v>
      </c>
      <c r="AH43" s="222">
        <f>IF(data!AR91&gt;0,ROUND(data!AR91,0),0)</f>
        <v>0</v>
      </c>
      <c r="AI43" s="222">
        <f>IF(data!AR92&gt;0,ROUND(data!AR92,0),0)</f>
        <v>672</v>
      </c>
      <c r="AJ43" s="222">
        <f>IF(data!AR93&gt;0,ROUND(data!AR93,0),0)</f>
        <v>0</v>
      </c>
      <c r="AK43" s="212">
        <f>IF(data!AR94&gt;0,ROUND(data!AR94,2),0)</f>
        <v>34.84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145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145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145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145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4.98</v>
      </c>
      <c r="G47" s="222">
        <f>ROUND(data!AV61,0)</f>
        <v>383173</v>
      </c>
      <c r="H47" s="222">
        <f>ROUND(data!AV62,0)</f>
        <v>105371</v>
      </c>
      <c r="I47" s="222">
        <f>ROUND(data!AV63,0)</f>
        <v>0</v>
      </c>
      <c r="J47" s="222">
        <f>ROUND(data!AV64,0)</f>
        <v>2426</v>
      </c>
      <c r="K47" s="222">
        <f>ROUND(data!AV65,0)</f>
        <v>0</v>
      </c>
      <c r="L47" s="222">
        <f>ROUND(data!AV66,0)</f>
        <v>5741</v>
      </c>
      <c r="M47" s="66">
        <f>ROUND(data!AV67,0)</f>
        <v>548</v>
      </c>
      <c r="N47" s="222">
        <f>ROUND(data!AV68,0)</f>
        <v>6235</v>
      </c>
      <c r="O47" s="222">
        <f>ROUND(data!AV69,0)</f>
        <v>2692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2692</v>
      </c>
      <c r="AD47" s="222">
        <f>ROUND(data!AV84,0)</f>
        <v>578875</v>
      </c>
      <c r="AE47" s="222">
        <f>ROUND(data!AV89,0)</f>
        <v>37634</v>
      </c>
      <c r="AF47" s="222">
        <f>ROUND(data!AV87,0)</f>
        <v>0</v>
      </c>
      <c r="AG47" s="222">
        <f>IF(data!AV90&gt;0,ROUND(data!AV90,0),0)</f>
        <v>1806</v>
      </c>
      <c r="AH47" s="222">
        <f>IF(data!AV91&gt;0,ROUND(data!AV91,0),0)</f>
        <v>0</v>
      </c>
      <c r="AI47" s="222">
        <f>IF(data!AV92&gt;0,ROUND(data!AV92,0),0)</f>
        <v>152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145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116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382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145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151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498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145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218851</v>
      </c>
      <c r="F50" s="212">
        <f>ROUND(data!AY60,2)</f>
        <v>65.16</v>
      </c>
      <c r="G50" s="222">
        <f>ROUND(data!AY61,0)</f>
        <v>3194934</v>
      </c>
      <c r="H50" s="222">
        <f>ROUND(data!AY62,0)</f>
        <v>1235682</v>
      </c>
      <c r="I50" s="222">
        <f>ROUND(data!AY63,0)</f>
        <v>0</v>
      </c>
      <c r="J50" s="222">
        <f>ROUND(data!AY64,0)</f>
        <v>88193</v>
      </c>
      <c r="K50" s="222">
        <f>ROUND(data!AY65,0)</f>
        <v>0</v>
      </c>
      <c r="L50" s="222">
        <f>ROUND(data!AY66,0)</f>
        <v>946448</v>
      </c>
      <c r="M50" s="66">
        <f>ROUND(data!AY67,0)</f>
        <v>73636</v>
      </c>
      <c r="N50" s="222">
        <f>ROUND(data!AY68,0)</f>
        <v>0</v>
      </c>
      <c r="O50" s="222">
        <f>ROUND(data!AY69,0)</f>
        <v>65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65</v>
      </c>
      <c r="AD50" s="222">
        <f>ROUND(data!AY84,0)</f>
        <v>18369</v>
      </c>
      <c r="AE50" s="222"/>
      <c r="AF50" s="222"/>
      <c r="AG50" s="222">
        <f>IF(data!AY90&gt;0,ROUND(data!AY90,0),0)</f>
        <v>11101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145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145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238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784</v>
      </c>
      <c r="AH52" s="222">
        <f>IFERROR(IF(data!BA$91&gt;0,ROUND(data!BA$91,0),0),0)</f>
        <v>0</v>
      </c>
      <c r="AI52" s="222">
        <f>IFERROR(IF(data!BA$92&gt;0,ROUND(data!BA$92,0),0),0)</f>
        <v>55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145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145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145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808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2660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145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744457</v>
      </c>
      <c r="F56" s="212">
        <f>ROUND(data!BE60,2)</f>
        <v>41.02</v>
      </c>
      <c r="G56" s="222">
        <f>ROUND(data!BE61,0)</f>
        <v>2701132</v>
      </c>
      <c r="H56" s="222">
        <f>ROUND(data!BE62,0)</f>
        <v>816257</v>
      </c>
      <c r="I56" s="222">
        <f>ROUND(data!BE63,0)</f>
        <v>0</v>
      </c>
      <c r="J56" s="222">
        <f>ROUND(data!BE64,0)</f>
        <v>453373</v>
      </c>
      <c r="K56" s="222">
        <f>ROUND(data!BE65,0)</f>
        <v>2223752</v>
      </c>
      <c r="L56" s="222">
        <f>ROUND(data!BE66,0)</f>
        <v>14002064</v>
      </c>
      <c r="M56" s="66">
        <f>ROUND(data!BE67,0)</f>
        <v>218401</v>
      </c>
      <c r="N56" s="222">
        <f>ROUND(data!BE68,0)</f>
        <v>184344</v>
      </c>
      <c r="O56" s="222">
        <f>ROUND(data!BE69,0)</f>
        <v>31246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31246</v>
      </c>
      <c r="AD56" s="222">
        <f>ROUND(data!BE84,0)</f>
        <v>8131</v>
      </c>
      <c r="AE56" s="222"/>
      <c r="AF56" s="222"/>
      <c r="AG56" s="222">
        <f>IF(data!BE90&gt;0,ROUND(data!BE90,0),0)</f>
        <v>87952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145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46.8</v>
      </c>
      <c r="G57" s="222">
        <f>ROUND(data!BF61,0)</f>
        <v>2310488</v>
      </c>
      <c r="H57" s="222">
        <f>ROUND(data!BF62,0)</f>
        <v>815086</v>
      </c>
      <c r="I57" s="222">
        <f>ROUND(data!BF63,0)</f>
        <v>0</v>
      </c>
      <c r="J57" s="222">
        <f>ROUND(data!BF64,0)</f>
        <v>421092</v>
      </c>
      <c r="K57" s="222">
        <f>ROUND(data!BF65,0)</f>
        <v>771731</v>
      </c>
      <c r="L57" s="222">
        <f>ROUND(data!BF66,0)</f>
        <v>2290851</v>
      </c>
      <c r="M57" s="66">
        <f>ROUND(data!BF67,0)</f>
        <v>76880</v>
      </c>
      <c r="N57" s="222">
        <f>ROUND(data!BF68,0)</f>
        <v>0</v>
      </c>
      <c r="O57" s="222">
        <f>ROUND(data!BF69,0)</f>
        <v>1498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1498</v>
      </c>
      <c r="AD57" s="222">
        <f>ROUND(data!BF84,0)</f>
        <v>0</v>
      </c>
      <c r="AE57" s="222"/>
      <c r="AF57" s="222"/>
      <c r="AG57" s="222">
        <f>IF(data!BF90&gt;0,ROUND(data!BF90,0),0)</f>
        <v>4116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145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9.19</v>
      </c>
      <c r="G58" s="222">
        <f>ROUND(data!BG61,0)</f>
        <v>446152</v>
      </c>
      <c r="H58" s="222">
        <f>ROUND(data!BG62,0)</f>
        <v>165354</v>
      </c>
      <c r="I58" s="222">
        <f>ROUND(data!BG63,0)</f>
        <v>0</v>
      </c>
      <c r="J58" s="222">
        <f>ROUND(data!BG64,0)</f>
        <v>3931</v>
      </c>
      <c r="K58" s="222">
        <f>ROUND(data!BG65,0)</f>
        <v>0</v>
      </c>
      <c r="L58" s="222">
        <f>ROUND(data!BG66,0)</f>
        <v>177</v>
      </c>
      <c r="M58" s="66">
        <f>ROUND(data!BG67,0)</f>
        <v>409</v>
      </c>
      <c r="N58" s="222">
        <f>ROUND(data!BG68,0)</f>
        <v>0</v>
      </c>
      <c r="O58" s="222">
        <f>ROUND(data!BG69,0)</f>
        <v>44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44</v>
      </c>
      <c r="AD58" s="222">
        <f>ROUND(data!BG84,0)</f>
        <v>0</v>
      </c>
      <c r="AE58" s="222"/>
      <c r="AF58" s="222"/>
      <c r="AG58" s="222">
        <f>IF(data!BG90&gt;0,ROUND(data!BG90,0),0)</f>
        <v>1105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145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3092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10184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145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24948</v>
      </c>
      <c r="K60" s="222">
        <f>ROUND(data!BI65,0)</f>
        <v>982978</v>
      </c>
      <c r="L60" s="222">
        <f>ROUND(data!BI66,0)</f>
        <v>2335453</v>
      </c>
      <c r="M60" s="66">
        <f>ROUND(data!BI67,0)</f>
        <v>881072</v>
      </c>
      <c r="N60" s="222">
        <f>ROUND(data!BI68,0)</f>
        <v>3283627</v>
      </c>
      <c r="O60" s="222">
        <f>ROUND(data!BI69,0)</f>
        <v>10786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10786</v>
      </c>
      <c r="AD60" s="222">
        <f>ROUND(data!BI84,0)</f>
        <v>1380050</v>
      </c>
      <c r="AE60" s="222"/>
      <c r="AF60" s="222"/>
      <c r="AG60" s="222">
        <f>IF(data!BI90&gt;0,ROUND(data!BI90,0),0)</f>
        <v>68217</v>
      </c>
      <c r="AH60" s="222">
        <f>IFERROR(IF(data!BI$91&gt;0,ROUND(data!BI$91,0),0),0)</f>
        <v>0</v>
      </c>
      <c r="AI60" s="222">
        <f>IFERROR(IF(data!BI$92&gt;0,ROUND(data!BI$92,0),0),0)</f>
        <v>2199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145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746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2457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145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145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521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1717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145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145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27.99</v>
      </c>
      <c r="G65" s="222">
        <f>ROUND(data!BN61,0)</f>
        <v>5551843</v>
      </c>
      <c r="H65" s="222">
        <f>ROUND(data!BN62,0)</f>
        <v>1077135</v>
      </c>
      <c r="I65" s="222">
        <f>ROUND(data!BN63,0)</f>
        <v>268800</v>
      </c>
      <c r="J65" s="222">
        <f>ROUND(data!BN64,0)</f>
        <v>465911</v>
      </c>
      <c r="K65" s="222">
        <f>ROUND(data!BN65,0)</f>
        <v>0</v>
      </c>
      <c r="L65" s="222">
        <f>ROUND(data!BN66,0)</f>
        <v>84500787</v>
      </c>
      <c r="M65" s="66">
        <f>ROUND(data!BN67,0)</f>
        <v>21857314</v>
      </c>
      <c r="N65" s="222">
        <f>ROUND(data!BN68,0)</f>
        <v>73246</v>
      </c>
      <c r="O65" s="222">
        <f>ROUND(data!BN69,0)</f>
        <v>173659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173659</v>
      </c>
      <c r="AD65" s="222">
        <f>ROUND(data!BN84,0)</f>
        <v>745713</v>
      </c>
      <c r="AE65" s="222"/>
      <c r="AF65" s="222"/>
      <c r="AG65" s="222">
        <f>IF(data!BN90&gt;0,ROUND(data!BN90,0),0)</f>
        <v>46491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145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485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1597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145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491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1617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145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145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4.66</v>
      </c>
      <c r="G69" s="222">
        <f>ROUND(data!BR61,0)</f>
        <v>289279</v>
      </c>
      <c r="H69" s="222">
        <f>ROUND(data!BR62,0)</f>
        <v>94586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388</v>
      </c>
      <c r="N69" s="222">
        <f>ROUND(data!BR68,0)</f>
        <v>0</v>
      </c>
      <c r="O69" s="222">
        <f>ROUND(data!BR69,0)</f>
        <v>2476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2476</v>
      </c>
      <c r="AD69" s="222">
        <f>ROUND(data!BR84,0)</f>
        <v>0</v>
      </c>
      <c r="AE69" s="222"/>
      <c r="AF69" s="222"/>
      <c r="AG69" s="222">
        <f>IF(data!BR90&gt;0,ROUND(data!BR90,0),0)</f>
        <v>1278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145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2.01</v>
      </c>
      <c r="G70" s="222">
        <f>ROUND(data!BS61,0)</f>
        <v>157435</v>
      </c>
      <c r="H70" s="222">
        <f>ROUND(data!BS62,0)</f>
        <v>54442</v>
      </c>
      <c r="I70" s="222">
        <f>ROUND(data!BS63,0)</f>
        <v>0</v>
      </c>
      <c r="J70" s="222">
        <f>ROUND(data!BS64,0)</f>
        <v>7737</v>
      </c>
      <c r="K70" s="222">
        <f>ROUND(data!BS65,0)</f>
        <v>0</v>
      </c>
      <c r="L70" s="222">
        <f>ROUND(data!BS66,0)</f>
        <v>675</v>
      </c>
      <c r="M70" s="66">
        <f>ROUND(data!BS67,0)</f>
        <v>568</v>
      </c>
      <c r="N70" s="222">
        <f>ROUND(data!BS68,0)</f>
        <v>0</v>
      </c>
      <c r="O70" s="222">
        <f>ROUND(data!BS69,0)</f>
        <v>2034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2034</v>
      </c>
      <c r="AD70" s="222">
        <f>ROUND(data!BS84,0)</f>
        <v>338</v>
      </c>
      <c r="AE70" s="222"/>
      <c r="AF70" s="222"/>
      <c r="AG70" s="222">
        <f>IF(data!BS90&gt;0,ROUND(data!BS90,0),0)</f>
        <v>1871</v>
      </c>
      <c r="AH70" s="222">
        <f>IFERROR(IF(data!BS$91&gt;0,ROUND(data!BS$91,0),0),0)</f>
        <v>0</v>
      </c>
      <c r="AI70" s="222">
        <f>IFERROR(IF(data!BS$92&gt;0,ROUND(data!BS$92,0),0),0)</f>
        <v>131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145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6.89</v>
      </c>
      <c r="G71" s="222">
        <f>ROUND(data!BT61,0)</f>
        <v>634664</v>
      </c>
      <c r="H71" s="222">
        <f>ROUND(data!BT62,0)</f>
        <v>166997</v>
      </c>
      <c r="I71" s="222">
        <f>ROUND(data!BT63,0)</f>
        <v>0</v>
      </c>
      <c r="J71" s="222">
        <f>ROUND(data!BT64,0)</f>
        <v>26990</v>
      </c>
      <c r="K71" s="222">
        <f>ROUND(data!BT65,0)</f>
        <v>0</v>
      </c>
      <c r="L71" s="222">
        <f>ROUND(data!BT66,0)</f>
        <v>21272</v>
      </c>
      <c r="M71" s="66">
        <f>ROUND(data!BT67,0)</f>
        <v>790</v>
      </c>
      <c r="N71" s="222">
        <f>ROUND(data!BT68,0)</f>
        <v>0</v>
      </c>
      <c r="O71" s="222">
        <f>ROUND(data!BT69,0)</f>
        <v>20887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20887</v>
      </c>
      <c r="AD71" s="222">
        <f>ROUND(data!BT84,0)</f>
        <v>41469</v>
      </c>
      <c r="AE71" s="222"/>
      <c r="AF71" s="222"/>
      <c r="AG71" s="222">
        <f>IF(data!BT90&gt;0,ROUND(data!BT90,0),0)</f>
        <v>1790</v>
      </c>
      <c r="AH71" s="222">
        <f>IFERROR(IF(data!BT$91&gt;0,ROUND(data!BT$91,0),0),0)</f>
        <v>0</v>
      </c>
      <c r="AI71" s="222">
        <f>IFERROR(IF(data!BT$92&gt;0,ROUND(data!BT$92,0),0),0)</f>
        <v>125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145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0.15</v>
      </c>
      <c r="G72" s="222">
        <f>ROUND(data!BU61,0)</f>
        <v>13107</v>
      </c>
      <c r="H72" s="222">
        <f>ROUND(data!BU62,0)</f>
        <v>3325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894</v>
      </c>
      <c r="N72" s="222">
        <f>ROUND(data!BU68,0)</f>
        <v>0</v>
      </c>
      <c r="O72" s="222">
        <f>ROUND(data!BU69,0)</f>
        <v>11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11</v>
      </c>
      <c r="AD72" s="222">
        <f>ROUND(data!BU84,0)</f>
        <v>0</v>
      </c>
      <c r="AE72" s="222"/>
      <c r="AF72" s="222"/>
      <c r="AG72" s="222">
        <f>IF(data!BU90&gt;0,ROUND(data!BU90,0),0)</f>
        <v>1052</v>
      </c>
      <c r="AH72" s="222">
        <f>IF(data!BU91&gt;0,ROUND(data!BU91,0),0)</f>
        <v>0</v>
      </c>
      <c r="AI72" s="222">
        <f>IF(data!BU92&gt;0,ROUND(data!BU92,0),0)</f>
        <v>73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145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2480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8169</v>
      </c>
      <c r="AH73" s="222">
        <f>IF(data!BV91&gt;0,ROUND(data!BV91,0),0)</f>
        <v>0</v>
      </c>
      <c r="AI73" s="222">
        <f>IF(data!BV92&gt;0,ROUND(data!BV92,0),0)</f>
        <v>221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145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4.72</v>
      </c>
      <c r="G74" s="222">
        <f>ROUND(data!BW61,0)</f>
        <v>646252</v>
      </c>
      <c r="H74" s="222">
        <f>ROUND(data!BW62,0)</f>
        <v>161063</v>
      </c>
      <c r="I74" s="222">
        <f>ROUND(data!BW63,0)</f>
        <v>85293</v>
      </c>
      <c r="J74" s="222">
        <f>ROUND(data!BW64,0)</f>
        <v>13062</v>
      </c>
      <c r="K74" s="222">
        <f>ROUND(data!BW65,0)</f>
        <v>0</v>
      </c>
      <c r="L74" s="222">
        <f>ROUND(data!BW66,0)</f>
        <v>0</v>
      </c>
      <c r="M74" s="66">
        <f>ROUND(data!BW67,0)</f>
        <v>1663</v>
      </c>
      <c r="N74" s="222">
        <f>ROUND(data!BW68,0)</f>
        <v>0</v>
      </c>
      <c r="O74" s="222">
        <f>ROUND(data!BW69,0)</f>
        <v>12308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12308</v>
      </c>
      <c r="AD74" s="222">
        <f>ROUND(data!BW84,0)</f>
        <v>0</v>
      </c>
      <c r="AE74" s="222"/>
      <c r="AF74" s="222"/>
      <c r="AG74" s="222">
        <f>IF(data!BW90&gt;0,ROUND(data!BW90,0),0)</f>
        <v>2629</v>
      </c>
      <c r="AH74" s="222">
        <f>IF(data!BW91&gt;0,ROUND(data!BW91,0),0)</f>
        <v>0</v>
      </c>
      <c r="AI74" s="222">
        <f>IF(data!BW92&gt;0,ROUND(data!BW92,0),0)</f>
        <v>184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145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83.26</v>
      </c>
      <c r="G75" s="222">
        <f>ROUND(data!BX61,0)</f>
        <v>8697224</v>
      </c>
      <c r="H75" s="222">
        <f>ROUND(data!BX62,0)</f>
        <v>2035276</v>
      </c>
      <c r="I75" s="222">
        <f>ROUND(data!BX63,0)</f>
        <v>763075</v>
      </c>
      <c r="J75" s="222">
        <f>ROUND(data!BX64,0)</f>
        <v>1967340</v>
      </c>
      <c r="K75" s="222">
        <f>ROUND(data!BX65,0)</f>
        <v>5276</v>
      </c>
      <c r="L75" s="222">
        <f>ROUND(data!BX66,0)</f>
        <v>1381564</v>
      </c>
      <c r="M75" s="66">
        <f>ROUND(data!BX67,0)</f>
        <v>7627</v>
      </c>
      <c r="N75" s="222">
        <f>ROUND(data!BX68,0)</f>
        <v>864726</v>
      </c>
      <c r="O75" s="222">
        <f>ROUND(data!BX69,0)</f>
        <v>22246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22246</v>
      </c>
      <c r="AD75" s="222">
        <f>ROUND(data!BX84,0)</f>
        <v>6428</v>
      </c>
      <c r="AE75" s="222"/>
      <c r="AF75" s="222"/>
      <c r="AG75" s="222">
        <f>IF(data!BX90&gt;0,ROUND(data!BX90,0),0)</f>
        <v>2448</v>
      </c>
      <c r="AH75" s="222">
        <f>IF(data!BX91&gt;0,ROUND(data!BX91,0),0)</f>
        <v>0</v>
      </c>
      <c r="AI75" s="222">
        <f>IF(data!BX92&gt;0,ROUND(data!BX92,0),0)</f>
        <v>93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145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42.86</v>
      </c>
      <c r="G76" s="222">
        <f>ROUND(data!BY61,0)</f>
        <v>5319923</v>
      </c>
      <c r="H76" s="222">
        <f>ROUND(data!BY62,0)</f>
        <v>1327898</v>
      </c>
      <c r="I76" s="222">
        <f>ROUND(data!BY63,0)</f>
        <v>31487</v>
      </c>
      <c r="J76" s="222">
        <f>ROUND(data!BY64,0)</f>
        <v>163156</v>
      </c>
      <c r="K76" s="222">
        <f>ROUND(data!BY65,0)</f>
        <v>12771</v>
      </c>
      <c r="L76" s="222">
        <f>ROUND(data!BY66,0)</f>
        <v>155422</v>
      </c>
      <c r="M76" s="66">
        <f>ROUND(data!BY67,0)</f>
        <v>740475</v>
      </c>
      <c r="N76" s="222">
        <f>ROUND(data!BY68,0)</f>
        <v>0</v>
      </c>
      <c r="O76" s="222">
        <f>ROUND(data!BY69,0)</f>
        <v>102098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102098</v>
      </c>
      <c r="AD76" s="222">
        <f>ROUND(data!BY84,0)</f>
        <v>65049</v>
      </c>
      <c r="AE76" s="222"/>
      <c r="AF76" s="222"/>
      <c r="AG76" s="222">
        <f>IF(data!BY90&gt;0,ROUND(data!BY90,0),0)</f>
        <v>3424</v>
      </c>
      <c r="AH76" s="222">
        <f>IF(data!BY91&gt;0,ROUND(data!BY91,0),0)</f>
        <v>0</v>
      </c>
      <c r="AI76" s="222">
        <f>IF(data!BY92&gt;0,ROUND(data!BY92,0),0)</f>
        <v>48</v>
      </c>
      <c r="AJ76" s="222">
        <f>IF(data!BY93&gt;0,ROUND(data!BY93,0),0)</f>
        <v>29063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145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31.31</v>
      </c>
      <c r="G77" s="222">
        <f>ROUND(data!BZ61,0)</f>
        <v>3479775</v>
      </c>
      <c r="H77" s="222">
        <f>ROUND(data!BZ62,0)</f>
        <v>943757</v>
      </c>
      <c r="I77" s="222">
        <f>ROUND(data!BZ63,0)</f>
        <v>0</v>
      </c>
      <c r="J77" s="222">
        <f>ROUND(data!BZ64,0)</f>
        <v>5025</v>
      </c>
      <c r="K77" s="222">
        <f>ROUND(data!BZ65,0)</f>
        <v>0</v>
      </c>
      <c r="L77" s="222">
        <f>ROUND(data!BZ66,0)</f>
        <v>700</v>
      </c>
      <c r="M77" s="66">
        <f>ROUND(data!BZ67,0)</f>
        <v>0</v>
      </c>
      <c r="N77" s="222">
        <f>ROUND(data!BZ68,0)</f>
        <v>0</v>
      </c>
      <c r="O77" s="222">
        <f>ROUND(data!BZ69,0)</f>
        <v>3374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3374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145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10.14</v>
      </c>
      <c r="G78" s="222">
        <f>ROUND(data!CA61,0)</f>
        <v>1081761</v>
      </c>
      <c r="H78" s="222">
        <f>ROUND(data!CA62,0)</f>
        <v>200302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427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1406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145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1</v>
      </c>
      <c r="G79" s="222">
        <f>ROUND(data!CB61,0)</f>
        <v>55791</v>
      </c>
      <c r="H79" s="222">
        <f>ROUND(data!CB62,0)</f>
        <v>20302</v>
      </c>
      <c r="I79" s="222">
        <f>ROUND(data!CB63,0)</f>
        <v>0</v>
      </c>
      <c r="J79" s="222">
        <f>ROUND(data!CB64,0)</f>
        <v>2132</v>
      </c>
      <c r="K79" s="222">
        <f>ROUND(data!CB65,0)</f>
        <v>0</v>
      </c>
      <c r="L79" s="222">
        <f>ROUND(data!CB66,0)</f>
        <v>262</v>
      </c>
      <c r="M79" s="66">
        <f>ROUND(data!CB67,0)</f>
        <v>7643</v>
      </c>
      <c r="N79" s="222">
        <f>ROUND(data!CB68,0)</f>
        <v>0</v>
      </c>
      <c r="O79" s="222">
        <f>ROUND(data!CB69,0)</f>
        <v>338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338</v>
      </c>
      <c r="AD79" s="222">
        <f>ROUND(data!CB84,0)</f>
        <v>0</v>
      </c>
      <c r="AE79" s="222"/>
      <c r="AF79" s="222"/>
      <c r="AG79" s="222">
        <f>IF(data!CB90&gt;0,ROUND(data!CB90,0),0)</f>
        <v>21902</v>
      </c>
      <c r="AH79" s="222">
        <f>IF(data!CB91&gt;0,ROUND(data!CB91,0),0)</f>
        <v>0</v>
      </c>
      <c r="AI79" s="222">
        <f>IF(data!CB92&gt;0,ROUND(data!CB92,0),0)</f>
        <v>2295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145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27.98</v>
      </c>
      <c r="G80" s="222">
        <f>ROUND(data!CC61,0)</f>
        <v>3581021</v>
      </c>
      <c r="H80" s="222">
        <f>ROUND(data!CC62,0)</f>
        <v>918560</v>
      </c>
      <c r="I80" s="222">
        <f>ROUND(data!CC63,0)</f>
        <v>0</v>
      </c>
      <c r="J80" s="222">
        <f>ROUND(data!CC64,0)</f>
        <v>-195518</v>
      </c>
      <c r="K80" s="222">
        <f>ROUND(data!CC65,0)</f>
        <v>0</v>
      </c>
      <c r="L80" s="222">
        <f>ROUND(data!CC66,0)</f>
        <v>-6056843</v>
      </c>
      <c r="M80" s="66">
        <f>ROUND(data!CC67,0)</f>
        <v>5923</v>
      </c>
      <c r="N80" s="222">
        <f>ROUND(data!CC68,0)</f>
        <v>0</v>
      </c>
      <c r="O80" s="222">
        <f>ROUND(data!CC69,0)</f>
        <v>359778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359778</v>
      </c>
      <c r="AD80" s="222">
        <f>ROUND(data!CC84,0)</f>
        <v>72171</v>
      </c>
      <c r="AE80" s="222"/>
      <c r="AF80" s="222"/>
      <c r="AG80" s="222">
        <f>IF(data!CC90&gt;0,ROUND(data!CC90,0),0)</f>
        <v>622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2022-12-29T23:46:38Z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